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updateLinks="always"/>
  <mc:AlternateContent xmlns:mc="http://schemas.openxmlformats.org/markup-compatibility/2006">
    <mc:Choice Requires="x15">
      <x15ac:absPath xmlns:x15ac="http://schemas.microsoft.com/office/spreadsheetml/2010/11/ac" url="E:\Personal\GOBERNACIÓN CUNDINAMARCA\Proyectos\Proceso señalización\"/>
    </mc:Choice>
  </mc:AlternateContent>
  <xr:revisionPtr revIDLastSave="0" documentId="8_{4E0A3A78-4108-4523-BF35-F7950A9DE99D}" xr6:coauthVersionLast="47" xr6:coauthVersionMax="47" xr10:uidLastSave="{00000000-0000-0000-0000-000000000000}"/>
  <workbookProtection workbookAlgorithmName="SHA-512" workbookHashValue="Em7CPYtt/+rt1dVDjoQJqPsCEaTacFEErffByDnPY2Jg36howZ7PJUMrZWNMKJtIyGp+N4XAyuVdYMWiANt33Q==" workbookSaltValue="Zbm/4zV578OndBgQhncYnQ==" workbookSpinCount="100000" lockStructure="1"/>
  <bookViews>
    <workbookView xWindow="-120" yWindow="-120" windowWidth="20730" windowHeight="11040" firstSheet="4" activeTab="9" xr2:uid="{76806E56-D60A-4E54-A234-EBEAF7C21EAF}"/>
  </bookViews>
  <sheets>
    <sheet name="Proponentes" sheetId="9" r:id="rId1"/>
    <sheet name="Eva. Técnica" sheetId="1" r:id="rId2"/>
    <sheet name="Eva. Puntable" sheetId="8" r:id="rId3"/>
    <sheet name="Comparativo Precios L1" sheetId="15" r:id="rId4"/>
    <sheet name="Puntaje L1" sheetId="16" r:id="rId5"/>
    <sheet name="Mediana L1" sheetId="18" state="hidden" r:id="rId6"/>
    <sheet name="Comparativo Precios L2" sheetId="10" r:id="rId7"/>
    <sheet name="Puntaje L2" sheetId="11" r:id="rId8"/>
    <sheet name="Adjudicación L1" sheetId="21" r:id="rId9"/>
    <sheet name="Adjudicación L2" sheetId="22" r:id="rId10"/>
    <sheet name="Mediana L2" sheetId="17" state="hidden" r:id="rId11"/>
    <sheet name="Resumen Eva Tec" sheetId="12" state="hidden" r:id="rId12"/>
    <sheet name="Resumen Corto." sheetId="13" state="hidden" r:id="rId13"/>
    <sheet name="Resumen Corto. (2)" sheetId="14" state="hidden" r:id="rId14"/>
    <sheet name="Hoja1" sheetId="19" state="hidden" r:id="rId15"/>
  </sheets>
  <definedNames>
    <definedName name="_xlnm._FilterDatabase" localSheetId="8" hidden="1">'Adjudicación L1'!$A$1:$C$1</definedName>
    <definedName name="_xlnm._FilterDatabase" localSheetId="9" hidden="1">'Adjudicación L2'!$A$1:$C$1</definedName>
    <definedName name="_xlnm._FilterDatabase" localSheetId="5" hidden="1">'Mediana L1'!$D$2:$F$2</definedName>
    <definedName name="_xlnm._FilterDatabase" localSheetId="10" hidden="1">'Mediana L2'!$A$1:$C$1</definedName>
    <definedName name="_xlnm._FilterDatabase" localSheetId="4" hidden="1">'Puntaje L1'!$A$16:$T$46</definedName>
    <definedName name="_xlnm._FilterDatabase" localSheetId="7" hidden="1">'Puntaje L2'!$A$16:$T$46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5" i="16" l="1"/>
  <c r="O25" i="11"/>
  <c r="O18" i="11"/>
  <c r="O18" i="16"/>
  <c r="D17" i="11" a="1"/>
  <c r="D17" i="11"/>
  <c r="D17" i="16" a="1"/>
  <c r="D17" i="16" s="1"/>
  <c r="E13" i="14"/>
  <c r="L95" i="15"/>
  <c r="A42" i="16"/>
  <c r="AG15" i="15"/>
  <c r="AG16" i="15"/>
  <c r="AG17" i="15"/>
  <c r="AG19" i="15"/>
  <c r="AG20" i="15"/>
  <c r="AG21" i="15"/>
  <c r="AG22" i="15"/>
  <c r="AG24" i="15"/>
  <c r="AG25" i="15"/>
  <c r="AG26" i="15"/>
  <c r="AG27" i="15"/>
  <c r="AG29" i="15"/>
  <c r="AG30" i="15"/>
  <c r="B17" i="16"/>
  <c r="C17" i="16"/>
  <c r="B18" i="16"/>
  <c r="C18" i="16"/>
  <c r="B19" i="16"/>
  <c r="C19" i="16"/>
  <c r="B20" i="16"/>
  <c r="C20" i="16"/>
  <c r="B21" i="16"/>
  <c r="C21" i="16"/>
  <c r="B22" i="16"/>
  <c r="C22" i="16"/>
  <c r="B23" i="16"/>
  <c r="C23" i="16"/>
  <c r="B24" i="16"/>
  <c r="C24" i="16"/>
  <c r="B25" i="16"/>
  <c r="C25" i="16"/>
  <c r="B26" i="16"/>
  <c r="C26" i="16"/>
  <c r="B27" i="16"/>
  <c r="C27" i="16"/>
  <c r="B28" i="16"/>
  <c r="C28" i="16"/>
  <c r="B29" i="16"/>
  <c r="C29" i="16"/>
  <c r="B30" i="16"/>
  <c r="C30" i="16"/>
  <c r="B31" i="16"/>
  <c r="C31" i="16"/>
  <c r="B32" i="16"/>
  <c r="C32" i="16"/>
  <c r="B33" i="16"/>
  <c r="C33" i="16"/>
  <c r="B34" i="16"/>
  <c r="C34" i="16"/>
  <c r="B35" i="16"/>
  <c r="C35" i="16"/>
  <c r="B36" i="16"/>
  <c r="C36" i="16"/>
  <c r="B37" i="16"/>
  <c r="C37" i="16"/>
  <c r="B38" i="16"/>
  <c r="C38" i="16"/>
  <c r="B39" i="16"/>
  <c r="C39" i="16"/>
  <c r="B40" i="16"/>
  <c r="C40" i="16"/>
  <c r="B41" i="16"/>
  <c r="C41" i="16"/>
  <c r="L8" i="16"/>
  <c r="N8" i="16"/>
  <c r="BM94" i="10"/>
  <c r="BN94" i="10"/>
  <c r="BO94" i="10"/>
  <c r="BM88" i="10"/>
  <c r="BN88" i="10"/>
  <c r="BO88" i="10"/>
  <c r="BM89" i="10"/>
  <c r="BN89" i="10"/>
  <c r="BO89" i="10"/>
  <c r="BM90" i="10"/>
  <c r="BN90" i="10"/>
  <c r="BO90" i="10"/>
  <c r="BM91" i="10"/>
  <c r="BN91" i="10"/>
  <c r="BO91" i="10"/>
  <c r="BM92" i="10"/>
  <c r="BN92" i="10"/>
  <c r="BO92" i="10"/>
  <c r="BM82" i="10"/>
  <c r="BN82" i="10"/>
  <c r="BO82" i="10"/>
  <c r="BM83" i="10"/>
  <c r="BN83" i="10"/>
  <c r="BO83" i="10"/>
  <c r="BM84" i="10"/>
  <c r="BN84" i="10"/>
  <c r="BO84" i="10"/>
  <c r="BM85" i="10"/>
  <c r="BN85" i="10"/>
  <c r="BO85" i="10"/>
  <c r="BM86" i="10"/>
  <c r="BN86" i="10"/>
  <c r="BO86" i="10"/>
  <c r="BM79" i="10"/>
  <c r="BN79" i="10"/>
  <c r="BO79" i="10"/>
  <c r="BM80" i="10"/>
  <c r="BN80" i="10"/>
  <c r="BO80" i="10"/>
  <c r="BM68" i="10"/>
  <c r="BN68" i="10"/>
  <c r="BO68" i="10"/>
  <c r="BM69" i="10"/>
  <c r="BN69" i="10"/>
  <c r="BO69" i="10"/>
  <c r="BM70" i="10"/>
  <c r="BN70" i="10"/>
  <c r="BO70" i="10"/>
  <c r="BM71" i="10"/>
  <c r="BN71" i="10"/>
  <c r="BO71" i="10"/>
  <c r="BM72" i="10"/>
  <c r="BN72" i="10"/>
  <c r="BO72" i="10"/>
  <c r="BM73" i="10"/>
  <c r="BN73" i="10"/>
  <c r="BO73" i="10"/>
  <c r="BM74" i="10"/>
  <c r="BN74" i="10"/>
  <c r="BO74" i="10"/>
  <c r="BM75" i="10"/>
  <c r="BN75" i="10"/>
  <c r="BO75" i="10"/>
  <c r="BM76" i="10"/>
  <c r="BN76" i="10"/>
  <c r="BO76" i="10"/>
  <c r="BM77" i="10"/>
  <c r="BN77" i="10"/>
  <c r="BO77" i="10"/>
  <c r="BM45" i="10"/>
  <c r="BN45" i="10"/>
  <c r="BO45" i="10"/>
  <c r="BM46" i="10"/>
  <c r="BN46" i="10"/>
  <c r="BO46" i="10"/>
  <c r="BM47" i="10"/>
  <c r="BN47" i="10"/>
  <c r="BO47" i="10"/>
  <c r="BM48" i="10"/>
  <c r="BN48" i="10"/>
  <c r="BO48" i="10"/>
  <c r="BM49" i="10"/>
  <c r="BN49" i="10"/>
  <c r="BO49" i="10"/>
  <c r="BM50" i="10"/>
  <c r="BN50" i="10"/>
  <c r="BO50" i="10"/>
  <c r="BM51" i="10"/>
  <c r="BN51" i="10"/>
  <c r="BO51" i="10"/>
  <c r="BM52" i="10"/>
  <c r="BN52" i="10"/>
  <c r="BO52" i="10"/>
  <c r="BM53" i="10"/>
  <c r="BN53" i="10"/>
  <c r="BO53" i="10"/>
  <c r="BM54" i="10"/>
  <c r="BN54" i="10"/>
  <c r="BO54" i="10"/>
  <c r="BM55" i="10"/>
  <c r="BN55" i="10"/>
  <c r="BO55" i="10"/>
  <c r="BM56" i="10"/>
  <c r="BN56" i="10"/>
  <c r="BO56" i="10"/>
  <c r="BM57" i="10"/>
  <c r="BN57" i="10"/>
  <c r="BO57" i="10"/>
  <c r="BM58" i="10"/>
  <c r="BN58" i="10"/>
  <c r="BO58" i="10"/>
  <c r="BM59" i="10"/>
  <c r="BN59" i="10"/>
  <c r="BO59" i="10"/>
  <c r="BM60" i="10"/>
  <c r="BN60" i="10"/>
  <c r="BO60" i="10"/>
  <c r="BM61" i="10"/>
  <c r="BN61" i="10"/>
  <c r="BO61" i="10"/>
  <c r="BM62" i="10"/>
  <c r="BN62" i="10"/>
  <c r="BO62" i="10"/>
  <c r="BM63" i="10"/>
  <c r="BN63" i="10"/>
  <c r="BO63" i="10"/>
  <c r="BM64" i="10"/>
  <c r="BN64" i="10"/>
  <c r="BO64" i="10"/>
  <c r="BM65" i="10"/>
  <c r="BN65" i="10"/>
  <c r="BO65" i="10"/>
  <c r="BM66" i="10"/>
  <c r="BN66" i="10"/>
  <c r="BO66" i="10"/>
  <c r="BM41" i="10"/>
  <c r="BN41" i="10"/>
  <c r="BO41" i="10"/>
  <c r="BM42" i="10"/>
  <c r="BN42" i="10"/>
  <c r="BO42" i="10"/>
  <c r="BM43" i="10"/>
  <c r="BN43" i="10"/>
  <c r="BO43" i="10"/>
  <c r="BM34" i="10"/>
  <c r="BN34" i="10"/>
  <c r="BO34" i="10"/>
  <c r="BM35" i="10"/>
  <c r="BN35" i="10"/>
  <c r="BO35" i="10"/>
  <c r="BM36" i="10"/>
  <c r="BN36" i="10"/>
  <c r="BO36" i="10"/>
  <c r="BM37" i="10"/>
  <c r="BN37" i="10"/>
  <c r="BO37" i="10"/>
  <c r="BM38" i="10"/>
  <c r="BN38" i="10"/>
  <c r="BO38" i="10"/>
  <c r="BM39" i="10"/>
  <c r="BN39" i="10"/>
  <c r="BO39" i="10"/>
  <c r="BM29" i="10"/>
  <c r="BN29" i="10"/>
  <c r="BO29" i="10"/>
  <c r="BM30" i="10"/>
  <c r="BN30" i="10"/>
  <c r="BO30" i="10"/>
  <c r="BM31" i="10"/>
  <c r="BN31" i="10"/>
  <c r="BO31" i="10"/>
  <c r="BM32" i="10"/>
  <c r="BN32" i="10"/>
  <c r="BO32" i="10"/>
  <c r="BM24" i="10"/>
  <c r="BN24" i="10"/>
  <c r="BO24" i="10"/>
  <c r="BM25" i="10"/>
  <c r="BN25" i="10"/>
  <c r="BO25" i="10"/>
  <c r="BM26" i="10"/>
  <c r="BN26" i="10"/>
  <c r="BO26" i="10"/>
  <c r="BM27" i="10"/>
  <c r="BN27" i="10"/>
  <c r="BO27" i="10"/>
  <c r="BM19" i="10"/>
  <c r="BN19" i="10"/>
  <c r="BO19" i="10"/>
  <c r="BM20" i="10"/>
  <c r="BN20" i="10"/>
  <c r="BO20" i="10"/>
  <c r="BM21" i="10"/>
  <c r="BN21" i="10"/>
  <c r="BO21" i="10"/>
  <c r="BM22" i="10"/>
  <c r="BN22" i="10"/>
  <c r="BO22" i="10"/>
  <c r="BM15" i="10"/>
  <c r="BN15" i="10"/>
  <c r="BO15" i="10"/>
  <c r="BM16" i="10"/>
  <c r="BN16" i="10"/>
  <c r="BO16" i="10"/>
  <c r="BM17" i="10"/>
  <c r="BN17" i="10"/>
  <c r="BO17" i="10"/>
  <c r="BI94" i="10"/>
  <c r="BJ94" i="10"/>
  <c r="BK94" i="10"/>
  <c r="BI88" i="10"/>
  <c r="BJ88" i="10"/>
  <c r="BK88" i="10"/>
  <c r="BI89" i="10"/>
  <c r="BJ89" i="10"/>
  <c r="BK89" i="10"/>
  <c r="BI90" i="10"/>
  <c r="BJ90" i="10"/>
  <c r="BK90" i="10"/>
  <c r="BI91" i="10"/>
  <c r="BJ91" i="10"/>
  <c r="BK91" i="10"/>
  <c r="BI92" i="10"/>
  <c r="BJ92" i="10"/>
  <c r="BK92" i="10"/>
  <c r="BI82" i="10"/>
  <c r="BJ82" i="10"/>
  <c r="BK82" i="10"/>
  <c r="BI83" i="10"/>
  <c r="BJ83" i="10"/>
  <c r="BK83" i="10"/>
  <c r="BI84" i="10"/>
  <c r="BJ84" i="10"/>
  <c r="BK84" i="10"/>
  <c r="BI85" i="10"/>
  <c r="BJ85" i="10"/>
  <c r="BK85" i="10"/>
  <c r="BI86" i="10"/>
  <c r="BJ86" i="10"/>
  <c r="BK86" i="10"/>
  <c r="BI79" i="10"/>
  <c r="BJ79" i="10"/>
  <c r="BK79" i="10"/>
  <c r="BI80" i="10"/>
  <c r="BJ80" i="10"/>
  <c r="BK80" i="10"/>
  <c r="BI68" i="10"/>
  <c r="BJ68" i="10"/>
  <c r="BK68" i="10"/>
  <c r="BI69" i="10"/>
  <c r="BJ69" i="10"/>
  <c r="BK69" i="10"/>
  <c r="BI70" i="10"/>
  <c r="BJ70" i="10"/>
  <c r="BK70" i="10"/>
  <c r="BI71" i="10"/>
  <c r="BJ71" i="10"/>
  <c r="BK71" i="10"/>
  <c r="BI72" i="10"/>
  <c r="BJ72" i="10"/>
  <c r="BK72" i="10"/>
  <c r="BI73" i="10"/>
  <c r="BJ73" i="10"/>
  <c r="BK73" i="10"/>
  <c r="BI74" i="10"/>
  <c r="BJ74" i="10"/>
  <c r="BK74" i="10"/>
  <c r="BI75" i="10"/>
  <c r="BJ75" i="10"/>
  <c r="BK75" i="10"/>
  <c r="BI76" i="10"/>
  <c r="BJ76" i="10"/>
  <c r="BK76" i="10"/>
  <c r="BI77" i="10"/>
  <c r="BJ77" i="10"/>
  <c r="BK77" i="10"/>
  <c r="BI45" i="10"/>
  <c r="BJ45" i="10"/>
  <c r="BK45" i="10"/>
  <c r="BI46" i="10"/>
  <c r="BJ46" i="10"/>
  <c r="BK46" i="10"/>
  <c r="BI47" i="10"/>
  <c r="BJ47" i="10"/>
  <c r="BK47" i="10"/>
  <c r="BI48" i="10"/>
  <c r="BJ48" i="10"/>
  <c r="BK48" i="10"/>
  <c r="BI49" i="10"/>
  <c r="BJ49" i="10"/>
  <c r="BK49" i="10"/>
  <c r="BI50" i="10"/>
  <c r="BJ50" i="10"/>
  <c r="BK50" i="10"/>
  <c r="BI51" i="10"/>
  <c r="BJ51" i="10"/>
  <c r="BK51" i="10"/>
  <c r="BI52" i="10"/>
  <c r="BJ52" i="10"/>
  <c r="BK52" i="10"/>
  <c r="BI53" i="10"/>
  <c r="BJ53" i="10"/>
  <c r="BK53" i="10"/>
  <c r="BI54" i="10"/>
  <c r="BJ54" i="10"/>
  <c r="BK54" i="10"/>
  <c r="BI55" i="10"/>
  <c r="BJ55" i="10"/>
  <c r="BK55" i="10"/>
  <c r="BI56" i="10"/>
  <c r="BJ56" i="10"/>
  <c r="BK56" i="10"/>
  <c r="BI57" i="10"/>
  <c r="BJ57" i="10"/>
  <c r="BK57" i="10"/>
  <c r="BI58" i="10"/>
  <c r="BJ58" i="10"/>
  <c r="BK58" i="10"/>
  <c r="BI59" i="10"/>
  <c r="BJ59" i="10"/>
  <c r="BK59" i="10"/>
  <c r="BI60" i="10"/>
  <c r="BJ60" i="10"/>
  <c r="BK60" i="10"/>
  <c r="BI61" i="10"/>
  <c r="BJ61" i="10"/>
  <c r="BK61" i="10"/>
  <c r="BI62" i="10"/>
  <c r="BJ62" i="10"/>
  <c r="BK62" i="10"/>
  <c r="BI63" i="10"/>
  <c r="BJ63" i="10"/>
  <c r="BK63" i="10"/>
  <c r="BI64" i="10"/>
  <c r="BJ64" i="10"/>
  <c r="BK64" i="10"/>
  <c r="BI65" i="10"/>
  <c r="BJ65" i="10"/>
  <c r="BK65" i="10"/>
  <c r="BI66" i="10"/>
  <c r="BJ66" i="10"/>
  <c r="BK66" i="10"/>
  <c r="BI41" i="10"/>
  <c r="BJ41" i="10"/>
  <c r="BK41" i="10"/>
  <c r="BI42" i="10"/>
  <c r="BJ42" i="10"/>
  <c r="BK42" i="10"/>
  <c r="BI43" i="10"/>
  <c r="BJ43" i="10"/>
  <c r="BK43" i="10"/>
  <c r="BI34" i="10"/>
  <c r="BJ34" i="10"/>
  <c r="BK34" i="10"/>
  <c r="BI35" i="10"/>
  <c r="BJ35" i="10"/>
  <c r="BK35" i="10"/>
  <c r="BI36" i="10"/>
  <c r="BJ36" i="10"/>
  <c r="BK36" i="10"/>
  <c r="BI37" i="10"/>
  <c r="BJ37" i="10"/>
  <c r="BK37" i="10"/>
  <c r="BI38" i="10"/>
  <c r="BJ38" i="10"/>
  <c r="BK38" i="10"/>
  <c r="BI39" i="10"/>
  <c r="BJ39" i="10"/>
  <c r="BK39" i="10"/>
  <c r="BI29" i="10"/>
  <c r="BJ29" i="10"/>
  <c r="BK29" i="10"/>
  <c r="BI30" i="10"/>
  <c r="BJ30" i="10"/>
  <c r="BK30" i="10"/>
  <c r="BI31" i="10"/>
  <c r="BJ31" i="10"/>
  <c r="BK31" i="10"/>
  <c r="BI32" i="10"/>
  <c r="BJ32" i="10"/>
  <c r="BK32" i="10"/>
  <c r="BI24" i="10"/>
  <c r="BJ24" i="10"/>
  <c r="BK24" i="10"/>
  <c r="BI25" i="10"/>
  <c r="BJ25" i="10"/>
  <c r="BK25" i="10"/>
  <c r="BI26" i="10"/>
  <c r="BJ26" i="10"/>
  <c r="BK26" i="10"/>
  <c r="BI27" i="10"/>
  <c r="BJ27" i="10"/>
  <c r="BK27" i="10"/>
  <c r="BI19" i="10"/>
  <c r="BJ19" i="10"/>
  <c r="BK19" i="10"/>
  <c r="BI20" i="10"/>
  <c r="BJ20" i="10"/>
  <c r="BK20" i="10"/>
  <c r="BI21" i="10"/>
  <c r="BJ21" i="10"/>
  <c r="BK21" i="10"/>
  <c r="BI22" i="10"/>
  <c r="BJ22" i="10"/>
  <c r="BK22" i="10"/>
  <c r="BI15" i="10"/>
  <c r="BJ15" i="10"/>
  <c r="BK15" i="10"/>
  <c r="BI16" i="10"/>
  <c r="BJ16" i="10"/>
  <c r="BK16" i="10"/>
  <c r="BI17" i="10"/>
  <c r="BJ17" i="10"/>
  <c r="BK17" i="10"/>
  <c r="BE94" i="10"/>
  <c r="BF94" i="10"/>
  <c r="BG94" i="10"/>
  <c r="BE88" i="10"/>
  <c r="BF88" i="10"/>
  <c r="BG88" i="10"/>
  <c r="BE89" i="10"/>
  <c r="BF89" i="10"/>
  <c r="BG89" i="10"/>
  <c r="BE90" i="10"/>
  <c r="BF90" i="10"/>
  <c r="BG90" i="10"/>
  <c r="BE91" i="10"/>
  <c r="BF91" i="10"/>
  <c r="BG91" i="10"/>
  <c r="BE92" i="10"/>
  <c r="BF92" i="10"/>
  <c r="BG92" i="10"/>
  <c r="BE82" i="10"/>
  <c r="BF82" i="10"/>
  <c r="BG82" i="10"/>
  <c r="BE83" i="10"/>
  <c r="BF83" i="10"/>
  <c r="BG83" i="10"/>
  <c r="BE84" i="10"/>
  <c r="BF84" i="10"/>
  <c r="BG84" i="10"/>
  <c r="BE85" i="10"/>
  <c r="BF85" i="10"/>
  <c r="BG85" i="10"/>
  <c r="BE86" i="10"/>
  <c r="BF86" i="10"/>
  <c r="BG86" i="10"/>
  <c r="BE79" i="10"/>
  <c r="BF79" i="10"/>
  <c r="BG79" i="10"/>
  <c r="BE80" i="10"/>
  <c r="BF80" i="10"/>
  <c r="BG80" i="10"/>
  <c r="BE68" i="10"/>
  <c r="BF68" i="10"/>
  <c r="BG68" i="10"/>
  <c r="BE69" i="10"/>
  <c r="BF69" i="10"/>
  <c r="BG69" i="10"/>
  <c r="BE70" i="10"/>
  <c r="BF70" i="10"/>
  <c r="BG70" i="10"/>
  <c r="BE71" i="10"/>
  <c r="BF71" i="10"/>
  <c r="BG71" i="10"/>
  <c r="BE72" i="10"/>
  <c r="BF72" i="10"/>
  <c r="BG72" i="10"/>
  <c r="BE73" i="10"/>
  <c r="BF73" i="10"/>
  <c r="BG73" i="10"/>
  <c r="BE74" i="10"/>
  <c r="BF74" i="10"/>
  <c r="BG74" i="10"/>
  <c r="BE75" i="10"/>
  <c r="BF75" i="10"/>
  <c r="BG75" i="10"/>
  <c r="BE76" i="10"/>
  <c r="BF76" i="10"/>
  <c r="BG76" i="10"/>
  <c r="BE77" i="10"/>
  <c r="BF77" i="10"/>
  <c r="BG77" i="10"/>
  <c r="BE45" i="10"/>
  <c r="BF45" i="10"/>
  <c r="BG45" i="10"/>
  <c r="BE46" i="10"/>
  <c r="BF46" i="10"/>
  <c r="BG46" i="10"/>
  <c r="BE47" i="10"/>
  <c r="BF47" i="10"/>
  <c r="BG47" i="10"/>
  <c r="BE48" i="10"/>
  <c r="BF48" i="10"/>
  <c r="BG48" i="10"/>
  <c r="BE49" i="10"/>
  <c r="BF49" i="10"/>
  <c r="BG49" i="10"/>
  <c r="BE50" i="10"/>
  <c r="BF50" i="10"/>
  <c r="BG50" i="10"/>
  <c r="BE51" i="10"/>
  <c r="BF51" i="10"/>
  <c r="BG51" i="10"/>
  <c r="BE52" i="10"/>
  <c r="BF52" i="10"/>
  <c r="BG52" i="10"/>
  <c r="BE53" i="10"/>
  <c r="BF53" i="10"/>
  <c r="BG53" i="10"/>
  <c r="BE54" i="10"/>
  <c r="BF54" i="10"/>
  <c r="BG54" i="10"/>
  <c r="BE55" i="10"/>
  <c r="BF55" i="10"/>
  <c r="BG55" i="10"/>
  <c r="BE56" i="10"/>
  <c r="BF56" i="10"/>
  <c r="BG56" i="10"/>
  <c r="BE57" i="10"/>
  <c r="BF57" i="10"/>
  <c r="BG57" i="10"/>
  <c r="BE58" i="10"/>
  <c r="BF58" i="10"/>
  <c r="BG58" i="10"/>
  <c r="BE59" i="10"/>
  <c r="BF59" i="10"/>
  <c r="BG59" i="10"/>
  <c r="BE60" i="10"/>
  <c r="BF60" i="10"/>
  <c r="BG60" i="10"/>
  <c r="BE61" i="10"/>
  <c r="BF61" i="10"/>
  <c r="BG61" i="10"/>
  <c r="BE62" i="10"/>
  <c r="BF62" i="10"/>
  <c r="BG62" i="10"/>
  <c r="BE63" i="10"/>
  <c r="BF63" i="10"/>
  <c r="BG63" i="10"/>
  <c r="BE64" i="10"/>
  <c r="BF64" i="10"/>
  <c r="BG64" i="10"/>
  <c r="BE65" i="10"/>
  <c r="BF65" i="10"/>
  <c r="BG65" i="10"/>
  <c r="BE66" i="10"/>
  <c r="BF66" i="10"/>
  <c r="BG66" i="10"/>
  <c r="BE41" i="10"/>
  <c r="BF41" i="10"/>
  <c r="BG41" i="10"/>
  <c r="BE42" i="10"/>
  <c r="BF42" i="10"/>
  <c r="BG42" i="10"/>
  <c r="BE43" i="10"/>
  <c r="BF43" i="10"/>
  <c r="BG43" i="10"/>
  <c r="BE34" i="10"/>
  <c r="BF34" i="10"/>
  <c r="BG34" i="10"/>
  <c r="BE35" i="10"/>
  <c r="BF35" i="10"/>
  <c r="BG35" i="10"/>
  <c r="BE36" i="10"/>
  <c r="BF36" i="10"/>
  <c r="BG36" i="10"/>
  <c r="BE37" i="10"/>
  <c r="BF37" i="10"/>
  <c r="BG37" i="10"/>
  <c r="BE38" i="10"/>
  <c r="BF38" i="10"/>
  <c r="BG38" i="10"/>
  <c r="BE39" i="10"/>
  <c r="BF39" i="10"/>
  <c r="BG39" i="10"/>
  <c r="BE29" i="10"/>
  <c r="BF29" i="10"/>
  <c r="BG29" i="10"/>
  <c r="BE30" i="10"/>
  <c r="BF30" i="10"/>
  <c r="BG30" i="10"/>
  <c r="BE31" i="10"/>
  <c r="BF31" i="10"/>
  <c r="BG31" i="10"/>
  <c r="BE32" i="10"/>
  <c r="BF32" i="10"/>
  <c r="BG32" i="10"/>
  <c r="BE24" i="10"/>
  <c r="BF24" i="10"/>
  <c r="BG24" i="10"/>
  <c r="BE25" i="10"/>
  <c r="BF25" i="10"/>
  <c r="BG25" i="10"/>
  <c r="BE26" i="10"/>
  <c r="BF26" i="10"/>
  <c r="BG26" i="10"/>
  <c r="BE27" i="10"/>
  <c r="BF27" i="10"/>
  <c r="BG27" i="10"/>
  <c r="BE19" i="10"/>
  <c r="BF19" i="10"/>
  <c r="BG19" i="10"/>
  <c r="BE20" i="10"/>
  <c r="BF20" i="10"/>
  <c r="BG20" i="10"/>
  <c r="BE21" i="10"/>
  <c r="BF21" i="10"/>
  <c r="BG21" i="10"/>
  <c r="BE22" i="10"/>
  <c r="BF22" i="10"/>
  <c r="BG22" i="10"/>
  <c r="BE15" i="10"/>
  <c r="BF15" i="10"/>
  <c r="BG15" i="10"/>
  <c r="BE16" i="10"/>
  <c r="BF16" i="10"/>
  <c r="BG16" i="10"/>
  <c r="BE17" i="10"/>
  <c r="BF17" i="10"/>
  <c r="BG17" i="10"/>
  <c r="AW94" i="10"/>
  <c r="AX94" i="10"/>
  <c r="AY94" i="10"/>
  <c r="AW88" i="10"/>
  <c r="AX88" i="10"/>
  <c r="AY88" i="10"/>
  <c r="AW89" i="10"/>
  <c r="AX89" i="10"/>
  <c r="AY89" i="10"/>
  <c r="AW90" i="10"/>
  <c r="AX90" i="10"/>
  <c r="AY90" i="10"/>
  <c r="AW91" i="10"/>
  <c r="AX91" i="10"/>
  <c r="AY91" i="10"/>
  <c r="AW92" i="10"/>
  <c r="AX92" i="10"/>
  <c r="AY92" i="10"/>
  <c r="AW82" i="10"/>
  <c r="AX82" i="10"/>
  <c r="AY82" i="10"/>
  <c r="AW83" i="10"/>
  <c r="AX83" i="10"/>
  <c r="AY83" i="10"/>
  <c r="AW84" i="10"/>
  <c r="AX84" i="10"/>
  <c r="AY84" i="10"/>
  <c r="AW85" i="10"/>
  <c r="AX85" i="10"/>
  <c r="AY85" i="10"/>
  <c r="AW86" i="10"/>
  <c r="AX86" i="10"/>
  <c r="AY86" i="10"/>
  <c r="AW79" i="10"/>
  <c r="AX79" i="10"/>
  <c r="AY79" i="10"/>
  <c r="AW80" i="10"/>
  <c r="AX80" i="10"/>
  <c r="AY80" i="10"/>
  <c r="AW68" i="10"/>
  <c r="AX68" i="10"/>
  <c r="AY68" i="10"/>
  <c r="AW69" i="10"/>
  <c r="AX69" i="10"/>
  <c r="AY69" i="10"/>
  <c r="AW70" i="10"/>
  <c r="AX70" i="10"/>
  <c r="AY70" i="10"/>
  <c r="AW71" i="10"/>
  <c r="AX71" i="10"/>
  <c r="AY71" i="10"/>
  <c r="AW72" i="10"/>
  <c r="AX72" i="10"/>
  <c r="AY72" i="10"/>
  <c r="AW73" i="10"/>
  <c r="AX73" i="10"/>
  <c r="AY73" i="10"/>
  <c r="AW74" i="10"/>
  <c r="AX74" i="10"/>
  <c r="AY74" i="10"/>
  <c r="AW75" i="10"/>
  <c r="AX75" i="10"/>
  <c r="AY75" i="10"/>
  <c r="AW76" i="10"/>
  <c r="AX76" i="10"/>
  <c r="AY76" i="10"/>
  <c r="AW77" i="10"/>
  <c r="AX77" i="10"/>
  <c r="AY77" i="10"/>
  <c r="AW45" i="10"/>
  <c r="AX45" i="10"/>
  <c r="AY45" i="10"/>
  <c r="AW46" i="10"/>
  <c r="AX46" i="10"/>
  <c r="AY46" i="10"/>
  <c r="AW47" i="10"/>
  <c r="AX47" i="10"/>
  <c r="AY47" i="10"/>
  <c r="AW48" i="10"/>
  <c r="AX48" i="10"/>
  <c r="AY48" i="10"/>
  <c r="AW49" i="10"/>
  <c r="AX49" i="10"/>
  <c r="AY49" i="10"/>
  <c r="AW50" i="10"/>
  <c r="AX50" i="10"/>
  <c r="AY50" i="10"/>
  <c r="AW51" i="10"/>
  <c r="AX51" i="10"/>
  <c r="AY51" i="10"/>
  <c r="AW52" i="10"/>
  <c r="AX52" i="10"/>
  <c r="AY52" i="10"/>
  <c r="AW53" i="10"/>
  <c r="AX53" i="10"/>
  <c r="AY53" i="10"/>
  <c r="AW54" i="10"/>
  <c r="AX54" i="10"/>
  <c r="AY54" i="10"/>
  <c r="AW55" i="10"/>
  <c r="AX55" i="10"/>
  <c r="AY55" i="10"/>
  <c r="AW56" i="10"/>
  <c r="AX56" i="10"/>
  <c r="AY56" i="10"/>
  <c r="AW57" i="10"/>
  <c r="AX57" i="10"/>
  <c r="AY57" i="10"/>
  <c r="AW58" i="10"/>
  <c r="AX58" i="10"/>
  <c r="AY58" i="10"/>
  <c r="AW59" i="10"/>
  <c r="AX59" i="10"/>
  <c r="AY59" i="10"/>
  <c r="AW60" i="10"/>
  <c r="AX60" i="10"/>
  <c r="AY60" i="10"/>
  <c r="AW61" i="10"/>
  <c r="AX61" i="10"/>
  <c r="AY61" i="10"/>
  <c r="AW62" i="10"/>
  <c r="AX62" i="10"/>
  <c r="AY62" i="10"/>
  <c r="AW63" i="10"/>
  <c r="AX63" i="10"/>
  <c r="AY63" i="10"/>
  <c r="AW64" i="10"/>
  <c r="AX64" i="10"/>
  <c r="AY64" i="10"/>
  <c r="AW65" i="10"/>
  <c r="AX65" i="10"/>
  <c r="AY65" i="10"/>
  <c r="AW66" i="10"/>
  <c r="AX66" i="10"/>
  <c r="AY66" i="10"/>
  <c r="AW41" i="10"/>
  <c r="AX41" i="10"/>
  <c r="AY41" i="10"/>
  <c r="AW42" i="10"/>
  <c r="AX42" i="10"/>
  <c r="AY42" i="10"/>
  <c r="AW43" i="10"/>
  <c r="AX43" i="10"/>
  <c r="AY43" i="10"/>
  <c r="AW34" i="10"/>
  <c r="AX34" i="10"/>
  <c r="AY34" i="10"/>
  <c r="AW35" i="10"/>
  <c r="AX35" i="10"/>
  <c r="AY35" i="10"/>
  <c r="AW36" i="10"/>
  <c r="AX36" i="10"/>
  <c r="AY36" i="10"/>
  <c r="AW37" i="10"/>
  <c r="AX37" i="10"/>
  <c r="AY37" i="10"/>
  <c r="AW38" i="10"/>
  <c r="AX38" i="10"/>
  <c r="AY38" i="10"/>
  <c r="AW39" i="10"/>
  <c r="AX39" i="10"/>
  <c r="AY39" i="10"/>
  <c r="AW29" i="10"/>
  <c r="AX29" i="10"/>
  <c r="AY29" i="10"/>
  <c r="AW30" i="10"/>
  <c r="AX30" i="10"/>
  <c r="AY30" i="10"/>
  <c r="AW31" i="10"/>
  <c r="AX31" i="10"/>
  <c r="AY31" i="10"/>
  <c r="AW32" i="10"/>
  <c r="AX32" i="10"/>
  <c r="AY32" i="10"/>
  <c r="AW24" i="10"/>
  <c r="AX24" i="10"/>
  <c r="AY24" i="10"/>
  <c r="AW25" i="10"/>
  <c r="AX25" i="10"/>
  <c r="AY25" i="10"/>
  <c r="AW26" i="10"/>
  <c r="AX26" i="10"/>
  <c r="AY26" i="10"/>
  <c r="AW27" i="10"/>
  <c r="AX27" i="10"/>
  <c r="AY27" i="10"/>
  <c r="AW19" i="10"/>
  <c r="AX19" i="10"/>
  <c r="AY19" i="10"/>
  <c r="AW20" i="10"/>
  <c r="AX20" i="10"/>
  <c r="AY20" i="10"/>
  <c r="AW21" i="10"/>
  <c r="AX21" i="10"/>
  <c r="AY21" i="10"/>
  <c r="AW22" i="10"/>
  <c r="AX22" i="10"/>
  <c r="AY22" i="10"/>
  <c r="AW15" i="10"/>
  <c r="AX15" i="10"/>
  <c r="AY15" i="10"/>
  <c r="AW16" i="10"/>
  <c r="AX16" i="10"/>
  <c r="AY16" i="10"/>
  <c r="AW17" i="10"/>
  <c r="AX17" i="10"/>
  <c r="AY17" i="10"/>
  <c r="AS94" i="10"/>
  <c r="AT94" i="10"/>
  <c r="AU94" i="10"/>
  <c r="AS88" i="10"/>
  <c r="AT88" i="10"/>
  <c r="AU88" i="10"/>
  <c r="AS89" i="10"/>
  <c r="AT89" i="10"/>
  <c r="AU89" i="10"/>
  <c r="AS90" i="10"/>
  <c r="AT90" i="10"/>
  <c r="AU90" i="10"/>
  <c r="AS91" i="10"/>
  <c r="AT91" i="10"/>
  <c r="AU91" i="10"/>
  <c r="AS92" i="10"/>
  <c r="AT92" i="10"/>
  <c r="AU92" i="10"/>
  <c r="AS82" i="10"/>
  <c r="AT82" i="10"/>
  <c r="AU82" i="10"/>
  <c r="AS83" i="10"/>
  <c r="AT83" i="10"/>
  <c r="AU83" i="10"/>
  <c r="AS84" i="10"/>
  <c r="AT84" i="10"/>
  <c r="AU84" i="10"/>
  <c r="AS85" i="10"/>
  <c r="AT85" i="10"/>
  <c r="AU85" i="10"/>
  <c r="AS86" i="10"/>
  <c r="AT86" i="10"/>
  <c r="AU86" i="10"/>
  <c r="AS79" i="10"/>
  <c r="AT79" i="10"/>
  <c r="AU79" i="10"/>
  <c r="AS80" i="10"/>
  <c r="AT80" i="10"/>
  <c r="AU80" i="10"/>
  <c r="AS68" i="10"/>
  <c r="AT68" i="10"/>
  <c r="AU68" i="10"/>
  <c r="AS69" i="10"/>
  <c r="AT69" i="10"/>
  <c r="AU69" i="10"/>
  <c r="AS70" i="10"/>
  <c r="AT70" i="10"/>
  <c r="AU70" i="10"/>
  <c r="AS71" i="10"/>
  <c r="AT71" i="10"/>
  <c r="AU71" i="10"/>
  <c r="AS72" i="10"/>
  <c r="AT72" i="10"/>
  <c r="AU72" i="10"/>
  <c r="AS73" i="10"/>
  <c r="AT73" i="10"/>
  <c r="AU73" i="10"/>
  <c r="AS74" i="10"/>
  <c r="AT74" i="10"/>
  <c r="AU74" i="10"/>
  <c r="AS75" i="10"/>
  <c r="AT75" i="10"/>
  <c r="AU75" i="10"/>
  <c r="AS76" i="10"/>
  <c r="AT76" i="10"/>
  <c r="AU76" i="10"/>
  <c r="AS77" i="10"/>
  <c r="AT77" i="10"/>
  <c r="AU77" i="10"/>
  <c r="AS45" i="10"/>
  <c r="AT45" i="10"/>
  <c r="AU45" i="10"/>
  <c r="AS46" i="10"/>
  <c r="AT46" i="10"/>
  <c r="AU46" i="10"/>
  <c r="AS47" i="10"/>
  <c r="AT47" i="10"/>
  <c r="AU47" i="10"/>
  <c r="AS48" i="10"/>
  <c r="AT48" i="10"/>
  <c r="AU48" i="10"/>
  <c r="AS49" i="10"/>
  <c r="AT49" i="10"/>
  <c r="AU49" i="10"/>
  <c r="AS50" i="10"/>
  <c r="AT50" i="10"/>
  <c r="AU50" i="10"/>
  <c r="AS51" i="10"/>
  <c r="AT51" i="10"/>
  <c r="AU51" i="10"/>
  <c r="AS52" i="10"/>
  <c r="AT52" i="10"/>
  <c r="AU52" i="10"/>
  <c r="AS53" i="10"/>
  <c r="AT53" i="10"/>
  <c r="AU53" i="10"/>
  <c r="AS54" i="10"/>
  <c r="AT54" i="10"/>
  <c r="AU54" i="10"/>
  <c r="AS55" i="10"/>
  <c r="AT55" i="10"/>
  <c r="AU55" i="10"/>
  <c r="AS56" i="10"/>
  <c r="AT56" i="10"/>
  <c r="AU56" i="10"/>
  <c r="AS57" i="10"/>
  <c r="AT57" i="10"/>
  <c r="AU57" i="10"/>
  <c r="AS58" i="10"/>
  <c r="AT58" i="10"/>
  <c r="AU58" i="10"/>
  <c r="AS59" i="10"/>
  <c r="AT59" i="10"/>
  <c r="AU59" i="10"/>
  <c r="AS60" i="10"/>
  <c r="AT60" i="10"/>
  <c r="AU60" i="10"/>
  <c r="AS61" i="10"/>
  <c r="AT61" i="10"/>
  <c r="AU61" i="10"/>
  <c r="AS62" i="10"/>
  <c r="AT62" i="10"/>
  <c r="AU62" i="10"/>
  <c r="AS63" i="10"/>
  <c r="AT63" i="10"/>
  <c r="AU63" i="10"/>
  <c r="AS64" i="10"/>
  <c r="AT64" i="10"/>
  <c r="AU64" i="10"/>
  <c r="AS65" i="10"/>
  <c r="AT65" i="10"/>
  <c r="AU65" i="10"/>
  <c r="AS66" i="10"/>
  <c r="AT66" i="10"/>
  <c r="AU66" i="10"/>
  <c r="AS41" i="10"/>
  <c r="AT41" i="10"/>
  <c r="AU41" i="10"/>
  <c r="AS42" i="10"/>
  <c r="AT42" i="10"/>
  <c r="AU42" i="10"/>
  <c r="AS43" i="10"/>
  <c r="AT43" i="10"/>
  <c r="AU43" i="10"/>
  <c r="AS34" i="10"/>
  <c r="AT34" i="10"/>
  <c r="AU34" i="10"/>
  <c r="AS35" i="10"/>
  <c r="AT35" i="10"/>
  <c r="AU35" i="10"/>
  <c r="AS36" i="10"/>
  <c r="AT36" i="10"/>
  <c r="AU36" i="10"/>
  <c r="AS37" i="10"/>
  <c r="AT37" i="10"/>
  <c r="AU37" i="10"/>
  <c r="AS38" i="10"/>
  <c r="AT38" i="10"/>
  <c r="AU38" i="10"/>
  <c r="AS39" i="10"/>
  <c r="AT39" i="10"/>
  <c r="AU39" i="10"/>
  <c r="AS29" i="10"/>
  <c r="AT29" i="10"/>
  <c r="AU29" i="10"/>
  <c r="AS30" i="10"/>
  <c r="AT30" i="10"/>
  <c r="AU30" i="10"/>
  <c r="AS31" i="10"/>
  <c r="AT31" i="10"/>
  <c r="AU31" i="10"/>
  <c r="AS32" i="10"/>
  <c r="AT32" i="10"/>
  <c r="AU32" i="10"/>
  <c r="AS24" i="10"/>
  <c r="AT24" i="10"/>
  <c r="AU24" i="10"/>
  <c r="AS25" i="10"/>
  <c r="AT25" i="10"/>
  <c r="AU25" i="10"/>
  <c r="AS26" i="10"/>
  <c r="AT26" i="10"/>
  <c r="AU26" i="10"/>
  <c r="AS27" i="10"/>
  <c r="AT27" i="10"/>
  <c r="AU27" i="10"/>
  <c r="AS19" i="10"/>
  <c r="AT19" i="10"/>
  <c r="AU19" i="10"/>
  <c r="AS20" i="10"/>
  <c r="AT20" i="10"/>
  <c r="AU20" i="10"/>
  <c r="AS21" i="10"/>
  <c r="AT21" i="10"/>
  <c r="AU21" i="10"/>
  <c r="AS22" i="10"/>
  <c r="AT22" i="10"/>
  <c r="AU22" i="10"/>
  <c r="AS15" i="10"/>
  <c r="AT15" i="10"/>
  <c r="AU15" i="10"/>
  <c r="AS16" i="10"/>
  <c r="AT16" i="10"/>
  <c r="AU16" i="10"/>
  <c r="AS17" i="10"/>
  <c r="AT17" i="10"/>
  <c r="AU17" i="10"/>
  <c r="AO94" i="10"/>
  <c r="AP94" i="10"/>
  <c r="AQ94" i="10"/>
  <c r="AO88" i="10"/>
  <c r="AP88" i="10"/>
  <c r="AQ88" i="10"/>
  <c r="AO89" i="10"/>
  <c r="AP89" i="10"/>
  <c r="AQ89" i="10"/>
  <c r="AO90" i="10"/>
  <c r="AP90" i="10"/>
  <c r="AQ90" i="10"/>
  <c r="AO91" i="10"/>
  <c r="AP91" i="10"/>
  <c r="AQ91" i="10"/>
  <c r="AO92" i="10"/>
  <c r="AP92" i="10"/>
  <c r="AQ92" i="10"/>
  <c r="AO82" i="10"/>
  <c r="AP82" i="10"/>
  <c r="AQ82" i="10"/>
  <c r="AO83" i="10"/>
  <c r="AP83" i="10"/>
  <c r="AQ83" i="10"/>
  <c r="AO84" i="10"/>
  <c r="AP84" i="10"/>
  <c r="AQ84" i="10"/>
  <c r="AO85" i="10"/>
  <c r="AP85" i="10"/>
  <c r="AQ85" i="10"/>
  <c r="AO86" i="10"/>
  <c r="AP86" i="10"/>
  <c r="AQ86" i="10"/>
  <c r="AO79" i="10"/>
  <c r="AP79" i="10"/>
  <c r="AQ79" i="10"/>
  <c r="AO80" i="10"/>
  <c r="AP80" i="10"/>
  <c r="AQ80" i="10"/>
  <c r="AO68" i="10"/>
  <c r="AP68" i="10"/>
  <c r="AQ68" i="10"/>
  <c r="AO69" i="10"/>
  <c r="AP69" i="10"/>
  <c r="AQ69" i="10"/>
  <c r="AO70" i="10"/>
  <c r="AP70" i="10"/>
  <c r="AQ70" i="10"/>
  <c r="AO71" i="10"/>
  <c r="AP71" i="10"/>
  <c r="AQ71" i="10"/>
  <c r="AO72" i="10"/>
  <c r="AP72" i="10"/>
  <c r="AQ72" i="10"/>
  <c r="AO73" i="10"/>
  <c r="AP73" i="10"/>
  <c r="AQ73" i="10"/>
  <c r="AO74" i="10"/>
  <c r="AP74" i="10"/>
  <c r="AQ74" i="10"/>
  <c r="AO75" i="10"/>
  <c r="AP75" i="10"/>
  <c r="AQ75" i="10"/>
  <c r="AO76" i="10"/>
  <c r="AP76" i="10"/>
  <c r="AQ76" i="10"/>
  <c r="AO77" i="10"/>
  <c r="AP77" i="10"/>
  <c r="AQ77" i="10"/>
  <c r="AO45" i="10"/>
  <c r="AP45" i="10"/>
  <c r="AQ45" i="10"/>
  <c r="AO46" i="10"/>
  <c r="AP46" i="10"/>
  <c r="AQ46" i="10"/>
  <c r="AO47" i="10"/>
  <c r="AP47" i="10"/>
  <c r="AQ47" i="10"/>
  <c r="AO48" i="10"/>
  <c r="AP48" i="10"/>
  <c r="AQ48" i="10"/>
  <c r="AO49" i="10"/>
  <c r="AP49" i="10"/>
  <c r="AQ49" i="10"/>
  <c r="AO50" i="10"/>
  <c r="AP50" i="10"/>
  <c r="AQ50" i="10"/>
  <c r="AO51" i="10"/>
  <c r="AP51" i="10"/>
  <c r="AQ51" i="10"/>
  <c r="AO52" i="10"/>
  <c r="AP52" i="10"/>
  <c r="AQ52" i="10"/>
  <c r="AO53" i="10"/>
  <c r="AP53" i="10"/>
  <c r="AQ53" i="10"/>
  <c r="AO54" i="10"/>
  <c r="AP54" i="10"/>
  <c r="AQ54" i="10"/>
  <c r="AO55" i="10"/>
  <c r="AP55" i="10"/>
  <c r="AQ55" i="10"/>
  <c r="AO56" i="10"/>
  <c r="AP56" i="10"/>
  <c r="AQ56" i="10"/>
  <c r="AO57" i="10"/>
  <c r="AP57" i="10"/>
  <c r="AQ57" i="10"/>
  <c r="AO58" i="10"/>
  <c r="AP58" i="10"/>
  <c r="AQ58" i="10"/>
  <c r="AO59" i="10"/>
  <c r="AP59" i="10"/>
  <c r="AQ59" i="10"/>
  <c r="AO60" i="10"/>
  <c r="AP60" i="10"/>
  <c r="AQ60" i="10"/>
  <c r="AO61" i="10"/>
  <c r="AP61" i="10"/>
  <c r="AQ61" i="10"/>
  <c r="AO62" i="10"/>
  <c r="AP62" i="10"/>
  <c r="AQ62" i="10"/>
  <c r="AO63" i="10"/>
  <c r="AP63" i="10"/>
  <c r="AQ63" i="10"/>
  <c r="AO64" i="10"/>
  <c r="AP64" i="10"/>
  <c r="AQ64" i="10"/>
  <c r="AO65" i="10"/>
  <c r="AP65" i="10"/>
  <c r="AQ65" i="10"/>
  <c r="AO66" i="10"/>
  <c r="AP66" i="10"/>
  <c r="AQ66" i="10"/>
  <c r="AO41" i="10"/>
  <c r="AP41" i="10"/>
  <c r="AQ41" i="10"/>
  <c r="AO42" i="10"/>
  <c r="AP42" i="10"/>
  <c r="AQ42" i="10"/>
  <c r="AO43" i="10"/>
  <c r="AP43" i="10"/>
  <c r="AQ43" i="10"/>
  <c r="AO34" i="10"/>
  <c r="AQ34" i="10" s="1"/>
  <c r="AP34" i="10"/>
  <c r="AO35" i="10"/>
  <c r="AP35" i="10"/>
  <c r="AQ35" i="10"/>
  <c r="AO36" i="10"/>
  <c r="AP36" i="10"/>
  <c r="AQ36" i="10"/>
  <c r="AO37" i="10"/>
  <c r="AP37" i="10"/>
  <c r="AQ37" i="10"/>
  <c r="AO38" i="10"/>
  <c r="AP38" i="10"/>
  <c r="AQ38" i="10"/>
  <c r="AO39" i="10"/>
  <c r="AP39" i="10"/>
  <c r="AQ39" i="10"/>
  <c r="AO29" i="10"/>
  <c r="AP29" i="10"/>
  <c r="AQ29" i="10"/>
  <c r="AO30" i="10"/>
  <c r="AP30" i="10"/>
  <c r="AQ30" i="10"/>
  <c r="AO31" i="10"/>
  <c r="AP31" i="10"/>
  <c r="AQ31" i="10"/>
  <c r="AO32" i="10"/>
  <c r="AP32" i="10"/>
  <c r="AQ32" i="10"/>
  <c r="AO24" i="10"/>
  <c r="AP24" i="10"/>
  <c r="AQ24" i="10"/>
  <c r="AO25" i="10"/>
  <c r="AP25" i="10"/>
  <c r="AQ25" i="10"/>
  <c r="AO26" i="10"/>
  <c r="AP26" i="10"/>
  <c r="AQ26" i="10"/>
  <c r="AO27" i="10"/>
  <c r="AP27" i="10"/>
  <c r="AQ27" i="10"/>
  <c r="AO19" i="10"/>
  <c r="AP19" i="10"/>
  <c r="AQ19" i="10"/>
  <c r="AO20" i="10"/>
  <c r="AP20" i="10"/>
  <c r="AQ20" i="10"/>
  <c r="AO21" i="10"/>
  <c r="AP21" i="10"/>
  <c r="AQ21" i="10"/>
  <c r="AO22" i="10"/>
  <c r="AP22" i="10"/>
  <c r="AQ22" i="10"/>
  <c r="AO15" i="10"/>
  <c r="AQ15" i="10" s="1"/>
  <c r="AP15" i="10"/>
  <c r="AO16" i="10"/>
  <c r="AP16" i="10"/>
  <c r="AQ16" i="10"/>
  <c r="AO17" i="10"/>
  <c r="AP17" i="10"/>
  <c r="AQ17" i="10"/>
  <c r="AK94" i="10"/>
  <c r="AL94" i="10"/>
  <c r="AM94" i="10"/>
  <c r="AK88" i="10"/>
  <c r="AL88" i="10"/>
  <c r="AM88" i="10"/>
  <c r="AK89" i="10"/>
  <c r="AL89" i="10"/>
  <c r="AM89" i="10"/>
  <c r="AK90" i="10"/>
  <c r="AL90" i="10"/>
  <c r="AM90" i="10"/>
  <c r="AK91" i="10"/>
  <c r="AL91" i="10"/>
  <c r="AM91" i="10"/>
  <c r="AK92" i="10"/>
  <c r="AL92" i="10"/>
  <c r="AM92" i="10"/>
  <c r="AK82" i="10"/>
  <c r="AL82" i="10"/>
  <c r="AM82" i="10"/>
  <c r="AK83" i="10"/>
  <c r="AL83" i="10"/>
  <c r="AM83" i="10"/>
  <c r="AK84" i="10"/>
  <c r="AL84" i="10"/>
  <c r="AM84" i="10"/>
  <c r="AK85" i="10"/>
  <c r="AL85" i="10"/>
  <c r="AM85" i="10"/>
  <c r="AK86" i="10"/>
  <c r="AL86" i="10"/>
  <c r="AM86" i="10"/>
  <c r="AK79" i="10"/>
  <c r="AL79" i="10"/>
  <c r="AM79" i="10"/>
  <c r="AK80" i="10"/>
  <c r="AL80" i="10"/>
  <c r="AM80" i="10"/>
  <c r="AK68" i="10"/>
  <c r="AL68" i="10"/>
  <c r="AM68" i="10"/>
  <c r="AK69" i="10"/>
  <c r="AL69" i="10"/>
  <c r="AM69" i="10"/>
  <c r="AK70" i="10"/>
  <c r="AL70" i="10"/>
  <c r="AM70" i="10"/>
  <c r="AK71" i="10"/>
  <c r="AL71" i="10"/>
  <c r="AM71" i="10"/>
  <c r="AK72" i="10"/>
  <c r="AL72" i="10"/>
  <c r="AM72" i="10"/>
  <c r="AK73" i="10"/>
  <c r="AL73" i="10"/>
  <c r="AM73" i="10"/>
  <c r="AK74" i="10"/>
  <c r="AL74" i="10"/>
  <c r="AM74" i="10"/>
  <c r="AK75" i="10"/>
  <c r="AL75" i="10"/>
  <c r="AM75" i="10"/>
  <c r="AK76" i="10"/>
  <c r="AL76" i="10"/>
  <c r="AM76" i="10"/>
  <c r="AK77" i="10"/>
  <c r="AL77" i="10"/>
  <c r="AM77" i="10"/>
  <c r="AK45" i="10"/>
  <c r="AL45" i="10"/>
  <c r="AM45" i="10"/>
  <c r="AK46" i="10"/>
  <c r="AL46" i="10"/>
  <c r="AM46" i="10"/>
  <c r="AK47" i="10"/>
  <c r="AL47" i="10"/>
  <c r="AM47" i="10"/>
  <c r="AK48" i="10"/>
  <c r="AL48" i="10"/>
  <c r="AM48" i="10"/>
  <c r="AK49" i="10"/>
  <c r="AL49" i="10"/>
  <c r="AM49" i="10"/>
  <c r="AK50" i="10"/>
  <c r="AL50" i="10"/>
  <c r="AM50" i="10"/>
  <c r="AK51" i="10"/>
  <c r="AL51" i="10"/>
  <c r="AM51" i="10"/>
  <c r="AK52" i="10"/>
  <c r="AL52" i="10"/>
  <c r="AM52" i="10"/>
  <c r="AK53" i="10"/>
  <c r="AL53" i="10"/>
  <c r="AM53" i="10"/>
  <c r="AK54" i="10"/>
  <c r="AL54" i="10"/>
  <c r="AM54" i="10"/>
  <c r="AK55" i="10"/>
  <c r="AL55" i="10"/>
  <c r="AM55" i="10"/>
  <c r="AK56" i="10"/>
  <c r="AL56" i="10"/>
  <c r="AM56" i="10"/>
  <c r="AK57" i="10"/>
  <c r="AL57" i="10"/>
  <c r="AM57" i="10"/>
  <c r="AK58" i="10"/>
  <c r="AL58" i="10"/>
  <c r="AM58" i="10"/>
  <c r="AK59" i="10"/>
  <c r="AL59" i="10"/>
  <c r="AM59" i="10"/>
  <c r="AK60" i="10"/>
  <c r="AL60" i="10"/>
  <c r="AM60" i="10"/>
  <c r="AK61" i="10"/>
  <c r="AL61" i="10"/>
  <c r="AM61" i="10"/>
  <c r="AK62" i="10"/>
  <c r="AL62" i="10"/>
  <c r="AM62" i="10"/>
  <c r="AK63" i="10"/>
  <c r="AL63" i="10"/>
  <c r="AM63" i="10"/>
  <c r="AK64" i="10"/>
  <c r="AL64" i="10"/>
  <c r="AM64" i="10"/>
  <c r="AK65" i="10"/>
  <c r="AL65" i="10"/>
  <c r="AM65" i="10"/>
  <c r="AK66" i="10"/>
  <c r="AL66" i="10"/>
  <c r="AM66" i="10"/>
  <c r="AK41" i="10"/>
  <c r="AL41" i="10"/>
  <c r="AM41" i="10"/>
  <c r="AK42" i="10"/>
  <c r="AL42" i="10"/>
  <c r="AM42" i="10"/>
  <c r="AK43" i="10"/>
  <c r="AL43" i="10"/>
  <c r="AM43" i="10"/>
  <c r="AK34" i="10"/>
  <c r="AL34" i="10"/>
  <c r="AM34" i="10"/>
  <c r="AK35" i="10"/>
  <c r="AL35" i="10"/>
  <c r="AM35" i="10"/>
  <c r="AK36" i="10"/>
  <c r="AL36" i="10"/>
  <c r="AM36" i="10"/>
  <c r="AK37" i="10"/>
  <c r="AL37" i="10"/>
  <c r="AM37" i="10"/>
  <c r="AK38" i="10"/>
  <c r="AL38" i="10"/>
  <c r="AM38" i="10"/>
  <c r="AK39" i="10"/>
  <c r="AL39" i="10"/>
  <c r="AM39" i="10"/>
  <c r="AK29" i="10"/>
  <c r="AL29" i="10"/>
  <c r="AM29" i="10"/>
  <c r="AK30" i="10"/>
  <c r="AL30" i="10"/>
  <c r="AM30" i="10"/>
  <c r="AK31" i="10"/>
  <c r="AL31" i="10"/>
  <c r="AM31" i="10"/>
  <c r="AK32" i="10"/>
  <c r="AL32" i="10"/>
  <c r="AM32" i="10"/>
  <c r="AK24" i="10"/>
  <c r="AL24" i="10"/>
  <c r="AM24" i="10"/>
  <c r="AK25" i="10"/>
  <c r="AL25" i="10"/>
  <c r="AM25" i="10"/>
  <c r="AK26" i="10"/>
  <c r="AL26" i="10"/>
  <c r="AM26" i="10"/>
  <c r="AK27" i="10"/>
  <c r="AL27" i="10"/>
  <c r="AM27" i="10"/>
  <c r="AK19" i="10"/>
  <c r="AL19" i="10"/>
  <c r="AM19" i="10"/>
  <c r="AK20" i="10"/>
  <c r="AL20" i="10"/>
  <c r="AM20" i="10"/>
  <c r="AK21" i="10"/>
  <c r="AL21" i="10"/>
  <c r="AM21" i="10"/>
  <c r="AK22" i="10"/>
  <c r="AL22" i="10"/>
  <c r="AM22" i="10"/>
  <c r="AK15" i="10"/>
  <c r="AL15" i="10"/>
  <c r="AM15" i="10"/>
  <c r="AK16" i="10"/>
  <c r="AL16" i="10"/>
  <c r="AM16" i="10"/>
  <c r="AK17" i="10"/>
  <c r="AL17" i="10"/>
  <c r="AM17" i="10"/>
  <c r="AG94" i="10"/>
  <c r="AH94" i="10"/>
  <c r="AI94" i="10"/>
  <c r="AG88" i="10"/>
  <c r="AH88" i="10"/>
  <c r="AI88" i="10"/>
  <c r="AG89" i="10"/>
  <c r="AH89" i="10"/>
  <c r="AI89" i="10"/>
  <c r="AG90" i="10"/>
  <c r="AH90" i="10"/>
  <c r="AI90" i="10"/>
  <c r="AG91" i="10"/>
  <c r="AH91" i="10"/>
  <c r="AI91" i="10"/>
  <c r="AG92" i="10"/>
  <c r="AH92" i="10"/>
  <c r="AI92" i="10"/>
  <c r="AG82" i="10"/>
  <c r="AH82" i="10"/>
  <c r="AI82" i="10"/>
  <c r="AG83" i="10"/>
  <c r="AH83" i="10"/>
  <c r="AI83" i="10"/>
  <c r="AG84" i="10"/>
  <c r="AH84" i="10"/>
  <c r="AI84" i="10"/>
  <c r="AG85" i="10"/>
  <c r="AH85" i="10"/>
  <c r="AI85" i="10"/>
  <c r="AG86" i="10"/>
  <c r="AH86" i="10"/>
  <c r="AI86" i="10"/>
  <c r="AG79" i="10"/>
  <c r="AH79" i="10"/>
  <c r="AI79" i="10"/>
  <c r="AG80" i="10"/>
  <c r="AH80" i="10"/>
  <c r="AI80" i="10"/>
  <c r="AG68" i="10"/>
  <c r="AH68" i="10"/>
  <c r="AI68" i="10"/>
  <c r="AG69" i="10"/>
  <c r="AH69" i="10"/>
  <c r="AI69" i="10"/>
  <c r="AG70" i="10"/>
  <c r="AH70" i="10"/>
  <c r="AI70" i="10"/>
  <c r="AG71" i="10"/>
  <c r="AH71" i="10"/>
  <c r="AI71" i="10"/>
  <c r="AG72" i="10"/>
  <c r="AH72" i="10"/>
  <c r="AI72" i="10"/>
  <c r="AG73" i="10"/>
  <c r="AH73" i="10"/>
  <c r="AI73" i="10"/>
  <c r="AG74" i="10"/>
  <c r="AH74" i="10"/>
  <c r="AI74" i="10"/>
  <c r="AG75" i="10"/>
  <c r="AH75" i="10"/>
  <c r="AI75" i="10"/>
  <c r="AG76" i="10"/>
  <c r="AH76" i="10"/>
  <c r="AI76" i="10"/>
  <c r="AG77" i="10"/>
  <c r="AH77" i="10"/>
  <c r="AI77" i="10"/>
  <c r="AG45" i="10"/>
  <c r="AH45" i="10"/>
  <c r="AI45" i="10"/>
  <c r="AG46" i="10"/>
  <c r="AH46" i="10"/>
  <c r="AI46" i="10"/>
  <c r="AG47" i="10"/>
  <c r="AH47" i="10"/>
  <c r="AI47" i="10"/>
  <c r="AG48" i="10"/>
  <c r="AH48" i="10"/>
  <c r="AI48" i="10"/>
  <c r="AG49" i="10"/>
  <c r="AH49" i="10"/>
  <c r="AI49" i="10"/>
  <c r="AG50" i="10"/>
  <c r="AH50" i="10"/>
  <c r="AI50" i="10"/>
  <c r="AG51" i="10"/>
  <c r="AH51" i="10"/>
  <c r="AI51" i="10"/>
  <c r="AG52" i="10"/>
  <c r="AH52" i="10"/>
  <c r="AI52" i="10"/>
  <c r="AG53" i="10"/>
  <c r="AH53" i="10"/>
  <c r="AI53" i="10"/>
  <c r="AG54" i="10"/>
  <c r="AH54" i="10"/>
  <c r="AI54" i="10"/>
  <c r="AG55" i="10"/>
  <c r="AH55" i="10"/>
  <c r="AI55" i="10"/>
  <c r="AG56" i="10"/>
  <c r="AH56" i="10"/>
  <c r="AI56" i="10"/>
  <c r="AG57" i="10"/>
  <c r="AH57" i="10"/>
  <c r="AI57" i="10"/>
  <c r="AG58" i="10"/>
  <c r="AH58" i="10"/>
  <c r="AI58" i="10"/>
  <c r="AG59" i="10"/>
  <c r="AH59" i="10"/>
  <c r="AI59" i="10"/>
  <c r="AG60" i="10"/>
  <c r="AH60" i="10"/>
  <c r="AI60" i="10"/>
  <c r="AG61" i="10"/>
  <c r="AH61" i="10"/>
  <c r="AI61" i="10"/>
  <c r="AG62" i="10"/>
  <c r="AH62" i="10"/>
  <c r="AI62" i="10"/>
  <c r="AG63" i="10"/>
  <c r="AH63" i="10"/>
  <c r="AI63" i="10"/>
  <c r="AG64" i="10"/>
  <c r="AH64" i="10"/>
  <c r="AI64" i="10"/>
  <c r="AG65" i="10"/>
  <c r="AH65" i="10"/>
  <c r="AI65" i="10"/>
  <c r="AG66" i="10"/>
  <c r="AH66" i="10"/>
  <c r="AI66" i="10"/>
  <c r="AG41" i="10"/>
  <c r="AH41" i="10"/>
  <c r="AI41" i="10"/>
  <c r="AG42" i="10"/>
  <c r="AH42" i="10"/>
  <c r="AI42" i="10"/>
  <c r="AG43" i="10"/>
  <c r="AH43" i="10"/>
  <c r="AI43" i="10"/>
  <c r="AG34" i="10"/>
  <c r="AH34" i="10"/>
  <c r="AI34" i="10"/>
  <c r="AG35" i="10"/>
  <c r="AH35" i="10"/>
  <c r="AI35" i="10"/>
  <c r="AG36" i="10"/>
  <c r="AH36" i="10"/>
  <c r="AI36" i="10"/>
  <c r="AG37" i="10"/>
  <c r="AH37" i="10"/>
  <c r="AI37" i="10"/>
  <c r="AG38" i="10"/>
  <c r="AH38" i="10"/>
  <c r="AI38" i="10"/>
  <c r="AG39" i="10"/>
  <c r="AH39" i="10"/>
  <c r="AI39" i="10"/>
  <c r="AG29" i="10"/>
  <c r="AH29" i="10"/>
  <c r="AI29" i="10"/>
  <c r="AG30" i="10"/>
  <c r="AH30" i="10"/>
  <c r="AI30" i="10"/>
  <c r="AG31" i="10"/>
  <c r="AH31" i="10"/>
  <c r="AI31" i="10"/>
  <c r="AG32" i="10"/>
  <c r="AH32" i="10"/>
  <c r="AI32" i="10"/>
  <c r="AG24" i="10"/>
  <c r="AH24" i="10"/>
  <c r="AI24" i="10"/>
  <c r="AG25" i="10"/>
  <c r="AH25" i="10"/>
  <c r="AI25" i="10"/>
  <c r="AG26" i="10"/>
  <c r="AH26" i="10"/>
  <c r="AI26" i="10"/>
  <c r="AG27" i="10"/>
  <c r="AH27" i="10"/>
  <c r="AI27" i="10"/>
  <c r="AG19" i="10"/>
  <c r="AH19" i="10"/>
  <c r="AI19" i="10"/>
  <c r="AG20" i="10"/>
  <c r="AH20" i="10"/>
  <c r="AI20" i="10"/>
  <c r="AG21" i="10"/>
  <c r="AH21" i="10"/>
  <c r="AI21" i="10"/>
  <c r="AG22" i="10"/>
  <c r="AH22" i="10"/>
  <c r="AI22" i="10"/>
  <c r="AG15" i="10"/>
  <c r="AH15" i="10"/>
  <c r="AI15" i="10"/>
  <c r="AG16" i="10"/>
  <c r="AH16" i="10"/>
  <c r="AI16" i="10"/>
  <c r="AG17" i="10"/>
  <c r="AH17" i="10"/>
  <c r="AI17" i="10"/>
  <c r="AC94" i="10"/>
  <c r="AD94" i="10"/>
  <c r="AE94" i="10"/>
  <c r="AC88" i="10"/>
  <c r="AD88" i="10"/>
  <c r="AE88" i="10"/>
  <c r="AC89" i="10"/>
  <c r="AD89" i="10"/>
  <c r="AE89" i="10"/>
  <c r="AC90" i="10"/>
  <c r="AD90" i="10"/>
  <c r="AE90" i="10"/>
  <c r="AC91" i="10"/>
  <c r="AD91" i="10"/>
  <c r="AE91" i="10"/>
  <c r="AC92" i="10"/>
  <c r="AD92" i="10"/>
  <c r="AE92" i="10"/>
  <c r="AC82" i="10"/>
  <c r="AD82" i="10"/>
  <c r="AE82" i="10"/>
  <c r="AC83" i="10"/>
  <c r="AD83" i="10"/>
  <c r="AE83" i="10"/>
  <c r="AC84" i="10"/>
  <c r="AD84" i="10"/>
  <c r="AE84" i="10"/>
  <c r="AC85" i="10"/>
  <c r="AD85" i="10"/>
  <c r="AE85" i="10"/>
  <c r="AC86" i="10"/>
  <c r="AD86" i="10"/>
  <c r="AE86" i="10"/>
  <c r="AC79" i="10"/>
  <c r="AD79" i="10"/>
  <c r="AE79" i="10"/>
  <c r="AC80" i="10"/>
  <c r="AD80" i="10"/>
  <c r="AE80" i="10"/>
  <c r="AC68" i="10"/>
  <c r="AD68" i="10"/>
  <c r="AE68" i="10"/>
  <c r="AC69" i="10"/>
  <c r="AD69" i="10"/>
  <c r="AE69" i="10"/>
  <c r="AC70" i="10"/>
  <c r="AD70" i="10"/>
  <c r="AE70" i="10"/>
  <c r="AC71" i="10"/>
  <c r="AD71" i="10"/>
  <c r="AE71" i="10"/>
  <c r="AC72" i="10"/>
  <c r="AD72" i="10"/>
  <c r="AE72" i="10"/>
  <c r="AC73" i="10"/>
  <c r="AD73" i="10"/>
  <c r="AE73" i="10"/>
  <c r="AC74" i="10"/>
  <c r="AD74" i="10"/>
  <c r="AE74" i="10"/>
  <c r="AC75" i="10"/>
  <c r="AD75" i="10"/>
  <c r="AE75" i="10"/>
  <c r="AC76" i="10"/>
  <c r="AD76" i="10"/>
  <c r="AE76" i="10"/>
  <c r="AC77" i="10"/>
  <c r="AD77" i="10"/>
  <c r="AE77" i="10"/>
  <c r="AC45" i="10"/>
  <c r="AD45" i="10"/>
  <c r="AE45" i="10"/>
  <c r="AC46" i="10"/>
  <c r="AD46" i="10"/>
  <c r="AE46" i="10"/>
  <c r="AC47" i="10"/>
  <c r="AD47" i="10"/>
  <c r="AE47" i="10"/>
  <c r="AC48" i="10"/>
  <c r="AD48" i="10"/>
  <c r="AE48" i="10"/>
  <c r="AC49" i="10"/>
  <c r="AD49" i="10"/>
  <c r="AE49" i="10"/>
  <c r="AC50" i="10"/>
  <c r="AD50" i="10"/>
  <c r="AE50" i="10"/>
  <c r="AC51" i="10"/>
  <c r="AD51" i="10"/>
  <c r="AE51" i="10"/>
  <c r="AC52" i="10"/>
  <c r="AD52" i="10"/>
  <c r="AE52" i="10"/>
  <c r="AC53" i="10"/>
  <c r="AD53" i="10"/>
  <c r="AE53" i="10"/>
  <c r="AC54" i="10"/>
  <c r="AD54" i="10"/>
  <c r="AE54" i="10"/>
  <c r="AC55" i="10"/>
  <c r="AD55" i="10"/>
  <c r="AE55" i="10"/>
  <c r="AC56" i="10"/>
  <c r="AD56" i="10"/>
  <c r="AE56" i="10"/>
  <c r="AC57" i="10"/>
  <c r="AD57" i="10"/>
  <c r="AE57" i="10"/>
  <c r="AC58" i="10"/>
  <c r="AD58" i="10"/>
  <c r="AE58" i="10"/>
  <c r="AC59" i="10"/>
  <c r="AD59" i="10"/>
  <c r="AE59" i="10"/>
  <c r="AC60" i="10"/>
  <c r="AD60" i="10"/>
  <c r="AE60" i="10"/>
  <c r="AC61" i="10"/>
  <c r="AD61" i="10"/>
  <c r="AE61" i="10"/>
  <c r="AC62" i="10"/>
  <c r="AD62" i="10"/>
  <c r="AE62" i="10"/>
  <c r="AC63" i="10"/>
  <c r="AD63" i="10"/>
  <c r="AE63" i="10"/>
  <c r="AC64" i="10"/>
  <c r="AD64" i="10"/>
  <c r="AE64" i="10"/>
  <c r="AC65" i="10"/>
  <c r="AD65" i="10"/>
  <c r="AE65" i="10"/>
  <c r="AC66" i="10"/>
  <c r="AD66" i="10"/>
  <c r="AE66" i="10"/>
  <c r="AC41" i="10"/>
  <c r="AD41" i="10"/>
  <c r="AE41" i="10"/>
  <c r="AC42" i="10"/>
  <c r="AD42" i="10"/>
  <c r="AE42" i="10"/>
  <c r="AC43" i="10"/>
  <c r="AD43" i="10"/>
  <c r="AE43" i="10"/>
  <c r="AC34" i="10"/>
  <c r="AD34" i="10"/>
  <c r="AE34" i="10"/>
  <c r="AC35" i="10"/>
  <c r="AD35" i="10"/>
  <c r="AE35" i="10"/>
  <c r="AC36" i="10"/>
  <c r="AD36" i="10"/>
  <c r="AE36" i="10"/>
  <c r="AC37" i="10"/>
  <c r="AD37" i="10"/>
  <c r="AE37" i="10"/>
  <c r="AC38" i="10"/>
  <c r="AD38" i="10"/>
  <c r="AE38" i="10"/>
  <c r="AC39" i="10"/>
  <c r="AD39" i="10"/>
  <c r="AE39" i="10"/>
  <c r="AC29" i="10"/>
  <c r="AD29" i="10"/>
  <c r="AE29" i="10"/>
  <c r="AC30" i="10"/>
  <c r="AD30" i="10"/>
  <c r="AE30" i="10"/>
  <c r="AC31" i="10"/>
  <c r="AD31" i="10"/>
  <c r="AE31" i="10"/>
  <c r="AC32" i="10"/>
  <c r="AD32" i="10"/>
  <c r="AE32" i="10"/>
  <c r="AC24" i="10"/>
  <c r="AD24" i="10"/>
  <c r="AE24" i="10"/>
  <c r="AC25" i="10"/>
  <c r="AD25" i="10"/>
  <c r="AE25" i="10"/>
  <c r="AC26" i="10"/>
  <c r="AD26" i="10"/>
  <c r="AE26" i="10"/>
  <c r="AC27" i="10"/>
  <c r="AD27" i="10"/>
  <c r="AE27" i="10"/>
  <c r="AC19" i="10"/>
  <c r="AD19" i="10"/>
  <c r="AE19" i="10"/>
  <c r="AC20" i="10"/>
  <c r="AD20" i="10"/>
  <c r="AE20" i="10"/>
  <c r="AC21" i="10"/>
  <c r="AD21" i="10"/>
  <c r="AE21" i="10"/>
  <c r="AC22" i="10"/>
  <c r="AD22" i="10"/>
  <c r="AE22" i="10"/>
  <c r="AC15" i="10"/>
  <c r="AD15" i="10"/>
  <c r="AE15" i="10"/>
  <c r="AC16" i="10"/>
  <c r="AD16" i="10"/>
  <c r="AE16" i="10"/>
  <c r="AC17" i="10"/>
  <c r="AD17" i="10"/>
  <c r="AE17" i="10"/>
  <c r="Y94" i="10"/>
  <c r="AA94" i="10"/>
  <c r="Y88" i="10"/>
  <c r="AA88" i="10"/>
  <c r="Y89" i="10"/>
  <c r="AA89" i="10"/>
  <c r="Y90" i="10"/>
  <c r="AA90" i="10"/>
  <c r="Y91" i="10"/>
  <c r="AA91" i="10"/>
  <c r="Y92" i="10"/>
  <c r="AA92" i="10"/>
  <c r="Y82" i="10"/>
  <c r="AA82" i="10"/>
  <c r="Y83" i="10"/>
  <c r="AA83" i="10"/>
  <c r="Y84" i="10"/>
  <c r="AA84" i="10"/>
  <c r="Y85" i="10"/>
  <c r="AA85" i="10"/>
  <c r="Y86" i="10"/>
  <c r="AA86" i="10"/>
  <c r="Y79" i="10"/>
  <c r="AA79" i="10"/>
  <c r="Y80" i="10"/>
  <c r="AA80" i="10"/>
  <c r="Y68" i="10"/>
  <c r="AA68" i="10"/>
  <c r="Y69" i="10"/>
  <c r="AA69" i="10"/>
  <c r="Y70" i="10"/>
  <c r="AA70" i="10"/>
  <c r="Y71" i="10"/>
  <c r="AA71" i="10"/>
  <c r="Y72" i="10"/>
  <c r="AA72" i="10"/>
  <c r="Y73" i="10"/>
  <c r="AA73" i="10"/>
  <c r="Y74" i="10"/>
  <c r="AA74" i="10"/>
  <c r="Y75" i="10"/>
  <c r="AA75" i="10"/>
  <c r="Y76" i="10"/>
  <c r="AA76" i="10"/>
  <c r="Y77" i="10"/>
  <c r="AA77" i="10"/>
  <c r="Y45" i="10"/>
  <c r="AA45" i="10"/>
  <c r="Y46" i="10"/>
  <c r="AA46" i="10"/>
  <c r="Y47" i="10"/>
  <c r="AA47" i="10"/>
  <c r="Y48" i="10"/>
  <c r="AA48" i="10"/>
  <c r="Y49" i="10"/>
  <c r="AA49" i="10"/>
  <c r="Y50" i="10"/>
  <c r="AA50" i="10"/>
  <c r="Y51" i="10"/>
  <c r="AA51" i="10"/>
  <c r="Y52" i="10"/>
  <c r="AA52" i="10"/>
  <c r="Y53" i="10"/>
  <c r="AA53" i="10"/>
  <c r="Y54" i="10"/>
  <c r="AA54" i="10"/>
  <c r="Y55" i="10"/>
  <c r="AA55" i="10"/>
  <c r="Y56" i="10"/>
  <c r="AA56" i="10"/>
  <c r="Y57" i="10"/>
  <c r="AA57" i="10"/>
  <c r="Y58" i="10"/>
  <c r="AA58" i="10"/>
  <c r="Y59" i="10"/>
  <c r="AA59" i="10"/>
  <c r="Y60" i="10"/>
  <c r="AA60" i="10"/>
  <c r="Y61" i="10"/>
  <c r="AA61" i="10"/>
  <c r="Y62" i="10"/>
  <c r="AA62" i="10"/>
  <c r="Y63" i="10"/>
  <c r="AA63" i="10"/>
  <c r="Y64" i="10"/>
  <c r="AA64" i="10"/>
  <c r="Y65" i="10"/>
  <c r="AA65" i="10"/>
  <c r="Y66" i="10"/>
  <c r="AA66" i="10"/>
  <c r="Y41" i="10"/>
  <c r="AA41" i="10"/>
  <c r="Y42" i="10"/>
  <c r="AA42" i="10"/>
  <c r="Y43" i="10"/>
  <c r="AA43" i="10"/>
  <c r="Y34" i="10"/>
  <c r="AA34" i="10"/>
  <c r="Y35" i="10"/>
  <c r="AA35" i="10"/>
  <c r="Y36" i="10"/>
  <c r="AA36" i="10"/>
  <c r="Y37" i="10"/>
  <c r="AA37" i="10"/>
  <c r="Y38" i="10"/>
  <c r="AA38" i="10"/>
  <c r="Y39" i="10"/>
  <c r="AA39" i="10"/>
  <c r="Y29" i="10"/>
  <c r="AA29" i="10"/>
  <c r="Y30" i="10"/>
  <c r="AA30" i="10"/>
  <c r="Y31" i="10"/>
  <c r="AA31" i="10"/>
  <c r="Y32" i="10"/>
  <c r="AA32" i="10"/>
  <c r="Y24" i="10"/>
  <c r="AA24" i="10"/>
  <c r="Y25" i="10"/>
  <c r="AA25" i="10"/>
  <c r="Y26" i="10"/>
  <c r="AA26" i="10"/>
  <c r="Y27" i="10"/>
  <c r="AA27" i="10"/>
  <c r="Y19" i="10"/>
  <c r="AA19" i="10" s="1"/>
  <c r="Y20" i="10"/>
  <c r="AA20" i="10"/>
  <c r="Y21" i="10"/>
  <c r="AA21" i="10"/>
  <c r="Y22" i="10"/>
  <c r="AA22" i="10"/>
  <c r="Y15" i="10"/>
  <c r="AA15" i="10" s="1"/>
  <c r="Y16" i="10"/>
  <c r="AA16" i="10"/>
  <c r="Y17" i="10"/>
  <c r="AA17" i="10"/>
  <c r="U94" i="10"/>
  <c r="Z94" i="10" s="1"/>
  <c r="V94" i="10"/>
  <c r="W94" i="10"/>
  <c r="U88" i="10"/>
  <c r="Z88" i="10" s="1"/>
  <c r="V88" i="10"/>
  <c r="W88" i="10"/>
  <c r="U89" i="10"/>
  <c r="Z89" i="10" s="1"/>
  <c r="V89" i="10"/>
  <c r="W89" i="10"/>
  <c r="U90" i="10"/>
  <c r="Z90" i="10" s="1"/>
  <c r="V90" i="10"/>
  <c r="W90" i="10"/>
  <c r="U91" i="10"/>
  <c r="Z91" i="10" s="1"/>
  <c r="V91" i="10"/>
  <c r="W91" i="10"/>
  <c r="U92" i="10"/>
  <c r="Z92" i="10" s="1"/>
  <c r="V92" i="10"/>
  <c r="W92" i="10"/>
  <c r="U82" i="10"/>
  <c r="Z82" i="10" s="1"/>
  <c r="V82" i="10"/>
  <c r="W82" i="10"/>
  <c r="U83" i="10"/>
  <c r="Z83" i="10" s="1"/>
  <c r="V83" i="10"/>
  <c r="W83" i="10"/>
  <c r="U84" i="10"/>
  <c r="Z84" i="10" s="1"/>
  <c r="V84" i="10"/>
  <c r="W84" i="10"/>
  <c r="U85" i="10"/>
  <c r="Z85" i="10" s="1"/>
  <c r="V85" i="10"/>
  <c r="W85" i="10"/>
  <c r="U86" i="10"/>
  <c r="Z86" i="10" s="1"/>
  <c r="V86" i="10"/>
  <c r="W86" i="10"/>
  <c r="U79" i="10"/>
  <c r="Z79" i="10" s="1"/>
  <c r="V79" i="10"/>
  <c r="W79" i="10"/>
  <c r="U80" i="10"/>
  <c r="Z80" i="10" s="1"/>
  <c r="V80" i="10"/>
  <c r="W80" i="10"/>
  <c r="U68" i="10"/>
  <c r="Z68" i="10" s="1"/>
  <c r="V68" i="10"/>
  <c r="W68" i="10"/>
  <c r="U69" i="10"/>
  <c r="Z69" i="10" s="1"/>
  <c r="V69" i="10"/>
  <c r="W69" i="10"/>
  <c r="U70" i="10"/>
  <c r="Z70" i="10" s="1"/>
  <c r="V70" i="10"/>
  <c r="W70" i="10"/>
  <c r="U71" i="10"/>
  <c r="Z71" i="10" s="1"/>
  <c r="V71" i="10"/>
  <c r="W71" i="10"/>
  <c r="U72" i="10"/>
  <c r="Z72" i="10" s="1"/>
  <c r="V72" i="10"/>
  <c r="W72" i="10"/>
  <c r="U73" i="10"/>
  <c r="Z73" i="10" s="1"/>
  <c r="V73" i="10"/>
  <c r="W73" i="10"/>
  <c r="U74" i="10"/>
  <c r="Z74" i="10" s="1"/>
  <c r="V74" i="10"/>
  <c r="W74" i="10"/>
  <c r="U75" i="10"/>
  <c r="Z75" i="10" s="1"/>
  <c r="V75" i="10"/>
  <c r="W75" i="10"/>
  <c r="U76" i="10"/>
  <c r="Z76" i="10" s="1"/>
  <c r="V76" i="10"/>
  <c r="W76" i="10"/>
  <c r="U77" i="10"/>
  <c r="Z77" i="10" s="1"/>
  <c r="V77" i="10"/>
  <c r="W77" i="10"/>
  <c r="U45" i="10"/>
  <c r="Z45" i="10" s="1"/>
  <c r="V45" i="10"/>
  <c r="W45" i="10"/>
  <c r="U46" i="10"/>
  <c r="Z46" i="10" s="1"/>
  <c r="V46" i="10"/>
  <c r="W46" i="10"/>
  <c r="U47" i="10"/>
  <c r="Z47" i="10" s="1"/>
  <c r="V47" i="10"/>
  <c r="W47" i="10"/>
  <c r="U48" i="10"/>
  <c r="Z48" i="10" s="1"/>
  <c r="V48" i="10"/>
  <c r="W48" i="10"/>
  <c r="U49" i="10"/>
  <c r="Z49" i="10" s="1"/>
  <c r="V49" i="10"/>
  <c r="W49" i="10"/>
  <c r="U50" i="10"/>
  <c r="Z50" i="10" s="1"/>
  <c r="V50" i="10"/>
  <c r="W50" i="10"/>
  <c r="U51" i="10"/>
  <c r="Z51" i="10" s="1"/>
  <c r="V51" i="10"/>
  <c r="W51" i="10"/>
  <c r="U52" i="10"/>
  <c r="Z52" i="10" s="1"/>
  <c r="V52" i="10"/>
  <c r="W52" i="10"/>
  <c r="U53" i="10"/>
  <c r="Z53" i="10" s="1"/>
  <c r="V53" i="10"/>
  <c r="W53" i="10"/>
  <c r="U54" i="10"/>
  <c r="Z54" i="10" s="1"/>
  <c r="V54" i="10"/>
  <c r="W54" i="10"/>
  <c r="U55" i="10"/>
  <c r="Z55" i="10" s="1"/>
  <c r="V55" i="10"/>
  <c r="W55" i="10"/>
  <c r="U56" i="10"/>
  <c r="Z56" i="10" s="1"/>
  <c r="V56" i="10"/>
  <c r="W56" i="10"/>
  <c r="U57" i="10"/>
  <c r="Z57" i="10" s="1"/>
  <c r="V57" i="10"/>
  <c r="W57" i="10"/>
  <c r="U58" i="10"/>
  <c r="Z58" i="10" s="1"/>
  <c r="V58" i="10"/>
  <c r="W58" i="10"/>
  <c r="U59" i="10"/>
  <c r="Z59" i="10" s="1"/>
  <c r="V59" i="10"/>
  <c r="W59" i="10"/>
  <c r="U60" i="10"/>
  <c r="Z60" i="10" s="1"/>
  <c r="V60" i="10"/>
  <c r="W60" i="10"/>
  <c r="U61" i="10"/>
  <c r="Z61" i="10" s="1"/>
  <c r="V61" i="10"/>
  <c r="W61" i="10"/>
  <c r="U62" i="10"/>
  <c r="Z62" i="10" s="1"/>
  <c r="V62" i="10"/>
  <c r="W62" i="10"/>
  <c r="U63" i="10"/>
  <c r="Z63" i="10" s="1"/>
  <c r="V63" i="10"/>
  <c r="W63" i="10"/>
  <c r="U64" i="10"/>
  <c r="Z64" i="10" s="1"/>
  <c r="V64" i="10"/>
  <c r="W64" i="10"/>
  <c r="U65" i="10"/>
  <c r="Z65" i="10" s="1"/>
  <c r="V65" i="10"/>
  <c r="W65" i="10"/>
  <c r="U66" i="10"/>
  <c r="Z66" i="10" s="1"/>
  <c r="V66" i="10"/>
  <c r="W66" i="10"/>
  <c r="U41" i="10"/>
  <c r="Z41" i="10" s="1"/>
  <c r="V41" i="10"/>
  <c r="W41" i="10"/>
  <c r="U42" i="10"/>
  <c r="Z42" i="10" s="1"/>
  <c r="V42" i="10"/>
  <c r="W42" i="10"/>
  <c r="U43" i="10"/>
  <c r="Z43" i="10" s="1"/>
  <c r="V43" i="10"/>
  <c r="W43" i="10"/>
  <c r="U34" i="10"/>
  <c r="Z34" i="10" s="1"/>
  <c r="V34" i="10"/>
  <c r="W34" i="10"/>
  <c r="U35" i="10"/>
  <c r="Z35" i="10" s="1"/>
  <c r="V35" i="10"/>
  <c r="W35" i="10"/>
  <c r="U36" i="10"/>
  <c r="Z36" i="10" s="1"/>
  <c r="V36" i="10"/>
  <c r="W36" i="10"/>
  <c r="U37" i="10"/>
  <c r="Z37" i="10" s="1"/>
  <c r="V37" i="10"/>
  <c r="W37" i="10"/>
  <c r="U38" i="10"/>
  <c r="Z38" i="10" s="1"/>
  <c r="V38" i="10"/>
  <c r="W38" i="10"/>
  <c r="U39" i="10"/>
  <c r="Z39" i="10" s="1"/>
  <c r="V39" i="10"/>
  <c r="W39" i="10"/>
  <c r="U29" i="10"/>
  <c r="Z29" i="10" s="1"/>
  <c r="V29" i="10"/>
  <c r="W29" i="10"/>
  <c r="U30" i="10"/>
  <c r="Z30" i="10" s="1"/>
  <c r="V30" i="10"/>
  <c r="W30" i="10"/>
  <c r="U31" i="10"/>
  <c r="Z31" i="10" s="1"/>
  <c r="V31" i="10"/>
  <c r="W31" i="10"/>
  <c r="U32" i="10"/>
  <c r="Z32" i="10" s="1"/>
  <c r="V32" i="10"/>
  <c r="W32" i="10"/>
  <c r="U24" i="10"/>
  <c r="Z24" i="10" s="1"/>
  <c r="V24" i="10"/>
  <c r="W24" i="10"/>
  <c r="U25" i="10"/>
  <c r="Z25" i="10" s="1"/>
  <c r="V25" i="10"/>
  <c r="W25" i="10"/>
  <c r="U26" i="10"/>
  <c r="Z26" i="10" s="1"/>
  <c r="V26" i="10"/>
  <c r="W26" i="10"/>
  <c r="U27" i="10"/>
  <c r="Z27" i="10" s="1"/>
  <c r="V27" i="10"/>
  <c r="W27" i="10"/>
  <c r="U19" i="10"/>
  <c r="Z19" i="10" s="1"/>
  <c r="V19" i="10"/>
  <c r="W19" i="10"/>
  <c r="U20" i="10"/>
  <c r="Z20" i="10" s="1"/>
  <c r="V20" i="10"/>
  <c r="W20" i="10"/>
  <c r="U21" i="10"/>
  <c r="Z21" i="10" s="1"/>
  <c r="V21" i="10"/>
  <c r="W21" i="10"/>
  <c r="U22" i="10"/>
  <c r="Z22" i="10" s="1"/>
  <c r="V22" i="10"/>
  <c r="W22" i="10"/>
  <c r="U15" i="10"/>
  <c r="Z15" i="10" s="1"/>
  <c r="V15" i="10"/>
  <c r="W15" i="10"/>
  <c r="U16" i="10"/>
  <c r="Z16" i="10" s="1"/>
  <c r="V16" i="10"/>
  <c r="W16" i="10"/>
  <c r="U17" i="10"/>
  <c r="Z17" i="10" s="1"/>
  <c r="V17" i="10"/>
  <c r="W17" i="10"/>
  <c r="Q94" i="10"/>
  <c r="R94" i="10"/>
  <c r="S94" i="10"/>
  <c r="Q88" i="10"/>
  <c r="R88" i="10"/>
  <c r="S88" i="10"/>
  <c r="Q89" i="10"/>
  <c r="R89" i="10"/>
  <c r="S89" i="10"/>
  <c r="Q90" i="10"/>
  <c r="R90" i="10"/>
  <c r="S90" i="10"/>
  <c r="Q91" i="10"/>
  <c r="R91" i="10"/>
  <c r="S91" i="10"/>
  <c r="Q92" i="10"/>
  <c r="R92" i="10"/>
  <c r="S92" i="10"/>
  <c r="Q82" i="10"/>
  <c r="R82" i="10"/>
  <c r="S82" i="10"/>
  <c r="Q83" i="10"/>
  <c r="R83" i="10"/>
  <c r="S83" i="10"/>
  <c r="Q84" i="10"/>
  <c r="R84" i="10"/>
  <c r="S84" i="10"/>
  <c r="Q85" i="10"/>
  <c r="R85" i="10"/>
  <c r="S85" i="10"/>
  <c r="Q86" i="10"/>
  <c r="R86" i="10"/>
  <c r="S86" i="10"/>
  <c r="Q79" i="10"/>
  <c r="R79" i="10"/>
  <c r="S79" i="10"/>
  <c r="Q80" i="10"/>
  <c r="R80" i="10"/>
  <c r="S80" i="10"/>
  <c r="Q68" i="10"/>
  <c r="R68" i="10"/>
  <c r="S68" i="10"/>
  <c r="Q69" i="10"/>
  <c r="R69" i="10"/>
  <c r="S69" i="10"/>
  <c r="Q70" i="10"/>
  <c r="R70" i="10"/>
  <c r="S70" i="10"/>
  <c r="Q71" i="10"/>
  <c r="R71" i="10"/>
  <c r="S71" i="10"/>
  <c r="Q72" i="10"/>
  <c r="R72" i="10"/>
  <c r="S72" i="10"/>
  <c r="Q73" i="10"/>
  <c r="R73" i="10"/>
  <c r="S73" i="10"/>
  <c r="Q74" i="10"/>
  <c r="R74" i="10"/>
  <c r="S74" i="10"/>
  <c r="Q75" i="10"/>
  <c r="R75" i="10"/>
  <c r="S75" i="10"/>
  <c r="Q76" i="10"/>
  <c r="R76" i="10"/>
  <c r="S76" i="10"/>
  <c r="Q77" i="10"/>
  <c r="R77" i="10"/>
  <c r="S77" i="10"/>
  <c r="Q45" i="10"/>
  <c r="R45" i="10"/>
  <c r="S45" i="10"/>
  <c r="Q46" i="10"/>
  <c r="R46" i="10"/>
  <c r="S46" i="10"/>
  <c r="Q47" i="10"/>
  <c r="R47" i="10"/>
  <c r="S47" i="10"/>
  <c r="Q48" i="10"/>
  <c r="R48" i="10"/>
  <c r="S48" i="10"/>
  <c r="Q49" i="10"/>
  <c r="R49" i="10"/>
  <c r="S49" i="10"/>
  <c r="Q50" i="10"/>
  <c r="R50" i="10"/>
  <c r="S50" i="10"/>
  <c r="Q51" i="10"/>
  <c r="R51" i="10"/>
  <c r="S51" i="10"/>
  <c r="Q52" i="10"/>
  <c r="R52" i="10"/>
  <c r="S52" i="10"/>
  <c r="Q53" i="10"/>
  <c r="R53" i="10"/>
  <c r="S53" i="10"/>
  <c r="Q54" i="10"/>
  <c r="R54" i="10"/>
  <c r="S54" i="10"/>
  <c r="Q55" i="10"/>
  <c r="R55" i="10"/>
  <c r="S55" i="10"/>
  <c r="Q56" i="10"/>
  <c r="R56" i="10"/>
  <c r="S56" i="10"/>
  <c r="Q57" i="10"/>
  <c r="R57" i="10"/>
  <c r="S57" i="10"/>
  <c r="Q58" i="10"/>
  <c r="R58" i="10"/>
  <c r="S58" i="10"/>
  <c r="Q59" i="10"/>
  <c r="R59" i="10"/>
  <c r="S59" i="10"/>
  <c r="Q60" i="10"/>
  <c r="R60" i="10"/>
  <c r="S60" i="10"/>
  <c r="Q61" i="10"/>
  <c r="R61" i="10"/>
  <c r="S61" i="10"/>
  <c r="Q62" i="10"/>
  <c r="R62" i="10"/>
  <c r="S62" i="10"/>
  <c r="Q63" i="10"/>
  <c r="R63" i="10"/>
  <c r="S63" i="10"/>
  <c r="Q64" i="10"/>
  <c r="R64" i="10"/>
  <c r="S64" i="10"/>
  <c r="Q65" i="10"/>
  <c r="R65" i="10"/>
  <c r="S65" i="10"/>
  <c r="Q66" i="10"/>
  <c r="R66" i="10"/>
  <c r="S66" i="10"/>
  <c r="Q41" i="10"/>
  <c r="R41" i="10"/>
  <c r="S41" i="10"/>
  <c r="Q42" i="10"/>
  <c r="R42" i="10"/>
  <c r="S42" i="10"/>
  <c r="Q43" i="10"/>
  <c r="R43" i="10"/>
  <c r="S43" i="10"/>
  <c r="Q34" i="10"/>
  <c r="R34" i="10"/>
  <c r="S34" i="10"/>
  <c r="Q35" i="10"/>
  <c r="R35" i="10"/>
  <c r="S35" i="10"/>
  <c r="Q36" i="10"/>
  <c r="R36" i="10"/>
  <c r="S36" i="10"/>
  <c r="Q37" i="10"/>
  <c r="R37" i="10"/>
  <c r="S37" i="10"/>
  <c r="Q38" i="10"/>
  <c r="R38" i="10"/>
  <c r="S38" i="10"/>
  <c r="Q39" i="10"/>
  <c r="R39" i="10"/>
  <c r="S39" i="10"/>
  <c r="Q29" i="10"/>
  <c r="R29" i="10"/>
  <c r="S29" i="10"/>
  <c r="Q30" i="10"/>
  <c r="R30" i="10"/>
  <c r="S30" i="10"/>
  <c r="Q31" i="10"/>
  <c r="R31" i="10"/>
  <c r="S31" i="10"/>
  <c r="Q32" i="10"/>
  <c r="R32" i="10"/>
  <c r="S32" i="10"/>
  <c r="Q24" i="10"/>
  <c r="R24" i="10"/>
  <c r="S24" i="10"/>
  <c r="Q25" i="10"/>
  <c r="R25" i="10"/>
  <c r="S25" i="10"/>
  <c r="Q26" i="10"/>
  <c r="R26" i="10"/>
  <c r="S26" i="10"/>
  <c r="Q27" i="10"/>
  <c r="R27" i="10"/>
  <c r="S27" i="10"/>
  <c r="Q19" i="10"/>
  <c r="R19" i="10"/>
  <c r="S19" i="10"/>
  <c r="Q20" i="10"/>
  <c r="R20" i="10"/>
  <c r="S20" i="10"/>
  <c r="Q21" i="10"/>
  <c r="R21" i="10"/>
  <c r="S21" i="10"/>
  <c r="Q22" i="10"/>
  <c r="R22" i="10"/>
  <c r="S22" i="10"/>
  <c r="Q15" i="10"/>
  <c r="R15" i="10"/>
  <c r="S15" i="10"/>
  <c r="Q16" i="10"/>
  <c r="R16" i="10"/>
  <c r="S16" i="10"/>
  <c r="Q17" i="10"/>
  <c r="R17" i="10"/>
  <c r="S17" i="10"/>
  <c r="M94" i="10"/>
  <c r="N94" i="10"/>
  <c r="O94" i="10"/>
  <c r="M88" i="10"/>
  <c r="N88" i="10"/>
  <c r="O88" i="10"/>
  <c r="M89" i="10"/>
  <c r="N89" i="10"/>
  <c r="O89" i="10"/>
  <c r="M90" i="10"/>
  <c r="N90" i="10"/>
  <c r="O90" i="10"/>
  <c r="M91" i="10"/>
  <c r="N91" i="10"/>
  <c r="O91" i="10"/>
  <c r="M92" i="10"/>
  <c r="N92" i="10"/>
  <c r="O92" i="10"/>
  <c r="M82" i="10"/>
  <c r="N82" i="10"/>
  <c r="O82" i="10"/>
  <c r="M83" i="10"/>
  <c r="N83" i="10"/>
  <c r="O83" i="10"/>
  <c r="M84" i="10"/>
  <c r="N84" i="10"/>
  <c r="O84" i="10"/>
  <c r="M85" i="10"/>
  <c r="N85" i="10"/>
  <c r="O85" i="10"/>
  <c r="M86" i="10"/>
  <c r="N86" i="10"/>
  <c r="O86" i="10"/>
  <c r="M79" i="10"/>
  <c r="N79" i="10"/>
  <c r="O79" i="10"/>
  <c r="M80" i="10"/>
  <c r="N80" i="10"/>
  <c r="O80" i="10"/>
  <c r="M68" i="10"/>
  <c r="N68" i="10"/>
  <c r="O68" i="10"/>
  <c r="M69" i="10"/>
  <c r="N69" i="10"/>
  <c r="O69" i="10"/>
  <c r="M70" i="10"/>
  <c r="N70" i="10"/>
  <c r="O70" i="10"/>
  <c r="M71" i="10"/>
  <c r="N71" i="10"/>
  <c r="O71" i="10"/>
  <c r="M72" i="10"/>
  <c r="N72" i="10"/>
  <c r="O72" i="10"/>
  <c r="M73" i="10"/>
  <c r="N73" i="10"/>
  <c r="O73" i="10"/>
  <c r="M74" i="10"/>
  <c r="N74" i="10"/>
  <c r="O74" i="10"/>
  <c r="M75" i="10"/>
  <c r="N75" i="10"/>
  <c r="O75" i="10"/>
  <c r="M76" i="10"/>
  <c r="N76" i="10"/>
  <c r="O76" i="10"/>
  <c r="M77" i="10"/>
  <c r="N77" i="10"/>
  <c r="O77" i="10"/>
  <c r="M45" i="10"/>
  <c r="N45" i="10"/>
  <c r="O45" i="10"/>
  <c r="M46" i="10"/>
  <c r="N46" i="10"/>
  <c r="O46" i="10"/>
  <c r="M47" i="10"/>
  <c r="N47" i="10"/>
  <c r="O47" i="10"/>
  <c r="M48" i="10"/>
  <c r="N48" i="10"/>
  <c r="O48" i="10"/>
  <c r="M49" i="10"/>
  <c r="N49" i="10"/>
  <c r="O49" i="10"/>
  <c r="M50" i="10"/>
  <c r="N50" i="10"/>
  <c r="O50" i="10"/>
  <c r="M51" i="10"/>
  <c r="N51" i="10"/>
  <c r="O51" i="10"/>
  <c r="M52" i="10"/>
  <c r="N52" i="10"/>
  <c r="O52" i="10"/>
  <c r="M53" i="10"/>
  <c r="N53" i="10"/>
  <c r="O53" i="10"/>
  <c r="M54" i="10"/>
  <c r="N54" i="10"/>
  <c r="O54" i="10"/>
  <c r="M55" i="10"/>
  <c r="N55" i="10"/>
  <c r="O55" i="10"/>
  <c r="M56" i="10"/>
  <c r="N56" i="10"/>
  <c r="O56" i="10"/>
  <c r="M57" i="10"/>
  <c r="N57" i="10"/>
  <c r="O57" i="10"/>
  <c r="M58" i="10"/>
  <c r="N58" i="10"/>
  <c r="O58" i="10"/>
  <c r="M59" i="10"/>
  <c r="N59" i="10"/>
  <c r="O59" i="10"/>
  <c r="M60" i="10"/>
  <c r="N60" i="10"/>
  <c r="O60" i="10"/>
  <c r="M61" i="10"/>
  <c r="N61" i="10"/>
  <c r="O61" i="10"/>
  <c r="M62" i="10"/>
  <c r="N62" i="10"/>
  <c r="O62" i="10"/>
  <c r="M63" i="10"/>
  <c r="N63" i="10"/>
  <c r="O63" i="10"/>
  <c r="M64" i="10"/>
  <c r="N64" i="10"/>
  <c r="O64" i="10"/>
  <c r="M65" i="10"/>
  <c r="N65" i="10"/>
  <c r="O65" i="10"/>
  <c r="M66" i="10"/>
  <c r="N66" i="10"/>
  <c r="O66" i="10"/>
  <c r="M41" i="10"/>
  <c r="N41" i="10"/>
  <c r="O41" i="10"/>
  <c r="M42" i="10"/>
  <c r="N42" i="10"/>
  <c r="O42" i="10"/>
  <c r="M43" i="10"/>
  <c r="N43" i="10"/>
  <c r="O43" i="10"/>
  <c r="M34" i="10"/>
  <c r="N34" i="10"/>
  <c r="O34" i="10"/>
  <c r="M35" i="10"/>
  <c r="N35" i="10"/>
  <c r="O35" i="10"/>
  <c r="M36" i="10"/>
  <c r="N36" i="10"/>
  <c r="O36" i="10"/>
  <c r="M37" i="10"/>
  <c r="N37" i="10"/>
  <c r="O37" i="10"/>
  <c r="M38" i="10"/>
  <c r="N38" i="10"/>
  <c r="O38" i="10"/>
  <c r="M39" i="10"/>
  <c r="N39" i="10"/>
  <c r="O39" i="10"/>
  <c r="M29" i="10"/>
  <c r="N29" i="10"/>
  <c r="O29" i="10"/>
  <c r="M30" i="10"/>
  <c r="N30" i="10"/>
  <c r="O30" i="10"/>
  <c r="M31" i="10"/>
  <c r="N31" i="10"/>
  <c r="O31" i="10"/>
  <c r="M32" i="10"/>
  <c r="N32" i="10"/>
  <c r="O32" i="10"/>
  <c r="M24" i="10"/>
  <c r="N24" i="10"/>
  <c r="O24" i="10"/>
  <c r="M25" i="10"/>
  <c r="N25" i="10"/>
  <c r="O25" i="10"/>
  <c r="M26" i="10"/>
  <c r="N26" i="10"/>
  <c r="O26" i="10"/>
  <c r="M27" i="10"/>
  <c r="N27" i="10"/>
  <c r="O27" i="10"/>
  <c r="M19" i="10"/>
  <c r="N19" i="10"/>
  <c r="O19" i="10"/>
  <c r="M20" i="10"/>
  <c r="N20" i="10"/>
  <c r="O20" i="10"/>
  <c r="M21" i="10"/>
  <c r="N21" i="10"/>
  <c r="O21" i="10"/>
  <c r="M22" i="10"/>
  <c r="N22" i="10"/>
  <c r="O22" i="10"/>
  <c r="M15" i="10"/>
  <c r="N15" i="10"/>
  <c r="O15" i="10"/>
  <c r="M16" i="10"/>
  <c r="N16" i="10"/>
  <c r="O16" i="10"/>
  <c r="M17" i="10"/>
  <c r="N17" i="10"/>
  <c r="O17" i="10"/>
  <c r="DI94" i="10"/>
  <c r="DJ94" i="10"/>
  <c r="DK94" i="10"/>
  <c r="DI88" i="10"/>
  <c r="DJ88" i="10"/>
  <c r="DK88" i="10"/>
  <c r="DI89" i="10"/>
  <c r="DJ89" i="10"/>
  <c r="DK89" i="10"/>
  <c r="DI90" i="10"/>
  <c r="DJ90" i="10"/>
  <c r="DK90" i="10"/>
  <c r="DI91" i="10"/>
  <c r="DJ91" i="10"/>
  <c r="DK91" i="10"/>
  <c r="DI92" i="10"/>
  <c r="DJ92" i="10"/>
  <c r="DK92" i="10"/>
  <c r="DI82" i="10"/>
  <c r="DJ82" i="10"/>
  <c r="DK82" i="10"/>
  <c r="DI83" i="10"/>
  <c r="DJ83" i="10"/>
  <c r="DK83" i="10"/>
  <c r="DI84" i="10"/>
  <c r="DJ84" i="10"/>
  <c r="DK84" i="10"/>
  <c r="DI85" i="10"/>
  <c r="DJ85" i="10"/>
  <c r="DK85" i="10"/>
  <c r="DI86" i="10"/>
  <c r="DJ86" i="10"/>
  <c r="DK86" i="10"/>
  <c r="DI79" i="10"/>
  <c r="DJ79" i="10"/>
  <c r="DK79" i="10"/>
  <c r="DI80" i="10"/>
  <c r="DJ80" i="10"/>
  <c r="DK80" i="10"/>
  <c r="DI68" i="10"/>
  <c r="DJ68" i="10"/>
  <c r="DK68" i="10"/>
  <c r="DI69" i="10"/>
  <c r="DJ69" i="10"/>
  <c r="DK69" i="10"/>
  <c r="DI70" i="10"/>
  <c r="DJ70" i="10"/>
  <c r="DK70" i="10"/>
  <c r="DI71" i="10"/>
  <c r="DJ71" i="10"/>
  <c r="DK71" i="10"/>
  <c r="DI72" i="10"/>
  <c r="DJ72" i="10"/>
  <c r="DK72" i="10"/>
  <c r="DI73" i="10"/>
  <c r="DJ73" i="10"/>
  <c r="DK73" i="10"/>
  <c r="DI74" i="10"/>
  <c r="DJ74" i="10"/>
  <c r="DK74" i="10"/>
  <c r="DI75" i="10"/>
  <c r="DJ75" i="10"/>
  <c r="DK75" i="10"/>
  <c r="DI76" i="10"/>
  <c r="DJ76" i="10"/>
  <c r="DK76" i="10"/>
  <c r="DI77" i="10"/>
  <c r="DJ77" i="10"/>
  <c r="DK77" i="10"/>
  <c r="DI45" i="10"/>
  <c r="DJ45" i="10"/>
  <c r="DK45" i="10"/>
  <c r="DI46" i="10"/>
  <c r="DJ46" i="10"/>
  <c r="DK46" i="10"/>
  <c r="DI47" i="10"/>
  <c r="DJ47" i="10"/>
  <c r="DK47" i="10"/>
  <c r="DI48" i="10"/>
  <c r="DJ48" i="10"/>
  <c r="DK48" i="10"/>
  <c r="DI49" i="10"/>
  <c r="DJ49" i="10"/>
  <c r="DK49" i="10"/>
  <c r="DI50" i="10"/>
  <c r="DJ50" i="10"/>
  <c r="DK50" i="10"/>
  <c r="DI51" i="10"/>
  <c r="DJ51" i="10"/>
  <c r="DK51" i="10"/>
  <c r="DI52" i="10"/>
  <c r="DJ52" i="10"/>
  <c r="DK52" i="10"/>
  <c r="DI53" i="10"/>
  <c r="DJ53" i="10"/>
  <c r="DK53" i="10"/>
  <c r="DI54" i="10"/>
  <c r="DJ54" i="10"/>
  <c r="DK54" i="10"/>
  <c r="DI55" i="10"/>
  <c r="DJ55" i="10"/>
  <c r="DK55" i="10"/>
  <c r="DI56" i="10"/>
  <c r="DJ56" i="10"/>
  <c r="DK56" i="10"/>
  <c r="DI57" i="10"/>
  <c r="DJ57" i="10"/>
  <c r="DK57" i="10"/>
  <c r="DI58" i="10"/>
  <c r="DJ58" i="10"/>
  <c r="DK58" i="10"/>
  <c r="DI59" i="10"/>
  <c r="DJ59" i="10"/>
  <c r="DK59" i="10"/>
  <c r="DI60" i="10"/>
  <c r="DJ60" i="10"/>
  <c r="DK60" i="10"/>
  <c r="DI61" i="10"/>
  <c r="DJ61" i="10"/>
  <c r="DK61" i="10"/>
  <c r="DI62" i="10"/>
  <c r="DJ62" i="10"/>
  <c r="DK62" i="10"/>
  <c r="DI63" i="10"/>
  <c r="DJ63" i="10"/>
  <c r="DK63" i="10"/>
  <c r="DI64" i="10"/>
  <c r="DJ64" i="10"/>
  <c r="DK64" i="10"/>
  <c r="DI65" i="10"/>
  <c r="DJ65" i="10"/>
  <c r="DK65" i="10"/>
  <c r="DI66" i="10"/>
  <c r="DJ66" i="10"/>
  <c r="DK66" i="10"/>
  <c r="DI41" i="10"/>
  <c r="DJ41" i="10"/>
  <c r="DK41" i="10"/>
  <c r="DI42" i="10"/>
  <c r="DJ42" i="10"/>
  <c r="DK42" i="10"/>
  <c r="DI43" i="10"/>
  <c r="DJ43" i="10"/>
  <c r="DK43" i="10"/>
  <c r="DI34" i="10"/>
  <c r="DJ34" i="10"/>
  <c r="DK34" i="10"/>
  <c r="DI35" i="10"/>
  <c r="DJ35" i="10"/>
  <c r="DK35" i="10"/>
  <c r="DI36" i="10"/>
  <c r="DJ36" i="10"/>
  <c r="DK36" i="10"/>
  <c r="DI37" i="10"/>
  <c r="DJ37" i="10"/>
  <c r="DK37" i="10"/>
  <c r="DI38" i="10"/>
  <c r="DJ38" i="10"/>
  <c r="DK38" i="10"/>
  <c r="DI39" i="10"/>
  <c r="DJ39" i="10"/>
  <c r="DK39" i="10"/>
  <c r="DI29" i="10"/>
  <c r="DJ29" i="10"/>
  <c r="DK29" i="10"/>
  <c r="DI30" i="10"/>
  <c r="DJ30" i="10"/>
  <c r="DK30" i="10"/>
  <c r="DI31" i="10"/>
  <c r="DJ31" i="10"/>
  <c r="DK31" i="10"/>
  <c r="DI32" i="10"/>
  <c r="DJ32" i="10"/>
  <c r="DK32" i="10"/>
  <c r="DI24" i="10"/>
  <c r="DJ24" i="10"/>
  <c r="DK24" i="10"/>
  <c r="DI25" i="10"/>
  <c r="DJ25" i="10"/>
  <c r="DK25" i="10"/>
  <c r="DI26" i="10"/>
  <c r="DJ26" i="10"/>
  <c r="DK26" i="10"/>
  <c r="DI27" i="10"/>
  <c r="DJ27" i="10"/>
  <c r="DK27" i="10"/>
  <c r="DI19" i="10"/>
  <c r="DJ19" i="10"/>
  <c r="DK19" i="10"/>
  <c r="DI20" i="10"/>
  <c r="DJ20" i="10"/>
  <c r="DK20" i="10"/>
  <c r="DI21" i="10"/>
  <c r="DJ21" i="10"/>
  <c r="DK21" i="10"/>
  <c r="DI22" i="10"/>
  <c r="DJ22" i="10"/>
  <c r="DK22" i="10"/>
  <c r="DI15" i="10"/>
  <c r="DJ15" i="10"/>
  <c r="DK15" i="10"/>
  <c r="DI16" i="10"/>
  <c r="DJ16" i="10"/>
  <c r="DK16" i="10"/>
  <c r="DI17" i="10"/>
  <c r="DJ17" i="10"/>
  <c r="DK17" i="10"/>
  <c r="DE94" i="10"/>
  <c r="DF94" i="10"/>
  <c r="DG94" i="10"/>
  <c r="DE88" i="10"/>
  <c r="DF88" i="10"/>
  <c r="DG88" i="10"/>
  <c r="DE89" i="10"/>
  <c r="DF89" i="10"/>
  <c r="DG89" i="10"/>
  <c r="DE90" i="10"/>
  <c r="DF90" i="10"/>
  <c r="DG90" i="10"/>
  <c r="DE91" i="10"/>
  <c r="DF91" i="10"/>
  <c r="DG91" i="10"/>
  <c r="DE92" i="10"/>
  <c r="DF92" i="10"/>
  <c r="DG92" i="10"/>
  <c r="DE82" i="10"/>
  <c r="DF82" i="10"/>
  <c r="DG82" i="10"/>
  <c r="DE83" i="10"/>
  <c r="DF83" i="10"/>
  <c r="DG83" i="10"/>
  <c r="DE84" i="10"/>
  <c r="DF84" i="10"/>
  <c r="DG84" i="10"/>
  <c r="DE85" i="10"/>
  <c r="DF85" i="10"/>
  <c r="DG85" i="10"/>
  <c r="DE86" i="10"/>
  <c r="DF86" i="10"/>
  <c r="DG86" i="10"/>
  <c r="DE79" i="10"/>
  <c r="DF79" i="10"/>
  <c r="DG79" i="10"/>
  <c r="DE80" i="10"/>
  <c r="DF80" i="10"/>
  <c r="DG80" i="10"/>
  <c r="DE68" i="10"/>
  <c r="DF68" i="10"/>
  <c r="DG68" i="10"/>
  <c r="DE69" i="10"/>
  <c r="DF69" i="10"/>
  <c r="DG69" i="10"/>
  <c r="DE70" i="10"/>
  <c r="DF70" i="10"/>
  <c r="DG70" i="10"/>
  <c r="DE71" i="10"/>
  <c r="DF71" i="10"/>
  <c r="DG71" i="10"/>
  <c r="DE72" i="10"/>
  <c r="DF72" i="10"/>
  <c r="DG72" i="10"/>
  <c r="DE73" i="10"/>
  <c r="DF73" i="10"/>
  <c r="DG73" i="10"/>
  <c r="DE74" i="10"/>
  <c r="DF74" i="10"/>
  <c r="DG74" i="10"/>
  <c r="DE75" i="10"/>
  <c r="DF75" i="10"/>
  <c r="DG75" i="10"/>
  <c r="DE76" i="10"/>
  <c r="DF76" i="10"/>
  <c r="DG76" i="10"/>
  <c r="DE77" i="10"/>
  <c r="DF77" i="10"/>
  <c r="DG77" i="10"/>
  <c r="DE45" i="10"/>
  <c r="DF45" i="10"/>
  <c r="DG45" i="10"/>
  <c r="DE46" i="10"/>
  <c r="DF46" i="10"/>
  <c r="DG46" i="10"/>
  <c r="DE47" i="10"/>
  <c r="DF47" i="10"/>
  <c r="DG47" i="10"/>
  <c r="DE48" i="10"/>
  <c r="DF48" i="10"/>
  <c r="DG48" i="10"/>
  <c r="DE49" i="10"/>
  <c r="DF49" i="10"/>
  <c r="DG49" i="10"/>
  <c r="DE50" i="10"/>
  <c r="DF50" i="10"/>
  <c r="DG50" i="10"/>
  <c r="DE51" i="10"/>
  <c r="DF51" i="10"/>
  <c r="DG51" i="10"/>
  <c r="DE52" i="10"/>
  <c r="DF52" i="10"/>
  <c r="DG52" i="10"/>
  <c r="DE53" i="10"/>
  <c r="DF53" i="10"/>
  <c r="DG53" i="10"/>
  <c r="DE54" i="10"/>
  <c r="DF54" i="10"/>
  <c r="DG54" i="10"/>
  <c r="DE55" i="10"/>
  <c r="DF55" i="10"/>
  <c r="DG55" i="10"/>
  <c r="DE56" i="10"/>
  <c r="DF56" i="10"/>
  <c r="DG56" i="10"/>
  <c r="DE57" i="10"/>
  <c r="DF57" i="10"/>
  <c r="DG57" i="10"/>
  <c r="DE58" i="10"/>
  <c r="DF58" i="10"/>
  <c r="DG58" i="10"/>
  <c r="DE59" i="10"/>
  <c r="DF59" i="10"/>
  <c r="DG59" i="10"/>
  <c r="DE60" i="10"/>
  <c r="DF60" i="10"/>
  <c r="DG60" i="10"/>
  <c r="DE61" i="10"/>
  <c r="DF61" i="10"/>
  <c r="DG61" i="10"/>
  <c r="DE62" i="10"/>
  <c r="DF62" i="10"/>
  <c r="DG62" i="10"/>
  <c r="DE63" i="10"/>
  <c r="DF63" i="10"/>
  <c r="DG63" i="10"/>
  <c r="DE64" i="10"/>
  <c r="DF64" i="10"/>
  <c r="DG64" i="10"/>
  <c r="DE65" i="10"/>
  <c r="DF65" i="10"/>
  <c r="DG65" i="10"/>
  <c r="DE66" i="10"/>
  <c r="DF66" i="10"/>
  <c r="DG66" i="10"/>
  <c r="DE41" i="10"/>
  <c r="DF41" i="10"/>
  <c r="DG41" i="10"/>
  <c r="DE42" i="10"/>
  <c r="DF42" i="10"/>
  <c r="DG42" i="10"/>
  <c r="DE43" i="10"/>
  <c r="DF43" i="10"/>
  <c r="DG43" i="10"/>
  <c r="DE34" i="10"/>
  <c r="DF34" i="10"/>
  <c r="DG34" i="10"/>
  <c r="DE35" i="10"/>
  <c r="DF35" i="10"/>
  <c r="DG35" i="10"/>
  <c r="DE36" i="10"/>
  <c r="DF36" i="10"/>
  <c r="DG36" i="10"/>
  <c r="DE37" i="10"/>
  <c r="DF37" i="10"/>
  <c r="DG37" i="10"/>
  <c r="DE38" i="10"/>
  <c r="DF38" i="10"/>
  <c r="DG38" i="10"/>
  <c r="DE39" i="10"/>
  <c r="DF39" i="10"/>
  <c r="DG39" i="10"/>
  <c r="DE29" i="10"/>
  <c r="DF29" i="10"/>
  <c r="DG29" i="10"/>
  <c r="DE30" i="10"/>
  <c r="DF30" i="10"/>
  <c r="DG30" i="10"/>
  <c r="DE31" i="10"/>
  <c r="DF31" i="10"/>
  <c r="DG31" i="10"/>
  <c r="DE32" i="10"/>
  <c r="DF32" i="10"/>
  <c r="DG32" i="10"/>
  <c r="DE24" i="10"/>
  <c r="DF24" i="10"/>
  <c r="DG24" i="10"/>
  <c r="DE25" i="10"/>
  <c r="DF25" i="10"/>
  <c r="DG25" i="10"/>
  <c r="DE26" i="10"/>
  <c r="DF26" i="10"/>
  <c r="DG26" i="10"/>
  <c r="DE27" i="10"/>
  <c r="DF27" i="10"/>
  <c r="DG27" i="10"/>
  <c r="DE19" i="10"/>
  <c r="DF19" i="10"/>
  <c r="DG19" i="10"/>
  <c r="DE20" i="10"/>
  <c r="DF20" i="10"/>
  <c r="DG20" i="10"/>
  <c r="DE21" i="10"/>
  <c r="DF21" i="10"/>
  <c r="DG21" i="10"/>
  <c r="DE22" i="10"/>
  <c r="DF22" i="10"/>
  <c r="DG22" i="10"/>
  <c r="DE15" i="10"/>
  <c r="DF15" i="10"/>
  <c r="DG15" i="10"/>
  <c r="DE16" i="10"/>
  <c r="DF16" i="10"/>
  <c r="DG16" i="10"/>
  <c r="DE17" i="10"/>
  <c r="DF17" i="10"/>
  <c r="DG17" i="10"/>
  <c r="DA94" i="10"/>
  <c r="DB94" i="10"/>
  <c r="DC94" i="10"/>
  <c r="DA88" i="10"/>
  <c r="DB88" i="10"/>
  <c r="DC88" i="10"/>
  <c r="DA89" i="10"/>
  <c r="DB89" i="10"/>
  <c r="DC89" i="10"/>
  <c r="DA90" i="10"/>
  <c r="DB90" i="10"/>
  <c r="DC90" i="10"/>
  <c r="DA91" i="10"/>
  <c r="DB91" i="10"/>
  <c r="DC91" i="10"/>
  <c r="DA92" i="10"/>
  <c r="DB92" i="10"/>
  <c r="DC92" i="10"/>
  <c r="DA82" i="10"/>
  <c r="DB82" i="10"/>
  <c r="DC82" i="10"/>
  <c r="DA83" i="10"/>
  <c r="DB83" i="10"/>
  <c r="DC83" i="10"/>
  <c r="DA84" i="10"/>
  <c r="DB84" i="10"/>
  <c r="DC84" i="10"/>
  <c r="DA85" i="10"/>
  <c r="DB85" i="10"/>
  <c r="DC85" i="10"/>
  <c r="DA86" i="10"/>
  <c r="DB86" i="10"/>
  <c r="DC86" i="10"/>
  <c r="DA79" i="10"/>
  <c r="DB79" i="10"/>
  <c r="DC79" i="10"/>
  <c r="DA80" i="10"/>
  <c r="DB80" i="10"/>
  <c r="DC80" i="10"/>
  <c r="DA68" i="10"/>
  <c r="DB68" i="10"/>
  <c r="DC68" i="10"/>
  <c r="DA69" i="10"/>
  <c r="DB69" i="10"/>
  <c r="DC69" i="10"/>
  <c r="DA70" i="10"/>
  <c r="DB70" i="10"/>
  <c r="DC70" i="10"/>
  <c r="DA71" i="10"/>
  <c r="DB71" i="10"/>
  <c r="DC71" i="10"/>
  <c r="DA72" i="10"/>
  <c r="DB72" i="10"/>
  <c r="DC72" i="10"/>
  <c r="DA73" i="10"/>
  <c r="DB73" i="10"/>
  <c r="DC73" i="10"/>
  <c r="DA74" i="10"/>
  <c r="DB74" i="10"/>
  <c r="DC74" i="10"/>
  <c r="DA75" i="10"/>
  <c r="DB75" i="10"/>
  <c r="DC75" i="10"/>
  <c r="DA76" i="10"/>
  <c r="DB76" i="10"/>
  <c r="DC76" i="10"/>
  <c r="DA77" i="10"/>
  <c r="DB77" i="10"/>
  <c r="DC77" i="10"/>
  <c r="DA45" i="10"/>
  <c r="DB45" i="10"/>
  <c r="DC45" i="10"/>
  <c r="DA46" i="10"/>
  <c r="DB46" i="10"/>
  <c r="DC46" i="10"/>
  <c r="DA47" i="10"/>
  <c r="DB47" i="10"/>
  <c r="DC47" i="10"/>
  <c r="DA48" i="10"/>
  <c r="DB48" i="10"/>
  <c r="DC48" i="10"/>
  <c r="DA49" i="10"/>
  <c r="DB49" i="10"/>
  <c r="DC49" i="10"/>
  <c r="DA50" i="10"/>
  <c r="DB50" i="10"/>
  <c r="DC50" i="10"/>
  <c r="DA51" i="10"/>
  <c r="DB51" i="10"/>
  <c r="DC51" i="10"/>
  <c r="DA52" i="10"/>
  <c r="DB52" i="10"/>
  <c r="DC52" i="10"/>
  <c r="DA53" i="10"/>
  <c r="DB53" i="10"/>
  <c r="DC53" i="10"/>
  <c r="DA54" i="10"/>
  <c r="DB54" i="10"/>
  <c r="DC54" i="10"/>
  <c r="DA55" i="10"/>
  <c r="DB55" i="10"/>
  <c r="DC55" i="10"/>
  <c r="DA56" i="10"/>
  <c r="DB56" i="10"/>
  <c r="DC56" i="10"/>
  <c r="DA57" i="10"/>
  <c r="DB57" i="10"/>
  <c r="DC57" i="10"/>
  <c r="DA58" i="10"/>
  <c r="DB58" i="10"/>
  <c r="DC58" i="10"/>
  <c r="DA59" i="10"/>
  <c r="DB59" i="10"/>
  <c r="DC59" i="10"/>
  <c r="DA60" i="10"/>
  <c r="DB60" i="10"/>
  <c r="DC60" i="10"/>
  <c r="DA61" i="10"/>
  <c r="DB61" i="10"/>
  <c r="DC61" i="10"/>
  <c r="DA62" i="10"/>
  <c r="DB62" i="10"/>
  <c r="DC62" i="10"/>
  <c r="DA63" i="10"/>
  <c r="DB63" i="10"/>
  <c r="DC63" i="10"/>
  <c r="DA64" i="10"/>
  <c r="DB64" i="10"/>
  <c r="DC64" i="10"/>
  <c r="DA65" i="10"/>
  <c r="DB65" i="10"/>
  <c r="DC65" i="10"/>
  <c r="DA66" i="10"/>
  <c r="DB66" i="10"/>
  <c r="DC66" i="10"/>
  <c r="DA41" i="10"/>
  <c r="DB41" i="10"/>
  <c r="DC41" i="10"/>
  <c r="DA42" i="10"/>
  <c r="DB42" i="10"/>
  <c r="DC42" i="10"/>
  <c r="DA43" i="10"/>
  <c r="DB43" i="10"/>
  <c r="DC43" i="10"/>
  <c r="DA34" i="10"/>
  <c r="DB34" i="10"/>
  <c r="DC34" i="10"/>
  <c r="DA35" i="10"/>
  <c r="DB35" i="10"/>
  <c r="DC35" i="10"/>
  <c r="DA36" i="10"/>
  <c r="DB36" i="10"/>
  <c r="DC36" i="10"/>
  <c r="DA37" i="10"/>
  <c r="DB37" i="10"/>
  <c r="DC37" i="10"/>
  <c r="DA38" i="10"/>
  <c r="DB38" i="10"/>
  <c r="DC38" i="10"/>
  <c r="DA39" i="10"/>
  <c r="DB39" i="10"/>
  <c r="DC39" i="10"/>
  <c r="DA29" i="10"/>
  <c r="DB29" i="10"/>
  <c r="DC29" i="10"/>
  <c r="DA30" i="10"/>
  <c r="DB30" i="10"/>
  <c r="DC30" i="10"/>
  <c r="DA31" i="10"/>
  <c r="DB31" i="10"/>
  <c r="DC31" i="10"/>
  <c r="DA32" i="10"/>
  <c r="DB32" i="10"/>
  <c r="DC32" i="10"/>
  <c r="DA24" i="10"/>
  <c r="DB24" i="10"/>
  <c r="DC24" i="10"/>
  <c r="DA25" i="10"/>
  <c r="DB25" i="10"/>
  <c r="DC25" i="10"/>
  <c r="DA26" i="10"/>
  <c r="DB26" i="10"/>
  <c r="DC26" i="10"/>
  <c r="DA27" i="10"/>
  <c r="DB27" i="10"/>
  <c r="DC27" i="10"/>
  <c r="DA19" i="10"/>
  <c r="DB19" i="10"/>
  <c r="DC19" i="10"/>
  <c r="DA20" i="10"/>
  <c r="DB20" i="10"/>
  <c r="DC20" i="10"/>
  <c r="DA21" i="10"/>
  <c r="DB21" i="10"/>
  <c r="DC21" i="10"/>
  <c r="DA22" i="10"/>
  <c r="DB22" i="10"/>
  <c r="DC22" i="10"/>
  <c r="DA15" i="10"/>
  <c r="DB15" i="10"/>
  <c r="DC15" i="10"/>
  <c r="DA16" i="10"/>
  <c r="DB16" i="10"/>
  <c r="DC16" i="10"/>
  <c r="DA17" i="10"/>
  <c r="DB17" i="10"/>
  <c r="DC17" i="10"/>
  <c r="CS94" i="10"/>
  <c r="CT94" i="10"/>
  <c r="CU94" i="10"/>
  <c r="CS88" i="10"/>
  <c r="CT88" i="10"/>
  <c r="CU88" i="10"/>
  <c r="CS89" i="10"/>
  <c r="CT89" i="10"/>
  <c r="CU89" i="10"/>
  <c r="CS90" i="10"/>
  <c r="CT90" i="10"/>
  <c r="CU90" i="10"/>
  <c r="CS91" i="10"/>
  <c r="CT91" i="10"/>
  <c r="CU91" i="10"/>
  <c r="CS92" i="10"/>
  <c r="CT92" i="10"/>
  <c r="CU92" i="10"/>
  <c r="CS82" i="10"/>
  <c r="CT82" i="10"/>
  <c r="CU82" i="10"/>
  <c r="CS83" i="10"/>
  <c r="CT83" i="10"/>
  <c r="CU83" i="10"/>
  <c r="CS84" i="10"/>
  <c r="CT84" i="10"/>
  <c r="CU84" i="10"/>
  <c r="CS85" i="10"/>
  <c r="CT85" i="10"/>
  <c r="CU85" i="10"/>
  <c r="CS86" i="10"/>
  <c r="CT86" i="10"/>
  <c r="CU86" i="10"/>
  <c r="CS79" i="10"/>
  <c r="CT79" i="10"/>
  <c r="CU79" i="10"/>
  <c r="CS80" i="10"/>
  <c r="CT80" i="10"/>
  <c r="CU80" i="10"/>
  <c r="CS68" i="10"/>
  <c r="CT68" i="10"/>
  <c r="CU68" i="10"/>
  <c r="CS69" i="10"/>
  <c r="CT69" i="10"/>
  <c r="CU69" i="10"/>
  <c r="CS70" i="10"/>
  <c r="CT70" i="10"/>
  <c r="CU70" i="10"/>
  <c r="CS71" i="10"/>
  <c r="CT71" i="10"/>
  <c r="CU71" i="10"/>
  <c r="CS72" i="10"/>
  <c r="CT72" i="10"/>
  <c r="CU72" i="10"/>
  <c r="CS73" i="10"/>
  <c r="CT73" i="10"/>
  <c r="CU73" i="10"/>
  <c r="CS74" i="10"/>
  <c r="CT74" i="10"/>
  <c r="CU74" i="10"/>
  <c r="CS75" i="10"/>
  <c r="CT75" i="10"/>
  <c r="CU75" i="10"/>
  <c r="CS76" i="10"/>
  <c r="CT76" i="10"/>
  <c r="CU76" i="10"/>
  <c r="CS77" i="10"/>
  <c r="CT77" i="10"/>
  <c r="CU77" i="10"/>
  <c r="CS45" i="10"/>
  <c r="CT45" i="10"/>
  <c r="CU45" i="10"/>
  <c r="CS46" i="10"/>
  <c r="CT46" i="10"/>
  <c r="CU46" i="10"/>
  <c r="CS47" i="10"/>
  <c r="CT47" i="10"/>
  <c r="CU47" i="10"/>
  <c r="CS48" i="10"/>
  <c r="CT48" i="10"/>
  <c r="CU48" i="10"/>
  <c r="CS49" i="10"/>
  <c r="CT49" i="10"/>
  <c r="CU49" i="10"/>
  <c r="CS50" i="10"/>
  <c r="CT50" i="10"/>
  <c r="CU50" i="10"/>
  <c r="CS51" i="10"/>
  <c r="CT51" i="10"/>
  <c r="CU51" i="10"/>
  <c r="CS52" i="10"/>
  <c r="CT52" i="10"/>
  <c r="CU52" i="10"/>
  <c r="CS53" i="10"/>
  <c r="CT53" i="10"/>
  <c r="CU53" i="10"/>
  <c r="CS54" i="10"/>
  <c r="CT54" i="10"/>
  <c r="CU54" i="10"/>
  <c r="CS55" i="10"/>
  <c r="CT55" i="10"/>
  <c r="CU55" i="10"/>
  <c r="CS56" i="10"/>
  <c r="CT56" i="10"/>
  <c r="CU56" i="10"/>
  <c r="CS57" i="10"/>
  <c r="CT57" i="10"/>
  <c r="CU57" i="10"/>
  <c r="CS58" i="10"/>
  <c r="CT58" i="10"/>
  <c r="CU58" i="10"/>
  <c r="CS59" i="10"/>
  <c r="CT59" i="10"/>
  <c r="CU59" i="10"/>
  <c r="CS60" i="10"/>
  <c r="CT60" i="10"/>
  <c r="CU60" i="10"/>
  <c r="CS61" i="10"/>
  <c r="CT61" i="10"/>
  <c r="CU61" i="10"/>
  <c r="CS62" i="10"/>
  <c r="CT62" i="10"/>
  <c r="CU62" i="10"/>
  <c r="CS63" i="10"/>
  <c r="CT63" i="10"/>
  <c r="CU63" i="10"/>
  <c r="CS64" i="10"/>
  <c r="CT64" i="10"/>
  <c r="CU64" i="10"/>
  <c r="CS65" i="10"/>
  <c r="CT65" i="10"/>
  <c r="CU65" i="10"/>
  <c r="CS66" i="10"/>
  <c r="CT66" i="10"/>
  <c r="CU66" i="10"/>
  <c r="CS41" i="10"/>
  <c r="CT41" i="10"/>
  <c r="CU41" i="10"/>
  <c r="CS42" i="10"/>
  <c r="CT42" i="10"/>
  <c r="CU42" i="10"/>
  <c r="CS43" i="10"/>
  <c r="CT43" i="10"/>
  <c r="CU43" i="10"/>
  <c r="CS34" i="10"/>
  <c r="CT34" i="10"/>
  <c r="CU34" i="10"/>
  <c r="CS35" i="10"/>
  <c r="CT35" i="10"/>
  <c r="CU35" i="10"/>
  <c r="CS36" i="10"/>
  <c r="CT36" i="10"/>
  <c r="CU36" i="10"/>
  <c r="CS37" i="10"/>
  <c r="CT37" i="10"/>
  <c r="CU37" i="10"/>
  <c r="CS38" i="10"/>
  <c r="CT38" i="10"/>
  <c r="CU38" i="10"/>
  <c r="CS39" i="10"/>
  <c r="CT39" i="10"/>
  <c r="CU39" i="10"/>
  <c r="CS29" i="10"/>
  <c r="CT29" i="10"/>
  <c r="CU29" i="10"/>
  <c r="CS30" i="10"/>
  <c r="CT30" i="10"/>
  <c r="CU30" i="10"/>
  <c r="CS31" i="10"/>
  <c r="CT31" i="10"/>
  <c r="CU31" i="10"/>
  <c r="CS32" i="10"/>
  <c r="CT32" i="10"/>
  <c r="CU32" i="10"/>
  <c r="CS24" i="10"/>
  <c r="CT24" i="10"/>
  <c r="CU24" i="10"/>
  <c r="CS25" i="10"/>
  <c r="CT25" i="10"/>
  <c r="CU25" i="10"/>
  <c r="CS26" i="10"/>
  <c r="CT26" i="10"/>
  <c r="CU26" i="10"/>
  <c r="CS27" i="10"/>
  <c r="CT27" i="10"/>
  <c r="CU27" i="10"/>
  <c r="CS19" i="10"/>
  <c r="CT19" i="10"/>
  <c r="CU19" i="10"/>
  <c r="CS20" i="10"/>
  <c r="CT20" i="10"/>
  <c r="CU20" i="10"/>
  <c r="CS21" i="10"/>
  <c r="CT21" i="10"/>
  <c r="CU21" i="10"/>
  <c r="CS22" i="10"/>
  <c r="CT22" i="10"/>
  <c r="CU22" i="10"/>
  <c r="CS15" i="10"/>
  <c r="CT15" i="10"/>
  <c r="CU15" i="10"/>
  <c r="CS16" i="10"/>
  <c r="CT16" i="10"/>
  <c r="CU16" i="10"/>
  <c r="CS17" i="10"/>
  <c r="CT17" i="10"/>
  <c r="CU17" i="10"/>
  <c r="CO94" i="10"/>
  <c r="CP94" i="10"/>
  <c r="CQ94" i="10"/>
  <c r="CO88" i="10"/>
  <c r="CP88" i="10"/>
  <c r="CQ88" i="10"/>
  <c r="CO89" i="10"/>
  <c r="CP89" i="10"/>
  <c r="CQ89" i="10"/>
  <c r="CO90" i="10"/>
  <c r="CP90" i="10"/>
  <c r="CQ90" i="10"/>
  <c r="CO91" i="10"/>
  <c r="CP91" i="10"/>
  <c r="CQ91" i="10"/>
  <c r="CO92" i="10"/>
  <c r="CP92" i="10"/>
  <c r="CQ92" i="10"/>
  <c r="CO82" i="10"/>
  <c r="CP82" i="10"/>
  <c r="CQ82" i="10"/>
  <c r="CO83" i="10"/>
  <c r="CP83" i="10"/>
  <c r="CQ83" i="10"/>
  <c r="CO84" i="10"/>
  <c r="CP84" i="10"/>
  <c r="CQ84" i="10"/>
  <c r="CO85" i="10"/>
  <c r="CP85" i="10"/>
  <c r="CQ85" i="10"/>
  <c r="CO86" i="10"/>
  <c r="CP86" i="10"/>
  <c r="CQ86" i="10"/>
  <c r="CO79" i="10"/>
  <c r="CP79" i="10"/>
  <c r="CQ79" i="10"/>
  <c r="CO80" i="10"/>
  <c r="CP80" i="10"/>
  <c r="CQ80" i="10"/>
  <c r="CO68" i="10"/>
  <c r="CP68" i="10"/>
  <c r="CQ68" i="10"/>
  <c r="CO69" i="10"/>
  <c r="CP69" i="10"/>
  <c r="CQ69" i="10"/>
  <c r="CO70" i="10"/>
  <c r="CP70" i="10"/>
  <c r="CQ70" i="10"/>
  <c r="CO71" i="10"/>
  <c r="CP71" i="10"/>
  <c r="CQ71" i="10"/>
  <c r="CO72" i="10"/>
  <c r="CP72" i="10"/>
  <c r="CQ72" i="10"/>
  <c r="CO73" i="10"/>
  <c r="CP73" i="10"/>
  <c r="CQ73" i="10"/>
  <c r="CO74" i="10"/>
  <c r="CP74" i="10"/>
  <c r="CQ74" i="10"/>
  <c r="CO75" i="10"/>
  <c r="CP75" i="10"/>
  <c r="CQ75" i="10"/>
  <c r="CO76" i="10"/>
  <c r="CP76" i="10"/>
  <c r="CQ76" i="10"/>
  <c r="CO77" i="10"/>
  <c r="CP77" i="10"/>
  <c r="CQ77" i="10"/>
  <c r="CO45" i="10"/>
  <c r="CP45" i="10"/>
  <c r="CQ45" i="10"/>
  <c r="CO46" i="10"/>
  <c r="CP46" i="10"/>
  <c r="CQ46" i="10"/>
  <c r="CO47" i="10"/>
  <c r="CP47" i="10"/>
  <c r="CQ47" i="10"/>
  <c r="CO48" i="10"/>
  <c r="CP48" i="10"/>
  <c r="CQ48" i="10"/>
  <c r="CO49" i="10"/>
  <c r="CP49" i="10"/>
  <c r="CQ49" i="10"/>
  <c r="CO50" i="10"/>
  <c r="CP50" i="10"/>
  <c r="CQ50" i="10"/>
  <c r="CO51" i="10"/>
  <c r="CP51" i="10"/>
  <c r="CQ51" i="10"/>
  <c r="CO52" i="10"/>
  <c r="CP52" i="10"/>
  <c r="CQ52" i="10"/>
  <c r="CO53" i="10"/>
  <c r="CP53" i="10"/>
  <c r="CQ53" i="10"/>
  <c r="CO54" i="10"/>
  <c r="CP54" i="10"/>
  <c r="CQ54" i="10"/>
  <c r="CO55" i="10"/>
  <c r="CP55" i="10"/>
  <c r="CQ55" i="10"/>
  <c r="CO56" i="10"/>
  <c r="CP56" i="10"/>
  <c r="CQ56" i="10"/>
  <c r="CO57" i="10"/>
  <c r="CP57" i="10"/>
  <c r="CQ57" i="10"/>
  <c r="CO58" i="10"/>
  <c r="CP58" i="10"/>
  <c r="CQ58" i="10"/>
  <c r="CO59" i="10"/>
  <c r="CP59" i="10"/>
  <c r="CQ59" i="10"/>
  <c r="CO60" i="10"/>
  <c r="CP60" i="10"/>
  <c r="CQ60" i="10"/>
  <c r="CO61" i="10"/>
  <c r="CP61" i="10"/>
  <c r="CQ61" i="10"/>
  <c r="CO62" i="10"/>
  <c r="CP62" i="10"/>
  <c r="CQ62" i="10"/>
  <c r="CO63" i="10"/>
  <c r="CP63" i="10"/>
  <c r="CQ63" i="10"/>
  <c r="CO64" i="10"/>
  <c r="CP64" i="10"/>
  <c r="CQ64" i="10"/>
  <c r="CO65" i="10"/>
  <c r="CP65" i="10"/>
  <c r="CQ65" i="10"/>
  <c r="CO66" i="10"/>
  <c r="CP66" i="10"/>
  <c r="CQ66" i="10"/>
  <c r="CO41" i="10"/>
  <c r="CP41" i="10"/>
  <c r="CQ41" i="10"/>
  <c r="CO42" i="10"/>
  <c r="CP42" i="10"/>
  <c r="CQ42" i="10"/>
  <c r="CO43" i="10"/>
  <c r="CP43" i="10"/>
  <c r="CQ43" i="10"/>
  <c r="CO34" i="10"/>
  <c r="CP34" i="10"/>
  <c r="CQ34" i="10"/>
  <c r="CO35" i="10"/>
  <c r="CP35" i="10"/>
  <c r="CQ35" i="10"/>
  <c r="CO36" i="10"/>
  <c r="CP36" i="10"/>
  <c r="CQ36" i="10"/>
  <c r="CO37" i="10"/>
  <c r="CP37" i="10"/>
  <c r="CQ37" i="10"/>
  <c r="CO38" i="10"/>
  <c r="CP38" i="10"/>
  <c r="CQ38" i="10"/>
  <c r="CO39" i="10"/>
  <c r="CP39" i="10"/>
  <c r="CQ39" i="10"/>
  <c r="CO29" i="10"/>
  <c r="CP29" i="10"/>
  <c r="CQ29" i="10"/>
  <c r="CO30" i="10"/>
  <c r="CP30" i="10"/>
  <c r="CQ30" i="10"/>
  <c r="CO31" i="10"/>
  <c r="CP31" i="10"/>
  <c r="CQ31" i="10"/>
  <c r="CO32" i="10"/>
  <c r="CP32" i="10"/>
  <c r="CQ32" i="10"/>
  <c r="CO24" i="10"/>
  <c r="CP24" i="10"/>
  <c r="CQ24" i="10"/>
  <c r="CO25" i="10"/>
  <c r="CP25" i="10"/>
  <c r="CQ25" i="10"/>
  <c r="CO26" i="10"/>
  <c r="CP26" i="10"/>
  <c r="CQ26" i="10"/>
  <c r="CO27" i="10"/>
  <c r="CP27" i="10"/>
  <c r="CQ27" i="10"/>
  <c r="CO19" i="10"/>
  <c r="CP19" i="10"/>
  <c r="CQ19" i="10"/>
  <c r="CO20" i="10"/>
  <c r="CP20" i="10"/>
  <c r="CQ20" i="10"/>
  <c r="CO21" i="10"/>
  <c r="CP21" i="10"/>
  <c r="CQ21" i="10"/>
  <c r="CO22" i="10"/>
  <c r="CP22" i="10"/>
  <c r="CQ22" i="10"/>
  <c r="CO15" i="10"/>
  <c r="CP15" i="10"/>
  <c r="CQ15" i="10"/>
  <c r="CO16" i="10"/>
  <c r="CP16" i="10"/>
  <c r="CQ16" i="10"/>
  <c r="CO17" i="10"/>
  <c r="CP17" i="10"/>
  <c r="CQ17" i="10"/>
  <c r="DI94" i="15"/>
  <c r="DJ94" i="15"/>
  <c r="DK94" i="15"/>
  <c r="DI88" i="15"/>
  <c r="DJ88" i="15"/>
  <c r="DK88" i="15"/>
  <c r="DI89" i="15"/>
  <c r="DJ89" i="15"/>
  <c r="DK89" i="15"/>
  <c r="DI90" i="15"/>
  <c r="DJ90" i="15"/>
  <c r="DK90" i="15"/>
  <c r="DI91" i="15"/>
  <c r="DJ91" i="15"/>
  <c r="DK91" i="15"/>
  <c r="DI92" i="15"/>
  <c r="DJ92" i="15"/>
  <c r="DK92" i="15"/>
  <c r="DI82" i="15"/>
  <c r="DJ82" i="15"/>
  <c r="DK82" i="15"/>
  <c r="DI83" i="15"/>
  <c r="DJ83" i="15"/>
  <c r="DK83" i="15"/>
  <c r="DI84" i="15"/>
  <c r="DJ84" i="15"/>
  <c r="DK84" i="15"/>
  <c r="DI85" i="15"/>
  <c r="DJ85" i="15"/>
  <c r="DK85" i="15"/>
  <c r="DI86" i="15"/>
  <c r="DJ86" i="15"/>
  <c r="DK86" i="15"/>
  <c r="DI79" i="15"/>
  <c r="DJ79" i="15"/>
  <c r="DK79" i="15"/>
  <c r="DI80" i="15"/>
  <c r="DJ80" i="15"/>
  <c r="DK80" i="15"/>
  <c r="DI68" i="15"/>
  <c r="DJ68" i="15"/>
  <c r="DK68" i="15"/>
  <c r="DI69" i="15"/>
  <c r="DJ69" i="15"/>
  <c r="DK69" i="15"/>
  <c r="DI70" i="15"/>
  <c r="DJ70" i="15"/>
  <c r="DK70" i="15"/>
  <c r="DI71" i="15"/>
  <c r="DJ71" i="15"/>
  <c r="DK71" i="15"/>
  <c r="DI72" i="15"/>
  <c r="DJ72" i="15"/>
  <c r="DK72" i="15"/>
  <c r="DI73" i="15"/>
  <c r="DJ73" i="15"/>
  <c r="DK73" i="15"/>
  <c r="DI74" i="15"/>
  <c r="DJ74" i="15"/>
  <c r="DK74" i="15"/>
  <c r="DI75" i="15"/>
  <c r="DJ75" i="15"/>
  <c r="DK75" i="15"/>
  <c r="DI76" i="15"/>
  <c r="DJ76" i="15"/>
  <c r="DK76" i="15"/>
  <c r="DI77" i="15"/>
  <c r="DJ77" i="15"/>
  <c r="DK77" i="15"/>
  <c r="DI45" i="15"/>
  <c r="DJ45" i="15"/>
  <c r="DK45" i="15"/>
  <c r="DI46" i="15"/>
  <c r="DJ46" i="15"/>
  <c r="DK46" i="15"/>
  <c r="DI47" i="15"/>
  <c r="DJ47" i="15"/>
  <c r="DK47" i="15"/>
  <c r="DI48" i="15"/>
  <c r="DJ48" i="15"/>
  <c r="DK48" i="15"/>
  <c r="DI49" i="15"/>
  <c r="DJ49" i="15"/>
  <c r="DK49" i="15"/>
  <c r="DI50" i="15"/>
  <c r="DJ50" i="15"/>
  <c r="DK50" i="15"/>
  <c r="DI51" i="15"/>
  <c r="DJ51" i="15"/>
  <c r="DK51" i="15"/>
  <c r="DI52" i="15"/>
  <c r="DJ52" i="15"/>
  <c r="DK52" i="15"/>
  <c r="DI53" i="15"/>
  <c r="DJ53" i="15"/>
  <c r="DK53" i="15"/>
  <c r="DI54" i="15"/>
  <c r="DJ54" i="15"/>
  <c r="DK54" i="15"/>
  <c r="DI55" i="15"/>
  <c r="DJ55" i="15"/>
  <c r="DK55" i="15"/>
  <c r="DI56" i="15"/>
  <c r="DJ56" i="15"/>
  <c r="DK56" i="15"/>
  <c r="DI57" i="15"/>
  <c r="DJ57" i="15"/>
  <c r="DK57" i="15"/>
  <c r="DI58" i="15"/>
  <c r="DJ58" i="15"/>
  <c r="DK58" i="15"/>
  <c r="DI59" i="15"/>
  <c r="DJ59" i="15"/>
  <c r="DK59" i="15"/>
  <c r="DI60" i="15"/>
  <c r="DJ60" i="15"/>
  <c r="DK60" i="15"/>
  <c r="DI61" i="15"/>
  <c r="DJ61" i="15"/>
  <c r="DK61" i="15"/>
  <c r="DI62" i="15"/>
  <c r="DJ62" i="15"/>
  <c r="DK62" i="15"/>
  <c r="DI63" i="15"/>
  <c r="DJ63" i="15"/>
  <c r="DK63" i="15"/>
  <c r="DI64" i="15"/>
  <c r="DJ64" i="15"/>
  <c r="DK64" i="15"/>
  <c r="DI65" i="15"/>
  <c r="DJ65" i="15"/>
  <c r="DK65" i="15"/>
  <c r="DI66" i="15"/>
  <c r="DJ66" i="15"/>
  <c r="DK66" i="15"/>
  <c r="DI41" i="15"/>
  <c r="DJ41" i="15"/>
  <c r="DK41" i="15"/>
  <c r="DI42" i="15"/>
  <c r="DJ42" i="15"/>
  <c r="DK42" i="15"/>
  <c r="DI43" i="15"/>
  <c r="DJ43" i="15"/>
  <c r="DK43" i="15"/>
  <c r="DI34" i="15"/>
  <c r="DJ34" i="15"/>
  <c r="DK34" i="15"/>
  <c r="DI35" i="15"/>
  <c r="DJ35" i="15"/>
  <c r="DK35" i="15"/>
  <c r="DI36" i="15"/>
  <c r="DJ36" i="15"/>
  <c r="DK36" i="15"/>
  <c r="DI37" i="15"/>
  <c r="DJ37" i="15"/>
  <c r="DK37" i="15"/>
  <c r="DI38" i="15"/>
  <c r="DJ38" i="15"/>
  <c r="DK38" i="15"/>
  <c r="DI39" i="15"/>
  <c r="DJ39" i="15"/>
  <c r="DK39" i="15"/>
  <c r="DI29" i="15"/>
  <c r="DJ29" i="15"/>
  <c r="DK29" i="15"/>
  <c r="DI30" i="15"/>
  <c r="DJ30" i="15"/>
  <c r="DK30" i="15"/>
  <c r="DI31" i="15"/>
  <c r="DJ31" i="15"/>
  <c r="DK31" i="15"/>
  <c r="DI32" i="15"/>
  <c r="DJ32" i="15"/>
  <c r="DK32" i="15"/>
  <c r="DI24" i="15"/>
  <c r="DJ24" i="15"/>
  <c r="DK24" i="15"/>
  <c r="DI25" i="15"/>
  <c r="DJ25" i="15"/>
  <c r="DK25" i="15"/>
  <c r="DI26" i="15"/>
  <c r="DJ26" i="15"/>
  <c r="DK26" i="15"/>
  <c r="DI27" i="15"/>
  <c r="DJ27" i="15"/>
  <c r="DK27" i="15"/>
  <c r="DI19" i="15"/>
  <c r="DJ19" i="15"/>
  <c r="DK19" i="15"/>
  <c r="DI20" i="15"/>
  <c r="DJ20" i="15"/>
  <c r="DK20" i="15"/>
  <c r="DI21" i="15"/>
  <c r="DJ21" i="15"/>
  <c r="DK21" i="15"/>
  <c r="DI22" i="15"/>
  <c r="DJ22" i="15"/>
  <c r="DK22" i="15"/>
  <c r="DI15" i="15"/>
  <c r="DJ15" i="15"/>
  <c r="DK15" i="15"/>
  <c r="DI16" i="15"/>
  <c r="DJ16" i="15"/>
  <c r="DK16" i="15"/>
  <c r="DI17" i="15"/>
  <c r="DJ17" i="15"/>
  <c r="DK17" i="15"/>
  <c r="DE94" i="15"/>
  <c r="DF94" i="15"/>
  <c r="DG94" i="15"/>
  <c r="DE88" i="15"/>
  <c r="DF88" i="15"/>
  <c r="DG88" i="15"/>
  <c r="DE89" i="15"/>
  <c r="DF89" i="15"/>
  <c r="DG89" i="15"/>
  <c r="DE90" i="15"/>
  <c r="DF90" i="15"/>
  <c r="DG90" i="15"/>
  <c r="DE91" i="15"/>
  <c r="DF91" i="15"/>
  <c r="DG91" i="15"/>
  <c r="DE92" i="15"/>
  <c r="DF92" i="15"/>
  <c r="DG92" i="15"/>
  <c r="DE82" i="15"/>
  <c r="DF82" i="15"/>
  <c r="DG82" i="15"/>
  <c r="DE83" i="15"/>
  <c r="DF83" i="15"/>
  <c r="DG83" i="15"/>
  <c r="DE84" i="15"/>
  <c r="DF84" i="15"/>
  <c r="DG84" i="15"/>
  <c r="DE85" i="15"/>
  <c r="DF85" i="15"/>
  <c r="DG85" i="15"/>
  <c r="DE86" i="15"/>
  <c r="DF86" i="15"/>
  <c r="DG86" i="15"/>
  <c r="DE79" i="15"/>
  <c r="DF79" i="15"/>
  <c r="DG79" i="15"/>
  <c r="DE80" i="15"/>
  <c r="DF80" i="15"/>
  <c r="DG80" i="15"/>
  <c r="DE68" i="15"/>
  <c r="DF68" i="15"/>
  <c r="DG68" i="15"/>
  <c r="DE69" i="15"/>
  <c r="DF69" i="15"/>
  <c r="DG69" i="15"/>
  <c r="DE70" i="15"/>
  <c r="DF70" i="15"/>
  <c r="DG70" i="15"/>
  <c r="DE71" i="15"/>
  <c r="DF71" i="15"/>
  <c r="DG71" i="15"/>
  <c r="DE72" i="15"/>
  <c r="DF72" i="15"/>
  <c r="DG72" i="15"/>
  <c r="DE73" i="15"/>
  <c r="DF73" i="15"/>
  <c r="DG73" i="15"/>
  <c r="DE74" i="15"/>
  <c r="DF74" i="15"/>
  <c r="DG74" i="15"/>
  <c r="DE75" i="15"/>
  <c r="DF75" i="15"/>
  <c r="DG75" i="15"/>
  <c r="DE76" i="15"/>
  <c r="DF76" i="15"/>
  <c r="DG76" i="15"/>
  <c r="DE77" i="15"/>
  <c r="DF77" i="15"/>
  <c r="DG77" i="15"/>
  <c r="DE45" i="15"/>
  <c r="DF45" i="15"/>
  <c r="DG45" i="15"/>
  <c r="DE46" i="15"/>
  <c r="DF46" i="15"/>
  <c r="DG46" i="15"/>
  <c r="DE47" i="15"/>
  <c r="DF47" i="15"/>
  <c r="DG47" i="15"/>
  <c r="DE48" i="15"/>
  <c r="DF48" i="15"/>
  <c r="DG48" i="15"/>
  <c r="DE49" i="15"/>
  <c r="DF49" i="15"/>
  <c r="DG49" i="15"/>
  <c r="DE50" i="15"/>
  <c r="DF50" i="15"/>
  <c r="DG50" i="15"/>
  <c r="DE51" i="15"/>
  <c r="DF51" i="15"/>
  <c r="DG51" i="15"/>
  <c r="DE52" i="15"/>
  <c r="DF52" i="15"/>
  <c r="DG52" i="15"/>
  <c r="DE53" i="15"/>
  <c r="DF53" i="15"/>
  <c r="DG53" i="15"/>
  <c r="DE54" i="15"/>
  <c r="DF54" i="15"/>
  <c r="DG54" i="15"/>
  <c r="DE55" i="15"/>
  <c r="DF55" i="15"/>
  <c r="DG55" i="15"/>
  <c r="DE56" i="15"/>
  <c r="DF56" i="15"/>
  <c r="DG56" i="15"/>
  <c r="DE57" i="15"/>
  <c r="DF57" i="15"/>
  <c r="DG57" i="15"/>
  <c r="DE58" i="15"/>
  <c r="DF58" i="15"/>
  <c r="DG58" i="15"/>
  <c r="DE59" i="15"/>
  <c r="DF59" i="15"/>
  <c r="DG59" i="15"/>
  <c r="DE60" i="15"/>
  <c r="DF60" i="15"/>
  <c r="DG60" i="15"/>
  <c r="DE61" i="15"/>
  <c r="DF61" i="15"/>
  <c r="DG61" i="15"/>
  <c r="DE62" i="15"/>
  <c r="DF62" i="15"/>
  <c r="DG62" i="15"/>
  <c r="DE63" i="15"/>
  <c r="DF63" i="15"/>
  <c r="DG63" i="15"/>
  <c r="DE64" i="15"/>
  <c r="DF64" i="15"/>
  <c r="DG64" i="15"/>
  <c r="DE65" i="15"/>
  <c r="DF65" i="15"/>
  <c r="DG65" i="15"/>
  <c r="DE66" i="15"/>
  <c r="DF66" i="15"/>
  <c r="DG66" i="15"/>
  <c r="DE41" i="15"/>
  <c r="DF41" i="15"/>
  <c r="DG41" i="15"/>
  <c r="DE42" i="15"/>
  <c r="DF42" i="15"/>
  <c r="DG42" i="15"/>
  <c r="DE43" i="15"/>
  <c r="DF43" i="15"/>
  <c r="DG43" i="15"/>
  <c r="DE34" i="15"/>
  <c r="DF34" i="15"/>
  <c r="DG34" i="15"/>
  <c r="DE35" i="15"/>
  <c r="DF35" i="15"/>
  <c r="DG35" i="15"/>
  <c r="DE36" i="15"/>
  <c r="DF36" i="15"/>
  <c r="DG36" i="15"/>
  <c r="DE37" i="15"/>
  <c r="DF37" i="15"/>
  <c r="DG37" i="15"/>
  <c r="DE38" i="15"/>
  <c r="DF38" i="15"/>
  <c r="DG38" i="15"/>
  <c r="DE39" i="15"/>
  <c r="DF39" i="15"/>
  <c r="DG39" i="15"/>
  <c r="DE29" i="15"/>
  <c r="DF29" i="15"/>
  <c r="DG29" i="15"/>
  <c r="DE30" i="15"/>
  <c r="DF30" i="15"/>
  <c r="DG30" i="15"/>
  <c r="DE31" i="15"/>
  <c r="DF31" i="15"/>
  <c r="DG31" i="15"/>
  <c r="DE32" i="15"/>
  <c r="DF32" i="15"/>
  <c r="DG32" i="15"/>
  <c r="DE24" i="15"/>
  <c r="DF24" i="15"/>
  <c r="DG24" i="15"/>
  <c r="DE25" i="15"/>
  <c r="DF25" i="15"/>
  <c r="DG25" i="15"/>
  <c r="DE26" i="15"/>
  <c r="DF26" i="15"/>
  <c r="DG26" i="15"/>
  <c r="DE27" i="15"/>
  <c r="DF27" i="15"/>
  <c r="DG27" i="15"/>
  <c r="DE19" i="15"/>
  <c r="DF19" i="15"/>
  <c r="DG19" i="15"/>
  <c r="DE20" i="15"/>
  <c r="DF20" i="15"/>
  <c r="DG20" i="15"/>
  <c r="DE21" i="15"/>
  <c r="DF21" i="15"/>
  <c r="DG21" i="15"/>
  <c r="DE22" i="15"/>
  <c r="DF22" i="15"/>
  <c r="DG22" i="15"/>
  <c r="DE15" i="15"/>
  <c r="DF15" i="15"/>
  <c r="DG15" i="15"/>
  <c r="DE16" i="15"/>
  <c r="DF16" i="15"/>
  <c r="DG16" i="15"/>
  <c r="DE17" i="15"/>
  <c r="DF17" i="15"/>
  <c r="DG17" i="15"/>
  <c r="DA94" i="15"/>
  <c r="DB94" i="15"/>
  <c r="DC94" i="15"/>
  <c r="DA88" i="15"/>
  <c r="DB88" i="15"/>
  <c r="DC88" i="15"/>
  <c r="DA89" i="15"/>
  <c r="DB89" i="15"/>
  <c r="DC89" i="15"/>
  <c r="DA90" i="15"/>
  <c r="DB90" i="15"/>
  <c r="DC90" i="15"/>
  <c r="DA91" i="15"/>
  <c r="DB91" i="15"/>
  <c r="DC91" i="15"/>
  <c r="DA92" i="15"/>
  <c r="DB92" i="15"/>
  <c r="DC92" i="15"/>
  <c r="DA82" i="15"/>
  <c r="DB82" i="15"/>
  <c r="DC82" i="15"/>
  <c r="DA83" i="15"/>
  <c r="DB83" i="15"/>
  <c r="DC83" i="15"/>
  <c r="DA84" i="15"/>
  <c r="DB84" i="15"/>
  <c r="DC84" i="15"/>
  <c r="DA85" i="15"/>
  <c r="DB85" i="15"/>
  <c r="DC85" i="15"/>
  <c r="DA86" i="15"/>
  <c r="DB86" i="15"/>
  <c r="DC86" i="15"/>
  <c r="DA79" i="15"/>
  <c r="DB79" i="15"/>
  <c r="DC79" i="15"/>
  <c r="DA80" i="15"/>
  <c r="DB80" i="15"/>
  <c r="DC80" i="15"/>
  <c r="DA68" i="15"/>
  <c r="DB68" i="15"/>
  <c r="DC68" i="15"/>
  <c r="DA69" i="15"/>
  <c r="DB69" i="15"/>
  <c r="DC69" i="15"/>
  <c r="DA70" i="15"/>
  <c r="DB70" i="15"/>
  <c r="DC70" i="15"/>
  <c r="DA71" i="15"/>
  <c r="DB71" i="15"/>
  <c r="DC71" i="15"/>
  <c r="DA72" i="15"/>
  <c r="DB72" i="15"/>
  <c r="DC72" i="15"/>
  <c r="DA73" i="15"/>
  <c r="DB73" i="15"/>
  <c r="DC73" i="15"/>
  <c r="DA74" i="15"/>
  <c r="DB74" i="15"/>
  <c r="DC74" i="15"/>
  <c r="DA75" i="15"/>
  <c r="DB75" i="15"/>
  <c r="DC75" i="15"/>
  <c r="DA76" i="15"/>
  <c r="DB76" i="15"/>
  <c r="DC76" i="15"/>
  <c r="DA77" i="15"/>
  <c r="DB77" i="15"/>
  <c r="DC77" i="15"/>
  <c r="DA45" i="15"/>
  <c r="DB45" i="15"/>
  <c r="DC45" i="15"/>
  <c r="DA46" i="15"/>
  <c r="DB46" i="15"/>
  <c r="DC46" i="15"/>
  <c r="DA47" i="15"/>
  <c r="DB47" i="15"/>
  <c r="DC47" i="15"/>
  <c r="DA48" i="15"/>
  <c r="DB48" i="15"/>
  <c r="DC48" i="15"/>
  <c r="DA49" i="15"/>
  <c r="DB49" i="15"/>
  <c r="DC49" i="15"/>
  <c r="DA50" i="15"/>
  <c r="DB50" i="15"/>
  <c r="DC50" i="15"/>
  <c r="DA51" i="15"/>
  <c r="DB51" i="15"/>
  <c r="DC51" i="15"/>
  <c r="DA52" i="15"/>
  <c r="DB52" i="15"/>
  <c r="DC52" i="15"/>
  <c r="DA53" i="15"/>
  <c r="DB53" i="15"/>
  <c r="DC53" i="15"/>
  <c r="DA54" i="15"/>
  <c r="DB54" i="15"/>
  <c r="DC54" i="15"/>
  <c r="DA55" i="15"/>
  <c r="DB55" i="15"/>
  <c r="DC55" i="15"/>
  <c r="DA56" i="15"/>
  <c r="DB56" i="15"/>
  <c r="DC56" i="15"/>
  <c r="DA57" i="15"/>
  <c r="DB57" i="15"/>
  <c r="DC57" i="15"/>
  <c r="DA58" i="15"/>
  <c r="DB58" i="15"/>
  <c r="DC58" i="15"/>
  <c r="DA59" i="15"/>
  <c r="DB59" i="15"/>
  <c r="DC59" i="15"/>
  <c r="DA60" i="15"/>
  <c r="DB60" i="15"/>
  <c r="DC60" i="15"/>
  <c r="DA61" i="15"/>
  <c r="DB61" i="15"/>
  <c r="DC61" i="15"/>
  <c r="DA62" i="15"/>
  <c r="DB62" i="15"/>
  <c r="DC62" i="15"/>
  <c r="DA63" i="15"/>
  <c r="DB63" i="15"/>
  <c r="DC63" i="15"/>
  <c r="DA64" i="15"/>
  <c r="DB64" i="15"/>
  <c r="DC64" i="15"/>
  <c r="DA65" i="15"/>
  <c r="DB65" i="15"/>
  <c r="DC65" i="15"/>
  <c r="DA66" i="15"/>
  <c r="DB66" i="15"/>
  <c r="DC66" i="15"/>
  <c r="DA41" i="15"/>
  <c r="DB41" i="15"/>
  <c r="DC41" i="15"/>
  <c r="DA42" i="15"/>
  <c r="DB42" i="15"/>
  <c r="DC42" i="15"/>
  <c r="DA43" i="15"/>
  <c r="DB43" i="15"/>
  <c r="DC43" i="15"/>
  <c r="DA34" i="15"/>
  <c r="DB34" i="15"/>
  <c r="DC34" i="15"/>
  <c r="DA35" i="15"/>
  <c r="DB35" i="15"/>
  <c r="DC35" i="15"/>
  <c r="DA36" i="15"/>
  <c r="DB36" i="15"/>
  <c r="DC36" i="15"/>
  <c r="DA37" i="15"/>
  <c r="DB37" i="15"/>
  <c r="DC37" i="15"/>
  <c r="DA38" i="15"/>
  <c r="DB38" i="15"/>
  <c r="DC38" i="15"/>
  <c r="DA39" i="15"/>
  <c r="DB39" i="15"/>
  <c r="DC39" i="15"/>
  <c r="DA29" i="15"/>
  <c r="DB29" i="15"/>
  <c r="DC29" i="15"/>
  <c r="DA30" i="15"/>
  <c r="DB30" i="15"/>
  <c r="DC30" i="15"/>
  <c r="DA31" i="15"/>
  <c r="DB31" i="15"/>
  <c r="DC31" i="15"/>
  <c r="DA32" i="15"/>
  <c r="DB32" i="15"/>
  <c r="DC32" i="15"/>
  <c r="DA24" i="15"/>
  <c r="DB24" i="15"/>
  <c r="DC24" i="15"/>
  <c r="DA25" i="15"/>
  <c r="DB25" i="15"/>
  <c r="DC25" i="15"/>
  <c r="DA26" i="15"/>
  <c r="DB26" i="15"/>
  <c r="DC26" i="15"/>
  <c r="DA27" i="15"/>
  <c r="DB27" i="15"/>
  <c r="DC27" i="15"/>
  <c r="DA19" i="15"/>
  <c r="DB19" i="15"/>
  <c r="DC19" i="15"/>
  <c r="DA20" i="15"/>
  <c r="DB20" i="15"/>
  <c r="DC20" i="15"/>
  <c r="DA21" i="15"/>
  <c r="DB21" i="15"/>
  <c r="DC21" i="15"/>
  <c r="DA22" i="15"/>
  <c r="DB22" i="15"/>
  <c r="DC22" i="15"/>
  <c r="DA15" i="15"/>
  <c r="DB15" i="15"/>
  <c r="DC15" i="15"/>
  <c r="DA16" i="15"/>
  <c r="DB16" i="15"/>
  <c r="DC16" i="15"/>
  <c r="DA17" i="15"/>
  <c r="DB17" i="15"/>
  <c r="DC17" i="15"/>
  <c r="CS94" i="15"/>
  <c r="CT94" i="15"/>
  <c r="CU94" i="15"/>
  <c r="CS88" i="15"/>
  <c r="CT88" i="15"/>
  <c r="CU88" i="15"/>
  <c r="CS89" i="15"/>
  <c r="CT89" i="15"/>
  <c r="CU89" i="15"/>
  <c r="CS90" i="15"/>
  <c r="CT90" i="15"/>
  <c r="CU90" i="15"/>
  <c r="CS91" i="15"/>
  <c r="CT91" i="15"/>
  <c r="CU91" i="15"/>
  <c r="CS92" i="15"/>
  <c r="CT92" i="15"/>
  <c r="CU92" i="15"/>
  <c r="CS82" i="15"/>
  <c r="CT82" i="15"/>
  <c r="CU82" i="15"/>
  <c r="CS83" i="15"/>
  <c r="CT83" i="15"/>
  <c r="CU83" i="15"/>
  <c r="CS84" i="15"/>
  <c r="CT84" i="15"/>
  <c r="CU84" i="15"/>
  <c r="CS85" i="15"/>
  <c r="CT85" i="15"/>
  <c r="CU85" i="15"/>
  <c r="CS86" i="15"/>
  <c r="CT86" i="15"/>
  <c r="CU86" i="15"/>
  <c r="CS79" i="15"/>
  <c r="CT79" i="15"/>
  <c r="CU79" i="15"/>
  <c r="CS80" i="15"/>
  <c r="CT80" i="15"/>
  <c r="CU80" i="15"/>
  <c r="CS68" i="15"/>
  <c r="CT68" i="15"/>
  <c r="CU68" i="15"/>
  <c r="CS69" i="15"/>
  <c r="CT69" i="15"/>
  <c r="CU69" i="15"/>
  <c r="CS70" i="15"/>
  <c r="CT70" i="15"/>
  <c r="CU70" i="15"/>
  <c r="CS71" i="15"/>
  <c r="CT71" i="15"/>
  <c r="CU71" i="15"/>
  <c r="CS72" i="15"/>
  <c r="CT72" i="15"/>
  <c r="CU72" i="15"/>
  <c r="CS73" i="15"/>
  <c r="CT73" i="15"/>
  <c r="CU73" i="15"/>
  <c r="CS74" i="15"/>
  <c r="CT74" i="15"/>
  <c r="CU74" i="15"/>
  <c r="CS75" i="15"/>
  <c r="CT75" i="15"/>
  <c r="CU75" i="15"/>
  <c r="CS76" i="15"/>
  <c r="CT76" i="15"/>
  <c r="CU76" i="15"/>
  <c r="CS77" i="15"/>
  <c r="CT77" i="15"/>
  <c r="CU77" i="15"/>
  <c r="CS45" i="15"/>
  <c r="CT45" i="15"/>
  <c r="CU45" i="15"/>
  <c r="CS46" i="15"/>
  <c r="CT46" i="15"/>
  <c r="CU46" i="15"/>
  <c r="CS47" i="15"/>
  <c r="CT47" i="15"/>
  <c r="CU47" i="15"/>
  <c r="CS48" i="15"/>
  <c r="CT48" i="15"/>
  <c r="CU48" i="15"/>
  <c r="CS49" i="15"/>
  <c r="CT49" i="15"/>
  <c r="CU49" i="15"/>
  <c r="CS50" i="15"/>
  <c r="CT50" i="15"/>
  <c r="CU50" i="15"/>
  <c r="CS51" i="15"/>
  <c r="CT51" i="15"/>
  <c r="CU51" i="15"/>
  <c r="CS52" i="15"/>
  <c r="CT52" i="15"/>
  <c r="CU52" i="15"/>
  <c r="CS53" i="15"/>
  <c r="CT53" i="15"/>
  <c r="CU53" i="15"/>
  <c r="CS54" i="15"/>
  <c r="CT54" i="15"/>
  <c r="CU54" i="15"/>
  <c r="CS55" i="15"/>
  <c r="CT55" i="15"/>
  <c r="CU55" i="15"/>
  <c r="CS56" i="15"/>
  <c r="CT56" i="15"/>
  <c r="CU56" i="15"/>
  <c r="CS57" i="15"/>
  <c r="CT57" i="15"/>
  <c r="CU57" i="15"/>
  <c r="CS58" i="15"/>
  <c r="CT58" i="15"/>
  <c r="CU58" i="15"/>
  <c r="CS59" i="15"/>
  <c r="CT59" i="15"/>
  <c r="CU59" i="15"/>
  <c r="CS60" i="15"/>
  <c r="CT60" i="15"/>
  <c r="CU60" i="15"/>
  <c r="CS61" i="15"/>
  <c r="CT61" i="15"/>
  <c r="CU61" i="15"/>
  <c r="CS62" i="15"/>
  <c r="CT62" i="15"/>
  <c r="CU62" i="15"/>
  <c r="CS63" i="15"/>
  <c r="CT63" i="15"/>
  <c r="CU63" i="15"/>
  <c r="CS64" i="15"/>
  <c r="CT64" i="15"/>
  <c r="CU64" i="15"/>
  <c r="CS65" i="15"/>
  <c r="CT65" i="15"/>
  <c r="CU65" i="15"/>
  <c r="CS66" i="15"/>
  <c r="CT66" i="15"/>
  <c r="CU66" i="15"/>
  <c r="CS41" i="15"/>
  <c r="CT41" i="15"/>
  <c r="CU41" i="15"/>
  <c r="CS42" i="15"/>
  <c r="CT42" i="15"/>
  <c r="CU42" i="15"/>
  <c r="CS43" i="15"/>
  <c r="CT43" i="15"/>
  <c r="CU43" i="15"/>
  <c r="CS34" i="15"/>
  <c r="CT34" i="15"/>
  <c r="CU34" i="15"/>
  <c r="CS35" i="15"/>
  <c r="CT35" i="15"/>
  <c r="CU35" i="15"/>
  <c r="CS36" i="15"/>
  <c r="CT36" i="15"/>
  <c r="CU36" i="15"/>
  <c r="CS37" i="15"/>
  <c r="CT37" i="15"/>
  <c r="CU37" i="15"/>
  <c r="CS38" i="15"/>
  <c r="CT38" i="15"/>
  <c r="CU38" i="15"/>
  <c r="CS39" i="15"/>
  <c r="CT39" i="15"/>
  <c r="CU39" i="15"/>
  <c r="CS29" i="15"/>
  <c r="CT29" i="15"/>
  <c r="CU29" i="15"/>
  <c r="CS30" i="15"/>
  <c r="CT30" i="15"/>
  <c r="CU30" i="15"/>
  <c r="CS31" i="15"/>
  <c r="CT31" i="15"/>
  <c r="CU31" i="15"/>
  <c r="CS32" i="15"/>
  <c r="CT32" i="15"/>
  <c r="CU32" i="15"/>
  <c r="CS24" i="15"/>
  <c r="CT24" i="15"/>
  <c r="CU24" i="15"/>
  <c r="CS25" i="15"/>
  <c r="CT25" i="15"/>
  <c r="CU25" i="15"/>
  <c r="CS26" i="15"/>
  <c r="CT26" i="15"/>
  <c r="CU26" i="15"/>
  <c r="CS27" i="15"/>
  <c r="CT27" i="15"/>
  <c r="CU27" i="15"/>
  <c r="CS19" i="15"/>
  <c r="CT19" i="15"/>
  <c r="CU19" i="15"/>
  <c r="CS20" i="15"/>
  <c r="CT20" i="15"/>
  <c r="CU20" i="15"/>
  <c r="CS21" i="15"/>
  <c r="CT21" i="15"/>
  <c r="CU21" i="15"/>
  <c r="CS22" i="15"/>
  <c r="CT22" i="15"/>
  <c r="CU22" i="15"/>
  <c r="CS15" i="15"/>
  <c r="CT15" i="15"/>
  <c r="CU15" i="15"/>
  <c r="CS16" i="15"/>
  <c r="CT16" i="15"/>
  <c r="CU16" i="15"/>
  <c r="CS17" i="15"/>
  <c r="CT17" i="15"/>
  <c r="CU17" i="15"/>
  <c r="CO94" i="15"/>
  <c r="CP94" i="15"/>
  <c r="CQ94" i="15"/>
  <c r="CO88" i="15"/>
  <c r="CP88" i="15"/>
  <c r="CQ88" i="15"/>
  <c r="CO89" i="15"/>
  <c r="CP89" i="15"/>
  <c r="CQ89" i="15"/>
  <c r="CO90" i="15"/>
  <c r="CP90" i="15"/>
  <c r="CQ90" i="15"/>
  <c r="CO91" i="15"/>
  <c r="CP91" i="15"/>
  <c r="CQ91" i="15"/>
  <c r="CO92" i="15"/>
  <c r="CP92" i="15"/>
  <c r="CQ92" i="15"/>
  <c r="CO82" i="15"/>
  <c r="CP82" i="15"/>
  <c r="CQ82" i="15"/>
  <c r="CO83" i="15"/>
  <c r="CP83" i="15"/>
  <c r="CQ83" i="15"/>
  <c r="CO84" i="15"/>
  <c r="CP84" i="15"/>
  <c r="CQ84" i="15"/>
  <c r="CO85" i="15"/>
  <c r="CP85" i="15"/>
  <c r="CQ85" i="15"/>
  <c r="CO86" i="15"/>
  <c r="CP86" i="15"/>
  <c r="CQ86" i="15"/>
  <c r="CO79" i="15"/>
  <c r="CP79" i="15"/>
  <c r="CQ79" i="15"/>
  <c r="CO80" i="15"/>
  <c r="CP80" i="15"/>
  <c r="CQ80" i="15"/>
  <c r="CO68" i="15"/>
  <c r="CP68" i="15"/>
  <c r="CQ68" i="15"/>
  <c r="CO69" i="15"/>
  <c r="CP69" i="15"/>
  <c r="CQ69" i="15"/>
  <c r="CO70" i="15"/>
  <c r="CP70" i="15"/>
  <c r="CQ70" i="15"/>
  <c r="CO71" i="15"/>
  <c r="CP71" i="15"/>
  <c r="CQ71" i="15"/>
  <c r="CO72" i="15"/>
  <c r="CP72" i="15"/>
  <c r="CQ72" i="15"/>
  <c r="CO73" i="15"/>
  <c r="CP73" i="15"/>
  <c r="CQ73" i="15"/>
  <c r="CO74" i="15"/>
  <c r="CP74" i="15"/>
  <c r="CQ74" i="15"/>
  <c r="CO75" i="15"/>
  <c r="CP75" i="15"/>
  <c r="CQ75" i="15"/>
  <c r="CO76" i="15"/>
  <c r="CP76" i="15"/>
  <c r="CQ76" i="15"/>
  <c r="CO77" i="15"/>
  <c r="CP77" i="15"/>
  <c r="CQ77" i="15"/>
  <c r="CO45" i="15"/>
  <c r="CP45" i="15"/>
  <c r="CQ45" i="15"/>
  <c r="CO46" i="15"/>
  <c r="CP46" i="15"/>
  <c r="CQ46" i="15"/>
  <c r="CO47" i="15"/>
  <c r="CP47" i="15"/>
  <c r="CQ47" i="15"/>
  <c r="CO48" i="15"/>
  <c r="CP48" i="15"/>
  <c r="CQ48" i="15"/>
  <c r="CO49" i="15"/>
  <c r="CP49" i="15"/>
  <c r="CQ49" i="15"/>
  <c r="CO50" i="15"/>
  <c r="CP50" i="15"/>
  <c r="CQ50" i="15"/>
  <c r="CO51" i="15"/>
  <c r="CP51" i="15"/>
  <c r="CQ51" i="15"/>
  <c r="CO52" i="15"/>
  <c r="CP52" i="15"/>
  <c r="CQ52" i="15"/>
  <c r="CO53" i="15"/>
  <c r="CP53" i="15"/>
  <c r="CQ53" i="15"/>
  <c r="CO54" i="15"/>
  <c r="CP54" i="15"/>
  <c r="CQ54" i="15"/>
  <c r="CO55" i="15"/>
  <c r="CP55" i="15"/>
  <c r="CQ55" i="15"/>
  <c r="CO56" i="15"/>
  <c r="CP56" i="15"/>
  <c r="CQ56" i="15"/>
  <c r="CO57" i="15"/>
  <c r="CP57" i="15"/>
  <c r="CQ57" i="15"/>
  <c r="CO58" i="15"/>
  <c r="CP58" i="15"/>
  <c r="CQ58" i="15"/>
  <c r="CO59" i="15"/>
  <c r="CP59" i="15"/>
  <c r="CQ59" i="15"/>
  <c r="CO60" i="15"/>
  <c r="CP60" i="15"/>
  <c r="CQ60" i="15"/>
  <c r="CO61" i="15"/>
  <c r="CP61" i="15"/>
  <c r="CQ61" i="15"/>
  <c r="CO62" i="15"/>
  <c r="CP62" i="15"/>
  <c r="CQ62" i="15"/>
  <c r="CO63" i="15"/>
  <c r="CP63" i="15"/>
  <c r="CQ63" i="15"/>
  <c r="CO64" i="15"/>
  <c r="CP64" i="15"/>
  <c r="CQ64" i="15"/>
  <c r="CO65" i="15"/>
  <c r="CP65" i="15"/>
  <c r="CQ65" i="15"/>
  <c r="CO66" i="15"/>
  <c r="CP66" i="15"/>
  <c r="CQ66" i="15"/>
  <c r="CO41" i="15"/>
  <c r="CP41" i="15"/>
  <c r="CQ41" i="15"/>
  <c r="CO42" i="15"/>
  <c r="CP42" i="15"/>
  <c r="CQ42" i="15"/>
  <c r="CO43" i="15"/>
  <c r="CP43" i="15"/>
  <c r="CQ43" i="15"/>
  <c r="CO34" i="15"/>
  <c r="CP34" i="15"/>
  <c r="CQ34" i="15"/>
  <c r="CO35" i="15"/>
  <c r="CP35" i="15"/>
  <c r="CQ35" i="15"/>
  <c r="CO36" i="15"/>
  <c r="CP36" i="15"/>
  <c r="CQ36" i="15"/>
  <c r="CO37" i="15"/>
  <c r="CP37" i="15"/>
  <c r="CQ37" i="15"/>
  <c r="CO38" i="15"/>
  <c r="CP38" i="15"/>
  <c r="CQ38" i="15"/>
  <c r="CO39" i="15"/>
  <c r="CP39" i="15"/>
  <c r="CQ39" i="15"/>
  <c r="CO29" i="15"/>
  <c r="CP29" i="15"/>
  <c r="CQ29" i="15"/>
  <c r="CO30" i="15"/>
  <c r="CP30" i="15"/>
  <c r="CQ30" i="15"/>
  <c r="CO31" i="15"/>
  <c r="CP31" i="15"/>
  <c r="CQ31" i="15"/>
  <c r="CO32" i="15"/>
  <c r="CP32" i="15"/>
  <c r="CQ32" i="15"/>
  <c r="CO24" i="15"/>
  <c r="CP24" i="15"/>
  <c r="CQ24" i="15"/>
  <c r="CO25" i="15"/>
  <c r="CP25" i="15"/>
  <c r="CQ25" i="15"/>
  <c r="CO26" i="15"/>
  <c r="CP26" i="15"/>
  <c r="CQ26" i="15"/>
  <c r="CO27" i="15"/>
  <c r="CP27" i="15"/>
  <c r="CQ27" i="15"/>
  <c r="CO19" i="15"/>
  <c r="CP19" i="15"/>
  <c r="CQ19" i="15"/>
  <c r="CO20" i="15"/>
  <c r="CP20" i="15"/>
  <c r="CQ20" i="15"/>
  <c r="CO21" i="15"/>
  <c r="CP21" i="15"/>
  <c r="CQ21" i="15"/>
  <c r="CO22" i="15"/>
  <c r="CP22" i="15"/>
  <c r="CQ22" i="15"/>
  <c r="CO15" i="15"/>
  <c r="CP15" i="15"/>
  <c r="CQ15" i="15"/>
  <c r="CO16" i="15"/>
  <c r="CP16" i="15"/>
  <c r="CQ16" i="15"/>
  <c r="CO17" i="15"/>
  <c r="CP17" i="15"/>
  <c r="CQ17" i="15"/>
  <c r="CK94" i="10"/>
  <c r="CL94" i="10"/>
  <c r="CM94" i="10"/>
  <c r="CK88" i="10"/>
  <c r="CL88" i="10"/>
  <c r="CM88" i="10"/>
  <c r="CK89" i="10"/>
  <c r="CL89" i="10"/>
  <c r="CM89" i="10"/>
  <c r="CK90" i="10"/>
  <c r="CL90" i="10"/>
  <c r="CM90" i="10"/>
  <c r="CK91" i="10"/>
  <c r="CL91" i="10"/>
  <c r="CM91" i="10"/>
  <c r="CK92" i="10"/>
  <c r="CL92" i="10"/>
  <c r="CM92" i="10"/>
  <c r="CK82" i="10"/>
  <c r="CL82" i="10"/>
  <c r="CM82" i="10"/>
  <c r="CK83" i="10"/>
  <c r="CL83" i="10"/>
  <c r="CM83" i="10"/>
  <c r="CK84" i="10"/>
  <c r="CL84" i="10"/>
  <c r="CM84" i="10"/>
  <c r="CK85" i="10"/>
  <c r="CL85" i="10"/>
  <c r="CM85" i="10"/>
  <c r="CK86" i="10"/>
  <c r="CL86" i="10"/>
  <c r="CM86" i="10"/>
  <c r="CK79" i="10"/>
  <c r="CL79" i="10"/>
  <c r="CM79" i="10"/>
  <c r="CK80" i="10"/>
  <c r="CL80" i="10"/>
  <c r="CM80" i="10"/>
  <c r="CK68" i="10"/>
  <c r="CL68" i="10"/>
  <c r="CM68" i="10"/>
  <c r="CK69" i="10"/>
  <c r="CL69" i="10"/>
  <c r="CM69" i="10"/>
  <c r="CK70" i="10"/>
  <c r="CL70" i="10"/>
  <c r="CM70" i="10"/>
  <c r="CK71" i="10"/>
  <c r="CL71" i="10"/>
  <c r="CM71" i="10"/>
  <c r="CK72" i="10"/>
  <c r="CL72" i="10"/>
  <c r="CM72" i="10"/>
  <c r="CK73" i="10"/>
  <c r="CL73" i="10"/>
  <c r="CM73" i="10"/>
  <c r="CK74" i="10"/>
  <c r="CL74" i="10"/>
  <c r="CM74" i="10"/>
  <c r="CK75" i="10"/>
  <c r="CL75" i="10"/>
  <c r="CM75" i="10"/>
  <c r="CK76" i="10"/>
  <c r="CL76" i="10"/>
  <c r="CM76" i="10"/>
  <c r="CK77" i="10"/>
  <c r="CL77" i="10"/>
  <c r="CM77" i="10"/>
  <c r="CK45" i="10"/>
  <c r="CL45" i="10"/>
  <c r="CM45" i="10"/>
  <c r="CK46" i="10"/>
  <c r="CL46" i="10"/>
  <c r="CM46" i="10"/>
  <c r="CK47" i="10"/>
  <c r="CL47" i="10"/>
  <c r="CM47" i="10"/>
  <c r="CK48" i="10"/>
  <c r="CL48" i="10"/>
  <c r="CM48" i="10"/>
  <c r="CK49" i="10"/>
  <c r="CL49" i="10"/>
  <c r="CM49" i="10"/>
  <c r="CK50" i="10"/>
  <c r="CL50" i="10"/>
  <c r="CM50" i="10"/>
  <c r="CK51" i="10"/>
  <c r="CL51" i="10"/>
  <c r="CM51" i="10"/>
  <c r="CK52" i="10"/>
  <c r="CL52" i="10"/>
  <c r="CM52" i="10"/>
  <c r="CK53" i="10"/>
  <c r="CL53" i="10"/>
  <c r="CM53" i="10"/>
  <c r="CK54" i="10"/>
  <c r="CL54" i="10"/>
  <c r="CM54" i="10"/>
  <c r="CK55" i="10"/>
  <c r="CL55" i="10"/>
  <c r="CM55" i="10"/>
  <c r="CK56" i="10"/>
  <c r="CL56" i="10"/>
  <c r="CM56" i="10"/>
  <c r="CK57" i="10"/>
  <c r="CL57" i="10"/>
  <c r="CM57" i="10"/>
  <c r="CK58" i="10"/>
  <c r="CL58" i="10"/>
  <c r="CM58" i="10"/>
  <c r="CK59" i="10"/>
  <c r="CL59" i="10"/>
  <c r="CM59" i="10"/>
  <c r="CK60" i="10"/>
  <c r="CL60" i="10"/>
  <c r="CM60" i="10"/>
  <c r="CK61" i="10"/>
  <c r="CL61" i="10"/>
  <c r="CM61" i="10"/>
  <c r="CK62" i="10"/>
  <c r="CL62" i="10"/>
  <c r="CM62" i="10"/>
  <c r="CK63" i="10"/>
  <c r="CL63" i="10"/>
  <c r="CM63" i="10"/>
  <c r="CK64" i="10"/>
  <c r="CL64" i="10"/>
  <c r="CM64" i="10"/>
  <c r="CK65" i="10"/>
  <c r="CL65" i="10"/>
  <c r="CM65" i="10"/>
  <c r="CK66" i="10"/>
  <c r="CL66" i="10"/>
  <c r="CM66" i="10"/>
  <c r="CK41" i="10"/>
  <c r="CL41" i="10"/>
  <c r="CM41" i="10"/>
  <c r="CK42" i="10"/>
  <c r="CL42" i="10"/>
  <c r="CM42" i="10"/>
  <c r="CK43" i="10"/>
  <c r="CL43" i="10"/>
  <c r="CM43" i="10"/>
  <c r="CK34" i="10"/>
  <c r="CL34" i="10"/>
  <c r="CM34" i="10"/>
  <c r="CK35" i="10"/>
  <c r="CL35" i="10"/>
  <c r="CM35" i="10"/>
  <c r="CK36" i="10"/>
  <c r="CL36" i="10"/>
  <c r="CM36" i="10"/>
  <c r="CK37" i="10"/>
  <c r="CL37" i="10"/>
  <c r="CM37" i="10"/>
  <c r="CK38" i="10"/>
  <c r="CL38" i="10"/>
  <c r="CM38" i="10"/>
  <c r="CK39" i="10"/>
  <c r="CL39" i="10"/>
  <c r="CM39" i="10"/>
  <c r="CK29" i="10"/>
  <c r="CL29" i="10"/>
  <c r="CM29" i="10"/>
  <c r="CK30" i="10"/>
  <c r="CL30" i="10"/>
  <c r="CM30" i="10"/>
  <c r="CK31" i="10"/>
  <c r="CL31" i="10"/>
  <c r="CM31" i="10"/>
  <c r="CK32" i="10"/>
  <c r="CL32" i="10"/>
  <c r="CM32" i="10"/>
  <c r="CK24" i="10"/>
  <c r="CL24" i="10"/>
  <c r="CM24" i="10"/>
  <c r="CK25" i="10"/>
  <c r="CL25" i="10"/>
  <c r="CM25" i="10"/>
  <c r="CK26" i="10"/>
  <c r="CL26" i="10"/>
  <c r="CM26" i="10"/>
  <c r="CK27" i="10"/>
  <c r="CL27" i="10"/>
  <c r="CM27" i="10"/>
  <c r="CK19" i="10"/>
  <c r="CL19" i="10"/>
  <c r="CM19" i="10"/>
  <c r="CK20" i="10"/>
  <c r="CL20" i="10"/>
  <c r="CM20" i="10"/>
  <c r="CK21" i="10"/>
  <c r="CL21" i="10"/>
  <c r="CM21" i="10"/>
  <c r="CK22" i="10"/>
  <c r="CL22" i="10"/>
  <c r="CM22" i="10"/>
  <c r="CK15" i="10"/>
  <c r="CL15" i="10"/>
  <c r="CM15" i="10"/>
  <c r="CK16" i="10"/>
  <c r="CL16" i="10"/>
  <c r="CM16" i="10"/>
  <c r="CK17" i="10"/>
  <c r="CL17" i="10"/>
  <c r="CM17" i="10"/>
  <c r="CK94" i="15"/>
  <c r="CL94" i="15"/>
  <c r="CM94" i="15"/>
  <c r="CK88" i="15"/>
  <c r="CL88" i="15"/>
  <c r="CM88" i="15"/>
  <c r="CK89" i="15"/>
  <c r="CL89" i="15"/>
  <c r="CM89" i="15"/>
  <c r="CK90" i="15"/>
  <c r="CL90" i="15"/>
  <c r="CM90" i="15"/>
  <c r="CK91" i="15"/>
  <c r="CL91" i="15"/>
  <c r="CM91" i="15"/>
  <c r="CK92" i="15"/>
  <c r="CL92" i="15"/>
  <c r="CM92" i="15"/>
  <c r="CK82" i="15"/>
  <c r="CL82" i="15"/>
  <c r="CM82" i="15"/>
  <c r="CK83" i="15"/>
  <c r="CL83" i="15"/>
  <c r="CM83" i="15"/>
  <c r="CK84" i="15"/>
  <c r="CL84" i="15"/>
  <c r="CM84" i="15"/>
  <c r="CK85" i="15"/>
  <c r="CL85" i="15"/>
  <c r="CM85" i="15"/>
  <c r="CK86" i="15"/>
  <c r="CL86" i="15"/>
  <c r="CM86" i="15"/>
  <c r="CK79" i="15"/>
  <c r="CL79" i="15"/>
  <c r="CM79" i="15"/>
  <c r="CK80" i="15"/>
  <c r="CL80" i="15"/>
  <c r="CM80" i="15"/>
  <c r="CK68" i="15"/>
  <c r="CL68" i="15"/>
  <c r="CM68" i="15"/>
  <c r="CK69" i="15"/>
  <c r="CL69" i="15"/>
  <c r="CM69" i="15"/>
  <c r="CK70" i="15"/>
  <c r="CL70" i="15"/>
  <c r="CM70" i="15"/>
  <c r="CK71" i="15"/>
  <c r="CL71" i="15"/>
  <c r="CM71" i="15"/>
  <c r="CK72" i="15"/>
  <c r="CL72" i="15"/>
  <c r="CM72" i="15"/>
  <c r="CK73" i="15"/>
  <c r="CL73" i="15"/>
  <c r="CM73" i="15"/>
  <c r="CK74" i="15"/>
  <c r="CL74" i="15"/>
  <c r="CM74" i="15"/>
  <c r="CK75" i="15"/>
  <c r="CL75" i="15"/>
  <c r="CM75" i="15"/>
  <c r="CK76" i="15"/>
  <c r="CL76" i="15"/>
  <c r="CM76" i="15"/>
  <c r="CK77" i="15"/>
  <c r="CL77" i="15"/>
  <c r="CM77" i="15"/>
  <c r="CK45" i="15"/>
  <c r="CL45" i="15"/>
  <c r="CM45" i="15"/>
  <c r="CK46" i="15"/>
  <c r="CL46" i="15"/>
  <c r="CM46" i="15"/>
  <c r="CK47" i="15"/>
  <c r="CL47" i="15"/>
  <c r="CM47" i="15"/>
  <c r="CK48" i="15"/>
  <c r="CL48" i="15"/>
  <c r="CM48" i="15"/>
  <c r="CK49" i="15"/>
  <c r="CL49" i="15"/>
  <c r="CM49" i="15"/>
  <c r="CK50" i="15"/>
  <c r="CL50" i="15"/>
  <c r="CM50" i="15"/>
  <c r="CK51" i="15"/>
  <c r="CL51" i="15"/>
  <c r="CM51" i="15"/>
  <c r="CK52" i="15"/>
  <c r="CL52" i="15"/>
  <c r="CM52" i="15"/>
  <c r="CK53" i="15"/>
  <c r="CL53" i="15"/>
  <c r="CM53" i="15"/>
  <c r="CK54" i="15"/>
  <c r="CL54" i="15"/>
  <c r="CM54" i="15"/>
  <c r="CK55" i="15"/>
  <c r="CL55" i="15"/>
  <c r="CM55" i="15"/>
  <c r="CK56" i="15"/>
  <c r="CL56" i="15"/>
  <c r="CM56" i="15"/>
  <c r="CK57" i="15"/>
  <c r="CL57" i="15"/>
  <c r="CM57" i="15"/>
  <c r="CK58" i="15"/>
  <c r="CL58" i="15"/>
  <c r="CM58" i="15"/>
  <c r="CK59" i="15"/>
  <c r="CL59" i="15"/>
  <c r="CM59" i="15"/>
  <c r="CK60" i="15"/>
  <c r="CL60" i="15"/>
  <c r="CM60" i="15"/>
  <c r="CK61" i="15"/>
  <c r="CL61" i="15"/>
  <c r="CM61" i="15"/>
  <c r="CK62" i="15"/>
  <c r="CL62" i="15"/>
  <c r="CM62" i="15"/>
  <c r="CK63" i="15"/>
  <c r="CL63" i="15"/>
  <c r="CM63" i="15"/>
  <c r="CK64" i="15"/>
  <c r="CL64" i="15"/>
  <c r="CM64" i="15"/>
  <c r="CK65" i="15"/>
  <c r="CL65" i="15"/>
  <c r="CM65" i="15"/>
  <c r="CK66" i="15"/>
  <c r="CL66" i="15"/>
  <c r="CM66" i="15"/>
  <c r="CK41" i="15"/>
  <c r="CL41" i="15"/>
  <c r="CM41" i="15"/>
  <c r="CK42" i="15"/>
  <c r="CL42" i="15"/>
  <c r="CM42" i="15"/>
  <c r="CK43" i="15"/>
  <c r="CL43" i="15"/>
  <c r="CM43" i="15"/>
  <c r="CK34" i="15"/>
  <c r="CL34" i="15"/>
  <c r="CM34" i="15"/>
  <c r="CK35" i="15"/>
  <c r="CL35" i="15"/>
  <c r="CM35" i="15"/>
  <c r="CK36" i="15"/>
  <c r="CL36" i="15"/>
  <c r="CM36" i="15"/>
  <c r="CK37" i="15"/>
  <c r="CL37" i="15"/>
  <c r="CM37" i="15"/>
  <c r="CK38" i="15"/>
  <c r="CL38" i="15"/>
  <c r="CM38" i="15"/>
  <c r="CK39" i="15"/>
  <c r="CL39" i="15"/>
  <c r="CM39" i="15"/>
  <c r="CK29" i="15"/>
  <c r="CL29" i="15"/>
  <c r="CM29" i="15"/>
  <c r="CK30" i="15"/>
  <c r="CL30" i="15"/>
  <c r="CM30" i="15"/>
  <c r="CK31" i="15"/>
  <c r="CL31" i="15"/>
  <c r="CM31" i="15"/>
  <c r="CK32" i="15"/>
  <c r="CL32" i="15"/>
  <c r="CM32" i="15"/>
  <c r="CK24" i="15"/>
  <c r="CL24" i="15"/>
  <c r="CM24" i="15"/>
  <c r="CK25" i="15"/>
  <c r="CL25" i="15"/>
  <c r="CM25" i="15"/>
  <c r="CK26" i="15"/>
  <c r="CL26" i="15"/>
  <c r="CM26" i="15"/>
  <c r="CK27" i="15"/>
  <c r="CL27" i="15"/>
  <c r="CM27" i="15"/>
  <c r="CK19" i="15"/>
  <c r="CL19" i="15"/>
  <c r="CM19" i="15"/>
  <c r="CK20" i="15"/>
  <c r="CL20" i="15"/>
  <c r="CM20" i="15"/>
  <c r="CK21" i="15"/>
  <c r="CL21" i="15"/>
  <c r="CM21" i="15"/>
  <c r="CK22" i="15"/>
  <c r="CL22" i="15"/>
  <c r="CM22" i="15"/>
  <c r="CK15" i="15"/>
  <c r="CL15" i="15"/>
  <c r="CM15" i="15"/>
  <c r="CK16" i="15"/>
  <c r="CL16" i="15"/>
  <c r="CM16" i="15"/>
  <c r="CK17" i="15"/>
  <c r="CL17" i="15"/>
  <c r="CM17" i="15"/>
  <c r="CG94" i="15"/>
  <c r="CH94" i="15"/>
  <c r="CI94" i="15"/>
  <c r="CG88" i="15"/>
  <c r="CH88" i="15"/>
  <c r="CI88" i="15"/>
  <c r="CG89" i="15"/>
  <c r="CH89" i="15"/>
  <c r="CI89" i="15"/>
  <c r="CG90" i="15"/>
  <c r="CH90" i="15"/>
  <c r="CI90" i="15"/>
  <c r="CG91" i="15"/>
  <c r="CH91" i="15"/>
  <c r="CI91" i="15"/>
  <c r="CG92" i="15"/>
  <c r="CH92" i="15"/>
  <c r="CI92" i="15"/>
  <c r="CG82" i="15"/>
  <c r="CH82" i="15"/>
  <c r="CI82" i="15"/>
  <c r="CG83" i="15"/>
  <c r="CH83" i="15"/>
  <c r="CI83" i="15"/>
  <c r="CG84" i="15"/>
  <c r="CH84" i="15"/>
  <c r="CI84" i="15"/>
  <c r="CG85" i="15"/>
  <c r="CH85" i="15"/>
  <c r="CI85" i="15"/>
  <c r="CG86" i="15"/>
  <c r="CH86" i="15"/>
  <c r="CI86" i="15"/>
  <c r="CG79" i="15"/>
  <c r="CH79" i="15"/>
  <c r="CI79" i="15"/>
  <c r="CG80" i="15"/>
  <c r="CH80" i="15"/>
  <c r="CI80" i="15"/>
  <c r="CG68" i="15"/>
  <c r="CH68" i="15"/>
  <c r="CI68" i="15"/>
  <c r="CG69" i="15"/>
  <c r="CH69" i="15"/>
  <c r="CI69" i="15"/>
  <c r="CG70" i="15"/>
  <c r="CH70" i="15"/>
  <c r="CI70" i="15"/>
  <c r="CG71" i="15"/>
  <c r="CH71" i="15"/>
  <c r="CI71" i="15"/>
  <c r="CG72" i="15"/>
  <c r="CH72" i="15"/>
  <c r="CI72" i="15"/>
  <c r="CG73" i="15"/>
  <c r="CH73" i="15"/>
  <c r="CI73" i="15"/>
  <c r="CG74" i="15"/>
  <c r="CH74" i="15"/>
  <c r="CI74" i="15"/>
  <c r="CG75" i="15"/>
  <c r="CH75" i="15"/>
  <c r="CI75" i="15"/>
  <c r="CG76" i="15"/>
  <c r="CH76" i="15"/>
  <c r="CI76" i="15"/>
  <c r="CG77" i="15"/>
  <c r="CH77" i="15"/>
  <c r="CI77" i="15"/>
  <c r="CG45" i="15"/>
  <c r="CH45" i="15"/>
  <c r="CI45" i="15"/>
  <c r="CG46" i="15"/>
  <c r="CH46" i="15"/>
  <c r="CI46" i="15"/>
  <c r="CG47" i="15"/>
  <c r="CH47" i="15"/>
  <c r="CI47" i="15"/>
  <c r="CG48" i="15"/>
  <c r="CH48" i="15"/>
  <c r="CI48" i="15"/>
  <c r="CG49" i="15"/>
  <c r="CH49" i="15"/>
  <c r="CI49" i="15"/>
  <c r="CG50" i="15"/>
  <c r="CH50" i="15"/>
  <c r="CI50" i="15"/>
  <c r="CG51" i="15"/>
  <c r="CH51" i="15"/>
  <c r="CI51" i="15"/>
  <c r="CG52" i="15"/>
  <c r="CH52" i="15"/>
  <c r="CI52" i="15"/>
  <c r="CG53" i="15"/>
  <c r="CH53" i="15"/>
  <c r="CI53" i="15"/>
  <c r="CG54" i="15"/>
  <c r="CH54" i="15"/>
  <c r="CI54" i="15"/>
  <c r="CG55" i="15"/>
  <c r="CH55" i="15"/>
  <c r="CI55" i="15"/>
  <c r="CG56" i="15"/>
  <c r="CH56" i="15"/>
  <c r="CI56" i="15"/>
  <c r="CG57" i="15"/>
  <c r="CH57" i="15"/>
  <c r="CI57" i="15"/>
  <c r="CG58" i="15"/>
  <c r="CH58" i="15"/>
  <c r="CI58" i="15"/>
  <c r="CG59" i="15"/>
  <c r="CH59" i="15"/>
  <c r="CI59" i="15"/>
  <c r="CG60" i="15"/>
  <c r="CH60" i="15"/>
  <c r="CI60" i="15"/>
  <c r="CG61" i="15"/>
  <c r="CH61" i="15"/>
  <c r="CI61" i="15"/>
  <c r="CG62" i="15"/>
  <c r="CH62" i="15"/>
  <c r="CI62" i="15"/>
  <c r="CG63" i="15"/>
  <c r="CH63" i="15"/>
  <c r="CI63" i="15"/>
  <c r="CG64" i="15"/>
  <c r="CH64" i="15"/>
  <c r="CI64" i="15"/>
  <c r="CG65" i="15"/>
  <c r="CH65" i="15"/>
  <c r="CI65" i="15"/>
  <c r="CG66" i="15"/>
  <c r="CH66" i="15"/>
  <c r="CI66" i="15"/>
  <c r="CG41" i="15"/>
  <c r="CH41" i="15"/>
  <c r="CI41" i="15"/>
  <c r="CG42" i="15"/>
  <c r="CH42" i="15"/>
  <c r="CI42" i="15"/>
  <c r="CG43" i="15"/>
  <c r="CH43" i="15"/>
  <c r="CI43" i="15"/>
  <c r="CG34" i="15"/>
  <c r="CH34" i="15"/>
  <c r="CI34" i="15"/>
  <c r="CG35" i="15"/>
  <c r="CH35" i="15"/>
  <c r="CI35" i="15"/>
  <c r="CG36" i="15"/>
  <c r="CH36" i="15"/>
  <c r="CI36" i="15"/>
  <c r="CG37" i="15"/>
  <c r="CH37" i="15"/>
  <c r="CI37" i="15"/>
  <c r="CG38" i="15"/>
  <c r="CH38" i="15"/>
  <c r="CI38" i="15"/>
  <c r="CG39" i="15"/>
  <c r="CH39" i="15"/>
  <c r="CI39" i="15"/>
  <c r="CG29" i="15"/>
  <c r="CH29" i="15"/>
  <c r="CI29" i="15"/>
  <c r="CG30" i="15"/>
  <c r="CH30" i="15"/>
  <c r="CI30" i="15"/>
  <c r="CG31" i="15"/>
  <c r="CH31" i="15"/>
  <c r="CI31" i="15"/>
  <c r="CG32" i="15"/>
  <c r="CH32" i="15"/>
  <c r="CI32" i="15"/>
  <c r="CG24" i="15"/>
  <c r="CH24" i="15"/>
  <c r="CI24" i="15"/>
  <c r="CG25" i="15"/>
  <c r="CH25" i="15"/>
  <c r="CI25" i="15"/>
  <c r="CG26" i="15"/>
  <c r="CH26" i="15"/>
  <c r="CI26" i="15"/>
  <c r="CG27" i="15"/>
  <c r="CH27" i="15"/>
  <c r="CI27" i="15"/>
  <c r="CG19" i="15"/>
  <c r="CH19" i="15"/>
  <c r="CI19" i="15"/>
  <c r="CG20" i="15"/>
  <c r="CH20" i="15"/>
  <c r="CI20" i="15"/>
  <c r="CG21" i="15"/>
  <c r="CH21" i="15"/>
  <c r="CI21" i="15"/>
  <c r="CG22" i="15"/>
  <c r="CH22" i="15"/>
  <c r="CI22" i="15"/>
  <c r="CG15" i="15"/>
  <c r="CH15" i="15"/>
  <c r="CI15" i="15"/>
  <c r="CG16" i="15"/>
  <c r="CH16" i="15"/>
  <c r="CI16" i="15"/>
  <c r="CG17" i="15"/>
  <c r="CH17" i="15"/>
  <c r="CI17" i="15"/>
  <c r="CG94" i="10"/>
  <c r="CH94" i="10"/>
  <c r="CI94" i="10"/>
  <c r="CG88" i="10"/>
  <c r="CH88" i="10"/>
  <c r="CI88" i="10"/>
  <c r="CG89" i="10"/>
  <c r="CH89" i="10"/>
  <c r="CI89" i="10"/>
  <c r="CG90" i="10"/>
  <c r="CH90" i="10"/>
  <c r="CI90" i="10"/>
  <c r="CG91" i="10"/>
  <c r="CH91" i="10"/>
  <c r="CI91" i="10"/>
  <c r="CG92" i="10"/>
  <c r="CH92" i="10"/>
  <c r="CI92" i="10"/>
  <c r="CG82" i="10"/>
  <c r="CH82" i="10"/>
  <c r="CI82" i="10"/>
  <c r="CG83" i="10"/>
  <c r="CH83" i="10"/>
  <c r="CI83" i="10"/>
  <c r="CG84" i="10"/>
  <c r="CH84" i="10"/>
  <c r="CI84" i="10"/>
  <c r="CG85" i="10"/>
  <c r="CH85" i="10"/>
  <c r="CI85" i="10"/>
  <c r="CG86" i="10"/>
  <c r="CH86" i="10"/>
  <c r="CI86" i="10"/>
  <c r="CG79" i="10"/>
  <c r="CH79" i="10"/>
  <c r="CI79" i="10"/>
  <c r="CG80" i="10"/>
  <c r="CH80" i="10"/>
  <c r="CI80" i="10"/>
  <c r="CG68" i="10"/>
  <c r="CH68" i="10"/>
  <c r="CI68" i="10"/>
  <c r="CG69" i="10"/>
  <c r="CH69" i="10"/>
  <c r="CI69" i="10"/>
  <c r="CG70" i="10"/>
  <c r="CH70" i="10"/>
  <c r="CI70" i="10"/>
  <c r="CG71" i="10"/>
  <c r="CH71" i="10"/>
  <c r="CI71" i="10"/>
  <c r="CG72" i="10"/>
  <c r="CH72" i="10"/>
  <c r="CI72" i="10"/>
  <c r="CG73" i="10"/>
  <c r="CH73" i="10"/>
  <c r="CI73" i="10"/>
  <c r="CG74" i="10"/>
  <c r="CH74" i="10"/>
  <c r="CI74" i="10"/>
  <c r="CG75" i="10"/>
  <c r="CH75" i="10"/>
  <c r="CI75" i="10"/>
  <c r="CG76" i="10"/>
  <c r="CH76" i="10"/>
  <c r="CI76" i="10"/>
  <c r="CG77" i="10"/>
  <c r="CH77" i="10"/>
  <c r="CI77" i="10"/>
  <c r="CG45" i="10"/>
  <c r="CH45" i="10"/>
  <c r="CI45" i="10"/>
  <c r="CG46" i="10"/>
  <c r="CH46" i="10"/>
  <c r="CI46" i="10"/>
  <c r="CG47" i="10"/>
  <c r="CH47" i="10"/>
  <c r="CI47" i="10"/>
  <c r="CG48" i="10"/>
  <c r="CH48" i="10"/>
  <c r="CI48" i="10"/>
  <c r="CG49" i="10"/>
  <c r="CH49" i="10"/>
  <c r="CI49" i="10"/>
  <c r="CG50" i="10"/>
  <c r="CH50" i="10"/>
  <c r="CI50" i="10"/>
  <c r="CG51" i="10"/>
  <c r="CH51" i="10"/>
  <c r="CI51" i="10"/>
  <c r="CG52" i="10"/>
  <c r="CH52" i="10"/>
  <c r="CI52" i="10"/>
  <c r="CG53" i="10"/>
  <c r="CH53" i="10"/>
  <c r="CI53" i="10"/>
  <c r="CG54" i="10"/>
  <c r="CH54" i="10"/>
  <c r="CI54" i="10"/>
  <c r="CG55" i="10"/>
  <c r="CH55" i="10"/>
  <c r="CI55" i="10"/>
  <c r="CG56" i="10"/>
  <c r="CH56" i="10"/>
  <c r="CI56" i="10"/>
  <c r="CG57" i="10"/>
  <c r="CH57" i="10"/>
  <c r="CI57" i="10"/>
  <c r="CG58" i="10"/>
  <c r="CH58" i="10"/>
  <c r="CI58" i="10"/>
  <c r="CG59" i="10"/>
  <c r="CH59" i="10"/>
  <c r="CI59" i="10"/>
  <c r="CG60" i="10"/>
  <c r="CH60" i="10"/>
  <c r="CI60" i="10"/>
  <c r="CG61" i="10"/>
  <c r="CH61" i="10"/>
  <c r="CI61" i="10"/>
  <c r="CG62" i="10"/>
  <c r="CH62" i="10"/>
  <c r="CI62" i="10"/>
  <c r="CG63" i="10"/>
  <c r="CH63" i="10"/>
  <c r="CI63" i="10"/>
  <c r="CG64" i="10"/>
  <c r="CH64" i="10"/>
  <c r="CI64" i="10"/>
  <c r="CG65" i="10"/>
  <c r="CH65" i="10"/>
  <c r="CI65" i="10"/>
  <c r="CG66" i="10"/>
  <c r="CH66" i="10"/>
  <c r="CI66" i="10"/>
  <c r="CG41" i="10"/>
  <c r="CH41" i="10"/>
  <c r="CI41" i="10"/>
  <c r="CG42" i="10"/>
  <c r="CH42" i="10"/>
  <c r="CI42" i="10"/>
  <c r="CG43" i="10"/>
  <c r="CH43" i="10"/>
  <c r="CI43" i="10"/>
  <c r="CG34" i="10"/>
  <c r="CH34" i="10"/>
  <c r="CI34" i="10"/>
  <c r="CG35" i="10"/>
  <c r="CH35" i="10"/>
  <c r="CI35" i="10"/>
  <c r="CG36" i="10"/>
  <c r="CH36" i="10"/>
  <c r="CI36" i="10"/>
  <c r="CG37" i="10"/>
  <c r="CH37" i="10"/>
  <c r="CI37" i="10"/>
  <c r="CG38" i="10"/>
  <c r="CH38" i="10"/>
  <c r="CI38" i="10"/>
  <c r="CG39" i="10"/>
  <c r="CH39" i="10"/>
  <c r="CI39" i="10"/>
  <c r="CG29" i="10"/>
  <c r="CH29" i="10"/>
  <c r="CI29" i="10"/>
  <c r="CG30" i="10"/>
  <c r="CH30" i="10"/>
  <c r="CI30" i="10"/>
  <c r="CG31" i="10"/>
  <c r="CH31" i="10"/>
  <c r="CI31" i="10"/>
  <c r="CG32" i="10"/>
  <c r="CH32" i="10"/>
  <c r="CI32" i="10"/>
  <c r="CG24" i="10"/>
  <c r="CH24" i="10"/>
  <c r="CI24" i="10"/>
  <c r="CG25" i="10"/>
  <c r="CH25" i="10"/>
  <c r="CI25" i="10"/>
  <c r="CG26" i="10"/>
  <c r="CH26" i="10"/>
  <c r="CI26" i="10"/>
  <c r="CG27" i="10"/>
  <c r="CH27" i="10"/>
  <c r="CI27" i="10"/>
  <c r="CG19" i="10"/>
  <c r="CH19" i="10"/>
  <c r="CI19" i="10"/>
  <c r="CG20" i="10"/>
  <c r="CH20" i="10"/>
  <c r="CI20" i="10"/>
  <c r="CG21" i="10"/>
  <c r="CH21" i="10"/>
  <c r="CI21" i="10"/>
  <c r="CG22" i="10"/>
  <c r="CH22" i="10"/>
  <c r="CI22" i="10"/>
  <c r="CG15" i="10"/>
  <c r="CH15" i="10"/>
  <c r="CI15" i="10"/>
  <c r="CG16" i="10"/>
  <c r="CH16" i="10"/>
  <c r="CI16" i="10"/>
  <c r="CG17" i="10"/>
  <c r="CH17" i="10"/>
  <c r="CI17" i="10"/>
  <c r="BM94" i="15"/>
  <c r="BN94" i="15"/>
  <c r="BO94" i="15"/>
  <c r="BM88" i="15"/>
  <c r="BN88" i="15"/>
  <c r="BO88" i="15"/>
  <c r="BM89" i="15"/>
  <c r="BN89" i="15"/>
  <c r="BO89" i="15"/>
  <c r="BM90" i="15"/>
  <c r="BN90" i="15"/>
  <c r="BO90" i="15"/>
  <c r="BM91" i="15"/>
  <c r="BN91" i="15"/>
  <c r="BO91" i="15"/>
  <c r="BM92" i="15"/>
  <c r="BN92" i="15"/>
  <c r="BO92" i="15"/>
  <c r="BM82" i="15"/>
  <c r="BN82" i="15"/>
  <c r="BO82" i="15"/>
  <c r="BM83" i="15"/>
  <c r="BN83" i="15"/>
  <c r="BO83" i="15"/>
  <c r="BM84" i="15"/>
  <c r="BN84" i="15"/>
  <c r="BO84" i="15"/>
  <c r="BM85" i="15"/>
  <c r="BN85" i="15"/>
  <c r="BO85" i="15"/>
  <c r="BM86" i="15"/>
  <c r="BN86" i="15"/>
  <c r="BO86" i="15"/>
  <c r="BM79" i="15"/>
  <c r="BN79" i="15"/>
  <c r="BO79" i="15"/>
  <c r="BM80" i="15"/>
  <c r="BN80" i="15"/>
  <c r="BO80" i="15"/>
  <c r="BM68" i="15"/>
  <c r="BN68" i="15"/>
  <c r="BO68" i="15"/>
  <c r="BM69" i="15"/>
  <c r="BN69" i="15"/>
  <c r="BO69" i="15"/>
  <c r="BM70" i="15"/>
  <c r="BN70" i="15"/>
  <c r="BO70" i="15"/>
  <c r="BM71" i="15"/>
  <c r="BN71" i="15"/>
  <c r="BO71" i="15"/>
  <c r="BM72" i="15"/>
  <c r="BN72" i="15"/>
  <c r="BO72" i="15"/>
  <c r="BM73" i="15"/>
  <c r="BN73" i="15"/>
  <c r="BO73" i="15"/>
  <c r="BM74" i="15"/>
  <c r="BN74" i="15"/>
  <c r="BO74" i="15"/>
  <c r="BM75" i="15"/>
  <c r="BN75" i="15"/>
  <c r="BO75" i="15"/>
  <c r="BM76" i="15"/>
  <c r="BN76" i="15"/>
  <c r="BO76" i="15"/>
  <c r="BM77" i="15"/>
  <c r="BN77" i="15"/>
  <c r="BO77" i="15"/>
  <c r="BM45" i="15"/>
  <c r="BN45" i="15"/>
  <c r="BO45" i="15"/>
  <c r="BM46" i="15"/>
  <c r="BN46" i="15"/>
  <c r="BO46" i="15"/>
  <c r="BM47" i="15"/>
  <c r="BN47" i="15"/>
  <c r="BO47" i="15"/>
  <c r="BM48" i="15"/>
  <c r="BN48" i="15"/>
  <c r="BO48" i="15"/>
  <c r="BM49" i="15"/>
  <c r="BN49" i="15"/>
  <c r="BO49" i="15"/>
  <c r="BM50" i="15"/>
  <c r="BN50" i="15"/>
  <c r="BO50" i="15"/>
  <c r="BM51" i="15"/>
  <c r="BN51" i="15"/>
  <c r="BO51" i="15"/>
  <c r="BM52" i="15"/>
  <c r="BN52" i="15"/>
  <c r="BO52" i="15"/>
  <c r="BM53" i="15"/>
  <c r="BN53" i="15"/>
  <c r="BO53" i="15"/>
  <c r="BM54" i="15"/>
  <c r="BN54" i="15"/>
  <c r="BO54" i="15"/>
  <c r="BM55" i="15"/>
  <c r="BN55" i="15"/>
  <c r="BO55" i="15"/>
  <c r="BM56" i="15"/>
  <c r="BN56" i="15"/>
  <c r="BO56" i="15"/>
  <c r="BM57" i="15"/>
  <c r="BN57" i="15"/>
  <c r="BO57" i="15"/>
  <c r="BM58" i="15"/>
  <c r="BN58" i="15"/>
  <c r="BO58" i="15"/>
  <c r="BM59" i="15"/>
  <c r="BN59" i="15"/>
  <c r="BO59" i="15"/>
  <c r="BM60" i="15"/>
  <c r="BN60" i="15"/>
  <c r="BO60" i="15"/>
  <c r="BM61" i="15"/>
  <c r="BN61" i="15"/>
  <c r="BO61" i="15"/>
  <c r="BM62" i="15"/>
  <c r="BN62" i="15"/>
  <c r="BO62" i="15"/>
  <c r="BM63" i="15"/>
  <c r="BN63" i="15"/>
  <c r="BO63" i="15"/>
  <c r="BM64" i="15"/>
  <c r="BN64" i="15"/>
  <c r="BO64" i="15"/>
  <c r="BM65" i="15"/>
  <c r="BN65" i="15"/>
  <c r="BO65" i="15"/>
  <c r="BM66" i="15"/>
  <c r="BN66" i="15"/>
  <c r="BO66" i="15"/>
  <c r="BM41" i="15"/>
  <c r="BN41" i="15"/>
  <c r="BO41" i="15"/>
  <c r="BM42" i="15"/>
  <c r="BN42" i="15"/>
  <c r="BO42" i="15"/>
  <c r="BM43" i="15"/>
  <c r="BN43" i="15"/>
  <c r="BO43" i="15"/>
  <c r="BM34" i="15"/>
  <c r="BN34" i="15"/>
  <c r="BO34" i="15"/>
  <c r="BM35" i="15"/>
  <c r="BN35" i="15"/>
  <c r="BO35" i="15"/>
  <c r="BM36" i="15"/>
  <c r="BN36" i="15"/>
  <c r="BO36" i="15"/>
  <c r="BM37" i="15"/>
  <c r="BN37" i="15"/>
  <c r="BO37" i="15"/>
  <c r="BM38" i="15"/>
  <c r="BN38" i="15"/>
  <c r="BO38" i="15"/>
  <c r="BM39" i="15"/>
  <c r="BN39" i="15"/>
  <c r="BO39" i="15"/>
  <c r="BM29" i="15"/>
  <c r="BN29" i="15"/>
  <c r="BO29" i="15"/>
  <c r="BM30" i="15"/>
  <c r="BN30" i="15"/>
  <c r="BO30" i="15"/>
  <c r="BM31" i="15"/>
  <c r="BN31" i="15"/>
  <c r="BO31" i="15"/>
  <c r="BM32" i="15"/>
  <c r="BN32" i="15"/>
  <c r="BO32" i="15"/>
  <c r="BM24" i="15"/>
  <c r="BN24" i="15"/>
  <c r="BO24" i="15"/>
  <c r="BM25" i="15"/>
  <c r="BN25" i="15"/>
  <c r="BO25" i="15"/>
  <c r="BM26" i="15"/>
  <c r="BN26" i="15"/>
  <c r="BO26" i="15"/>
  <c r="BM27" i="15"/>
  <c r="BN27" i="15"/>
  <c r="BO27" i="15"/>
  <c r="BM19" i="15"/>
  <c r="BN19" i="15"/>
  <c r="BO19" i="15"/>
  <c r="BM20" i="15"/>
  <c r="BN20" i="15"/>
  <c r="BO20" i="15"/>
  <c r="BM21" i="15"/>
  <c r="BN21" i="15"/>
  <c r="BO21" i="15"/>
  <c r="BM22" i="15"/>
  <c r="BN22" i="15"/>
  <c r="BO22" i="15"/>
  <c r="BM15" i="15"/>
  <c r="BN15" i="15"/>
  <c r="BO15" i="15"/>
  <c r="BM16" i="15"/>
  <c r="BN16" i="15"/>
  <c r="BO16" i="15"/>
  <c r="BM17" i="15"/>
  <c r="BN17" i="15"/>
  <c r="BO17" i="15"/>
  <c r="BI94" i="15"/>
  <c r="BJ94" i="15"/>
  <c r="BK94" i="15"/>
  <c r="BI88" i="15"/>
  <c r="BJ88" i="15"/>
  <c r="BK88" i="15"/>
  <c r="BI89" i="15"/>
  <c r="BJ89" i="15"/>
  <c r="BK89" i="15"/>
  <c r="BI90" i="15"/>
  <c r="BJ90" i="15"/>
  <c r="BK90" i="15"/>
  <c r="BI91" i="15"/>
  <c r="BJ91" i="15"/>
  <c r="BK91" i="15"/>
  <c r="BI92" i="15"/>
  <c r="BJ92" i="15"/>
  <c r="BK92" i="15"/>
  <c r="BI82" i="15"/>
  <c r="BJ82" i="15"/>
  <c r="BK82" i="15"/>
  <c r="BI83" i="15"/>
  <c r="BJ83" i="15"/>
  <c r="BK83" i="15"/>
  <c r="BI84" i="15"/>
  <c r="BJ84" i="15"/>
  <c r="BK84" i="15"/>
  <c r="BI85" i="15"/>
  <c r="BJ85" i="15"/>
  <c r="BK85" i="15"/>
  <c r="BI86" i="15"/>
  <c r="BJ86" i="15"/>
  <c r="BK86" i="15"/>
  <c r="BI79" i="15"/>
  <c r="BJ79" i="15"/>
  <c r="BK79" i="15"/>
  <c r="BI80" i="15"/>
  <c r="BJ80" i="15"/>
  <c r="BK80" i="15"/>
  <c r="BI68" i="15"/>
  <c r="BJ68" i="15"/>
  <c r="BK68" i="15"/>
  <c r="BI69" i="15"/>
  <c r="BJ69" i="15"/>
  <c r="BK69" i="15"/>
  <c r="BI70" i="15"/>
  <c r="BJ70" i="15"/>
  <c r="BK70" i="15"/>
  <c r="BI71" i="15"/>
  <c r="BJ71" i="15"/>
  <c r="BK71" i="15"/>
  <c r="BI72" i="15"/>
  <c r="BJ72" i="15"/>
  <c r="BK72" i="15"/>
  <c r="BI73" i="15"/>
  <c r="BJ73" i="15"/>
  <c r="BK73" i="15"/>
  <c r="BI74" i="15"/>
  <c r="BJ74" i="15"/>
  <c r="BK74" i="15"/>
  <c r="BI75" i="15"/>
  <c r="BJ75" i="15"/>
  <c r="BK75" i="15"/>
  <c r="BI76" i="15"/>
  <c r="BJ76" i="15"/>
  <c r="BK76" i="15"/>
  <c r="BI77" i="15"/>
  <c r="BJ77" i="15"/>
  <c r="BK77" i="15"/>
  <c r="BI45" i="15"/>
  <c r="BJ45" i="15"/>
  <c r="BK45" i="15"/>
  <c r="BI46" i="15"/>
  <c r="BJ46" i="15"/>
  <c r="BK46" i="15"/>
  <c r="BI47" i="15"/>
  <c r="BJ47" i="15"/>
  <c r="BK47" i="15"/>
  <c r="BI48" i="15"/>
  <c r="BJ48" i="15"/>
  <c r="BK48" i="15"/>
  <c r="BI49" i="15"/>
  <c r="BJ49" i="15"/>
  <c r="BK49" i="15"/>
  <c r="BI50" i="15"/>
  <c r="BJ50" i="15"/>
  <c r="BK50" i="15"/>
  <c r="BI51" i="15"/>
  <c r="BJ51" i="15"/>
  <c r="BK51" i="15"/>
  <c r="BI52" i="15"/>
  <c r="BJ52" i="15"/>
  <c r="BK52" i="15"/>
  <c r="BI53" i="15"/>
  <c r="BJ53" i="15"/>
  <c r="BK53" i="15"/>
  <c r="BI54" i="15"/>
  <c r="BJ54" i="15"/>
  <c r="BK54" i="15"/>
  <c r="BI55" i="15"/>
  <c r="BJ55" i="15"/>
  <c r="BK55" i="15"/>
  <c r="BI56" i="15"/>
  <c r="BJ56" i="15"/>
  <c r="BK56" i="15"/>
  <c r="BI57" i="15"/>
  <c r="BJ57" i="15"/>
  <c r="BK57" i="15"/>
  <c r="BI58" i="15"/>
  <c r="BJ58" i="15"/>
  <c r="BK58" i="15"/>
  <c r="BI59" i="15"/>
  <c r="BJ59" i="15"/>
  <c r="BK59" i="15"/>
  <c r="BI60" i="15"/>
  <c r="BJ60" i="15"/>
  <c r="BK60" i="15"/>
  <c r="BI61" i="15"/>
  <c r="BJ61" i="15"/>
  <c r="BK61" i="15"/>
  <c r="BI62" i="15"/>
  <c r="BJ62" i="15"/>
  <c r="BK62" i="15"/>
  <c r="BI63" i="15"/>
  <c r="BJ63" i="15"/>
  <c r="BK63" i="15"/>
  <c r="BI64" i="15"/>
  <c r="BJ64" i="15"/>
  <c r="BK64" i="15"/>
  <c r="BI65" i="15"/>
  <c r="BJ65" i="15"/>
  <c r="BK65" i="15"/>
  <c r="BI66" i="15"/>
  <c r="BJ66" i="15"/>
  <c r="BK66" i="15"/>
  <c r="BI41" i="15"/>
  <c r="BJ41" i="15"/>
  <c r="BK41" i="15"/>
  <c r="BI42" i="15"/>
  <c r="BJ42" i="15"/>
  <c r="BK42" i="15"/>
  <c r="BI43" i="15"/>
  <c r="BJ43" i="15"/>
  <c r="BK43" i="15"/>
  <c r="BI34" i="15"/>
  <c r="BJ34" i="15"/>
  <c r="BK34" i="15"/>
  <c r="BI35" i="15"/>
  <c r="BJ35" i="15"/>
  <c r="BK35" i="15"/>
  <c r="BI36" i="15"/>
  <c r="BJ36" i="15"/>
  <c r="BK36" i="15"/>
  <c r="BI37" i="15"/>
  <c r="BJ37" i="15"/>
  <c r="BK37" i="15"/>
  <c r="BI38" i="15"/>
  <c r="BJ38" i="15"/>
  <c r="BK38" i="15"/>
  <c r="BI39" i="15"/>
  <c r="BJ39" i="15"/>
  <c r="BK39" i="15"/>
  <c r="BI29" i="15"/>
  <c r="BJ29" i="15"/>
  <c r="BK29" i="15"/>
  <c r="BI30" i="15"/>
  <c r="BJ30" i="15"/>
  <c r="BK30" i="15"/>
  <c r="BI31" i="15"/>
  <c r="BJ31" i="15"/>
  <c r="BK31" i="15"/>
  <c r="BI32" i="15"/>
  <c r="BJ32" i="15"/>
  <c r="BK32" i="15"/>
  <c r="BI24" i="15"/>
  <c r="BJ24" i="15"/>
  <c r="BK24" i="15"/>
  <c r="BI25" i="15"/>
  <c r="BJ25" i="15"/>
  <c r="BK25" i="15"/>
  <c r="BI26" i="15"/>
  <c r="BJ26" i="15"/>
  <c r="BK26" i="15"/>
  <c r="BI27" i="15"/>
  <c r="BJ27" i="15"/>
  <c r="BK27" i="15"/>
  <c r="BI19" i="15"/>
  <c r="BJ19" i="15"/>
  <c r="BK19" i="15"/>
  <c r="BI20" i="15"/>
  <c r="BJ20" i="15"/>
  <c r="BK20" i="15"/>
  <c r="BI21" i="15"/>
  <c r="BJ21" i="15"/>
  <c r="BK21" i="15"/>
  <c r="BI22" i="15"/>
  <c r="BJ22" i="15"/>
  <c r="BK22" i="15"/>
  <c r="BI15" i="15"/>
  <c r="BJ15" i="15"/>
  <c r="BK15" i="15"/>
  <c r="BI16" i="15"/>
  <c r="BJ16" i="15"/>
  <c r="BK16" i="15"/>
  <c r="BI17" i="15"/>
  <c r="BJ17" i="15"/>
  <c r="BK17" i="15"/>
  <c r="BE94" i="15"/>
  <c r="BF94" i="15"/>
  <c r="BG94" i="15"/>
  <c r="BE88" i="15"/>
  <c r="BF88" i="15"/>
  <c r="BG88" i="15"/>
  <c r="BE89" i="15"/>
  <c r="BF89" i="15"/>
  <c r="BG89" i="15"/>
  <c r="BE90" i="15"/>
  <c r="BF90" i="15"/>
  <c r="BG90" i="15"/>
  <c r="BE91" i="15"/>
  <c r="BF91" i="15"/>
  <c r="BG91" i="15"/>
  <c r="BE92" i="15"/>
  <c r="BF92" i="15"/>
  <c r="BG92" i="15"/>
  <c r="BE82" i="15"/>
  <c r="BF82" i="15"/>
  <c r="BG82" i="15"/>
  <c r="BE83" i="15"/>
  <c r="BF83" i="15"/>
  <c r="BG83" i="15"/>
  <c r="BE84" i="15"/>
  <c r="BF84" i="15"/>
  <c r="BG84" i="15"/>
  <c r="BE85" i="15"/>
  <c r="BF85" i="15"/>
  <c r="BG85" i="15"/>
  <c r="BE86" i="15"/>
  <c r="BF86" i="15"/>
  <c r="BG86" i="15"/>
  <c r="BE79" i="15"/>
  <c r="BF79" i="15"/>
  <c r="BG79" i="15"/>
  <c r="BE80" i="15"/>
  <c r="BF80" i="15"/>
  <c r="BG80" i="15"/>
  <c r="BE68" i="15"/>
  <c r="BF68" i="15"/>
  <c r="BG68" i="15"/>
  <c r="BE69" i="15"/>
  <c r="BF69" i="15"/>
  <c r="BG69" i="15"/>
  <c r="BE70" i="15"/>
  <c r="BF70" i="15"/>
  <c r="BG70" i="15"/>
  <c r="BE71" i="15"/>
  <c r="BF71" i="15"/>
  <c r="BG71" i="15"/>
  <c r="BE72" i="15"/>
  <c r="BF72" i="15"/>
  <c r="BG72" i="15"/>
  <c r="BE73" i="15"/>
  <c r="BF73" i="15"/>
  <c r="BG73" i="15"/>
  <c r="BE74" i="15"/>
  <c r="BF74" i="15"/>
  <c r="BG74" i="15"/>
  <c r="BE75" i="15"/>
  <c r="BF75" i="15"/>
  <c r="BG75" i="15"/>
  <c r="BE76" i="15"/>
  <c r="BF76" i="15"/>
  <c r="BG76" i="15"/>
  <c r="BE77" i="15"/>
  <c r="BF77" i="15"/>
  <c r="BG77" i="15"/>
  <c r="BE45" i="15"/>
  <c r="BF45" i="15"/>
  <c r="BG45" i="15"/>
  <c r="BE46" i="15"/>
  <c r="BF46" i="15"/>
  <c r="BG46" i="15"/>
  <c r="BE47" i="15"/>
  <c r="BF47" i="15"/>
  <c r="BG47" i="15"/>
  <c r="BE48" i="15"/>
  <c r="BF48" i="15"/>
  <c r="BG48" i="15"/>
  <c r="BE49" i="15"/>
  <c r="BF49" i="15"/>
  <c r="BG49" i="15"/>
  <c r="BE50" i="15"/>
  <c r="BF50" i="15"/>
  <c r="BG50" i="15"/>
  <c r="BE51" i="15"/>
  <c r="BF51" i="15"/>
  <c r="BG51" i="15"/>
  <c r="BE52" i="15"/>
  <c r="BF52" i="15"/>
  <c r="BG52" i="15"/>
  <c r="BE53" i="15"/>
  <c r="BF53" i="15"/>
  <c r="BG53" i="15"/>
  <c r="BE54" i="15"/>
  <c r="BF54" i="15"/>
  <c r="BG54" i="15"/>
  <c r="BE55" i="15"/>
  <c r="BF55" i="15"/>
  <c r="BG55" i="15"/>
  <c r="BE56" i="15"/>
  <c r="BF56" i="15"/>
  <c r="BG56" i="15"/>
  <c r="BE57" i="15"/>
  <c r="BF57" i="15"/>
  <c r="BG57" i="15"/>
  <c r="BE58" i="15"/>
  <c r="BF58" i="15"/>
  <c r="BG58" i="15"/>
  <c r="BE59" i="15"/>
  <c r="BF59" i="15"/>
  <c r="BG59" i="15"/>
  <c r="BE60" i="15"/>
  <c r="BF60" i="15"/>
  <c r="BG60" i="15"/>
  <c r="BE61" i="15"/>
  <c r="BF61" i="15"/>
  <c r="BG61" i="15"/>
  <c r="BE62" i="15"/>
  <c r="BF62" i="15"/>
  <c r="BG62" i="15"/>
  <c r="BE63" i="15"/>
  <c r="BF63" i="15"/>
  <c r="BG63" i="15"/>
  <c r="BE64" i="15"/>
  <c r="BF64" i="15"/>
  <c r="BG64" i="15"/>
  <c r="BE65" i="15"/>
  <c r="BF65" i="15"/>
  <c r="BG65" i="15"/>
  <c r="BE66" i="15"/>
  <c r="BF66" i="15"/>
  <c r="BG66" i="15"/>
  <c r="BE41" i="15"/>
  <c r="BF41" i="15"/>
  <c r="BG41" i="15"/>
  <c r="BE42" i="15"/>
  <c r="BF42" i="15"/>
  <c r="BG42" i="15"/>
  <c r="BE43" i="15"/>
  <c r="BF43" i="15"/>
  <c r="BG43" i="15"/>
  <c r="BE34" i="15"/>
  <c r="BF34" i="15"/>
  <c r="BG34" i="15"/>
  <c r="BE35" i="15"/>
  <c r="BF35" i="15"/>
  <c r="BG35" i="15"/>
  <c r="BE36" i="15"/>
  <c r="BF36" i="15"/>
  <c r="BG36" i="15"/>
  <c r="BE37" i="15"/>
  <c r="BF37" i="15"/>
  <c r="BG37" i="15"/>
  <c r="BE38" i="15"/>
  <c r="BF38" i="15"/>
  <c r="BG38" i="15"/>
  <c r="BE39" i="15"/>
  <c r="BF39" i="15"/>
  <c r="BG39" i="15"/>
  <c r="BE29" i="15"/>
  <c r="BF29" i="15"/>
  <c r="BG29" i="15"/>
  <c r="BE30" i="15"/>
  <c r="BF30" i="15"/>
  <c r="BG30" i="15"/>
  <c r="BE31" i="15"/>
  <c r="BF31" i="15"/>
  <c r="BG31" i="15"/>
  <c r="BE32" i="15"/>
  <c r="BF32" i="15"/>
  <c r="BG32" i="15"/>
  <c r="BE24" i="15"/>
  <c r="BF24" i="15"/>
  <c r="BG24" i="15"/>
  <c r="BE25" i="15"/>
  <c r="BF25" i="15"/>
  <c r="BG25" i="15"/>
  <c r="BE26" i="15"/>
  <c r="BF26" i="15"/>
  <c r="BG26" i="15"/>
  <c r="BE27" i="15"/>
  <c r="BF27" i="15"/>
  <c r="BG27" i="15"/>
  <c r="BE19" i="15"/>
  <c r="BF19" i="15"/>
  <c r="BG19" i="15"/>
  <c r="BE20" i="15"/>
  <c r="BF20" i="15"/>
  <c r="BG20" i="15"/>
  <c r="BE21" i="15"/>
  <c r="BF21" i="15"/>
  <c r="BG21" i="15"/>
  <c r="BE22" i="15"/>
  <c r="BF22" i="15"/>
  <c r="BG22" i="15"/>
  <c r="BE15" i="15"/>
  <c r="BF15" i="15"/>
  <c r="BG15" i="15"/>
  <c r="BE16" i="15"/>
  <c r="BF16" i="15"/>
  <c r="BG16" i="15"/>
  <c r="BE17" i="15"/>
  <c r="BF17" i="15"/>
  <c r="BG17" i="15"/>
  <c r="BA94" i="15"/>
  <c r="BB94" i="15"/>
  <c r="BC94" i="15"/>
  <c r="BA88" i="15"/>
  <c r="BB88" i="15"/>
  <c r="BC88" i="15"/>
  <c r="BA89" i="15"/>
  <c r="BB89" i="15"/>
  <c r="BC89" i="15"/>
  <c r="BA90" i="15"/>
  <c r="BB90" i="15"/>
  <c r="BC90" i="15"/>
  <c r="BA91" i="15"/>
  <c r="BB91" i="15"/>
  <c r="BC91" i="15"/>
  <c r="BA92" i="15"/>
  <c r="BB92" i="15"/>
  <c r="BC92" i="15"/>
  <c r="BA82" i="15"/>
  <c r="BB82" i="15"/>
  <c r="BC82" i="15"/>
  <c r="BA83" i="15"/>
  <c r="BB83" i="15"/>
  <c r="BC83" i="15"/>
  <c r="BA84" i="15"/>
  <c r="BB84" i="15"/>
  <c r="BC84" i="15"/>
  <c r="BA85" i="15"/>
  <c r="BB85" i="15"/>
  <c r="BC85" i="15"/>
  <c r="BA86" i="15"/>
  <c r="BB86" i="15"/>
  <c r="BC86" i="15"/>
  <c r="BA79" i="15"/>
  <c r="BB79" i="15"/>
  <c r="BC79" i="15"/>
  <c r="BA80" i="15"/>
  <c r="BB80" i="15"/>
  <c r="BC80" i="15"/>
  <c r="BA68" i="15"/>
  <c r="BB68" i="15"/>
  <c r="BC68" i="15"/>
  <c r="BA69" i="15"/>
  <c r="BB69" i="15"/>
  <c r="BC69" i="15"/>
  <c r="BA70" i="15"/>
  <c r="BB70" i="15"/>
  <c r="BC70" i="15"/>
  <c r="BA71" i="15"/>
  <c r="BB71" i="15"/>
  <c r="BC71" i="15"/>
  <c r="BA72" i="15"/>
  <c r="BB72" i="15"/>
  <c r="BC72" i="15"/>
  <c r="BA73" i="15"/>
  <c r="BB73" i="15"/>
  <c r="BC73" i="15"/>
  <c r="BA74" i="15"/>
  <c r="BB74" i="15"/>
  <c r="BC74" i="15"/>
  <c r="BA75" i="15"/>
  <c r="BB75" i="15"/>
  <c r="BC75" i="15"/>
  <c r="BA76" i="15"/>
  <c r="BB76" i="15"/>
  <c r="BC76" i="15"/>
  <c r="BA77" i="15"/>
  <c r="BB77" i="15"/>
  <c r="BC77" i="15"/>
  <c r="BA45" i="15"/>
  <c r="BB45" i="15"/>
  <c r="BC45" i="15"/>
  <c r="BA46" i="15"/>
  <c r="BB46" i="15"/>
  <c r="BC46" i="15"/>
  <c r="BA47" i="15"/>
  <c r="BB47" i="15"/>
  <c r="BC47" i="15"/>
  <c r="BA48" i="15"/>
  <c r="BB48" i="15"/>
  <c r="BC48" i="15"/>
  <c r="BA49" i="15"/>
  <c r="BB49" i="15"/>
  <c r="BC49" i="15"/>
  <c r="BA50" i="15"/>
  <c r="BB50" i="15"/>
  <c r="BC50" i="15"/>
  <c r="BA51" i="15"/>
  <c r="BB51" i="15"/>
  <c r="BC51" i="15"/>
  <c r="BA52" i="15"/>
  <c r="BB52" i="15"/>
  <c r="BC52" i="15"/>
  <c r="BA53" i="15"/>
  <c r="BB53" i="15"/>
  <c r="BC53" i="15"/>
  <c r="BA54" i="15"/>
  <c r="BB54" i="15"/>
  <c r="BC54" i="15"/>
  <c r="BA55" i="15"/>
  <c r="BB55" i="15"/>
  <c r="BC55" i="15"/>
  <c r="BA56" i="15"/>
  <c r="BB56" i="15"/>
  <c r="BC56" i="15"/>
  <c r="BA57" i="15"/>
  <c r="BB57" i="15"/>
  <c r="BC57" i="15"/>
  <c r="BA58" i="15"/>
  <c r="BB58" i="15"/>
  <c r="BC58" i="15"/>
  <c r="BA59" i="15"/>
  <c r="BB59" i="15"/>
  <c r="BC59" i="15"/>
  <c r="BA60" i="15"/>
  <c r="BB60" i="15"/>
  <c r="BC60" i="15"/>
  <c r="BA61" i="15"/>
  <c r="BB61" i="15"/>
  <c r="BC61" i="15"/>
  <c r="BA62" i="15"/>
  <c r="BB62" i="15"/>
  <c r="BC62" i="15"/>
  <c r="BA63" i="15"/>
  <c r="BB63" i="15"/>
  <c r="BC63" i="15"/>
  <c r="BA64" i="15"/>
  <c r="BB64" i="15"/>
  <c r="BC64" i="15"/>
  <c r="BA65" i="15"/>
  <c r="BB65" i="15"/>
  <c r="BC65" i="15"/>
  <c r="BA66" i="15"/>
  <c r="BB66" i="15"/>
  <c r="BC66" i="15"/>
  <c r="BA41" i="15"/>
  <c r="BB41" i="15"/>
  <c r="BC41" i="15"/>
  <c r="BA42" i="15"/>
  <c r="BB42" i="15"/>
  <c r="BC42" i="15"/>
  <c r="BA43" i="15"/>
  <c r="BB43" i="15"/>
  <c r="BC43" i="15"/>
  <c r="BA34" i="15"/>
  <c r="BB34" i="15"/>
  <c r="BC34" i="15"/>
  <c r="BA35" i="15"/>
  <c r="BB35" i="15"/>
  <c r="BC35" i="15"/>
  <c r="BA36" i="15"/>
  <c r="BB36" i="15"/>
  <c r="BC36" i="15"/>
  <c r="BA37" i="15"/>
  <c r="BB37" i="15"/>
  <c r="BC37" i="15"/>
  <c r="BA38" i="15"/>
  <c r="BB38" i="15"/>
  <c r="BC38" i="15"/>
  <c r="BA39" i="15"/>
  <c r="BB39" i="15"/>
  <c r="BC39" i="15"/>
  <c r="BA29" i="15"/>
  <c r="BB29" i="15"/>
  <c r="BC29" i="15"/>
  <c r="BA30" i="15"/>
  <c r="BB30" i="15"/>
  <c r="BC30" i="15"/>
  <c r="BA31" i="15"/>
  <c r="BB31" i="15"/>
  <c r="BC31" i="15"/>
  <c r="BA32" i="15"/>
  <c r="BB32" i="15"/>
  <c r="BC32" i="15"/>
  <c r="BA24" i="15"/>
  <c r="BB24" i="15"/>
  <c r="BC24" i="15"/>
  <c r="BA25" i="15"/>
  <c r="BB25" i="15"/>
  <c r="BC25" i="15"/>
  <c r="BA26" i="15"/>
  <c r="BB26" i="15"/>
  <c r="BC26" i="15"/>
  <c r="BA27" i="15"/>
  <c r="BB27" i="15"/>
  <c r="BC27" i="15"/>
  <c r="BA19" i="15"/>
  <c r="BB19" i="15"/>
  <c r="BC19" i="15"/>
  <c r="BA20" i="15"/>
  <c r="BB20" i="15"/>
  <c r="BC20" i="15"/>
  <c r="BA21" i="15"/>
  <c r="BB21" i="15"/>
  <c r="BC21" i="15"/>
  <c r="BA22" i="15"/>
  <c r="BB22" i="15"/>
  <c r="BC22" i="15"/>
  <c r="BA15" i="15"/>
  <c r="BB15" i="15"/>
  <c r="BC15" i="15"/>
  <c r="BA16" i="15"/>
  <c r="BB16" i="15"/>
  <c r="BC16" i="15"/>
  <c r="BA17" i="15"/>
  <c r="BB17" i="15"/>
  <c r="BC17" i="15"/>
  <c r="AW94" i="15"/>
  <c r="AX94" i="15"/>
  <c r="AY94" i="15"/>
  <c r="AW88" i="15"/>
  <c r="AX88" i="15"/>
  <c r="AY88" i="15"/>
  <c r="AW89" i="15"/>
  <c r="AX89" i="15"/>
  <c r="AY89" i="15"/>
  <c r="AW90" i="15"/>
  <c r="AX90" i="15"/>
  <c r="AY90" i="15"/>
  <c r="AW91" i="15"/>
  <c r="AX91" i="15"/>
  <c r="AY91" i="15"/>
  <c r="AW92" i="15"/>
  <c r="AX92" i="15"/>
  <c r="AY92" i="15"/>
  <c r="AW82" i="15"/>
  <c r="AX82" i="15"/>
  <c r="AY82" i="15"/>
  <c r="AW83" i="15"/>
  <c r="AX83" i="15"/>
  <c r="AY83" i="15"/>
  <c r="AW84" i="15"/>
  <c r="AX84" i="15"/>
  <c r="AY84" i="15"/>
  <c r="AW85" i="15"/>
  <c r="AX85" i="15"/>
  <c r="AY85" i="15"/>
  <c r="AW86" i="15"/>
  <c r="AX86" i="15"/>
  <c r="AY86" i="15"/>
  <c r="AW79" i="15"/>
  <c r="AX79" i="15"/>
  <c r="AY79" i="15"/>
  <c r="AW80" i="15"/>
  <c r="AX80" i="15"/>
  <c r="AY80" i="15"/>
  <c r="AW68" i="15"/>
  <c r="AX68" i="15"/>
  <c r="AY68" i="15"/>
  <c r="AW69" i="15"/>
  <c r="AX69" i="15"/>
  <c r="AY69" i="15"/>
  <c r="AW70" i="15"/>
  <c r="AX70" i="15"/>
  <c r="AY70" i="15"/>
  <c r="AW71" i="15"/>
  <c r="AX71" i="15"/>
  <c r="AY71" i="15"/>
  <c r="AW72" i="15"/>
  <c r="AX72" i="15"/>
  <c r="AY72" i="15"/>
  <c r="AW73" i="15"/>
  <c r="AX73" i="15"/>
  <c r="AY73" i="15"/>
  <c r="AW74" i="15"/>
  <c r="AX74" i="15"/>
  <c r="AY74" i="15"/>
  <c r="AW75" i="15"/>
  <c r="AX75" i="15"/>
  <c r="AY75" i="15"/>
  <c r="AW76" i="15"/>
  <c r="AX76" i="15"/>
  <c r="AY76" i="15"/>
  <c r="AW77" i="15"/>
  <c r="AX77" i="15"/>
  <c r="AY77" i="15"/>
  <c r="AW45" i="15"/>
  <c r="AX45" i="15"/>
  <c r="AY45" i="15"/>
  <c r="AW46" i="15"/>
  <c r="AX46" i="15"/>
  <c r="AY46" i="15"/>
  <c r="AW47" i="15"/>
  <c r="AX47" i="15"/>
  <c r="AY47" i="15"/>
  <c r="AW48" i="15"/>
  <c r="AX48" i="15"/>
  <c r="AY48" i="15"/>
  <c r="AW49" i="15"/>
  <c r="AX49" i="15"/>
  <c r="AY49" i="15"/>
  <c r="AW50" i="15"/>
  <c r="AX50" i="15"/>
  <c r="AY50" i="15"/>
  <c r="AW51" i="15"/>
  <c r="AX51" i="15"/>
  <c r="AY51" i="15"/>
  <c r="AW52" i="15"/>
  <c r="AX52" i="15"/>
  <c r="AY52" i="15"/>
  <c r="AW53" i="15"/>
  <c r="AX53" i="15"/>
  <c r="AY53" i="15"/>
  <c r="AW54" i="15"/>
  <c r="AX54" i="15"/>
  <c r="AY54" i="15"/>
  <c r="AW55" i="15"/>
  <c r="AX55" i="15"/>
  <c r="AY55" i="15"/>
  <c r="AW56" i="15"/>
  <c r="AX56" i="15"/>
  <c r="AY56" i="15"/>
  <c r="AW57" i="15"/>
  <c r="AX57" i="15"/>
  <c r="AY57" i="15"/>
  <c r="AW58" i="15"/>
  <c r="AX58" i="15"/>
  <c r="AY58" i="15"/>
  <c r="AW59" i="15"/>
  <c r="AX59" i="15"/>
  <c r="AY59" i="15"/>
  <c r="AW60" i="15"/>
  <c r="AX60" i="15"/>
  <c r="AY60" i="15"/>
  <c r="AW61" i="15"/>
  <c r="AX61" i="15"/>
  <c r="AY61" i="15"/>
  <c r="AW62" i="15"/>
  <c r="AX62" i="15"/>
  <c r="AY62" i="15"/>
  <c r="AW63" i="15"/>
  <c r="AX63" i="15"/>
  <c r="AY63" i="15"/>
  <c r="AW64" i="15"/>
  <c r="AX64" i="15"/>
  <c r="AY64" i="15"/>
  <c r="AW65" i="15"/>
  <c r="AX65" i="15"/>
  <c r="AY65" i="15"/>
  <c r="AW66" i="15"/>
  <c r="AX66" i="15"/>
  <c r="AY66" i="15"/>
  <c r="AW41" i="15"/>
  <c r="AX41" i="15"/>
  <c r="AY41" i="15"/>
  <c r="AW42" i="15"/>
  <c r="AX42" i="15"/>
  <c r="AY42" i="15"/>
  <c r="AW43" i="15"/>
  <c r="AX43" i="15"/>
  <c r="AY43" i="15"/>
  <c r="AW34" i="15"/>
  <c r="AX34" i="15"/>
  <c r="AY34" i="15"/>
  <c r="AW35" i="15"/>
  <c r="AX35" i="15"/>
  <c r="AY35" i="15"/>
  <c r="AW36" i="15"/>
  <c r="AX36" i="15"/>
  <c r="AY36" i="15"/>
  <c r="AW37" i="15"/>
  <c r="AX37" i="15"/>
  <c r="AY37" i="15"/>
  <c r="AW38" i="15"/>
  <c r="AX38" i="15"/>
  <c r="AY38" i="15"/>
  <c r="AW39" i="15"/>
  <c r="AX39" i="15"/>
  <c r="AY39" i="15"/>
  <c r="AW29" i="15"/>
  <c r="AX29" i="15"/>
  <c r="AY29" i="15"/>
  <c r="AW30" i="15"/>
  <c r="AX30" i="15"/>
  <c r="AY30" i="15"/>
  <c r="AW31" i="15"/>
  <c r="AX31" i="15"/>
  <c r="AY31" i="15"/>
  <c r="AW32" i="15"/>
  <c r="AX32" i="15"/>
  <c r="AY32" i="15"/>
  <c r="AW24" i="15"/>
  <c r="AX24" i="15"/>
  <c r="AY24" i="15"/>
  <c r="AW25" i="15"/>
  <c r="AX25" i="15"/>
  <c r="AY25" i="15"/>
  <c r="AW26" i="15"/>
  <c r="AX26" i="15"/>
  <c r="AY26" i="15"/>
  <c r="AW27" i="15"/>
  <c r="AX27" i="15"/>
  <c r="AY27" i="15"/>
  <c r="AW19" i="15"/>
  <c r="AX19" i="15"/>
  <c r="AY19" i="15"/>
  <c r="AW20" i="15"/>
  <c r="AX20" i="15"/>
  <c r="AY20" i="15"/>
  <c r="AW21" i="15"/>
  <c r="AX21" i="15"/>
  <c r="AY21" i="15"/>
  <c r="AW22" i="15"/>
  <c r="AX22" i="15"/>
  <c r="AY22" i="15"/>
  <c r="AW15" i="15"/>
  <c r="AX15" i="15"/>
  <c r="AY15" i="15"/>
  <c r="AW16" i="15"/>
  <c r="AX16" i="15"/>
  <c r="AY16" i="15"/>
  <c r="AW17" i="15"/>
  <c r="AX17" i="15"/>
  <c r="AY17" i="15"/>
  <c r="AS94" i="15"/>
  <c r="AT94" i="15"/>
  <c r="AU94" i="15"/>
  <c r="AS88" i="15"/>
  <c r="AT88" i="15"/>
  <c r="AU88" i="15"/>
  <c r="AS89" i="15"/>
  <c r="AT89" i="15"/>
  <c r="AU89" i="15"/>
  <c r="AS90" i="15"/>
  <c r="AT90" i="15"/>
  <c r="AU90" i="15"/>
  <c r="AS91" i="15"/>
  <c r="AT91" i="15"/>
  <c r="AU91" i="15"/>
  <c r="AS92" i="15"/>
  <c r="AT92" i="15"/>
  <c r="AU92" i="15"/>
  <c r="AS82" i="15"/>
  <c r="AT82" i="15"/>
  <c r="AU82" i="15"/>
  <c r="AS83" i="15"/>
  <c r="AT83" i="15"/>
  <c r="AU83" i="15"/>
  <c r="AS84" i="15"/>
  <c r="AT84" i="15"/>
  <c r="AU84" i="15"/>
  <c r="AS85" i="15"/>
  <c r="AT85" i="15"/>
  <c r="AU85" i="15"/>
  <c r="AS86" i="15"/>
  <c r="AT86" i="15"/>
  <c r="AU86" i="15"/>
  <c r="AS79" i="15"/>
  <c r="AT79" i="15"/>
  <c r="AU79" i="15"/>
  <c r="AS80" i="15"/>
  <c r="AT80" i="15"/>
  <c r="AU80" i="15"/>
  <c r="AS68" i="15"/>
  <c r="AT68" i="15"/>
  <c r="AU68" i="15"/>
  <c r="AS69" i="15"/>
  <c r="AT69" i="15"/>
  <c r="AU69" i="15"/>
  <c r="AS70" i="15"/>
  <c r="AT70" i="15"/>
  <c r="AU70" i="15"/>
  <c r="AS71" i="15"/>
  <c r="AT71" i="15"/>
  <c r="AU71" i="15"/>
  <c r="AS72" i="15"/>
  <c r="AT72" i="15"/>
  <c r="AU72" i="15"/>
  <c r="AS73" i="15"/>
  <c r="AT73" i="15"/>
  <c r="AU73" i="15"/>
  <c r="AS74" i="15"/>
  <c r="AT74" i="15"/>
  <c r="AU74" i="15"/>
  <c r="AS75" i="15"/>
  <c r="AT75" i="15"/>
  <c r="AU75" i="15"/>
  <c r="AS76" i="15"/>
  <c r="AT76" i="15"/>
  <c r="AU76" i="15"/>
  <c r="AS77" i="15"/>
  <c r="AT77" i="15"/>
  <c r="AU77" i="15"/>
  <c r="AS45" i="15"/>
  <c r="AT45" i="15"/>
  <c r="AU45" i="15"/>
  <c r="AS46" i="15"/>
  <c r="AT46" i="15"/>
  <c r="AU46" i="15"/>
  <c r="AS47" i="15"/>
  <c r="AT47" i="15"/>
  <c r="AU47" i="15"/>
  <c r="AS48" i="15"/>
  <c r="AT48" i="15"/>
  <c r="AU48" i="15"/>
  <c r="AS49" i="15"/>
  <c r="AT49" i="15"/>
  <c r="AU49" i="15"/>
  <c r="AS50" i="15"/>
  <c r="AT50" i="15"/>
  <c r="AU50" i="15"/>
  <c r="AS51" i="15"/>
  <c r="AT51" i="15"/>
  <c r="AU51" i="15"/>
  <c r="AS52" i="15"/>
  <c r="AT52" i="15"/>
  <c r="AU52" i="15"/>
  <c r="AS53" i="15"/>
  <c r="AT53" i="15"/>
  <c r="AU53" i="15"/>
  <c r="AS54" i="15"/>
  <c r="AT54" i="15"/>
  <c r="AU54" i="15"/>
  <c r="AS55" i="15"/>
  <c r="AT55" i="15"/>
  <c r="AU55" i="15"/>
  <c r="AS56" i="15"/>
  <c r="AT56" i="15"/>
  <c r="AU56" i="15"/>
  <c r="AS57" i="15"/>
  <c r="AT57" i="15"/>
  <c r="AU57" i="15"/>
  <c r="AS58" i="15"/>
  <c r="AT58" i="15"/>
  <c r="AU58" i="15"/>
  <c r="AS59" i="15"/>
  <c r="AT59" i="15"/>
  <c r="AU59" i="15"/>
  <c r="AS60" i="15"/>
  <c r="AT60" i="15"/>
  <c r="AU60" i="15"/>
  <c r="AS61" i="15"/>
  <c r="AT61" i="15"/>
  <c r="AU61" i="15"/>
  <c r="AS62" i="15"/>
  <c r="AT62" i="15"/>
  <c r="AU62" i="15"/>
  <c r="AS63" i="15"/>
  <c r="AT63" i="15"/>
  <c r="AU63" i="15"/>
  <c r="AS64" i="15"/>
  <c r="AT64" i="15"/>
  <c r="AU64" i="15"/>
  <c r="AS65" i="15"/>
  <c r="AT65" i="15"/>
  <c r="AU65" i="15"/>
  <c r="AS66" i="15"/>
  <c r="AT66" i="15"/>
  <c r="AU66" i="15"/>
  <c r="AS41" i="15"/>
  <c r="AT41" i="15"/>
  <c r="AU41" i="15"/>
  <c r="AS42" i="15"/>
  <c r="AT42" i="15"/>
  <c r="AU42" i="15"/>
  <c r="AS43" i="15"/>
  <c r="AT43" i="15"/>
  <c r="AU43" i="15"/>
  <c r="AS34" i="15"/>
  <c r="AT34" i="15"/>
  <c r="AU34" i="15"/>
  <c r="AS35" i="15"/>
  <c r="AT35" i="15"/>
  <c r="AU35" i="15"/>
  <c r="AS36" i="15"/>
  <c r="AT36" i="15"/>
  <c r="AU36" i="15"/>
  <c r="AS37" i="15"/>
  <c r="AT37" i="15"/>
  <c r="AU37" i="15"/>
  <c r="AS38" i="15"/>
  <c r="AT38" i="15"/>
  <c r="AU38" i="15"/>
  <c r="AS39" i="15"/>
  <c r="AT39" i="15"/>
  <c r="AU39" i="15"/>
  <c r="AS29" i="15"/>
  <c r="AT29" i="15"/>
  <c r="AU29" i="15"/>
  <c r="AS30" i="15"/>
  <c r="AT30" i="15"/>
  <c r="AU30" i="15"/>
  <c r="AS31" i="15"/>
  <c r="AT31" i="15"/>
  <c r="AU31" i="15"/>
  <c r="AS32" i="15"/>
  <c r="AT32" i="15"/>
  <c r="AU32" i="15"/>
  <c r="AS24" i="15"/>
  <c r="AT24" i="15"/>
  <c r="AU24" i="15"/>
  <c r="AS25" i="15"/>
  <c r="AT25" i="15"/>
  <c r="AU25" i="15"/>
  <c r="AS26" i="15"/>
  <c r="AT26" i="15"/>
  <c r="AU26" i="15"/>
  <c r="AS27" i="15"/>
  <c r="AT27" i="15"/>
  <c r="AU27" i="15"/>
  <c r="AS19" i="15"/>
  <c r="AT19" i="15"/>
  <c r="AU19" i="15"/>
  <c r="AS20" i="15"/>
  <c r="AT20" i="15"/>
  <c r="AU20" i="15"/>
  <c r="AS21" i="15"/>
  <c r="AT21" i="15"/>
  <c r="AU21" i="15"/>
  <c r="AS22" i="15"/>
  <c r="AT22" i="15"/>
  <c r="AU22" i="15"/>
  <c r="AS15" i="15"/>
  <c r="AT15" i="15"/>
  <c r="AU15" i="15"/>
  <c r="AS16" i="15"/>
  <c r="AT16" i="15"/>
  <c r="AU16" i="15"/>
  <c r="AS17" i="15"/>
  <c r="AT17" i="15"/>
  <c r="AU17" i="15"/>
  <c r="AO94" i="15"/>
  <c r="AP94" i="15"/>
  <c r="AQ94" i="15"/>
  <c r="AO88" i="15"/>
  <c r="AP88" i="15"/>
  <c r="AQ88" i="15"/>
  <c r="AO89" i="15"/>
  <c r="AP89" i="15"/>
  <c r="AQ89" i="15"/>
  <c r="AO90" i="15"/>
  <c r="AP90" i="15"/>
  <c r="AQ90" i="15"/>
  <c r="AO91" i="15"/>
  <c r="AP91" i="15"/>
  <c r="AQ91" i="15"/>
  <c r="AO92" i="15"/>
  <c r="AP92" i="15"/>
  <c r="AQ92" i="15"/>
  <c r="AO82" i="15"/>
  <c r="AP82" i="15"/>
  <c r="AQ82" i="15"/>
  <c r="AO83" i="15"/>
  <c r="AP83" i="15"/>
  <c r="AQ83" i="15"/>
  <c r="AO84" i="15"/>
  <c r="AP84" i="15"/>
  <c r="AQ84" i="15"/>
  <c r="AO85" i="15"/>
  <c r="AP85" i="15"/>
  <c r="AQ85" i="15"/>
  <c r="AO86" i="15"/>
  <c r="AP86" i="15"/>
  <c r="AQ86" i="15"/>
  <c r="AO79" i="15"/>
  <c r="AP79" i="15"/>
  <c r="AQ79" i="15"/>
  <c r="AO80" i="15"/>
  <c r="AP80" i="15"/>
  <c r="AQ80" i="15"/>
  <c r="AO68" i="15"/>
  <c r="AP68" i="15"/>
  <c r="AQ68" i="15"/>
  <c r="AO69" i="15"/>
  <c r="AP69" i="15"/>
  <c r="AQ69" i="15"/>
  <c r="AO70" i="15"/>
  <c r="AP70" i="15"/>
  <c r="AQ70" i="15"/>
  <c r="AO71" i="15"/>
  <c r="AP71" i="15"/>
  <c r="AQ71" i="15"/>
  <c r="AO72" i="15"/>
  <c r="AP72" i="15"/>
  <c r="AQ72" i="15"/>
  <c r="AO73" i="15"/>
  <c r="AP73" i="15"/>
  <c r="AQ73" i="15"/>
  <c r="AO74" i="15"/>
  <c r="AP74" i="15"/>
  <c r="AQ74" i="15"/>
  <c r="AO75" i="15"/>
  <c r="AP75" i="15"/>
  <c r="AQ75" i="15"/>
  <c r="AO76" i="15"/>
  <c r="AP76" i="15"/>
  <c r="AQ76" i="15"/>
  <c r="AO77" i="15"/>
  <c r="AP77" i="15"/>
  <c r="AQ77" i="15"/>
  <c r="AO45" i="15"/>
  <c r="AP45" i="15"/>
  <c r="AQ45" i="15"/>
  <c r="AO46" i="15"/>
  <c r="AP46" i="15"/>
  <c r="AQ46" i="15"/>
  <c r="AO47" i="15"/>
  <c r="AP47" i="15"/>
  <c r="AQ47" i="15"/>
  <c r="AO48" i="15"/>
  <c r="AP48" i="15"/>
  <c r="AQ48" i="15"/>
  <c r="AO49" i="15"/>
  <c r="AP49" i="15"/>
  <c r="AQ49" i="15"/>
  <c r="AO50" i="15"/>
  <c r="AP50" i="15"/>
  <c r="AQ50" i="15"/>
  <c r="AO51" i="15"/>
  <c r="AP51" i="15"/>
  <c r="AQ51" i="15"/>
  <c r="AO52" i="15"/>
  <c r="AP52" i="15"/>
  <c r="AQ52" i="15"/>
  <c r="AO53" i="15"/>
  <c r="AP53" i="15"/>
  <c r="AQ53" i="15"/>
  <c r="AO54" i="15"/>
  <c r="AP54" i="15"/>
  <c r="AQ54" i="15"/>
  <c r="AO55" i="15"/>
  <c r="AP55" i="15"/>
  <c r="AQ55" i="15"/>
  <c r="AO56" i="15"/>
  <c r="AP56" i="15"/>
  <c r="AQ56" i="15"/>
  <c r="AO57" i="15"/>
  <c r="AP57" i="15"/>
  <c r="AQ57" i="15"/>
  <c r="AO58" i="15"/>
  <c r="AP58" i="15"/>
  <c r="AQ58" i="15"/>
  <c r="AO59" i="15"/>
  <c r="AP59" i="15"/>
  <c r="AQ59" i="15"/>
  <c r="AO60" i="15"/>
  <c r="AP60" i="15"/>
  <c r="AQ60" i="15"/>
  <c r="AO61" i="15"/>
  <c r="AP61" i="15"/>
  <c r="AQ61" i="15"/>
  <c r="AO62" i="15"/>
  <c r="AP62" i="15"/>
  <c r="AQ62" i="15"/>
  <c r="AO63" i="15"/>
  <c r="AP63" i="15"/>
  <c r="AQ63" i="15"/>
  <c r="AO64" i="15"/>
  <c r="AP64" i="15"/>
  <c r="AQ64" i="15"/>
  <c r="AO65" i="15"/>
  <c r="AP65" i="15"/>
  <c r="AQ65" i="15"/>
  <c r="AO66" i="15"/>
  <c r="AP66" i="15"/>
  <c r="AQ66" i="15"/>
  <c r="AO41" i="15"/>
  <c r="AP41" i="15"/>
  <c r="AQ41" i="15"/>
  <c r="AO42" i="15"/>
  <c r="AP42" i="15"/>
  <c r="AQ42" i="15"/>
  <c r="AO43" i="15"/>
  <c r="AP43" i="15"/>
  <c r="AQ43" i="15"/>
  <c r="AO34" i="15"/>
  <c r="AP34" i="15"/>
  <c r="AQ34" i="15"/>
  <c r="AO35" i="15"/>
  <c r="AP35" i="15"/>
  <c r="AQ35" i="15"/>
  <c r="AO36" i="15"/>
  <c r="AP36" i="15"/>
  <c r="AQ36" i="15"/>
  <c r="AO37" i="15"/>
  <c r="AP37" i="15"/>
  <c r="AQ37" i="15"/>
  <c r="AO38" i="15"/>
  <c r="AP38" i="15"/>
  <c r="AQ38" i="15"/>
  <c r="AO39" i="15"/>
  <c r="AP39" i="15"/>
  <c r="AQ39" i="15"/>
  <c r="AO29" i="15"/>
  <c r="AP29" i="15"/>
  <c r="AQ29" i="15"/>
  <c r="AO30" i="15"/>
  <c r="AP30" i="15"/>
  <c r="AQ30" i="15"/>
  <c r="AO31" i="15"/>
  <c r="AP31" i="15"/>
  <c r="AQ31" i="15"/>
  <c r="AO32" i="15"/>
  <c r="AP32" i="15"/>
  <c r="AQ32" i="15"/>
  <c r="AO24" i="15"/>
  <c r="AP24" i="15"/>
  <c r="AQ24" i="15"/>
  <c r="AO25" i="15"/>
  <c r="AP25" i="15"/>
  <c r="AQ25" i="15"/>
  <c r="AO26" i="15"/>
  <c r="AP26" i="15"/>
  <c r="AQ26" i="15"/>
  <c r="AO27" i="15"/>
  <c r="AP27" i="15"/>
  <c r="AQ27" i="15"/>
  <c r="AO19" i="15"/>
  <c r="AP19" i="15"/>
  <c r="AQ19" i="15"/>
  <c r="AO20" i="15"/>
  <c r="AP20" i="15"/>
  <c r="AQ20" i="15"/>
  <c r="AO21" i="15"/>
  <c r="AP21" i="15"/>
  <c r="AQ21" i="15"/>
  <c r="AO22" i="15"/>
  <c r="AP22" i="15"/>
  <c r="AQ22" i="15"/>
  <c r="AO15" i="15"/>
  <c r="AQ15" i="15" s="1"/>
  <c r="AP15" i="15"/>
  <c r="AO16" i="15"/>
  <c r="AP16" i="15"/>
  <c r="AQ16" i="15"/>
  <c r="AO17" i="15"/>
  <c r="AP17" i="15"/>
  <c r="AQ17" i="15"/>
  <c r="AK94" i="15"/>
  <c r="AL94" i="15"/>
  <c r="AM94" i="15"/>
  <c r="AK88" i="15"/>
  <c r="AL88" i="15"/>
  <c r="AM88" i="15"/>
  <c r="AK89" i="15"/>
  <c r="AL89" i="15"/>
  <c r="AM89" i="15"/>
  <c r="AK90" i="15"/>
  <c r="AL90" i="15"/>
  <c r="AM90" i="15"/>
  <c r="AK91" i="15"/>
  <c r="AL91" i="15"/>
  <c r="AM91" i="15"/>
  <c r="AK92" i="15"/>
  <c r="AL92" i="15"/>
  <c r="AM92" i="15"/>
  <c r="AK82" i="15"/>
  <c r="AL82" i="15"/>
  <c r="AM82" i="15"/>
  <c r="AK83" i="15"/>
  <c r="AL83" i="15"/>
  <c r="AM83" i="15"/>
  <c r="AK84" i="15"/>
  <c r="AL84" i="15"/>
  <c r="AM84" i="15"/>
  <c r="AK85" i="15"/>
  <c r="AL85" i="15"/>
  <c r="AM85" i="15"/>
  <c r="AK86" i="15"/>
  <c r="AL86" i="15"/>
  <c r="AM86" i="15"/>
  <c r="AK79" i="15"/>
  <c r="AL79" i="15"/>
  <c r="AM79" i="15"/>
  <c r="AK80" i="15"/>
  <c r="AL80" i="15"/>
  <c r="AM80" i="15"/>
  <c r="AK68" i="15"/>
  <c r="AL68" i="15"/>
  <c r="AM68" i="15"/>
  <c r="AK69" i="15"/>
  <c r="AL69" i="15"/>
  <c r="AM69" i="15"/>
  <c r="AK70" i="15"/>
  <c r="AL70" i="15"/>
  <c r="AM70" i="15"/>
  <c r="AK71" i="15"/>
  <c r="AL71" i="15"/>
  <c r="AM71" i="15"/>
  <c r="AK72" i="15"/>
  <c r="AL72" i="15"/>
  <c r="AM72" i="15"/>
  <c r="AK73" i="15"/>
  <c r="AL73" i="15"/>
  <c r="AM73" i="15"/>
  <c r="AK74" i="15"/>
  <c r="AL74" i="15"/>
  <c r="AM74" i="15"/>
  <c r="AK75" i="15"/>
  <c r="AL75" i="15"/>
  <c r="AM75" i="15"/>
  <c r="AK76" i="15"/>
  <c r="AL76" i="15"/>
  <c r="AM76" i="15"/>
  <c r="AK77" i="15"/>
  <c r="AL77" i="15"/>
  <c r="AM77" i="15"/>
  <c r="AK45" i="15"/>
  <c r="AL45" i="15"/>
  <c r="AM45" i="15"/>
  <c r="AK46" i="15"/>
  <c r="AL46" i="15"/>
  <c r="AM46" i="15"/>
  <c r="AK47" i="15"/>
  <c r="AL47" i="15"/>
  <c r="AM47" i="15"/>
  <c r="AK48" i="15"/>
  <c r="AL48" i="15"/>
  <c r="AM48" i="15"/>
  <c r="AK49" i="15"/>
  <c r="AL49" i="15"/>
  <c r="AM49" i="15"/>
  <c r="AK50" i="15"/>
  <c r="AL50" i="15"/>
  <c r="AM50" i="15"/>
  <c r="AK51" i="15"/>
  <c r="AL51" i="15"/>
  <c r="AM51" i="15"/>
  <c r="AK52" i="15"/>
  <c r="AL52" i="15"/>
  <c r="AM52" i="15"/>
  <c r="AK53" i="15"/>
  <c r="AL53" i="15"/>
  <c r="AM53" i="15"/>
  <c r="AK54" i="15"/>
  <c r="AL54" i="15"/>
  <c r="AM54" i="15"/>
  <c r="AK55" i="15"/>
  <c r="AL55" i="15"/>
  <c r="AM55" i="15"/>
  <c r="AK56" i="15"/>
  <c r="AL56" i="15"/>
  <c r="AM56" i="15"/>
  <c r="AK57" i="15"/>
  <c r="AL57" i="15"/>
  <c r="AM57" i="15"/>
  <c r="AK58" i="15"/>
  <c r="AL58" i="15"/>
  <c r="AM58" i="15"/>
  <c r="AK59" i="15"/>
  <c r="AL59" i="15"/>
  <c r="AM59" i="15"/>
  <c r="AK60" i="15"/>
  <c r="AL60" i="15"/>
  <c r="AM60" i="15"/>
  <c r="AK61" i="15"/>
  <c r="AL61" i="15"/>
  <c r="AM61" i="15"/>
  <c r="AK62" i="15"/>
  <c r="AL62" i="15"/>
  <c r="AM62" i="15"/>
  <c r="AK63" i="15"/>
  <c r="AL63" i="15"/>
  <c r="AM63" i="15"/>
  <c r="AK64" i="15"/>
  <c r="AL64" i="15"/>
  <c r="AM64" i="15"/>
  <c r="AK65" i="15"/>
  <c r="AL65" i="15"/>
  <c r="AM65" i="15"/>
  <c r="AK66" i="15"/>
  <c r="AL66" i="15"/>
  <c r="AM66" i="15"/>
  <c r="AK41" i="15"/>
  <c r="AL41" i="15"/>
  <c r="AM41" i="15"/>
  <c r="AK42" i="15"/>
  <c r="AL42" i="15"/>
  <c r="AM42" i="15"/>
  <c r="AK43" i="15"/>
  <c r="AL43" i="15"/>
  <c r="AM43" i="15"/>
  <c r="AK34" i="15"/>
  <c r="AL34" i="15"/>
  <c r="AM34" i="15"/>
  <c r="AK35" i="15"/>
  <c r="AL35" i="15"/>
  <c r="AM35" i="15"/>
  <c r="AK36" i="15"/>
  <c r="AL36" i="15"/>
  <c r="AM36" i="15"/>
  <c r="AK37" i="15"/>
  <c r="AL37" i="15"/>
  <c r="AM37" i="15"/>
  <c r="AK38" i="15"/>
  <c r="AL38" i="15"/>
  <c r="AM38" i="15"/>
  <c r="AK39" i="15"/>
  <c r="AL39" i="15"/>
  <c r="AM39" i="15"/>
  <c r="AK29" i="15"/>
  <c r="AL29" i="15"/>
  <c r="AM29" i="15"/>
  <c r="AK30" i="15"/>
  <c r="AL30" i="15"/>
  <c r="AM30" i="15"/>
  <c r="AK31" i="15"/>
  <c r="AL31" i="15"/>
  <c r="AM31" i="15"/>
  <c r="AK32" i="15"/>
  <c r="AL32" i="15"/>
  <c r="AM32" i="15"/>
  <c r="AK24" i="15"/>
  <c r="AL24" i="15"/>
  <c r="AM24" i="15"/>
  <c r="AK25" i="15"/>
  <c r="AL25" i="15"/>
  <c r="AM25" i="15"/>
  <c r="AK26" i="15"/>
  <c r="AL26" i="15"/>
  <c r="AM26" i="15"/>
  <c r="AK27" i="15"/>
  <c r="AL27" i="15"/>
  <c r="AM27" i="15"/>
  <c r="AK19" i="15"/>
  <c r="AL19" i="15"/>
  <c r="AM19" i="15"/>
  <c r="AK20" i="15"/>
  <c r="AL20" i="15"/>
  <c r="AM20" i="15"/>
  <c r="AK21" i="15"/>
  <c r="AL21" i="15"/>
  <c r="AM21" i="15"/>
  <c r="AK22" i="15"/>
  <c r="AL22" i="15"/>
  <c r="AM22" i="15"/>
  <c r="AK15" i="15"/>
  <c r="AL15" i="15"/>
  <c r="AM15" i="15"/>
  <c r="AK16" i="15"/>
  <c r="AL16" i="15"/>
  <c r="AM16" i="15"/>
  <c r="AK17" i="15"/>
  <c r="AL17" i="15"/>
  <c r="AM17" i="15"/>
  <c r="AG94" i="15"/>
  <c r="AH94" i="15"/>
  <c r="AI94" i="15"/>
  <c r="AG88" i="15"/>
  <c r="AH88" i="15"/>
  <c r="AI88" i="15"/>
  <c r="AG89" i="15"/>
  <c r="AH89" i="15"/>
  <c r="AI89" i="15"/>
  <c r="AG90" i="15"/>
  <c r="AH90" i="15"/>
  <c r="AI90" i="15"/>
  <c r="AG91" i="15"/>
  <c r="AH91" i="15"/>
  <c r="AI91" i="15"/>
  <c r="AG92" i="15"/>
  <c r="AH92" i="15"/>
  <c r="AI92" i="15"/>
  <c r="AG82" i="15"/>
  <c r="AH82" i="15"/>
  <c r="AI82" i="15"/>
  <c r="AG83" i="15"/>
  <c r="AH83" i="15"/>
  <c r="AI83" i="15"/>
  <c r="AG84" i="15"/>
  <c r="AH84" i="15"/>
  <c r="AI84" i="15"/>
  <c r="AG85" i="15"/>
  <c r="AH85" i="15"/>
  <c r="AI85" i="15"/>
  <c r="AG86" i="15"/>
  <c r="AH86" i="15"/>
  <c r="AI86" i="15"/>
  <c r="AG79" i="15"/>
  <c r="AH79" i="15"/>
  <c r="AI79" i="15"/>
  <c r="AG80" i="15"/>
  <c r="AH80" i="15"/>
  <c r="AI80" i="15"/>
  <c r="AG68" i="15"/>
  <c r="AH68" i="15"/>
  <c r="AI68" i="15"/>
  <c r="AG69" i="15"/>
  <c r="AH69" i="15"/>
  <c r="AI69" i="15"/>
  <c r="AG70" i="15"/>
  <c r="AH70" i="15"/>
  <c r="AI70" i="15"/>
  <c r="AG71" i="15"/>
  <c r="AH71" i="15"/>
  <c r="AI71" i="15"/>
  <c r="AG72" i="15"/>
  <c r="AH72" i="15"/>
  <c r="AI72" i="15"/>
  <c r="AG73" i="15"/>
  <c r="AH73" i="15"/>
  <c r="AI73" i="15"/>
  <c r="AG74" i="15"/>
  <c r="AH74" i="15"/>
  <c r="AI74" i="15"/>
  <c r="AG75" i="15"/>
  <c r="AH75" i="15"/>
  <c r="AI75" i="15"/>
  <c r="AG76" i="15"/>
  <c r="AH76" i="15"/>
  <c r="AI76" i="15"/>
  <c r="AG77" i="15"/>
  <c r="AH77" i="15"/>
  <c r="AI77" i="15"/>
  <c r="AG45" i="15"/>
  <c r="AH45" i="15"/>
  <c r="AI45" i="15"/>
  <c r="AG46" i="15"/>
  <c r="AH46" i="15"/>
  <c r="AI46" i="15"/>
  <c r="AG47" i="15"/>
  <c r="AH47" i="15"/>
  <c r="AI47" i="15"/>
  <c r="AG48" i="15"/>
  <c r="AH48" i="15"/>
  <c r="AI48" i="15"/>
  <c r="AG49" i="15"/>
  <c r="AH49" i="15"/>
  <c r="AI49" i="15"/>
  <c r="AG50" i="15"/>
  <c r="AH50" i="15"/>
  <c r="AI50" i="15"/>
  <c r="AG51" i="15"/>
  <c r="AH51" i="15"/>
  <c r="AI51" i="15"/>
  <c r="AG52" i="15"/>
  <c r="AH52" i="15"/>
  <c r="AI52" i="15"/>
  <c r="AG53" i="15"/>
  <c r="AH53" i="15"/>
  <c r="AI53" i="15"/>
  <c r="AG54" i="15"/>
  <c r="AH54" i="15"/>
  <c r="AI54" i="15"/>
  <c r="AG55" i="15"/>
  <c r="AH55" i="15"/>
  <c r="AI55" i="15"/>
  <c r="AG56" i="15"/>
  <c r="AH56" i="15"/>
  <c r="AI56" i="15"/>
  <c r="AG57" i="15"/>
  <c r="AH57" i="15"/>
  <c r="AI57" i="15"/>
  <c r="AG58" i="15"/>
  <c r="AH58" i="15"/>
  <c r="AI58" i="15"/>
  <c r="AG59" i="15"/>
  <c r="AH59" i="15"/>
  <c r="AI59" i="15"/>
  <c r="AG60" i="15"/>
  <c r="AH60" i="15"/>
  <c r="AI60" i="15"/>
  <c r="AG61" i="15"/>
  <c r="AH61" i="15"/>
  <c r="AI61" i="15"/>
  <c r="AG62" i="15"/>
  <c r="AH62" i="15"/>
  <c r="AI62" i="15"/>
  <c r="AG63" i="15"/>
  <c r="AH63" i="15"/>
  <c r="AI63" i="15"/>
  <c r="AG64" i="15"/>
  <c r="AH64" i="15"/>
  <c r="AI64" i="15"/>
  <c r="AG65" i="15"/>
  <c r="AH65" i="15"/>
  <c r="AI65" i="15"/>
  <c r="AG66" i="15"/>
  <c r="AH66" i="15"/>
  <c r="AI66" i="15"/>
  <c r="AG41" i="15"/>
  <c r="AH41" i="15"/>
  <c r="AI41" i="15"/>
  <c r="AG42" i="15"/>
  <c r="AH42" i="15"/>
  <c r="AI42" i="15"/>
  <c r="AG43" i="15"/>
  <c r="AH43" i="15"/>
  <c r="AI43" i="15"/>
  <c r="AG34" i="15"/>
  <c r="AH34" i="15"/>
  <c r="AI34" i="15"/>
  <c r="AG35" i="15"/>
  <c r="AH35" i="15"/>
  <c r="AI35" i="15"/>
  <c r="AG36" i="15"/>
  <c r="AH36" i="15"/>
  <c r="AI36" i="15"/>
  <c r="AG37" i="15"/>
  <c r="AH37" i="15"/>
  <c r="AI37" i="15"/>
  <c r="AG38" i="15"/>
  <c r="AH38" i="15"/>
  <c r="AI38" i="15"/>
  <c r="AG39" i="15"/>
  <c r="AH39" i="15"/>
  <c r="AI39" i="15"/>
  <c r="AH29" i="15"/>
  <c r="AI29" i="15"/>
  <c r="AH30" i="15"/>
  <c r="AI30" i="15"/>
  <c r="AG31" i="15"/>
  <c r="AH31" i="15"/>
  <c r="AI31" i="15"/>
  <c r="AG32" i="15"/>
  <c r="AH32" i="15"/>
  <c r="AI32" i="15"/>
  <c r="AH24" i="15"/>
  <c r="AI24" i="15"/>
  <c r="AH25" i="15"/>
  <c r="AI25" i="15"/>
  <c r="AH26" i="15"/>
  <c r="AI26" i="15"/>
  <c r="AH27" i="15"/>
  <c r="AI27" i="15"/>
  <c r="AH19" i="15"/>
  <c r="AI19" i="15"/>
  <c r="AH20" i="15"/>
  <c r="AI20" i="15"/>
  <c r="AH21" i="15"/>
  <c r="AI21" i="15"/>
  <c r="AH22" i="15"/>
  <c r="AI22" i="15"/>
  <c r="AH15" i="15"/>
  <c r="AI15" i="15"/>
  <c r="AH16" i="15"/>
  <c r="AI16" i="15"/>
  <c r="AH17" i="15"/>
  <c r="AI17" i="15"/>
  <c r="AC94" i="15"/>
  <c r="AD94" i="15"/>
  <c r="AE94" i="15"/>
  <c r="AC88" i="15"/>
  <c r="AD88" i="15"/>
  <c r="AE88" i="15"/>
  <c r="AC89" i="15"/>
  <c r="AD89" i="15"/>
  <c r="AE89" i="15"/>
  <c r="AC90" i="15"/>
  <c r="AD90" i="15"/>
  <c r="AE90" i="15"/>
  <c r="AC91" i="15"/>
  <c r="AD91" i="15"/>
  <c r="AE91" i="15"/>
  <c r="AC92" i="15"/>
  <c r="AD92" i="15"/>
  <c r="AE92" i="15"/>
  <c r="AC82" i="15"/>
  <c r="AD82" i="15"/>
  <c r="AE82" i="15"/>
  <c r="AC83" i="15"/>
  <c r="AD83" i="15"/>
  <c r="AE83" i="15"/>
  <c r="AC84" i="15"/>
  <c r="AD84" i="15"/>
  <c r="AE84" i="15"/>
  <c r="AC85" i="15"/>
  <c r="AD85" i="15"/>
  <c r="AE85" i="15"/>
  <c r="AC86" i="15"/>
  <c r="AD86" i="15"/>
  <c r="AE86" i="15"/>
  <c r="AC79" i="15"/>
  <c r="AD79" i="15"/>
  <c r="AE79" i="15"/>
  <c r="AC80" i="15"/>
  <c r="AD80" i="15"/>
  <c r="AE80" i="15"/>
  <c r="AC68" i="15"/>
  <c r="AD68" i="15"/>
  <c r="AE68" i="15"/>
  <c r="AC69" i="15"/>
  <c r="AD69" i="15"/>
  <c r="AE69" i="15"/>
  <c r="AC70" i="15"/>
  <c r="AD70" i="15"/>
  <c r="AE70" i="15"/>
  <c r="AC71" i="15"/>
  <c r="AD71" i="15"/>
  <c r="AE71" i="15"/>
  <c r="AC72" i="15"/>
  <c r="AD72" i="15"/>
  <c r="AE72" i="15"/>
  <c r="AC73" i="15"/>
  <c r="AD73" i="15"/>
  <c r="AE73" i="15"/>
  <c r="AC74" i="15"/>
  <c r="AD74" i="15"/>
  <c r="AE74" i="15"/>
  <c r="AC75" i="15"/>
  <c r="AD75" i="15"/>
  <c r="AE75" i="15"/>
  <c r="AC76" i="15"/>
  <c r="AD76" i="15"/>
  <c r="AE76" i="15"/>
  <c r="AC77" i="15"/>
  <c r="AD77" i="15"/>
  <c r="AE77" i="15"/>
  <c r="AC45" i="15"/>
  <c r="AD45" i="15"/>
  <c r="AE45" i="15"/>
  <c r="AC46" i="15"/>
  <c r="AD46" i="15"/>
  <c r="AE46" i="15"/>
  <c r="AC47" i="15"/>
  <c r="AD47" i="15"/>
  <c r="AE47" i="15"/>
  <c r="AC48" i="15"/>
  <c r="AD48" i="15"/>
  <c r="AE48" i="15"/>
  <c r="AC49" i="15"/>
  <c r="AD49" i="15"/>
  <c r="AE49" i="15"/>
  <c r="AC50" i="15"/>
  <c r="AD50" i="15"/>
  <c r="AE50" i="15"/>
  <c r="AC51" i="15"/>
  <c r="AD51" i="15"/>
  <c r="AE51" i="15"/>
  <c r="AC52" i="15"/>
  <c r="AD52" i="15"/>
  <c r="AE52" i="15"/>
  <c r="AC53" i="15"/>
  <c r="AD53" i="15"/>
  <c r="AE53" i="15"/>
  <c r="AC54" i="15"/>
  <c r="AD54" i="15"/>
  <c r="AE54" i="15"/>
  <c r="AC55" i="15"/>
  <c r="AD55" i="15"/>
  <c r="AE55" i="15"/>
  <c r="AC56" i="15"/>
  <c r="AD56" i="15"/>
  <c r="AE56" i="15"/>
  <c r="AC57" i="15"/>
  <c r="AD57" i="15"/>
  <c r="AE57" i="15"/>
  <c r="AC58" i="15"/>
  <c r="AD58" i="15"/>
  <c r="AE58" i="15"/>
  <c r="AC59" i="15"/>
  <c r="AD59" i="15"/>
  <c r="AE59" i="15"/>
  <c r="AC60" i="15"/>
  <c r="AD60" i="15"/>
  <c r="AE60" i="15"/>
  <c r="AC61" i="15"/>
  <c r="AD61" i="15"/>
  <c r="AE61" i="15"/>
  <c r="AC62" i="15"/>
  <c r="AD62" i="15"/>
  <c r="AE62" i="15"/>
  <c r="AC63" i="15"/>
  <c r="AD63" i="15"/>
  <c r="AE63" i="15"/>
  <c r="AC64" i="15"/>
  <c r="AD64" i="15"/>
  <c r="AE64" i="15"/>
  <c r="AC65" i="15"/>
  <c r="AD65" i="15"/>
  <c r="AE65" i="15"/>
  <c r="AC66" i="15"/>
  <c r="AD66" i="15"/>
  <c r="AE66" i="15"/>
  <c r="AC41" i="15"/>
  <c r="AD41" i="15"/>
  <c r="AE41" i="15"/>
  <c r="AC42" i="15"/>
  <c r="AD42" i="15"/>
  <c r="AE42" i="15"/>
  <c r="AC43" i="15"/>
  <c r="AD43" i="15"/>
  <c r="AE43" i="15"/>
  <c r="AC34" i="15"/>
  <c r="AD34" i="15"/>
  <c r="AE34" i="15"/>
  <c r="AC35" i="15"/>
  <c r="AD35" i="15"/>
  <c r="AE35" i="15"/>
  <c r="AC36" i="15"/>
  <c r="AD36" i="15"/>
  <c r="AE36" i="15"/>
  <c r="AC37" i="15"/>
  <c r="AD37" i="15"/>
  <c r="AE37" i="15"/>
  <c r="AC38" i="15"/>
  <c r="AD38" i="15"/>
  <c r="AE38" i="15"/>
  <c r="AC39" i="15"/>
  <c r="AD39" i="15"/>
  <c r="AE39" i="15"/>
  <c r="AC29" i="15"/>
  <c r="AD29" i="15"/>
  <c r="AE29" i="15"/>
  <c r="AC30" i="15"/>
  <c r="AD30" i="15"/>
  <c r="AE30" i="15"/>
  <c r="AC31" i="15"/>
  <c r="AD31" i="15"/>
  <c r="AE31" i="15"/>
  <c r="AC32" i="15"/>
  <c r="AD32" i="15"/>
  <c r="AE32" i="15"/>
  <c r="AC24" i="15"/>
  <c r="AD24" i="15"/>
  <c r="AE24" i="15"/>
  <c r="AC25" i="15"/>
  <c r="AD25" i="15"/>
  <c r="AE25" i="15"/>
  <c r="AC26" i="15"/>
  <c r="AD26" i="15"/>
  <c r="AE26" i="15"/>
  <c r="AC27" i="15"/>
  <c r="AD27" i="15"/>
  <c r="AE27" i="15"/>
  <c r="AC19" i="15"/>
  <c r="AD19" i="15"/>
  <c r="AE19" i="15"/>
  <c r="AC20" i="15"/>
  <c r="AD20" i="15"/>
  <c r="AE20" i="15"/>
  <c r="AC21" i="15"/>
  <c r="AD21" i="15"/>
  <c r="AE21" i="15"/>
  <c r="AC22" i="15"/>
  <c r="AD22" i="15"/>
  <c r="AE22" i="15"/>
  <c r="AC15" i="15"/>
  <c r="AD15" i="15"/>
  <c r="AE15" i="15"/>
  <c r="AC16" i="15"/>
  <c r="AD16" i="15"/>
  <c r="AE16" i="15"/>
  <c r="AC17" i="15"/>
  <c r="AD17" i="15"/>
  <c r="AE17" i="15"/>
  <c r="Y94" i="15"/>
  <c r="Z94" i="15"/>
  <c r="AA94" i="15"/>
  <c r="Y88" i="15"/>
  <c r="Z88" i="15"/>
  <c r="AA88" i="15"/>
  <c r="Y89" i="15"/>
  <c r="Z89" i="15"/>
  <c r="AA89" i="15"/>
  <c r="Y90" i="15"/>
  <c r="Z90" i="15"/>
  <c r="AA90" i="15"/>
  <c r="Y91" i="15"/>
  <c r="Z91" i="15"/>
  <c r="AA91" i="15"/>
  <c r="Y92" i="15"/>
  <c r="Z92" i="15"/>
  <c r="AA92" i="15"/>
  <c r="Y82" i="15"/>
  <c r="Z82" i="15"/>
  <c r="AA82" i="15"/>
  <c r="Y83" i="15"/>
  <c r="Z83" i="15"/>
  <c r="AA83" i="15"/>
  <c r="Y84" i="15"/>
  <c r="Z84" i="15"/>
  <c r="AA84" i="15"/>
  <c r="Y85" i="15"/>
  <c r="Z85" i="15"/>
  <c r="AA85" i="15"/>
  <c r="Y86" i="15"/>
  <c r="Z86" i="15"/>
  <c r="AA86" i="15"/>
  <c r="Y79" i="15"/>
  <c r="Z79" i="15"/>
  <c r="AA79" i="15"/>
  <c r="Y80" i="15"/>
  <c r="Z80" i="15"/>
  <c r="AA80" i="15"/>
  <c r="Y68" i="15"/>
  <c r="Z68" i="15"/>
  <c r="AA68" i="15"/>
  <c r="Y69" i="15"/>
  <c r="Z69" i="15"/>
  <c r="AA69" i="15"/>
  <c r="Y70" i="15"/>
  <c r="Z70" i="15"/>
  <c r="AA70" i="15"/>
  <c r="Y71" i="15"/>
  <c r="Z71" i="15"/>
  <c r="AA71" i="15"/>
  <c r="Y72" i="15"/>
  <c r="Z72" i="15"/>
  <c r="AA72" i="15"/>
  <c r="Y73" i="15"/>
  <c r="Z73" i="15"/>
  <c r="AA73" i="15"/>
  <c r="Y74" i="15"/>
  <c r="Z74" i="15"/>
  <c r="AA74" i="15"/>
  <c r="Y75" i="15"/>
  <c r="Z75" i="15"/>
  <c r="AA75" i="15"/>
  <c r="Y76" i="15"/>
  <c r="Z76" i="15"/>
  <c r="AA76" i="15"/>
  <c r="Y77" i="15"/>
  <c r="Z77" i="15"/>
  <c r="AA77" i="15"/>
  <c r="Y45" i="15"/>
  <c r="Z45" i="15"/>
  <c r="AA45" i="15"/>
  <c r="Y46" i="15"/>
  <c r="Z46" i="15"/>
  <c r="AA46" i="15"/>
  <c r="Y47" i="15"/>
  <c r="Z47" i="15"/>
  <c r="AA47" i="15"/>
  <c r="Y48" i="15"/>
  <c r="Z48" i="15"/>
  <c r="AA48" i="15"/>
  <c r="Y49" i="15"/>
  <c r="Z49" i="15"/>
  <c r="AA49" i="15"/>
  <c r="Y50" i="15"/>
  <c r="Z50" i="15"/>
  <c r="AA50" i="15"/>
  <c r="Y51" i="15"/>
  <c r="Z51" i="15"/>
  <c r="AA51" i="15"/>
  <c r="Y52" i="15"/>
  <c r="Z52" i="15"/>
  <c r="AA52" i="15"/>
  <c r="Y53" i="15"/>
  <c r="Z53" i="15"/>
  <c r="AA53" i="15"/>
  <c r="Y54" i="15"/>
  <c r="Z54" i="15"/>
  <c r="AA54" i="15"/>
  <c r="Y55" i="15"/>
  <c r="Z55" i="15"/>
  <c r="AA55" i="15"/>
  <c r="Y56" i="15"/>
  <c r="Z56" i="15"/>
  <c r="AA56" i="15"/>
  <c r="Y57" i="15"/>
  <c r="Z57" i="15"/>
  <c r="AA57" i="15"/>
  <c r="Y58" i="15"/>
  <c r="Z58" i="15"/>
  <c r="AA58" i="15"/>
  <c r="Y59" i="15"/>
  <c r="Z59" i="15"/>
  <c r="AA59" i="15"/>
  <c r="Y60" i="15"/>
  <c r="Z60" i="15"/>
  <c r="AA60" i="15"/>
  <c r="Y61" i="15"/>
  <c r="Z61" i="15"/>
  <c r="AA61" i="15"/>
  <c r="Y62" i="15"/>
  <c r="Z62" i="15"/>
  <c r="AA62" i="15"/>
  <c r="Y63" i="15"/>
  <c r="Z63" i="15"/>
  <c r="AA63" i="15"/>
  <c r="Y64" i="15"/>
  <c r="Z64" i="15"/>
  <c r="AA64" i="15"/>
  <c r="Y65" i="15"/>
  <c r="Z65" i="15"/>
  <c r="AA65" i="15"/>
  <c r="Y66" i="15"/>
  <c r="Z66" i="15"/>
  <c r="AA66" i="15"/>
  <c r="Y41" i="15"/>
  <c r="Z41" i="15"/>
  <c r="AA41" i="15"/>
  <c r="Y42" i="15"/>
  <c r="Z42" i="15"/>
  <c r="AA42" i="15"/>
  <c r="Y43" i="15"/>
  <c r="Z43" i="15"/>
  <c r="AA43" i="15"/>
  <c r="Y34" i="15"/>
  <c r="Z34" i="15"/>
  <c r="AA34" i="15"/>
  <c r="Y35" i="15"/>
  <c r="Z35" i="15"/>
  <c r="AA35" i="15"/>
  <c r="Y36" i="15"/>
  <c r="Z36" i="15"/>
  <c r="AA36" i="15"/>
  <c r="Y37" i="15"/>
  <c r="Z37" i="15"/>
  <c r="AA37" i="15"/>
  <c r="Y38" i="15"/>
  <c r="Z38" i="15"/>
  <c r="AA38" i="15"/>
  <c r="Y39" i="15"/>
  <c r="Z39" i="15"/>
  <c r="AA39" i="15"/>
  <c r="Y29" i="15"/>
  <c r="Z29" i="15"/>
  <c r="AA29" i="15"/>
  <c r="Y30" i="15"/>
  <c r="Z30" i="15"/>
  <c r="AA30" i="15"/>
  <c r="Y31" i="15"/>
  <c r="Z31" i="15"/>
  <c r="AA31" i="15"/>
  <c r="Y32" i="15"/>
  <c r="Z32" i="15"/>
  <c r="AA32" i="15"/>
  <c r="Y24" i="15"/>
  <c r="Z24" i="15"/>
  <c r="AA24" i="15"/>
  <c r="Y25" i="15"/>
  <c r="Z25" i="15"/>
  <c r="AA25" i="15"/>
  <c r="Y26" i="15"/>
  <c r="Z26" i="15"/>
  <c r="AA26" i="15"/>
  <c r="Y27" i="15"/>
  <c r="Z27" i="15"/>
  <c r="AA27" i="15"/>
  <c r="Y19" i="15"/>
  <c r="Z19" i="15"/>
  <c r="AA19" i="15"/>
  <c r="Y20" i="15"/>
  <c r="Z20" i="15"/>
  <c r="AA20" i="15"/>
  <c r="Y21" i="15"/>
  <c r="Z21" i="15"/>
  <c r="AA21" i="15"/>
  <c r="Y22" i="15"/>
  <c r="Z22" i="15"/>
  <c r="AA22" i="15"/>
  <c r="Y15" i="15"/>
  <c r="Z15" i="15"/>
  <c r="AA15" i="15"/>
  <c r="Y16" i="15"/>
  <c r="Z16" i="15"/>
  <c r="AA16" i="15"/>
  <c r="Y17" i="15"/>
  <c r="Z17" i="15"/>
  <c r="AA17" i="15"/>
  <c r="U94" i="15"/>
  <c r="V94" i="15"/>
  <c r="W94" i="15"/>
  <c r="U88" i="15"/>
  <c r="V88" i="15"/>
  <c r="W88" i="15"/>
  <c r="U89" i="15"/>
  <c r="V89" i="15"/>
  <c r="W89" i="15"/>
  <c r="U90" i="15"/>
  <c r="V90" i="15"/>
  <c r="W90" i="15"/>
  <c r="U91" i="15"/>
  <c r="V91" i="15"/>
  <c r="W91" i="15"/>
  <c r="U92" i="15"/>
  <c r="V92" i="15"/>
  <c r="W92" i="15"/>
  <c r="U82" i="15"/>
  <c r="V82" i="15"/>
  <c r="W82" i="15"/>
  <c r="U83" i="15"/>
  <c r="V83" i="15"/>
  <c r="W83" i="15"/>
  <c r="U84" i="15"/>
  <c r="V84" i="15"/>
  <c r="W84" i="15"/>
  <c r="U85" i="15"/>
  <c r="V85" i="15"/>
  <c r="W85" i="15"/>
  <c r="U86" i="15"/>
  <c r="V86" i="15"/>
  <c r="W86" i="15"/>
  <c r="U79" i="15"/>
  <c r="V79" i="15"/>
  <c r="W79" i="15"/>
  <c r="U80" i="15"/>
  <c r="V80" i="15"/>
  <c r="W80" i="15"/>
  <c r="U68" i="15"/>
  <c r="V68" i="15"/>
  <c r="W68" i="15"/>
  <c r="U69" i="15"/>
  <c r="V69" i="15"/>
  <c r="W69" i="15"/>
  <c r="U70" i="15"/>
  <c r="V70" i="15"/>
  <c r="W70" i="15"/>
  <c r="U71" i="15"/>
  <c r="V71" i="15"/>
  <c r="W71" i="15"/>
  <c r="U72" i="15"/>
  <c r="V72" i="15"/>
  <c r="W72" i="15"/>
  <c r="U73" i="15"/>
  <c r="V73" i="15"/>
  <c r="W73" i="15"/>
  <c r="U74" i="15"/>
  <c r="V74" i="15"/>
  <c r="W74" i="15"/>
  <c r="U75" i="15"/>
  <c r="V75" i="15"/>
  <c r="W75" i="15"/>
  <c r="U76" i="15"/>
  <c r="V76" i="15"/>
  <c r="W76" i="15"/>
  <c r="U77" i="15"/>
  <c r="V77" i="15"/>
  <c r="W77" i="15"/>
  <c r="U45" i="15"/>
  <c r="V45" i="15"/>
  <c r="W45" i="15"/>
  <c r="U46" i="15"/>
  <c r="V46" i="15"/>
  <c r="W46" i="15"/>
  <c r="U47" i="15"/>
  <c r="V47" i="15"/>
  <c r="W47" i="15"/>
  <c r="U48" i="15"/>
  <c r="V48" i="15"/>
  <c r="W48" i="15"/>
  <c r="U49" i="15"/>
  <c r="V49" i="15"/>
  <c r="W49" i="15"/>
  <c r="U50" i="15"/>
  <c r="V50" i="15"/>
  <c r="W50" i="15"/>
  <c r="U51" i="15"/>
  <c r="V51" i="15"/>
  <c r="W51" i="15"/>
  <c r="U52" i="15"/>
  <c r="V52" i="15"/>
  <c r="W52" i="15"/>
  <c r="U53" i="15"/>
  <c r="V53" i="15"/>
  <c r="W53" i="15"/>
  <c r="U54" i="15"/>
  <c r="V54" i="15"/>
  <c r="W54" i="15"/>
  <c r="U55" i="15"/>
  <c r="V55" i="15"/>
  <c r="W55" i="15"/>
  <c r="U56" i="15"/>
  <c r="V56" i="15"/>
  <c r="W56" i="15"/>
  <c r="U57" i="15"/>
  <c r="V57" i="15"/>
  <c r="W57" i="15"/>
  <c r="U58" i="15"/>
  <c r="V58" i="15"/>
  <c r="W58" i="15"/>
  <c r="U59" i="15"/>
  <c r="V59" i="15"/>
  <c r="W59" i="15"/>
  <c r="U60" i="15"/>
  <c r="V60" i="15"/>
  <c r="W60" i="15"/>
  <c r="U61" i="15"/>
  <c r="V61" i="15"/>
  <c r="W61" i="15"/>
  <c r="U62" i="15"/>
  <c r="V62" i="15"/>
  <c r="W62" i="15"/>
  <c r="U63" i="15"/>
  <c r="V63" i="15"/>
  <c r="W63" i="15"/>
  <c r="U64" i="15"/>
  <c r="V64" i="15"/>
  <c r="W64" i="15"/>
  <c r="U65" i="15"/>
  <c r="V65" i="15"/>
  <c r="W65" i="15"/>
  <c r="U66" i="15"/>
  <c r="V66" i="15"/>
  <c r="W66" i="15"/>
  <c r="U41" i="15"/>
  <c r="V41" i="15"/>
  <c r="W41" i="15"/>
  <c r="U42" i="15"/>
  <c r="V42" i="15"/>
  <c r="W42" i="15"/>
  <c r="U43" i="15"/>
  <c r="V43" i="15"/>
  <c r="W43" i="15"/>
  <c r="U34" i="15"/>
  <c r="V34" i="15"/>
  <c r="W34" i="15"/>
  <c r="U35" i="15"/>
  <c r="V35" i="15"/>
  <c r="W35" i="15"/>
  <c r="U36" i="15"/>
  <c r="V36" i="15"/>
  <c r="W36" i="15"/>
  <c r="U37" i="15"/>
  <c r="V37" i="15"/>
  <c r="W37" i="15"/>
  <c r="U38" i="15"/>
  <c r="V38" i="15"/>
  <c r="W38" i="15"/>
  <c r="U39" i="15"/>
  <c r="V39" i="15"/>
  <c r="W39" i="15"/>
  <c r="U29" i="15"/>
  <c r="V29" i="15"/>
  <c r="W29" i="15"/>
  <c r="U30" i="15"/>
  <c r="V30" i="15"/>
  <c r="W30" i="15"/>
  <c r="U31" i="15"/>
  <c r="V31" i="15"/>
  <c r="W31" i="15"/>
  <c r="U32" i="15"/>
  <c r="V32" i="15"/>
  <c r="W32" i="15"/>
  <c r="U24" i="15"/>
  <c r="V24" i="15"/>
  <c r="W24" i="15"/>
  <c r="U25" i="15"/>
  <c r="V25" i="15"/>
  <c r="W25" i="15"/>
  <c r="U26" i="15"/>
  <c r="V26" i="15"/>
  <c r="W26" i="15"/>
  <c r="U27" i="15"/>
  <c r="V27" i="15"/>
  <c r="W27" i="15"/>
  <c r="U19" i="15"/>
  <c r="V19" i="15"/>
  <c r="W19" i="15"/>
  <c r="U20" i="15"/>
  <c r="V20" i="15"/>
  <c r="W20" i="15"/>
  <c r="U21" i="15"/>
  <c r="V21" i="15"/>
  <c r="W21" i="15"/>
  <c r="U22" i="15"/>
  <c r="V22" i="15"/>
  <c r="W22" i="15"/>
  <c r="U15" i="15"/>
  <c r="V15" i="15"/>
  <c r="W15" i="15"/>
  <c r="U16" i="15"/>
  <c r="V16" i="15"/>
  <c r="W16" i="15"/>
  <c r="U17" i="15"/>
  <c r="V17" i="15"/>
  <c r="W17" i="15"/>
  <c r="Q94" i="15"/>
  <c r="R94" i="15"/>
  <c r="S94" i="15"/>
  <c r="Q88" i="15"/>
  <c r="R88" i="15"/>
  <c r="S88" i="15"/>
  <c r="Q89" i="15"/>
  <c r="R89" i="15"/>
  <c r="S89" i="15"/>
  <c r="Q90" i="15"/>
  <c r="R90" i="15"/>
  <c r="S90" i="15"/>
  <c r="Q91" i="15"/>
  <c r="R91" i="15"/>
  <c r="S91" i="15"/>
  <c r="Q92" i="15"/>
  <c r="R92" i="15"/>
  <c r="S92" i="15"/>
  <c r="Q82" i="15"/>
  <c r="R82" i="15"/>
  <c r="S82" i="15"/>
  <c r="Q83" i="15"/>
  <c r="R83" i="15"/>
  <c r="S83" i="15"/>
  <c r="Q84" i="15"/>
  <c r="R84" i="15"/>
  <c r="S84" i="15"/>
  <c r="Q85" i="15"/>
  <c r="R85" i="15"/>
  <c r="S85" i="15"/>
  <c r="Q86" i="15"/>
  <c r="R86" i="15"/>
  <c r="S86" i="15"/>
  <c r="Q79" i="15"/>
  <c r="R79" i="15"/>
  <c r="S79" i="15"/>
  <c r="Q80" i="15"/>
  <c r="R80" i="15"/>
  <c r="S80" i="15"/>
  <c r="Q68" i="15"/>
  <c r="R68" i="15"/>
  <c r="S68" i="15"/>
  <c r="Q69" i="15"/>
  <c r="R69" i="15"/>
  <c r="S69" i="15"/>
  <c r="Q70" i="15"/>
  <c r="R70" i="15"/>
  <c r="S70" i="15"/>
  <c r="Q71" i="15"/>
  <c r="R71" i="15"/>
  <c r="S71" i="15"/>
  <c r="Q72" i="15"/>
  <c r="R72" i="15"/>
  <c r="S72" i="15"/>
  <c r="Q73" i="15"/>
  <c r="R73" i="15"/>
  <c r="S73" i="15"/>
  <c r="Q74" i="15"/>
  <c r="R74" i="15"/>
  <c r="S74" i="15"/>
  <c r="Q75" i="15"/>
  <c r="R75" i="15"/>
  <c r="S75" i="15"/>
  <c r="Q76" i="15"/>
  <c r="R76" i="15"/>
  <c r="S76" i="15"/>
  <c r="Q77" i="15"/>
  <c r="R77" i="15"/>
  <c r="S77" i="15"/>
  <c r="Q45" i="15"/>
  <c r="R45" i="15"/>
  <c r="S45" i="15"/>
  <c r="Q46" i="15"/>
  <c r="R46" i="15"/>
  <c r="S46" i="15"/>
  <c r="Q47" i="15"/>
  <c r="R47" i="15"/>
  <c r="S47" i="15"/>
  <c r="Q48" i="15"/>
  <c r="R48" i="15"/>
  <c r="S48" i="15"/>
  <c r="Q49" i="15"/>
  <c r="R49" i="15"/>
  <c r="S49" i="15"/>
  <c r="Q50" i="15"/>
  <c r="R50" i="15"/>
  <c r="S50" i="15"/>
  <c r="Q51" i="15"/>
  <c r="R51" i="15"/>
  <c r="S51" i="15"/>
  <c r="Q52" i="15"/>
  <c r="R52" i="15"/>
  <c r="S52" i="15"/>
  <c r="Q53" i="15"/>
  <c r="R53" i="15"/>
  <c r="S53" i="15"/>
  <c r="Q54" i="15"/>
  <c r="R54" i="15"/>
  <c r="S54" i="15"/>
  <c r="Q55" i="15"/>
  <c r="R55" i="15"/>
  <c r="S55" i="15"/>
  <c r="Q56" i="15"/>
  <c r="R56" i="15"/>
  <c r="S56" i="15"/>
  <c r="Q57" i="15"/>
  <c r="R57" i="15"/>
  <c r="S57" i="15"/>
  <c r="Q58" i="15"/>
  <c r="R58" i="15"/>
  <c r="S58" i="15"/>
  <c r="Q59" i="15"/>
  <c r="R59" i="15"/>
  <c r="S59" i="15"/>
  <c r="Q60" i="15"/>
  <c r="R60" i="15"/>
  <c r="S60" i="15"/>
  <c r="Q61" i="15"/>
  <c r="R61" i="15"/>
  <c r="S61" i="15"/>
  <c r="Q62" i="15"/>
  <c r="R62" i="15"/>
  <c r="S62" i="15"/>
  <c r="Q63" i="15"/>
  <c r="R63" i="15"/>
  <c r="S63" i="15"/>
  <c r="Q64" i="15"/>
  <c r="R64" i="15"/>
  <c r="S64" i="15"/>
  <c r="Q65" i="15"/>
  <c r="R65" i="15"/>
  <c r="S65" i="15"/>
  <c r="Q66" i="15"/>
  <c r="R66" i="15"/>
  <c r="S66" i="15"/>
  <c r="Q41" i="15"/>
  <c r="R41" i="15"/>
  <c r="S41" i="15"/>
  <c r="Q42" i="15"/>
  <c r="R42" i="15"/>
  <c r="S42" i="15"/>
  <c r="Q43" i="15"/>
  <c r="R43" i="15"/>
  <c r="S43" i="15"/>
  <c r="Q34" i="15"/>
  <c r="R34" i="15"/>
  <c r="S34" i="15"/>
  <c r="Q35" i="15"/>
  <c r="R35" i="15"/>
  <c r="S35" i="15"/>
  <c r="Q36" i="15"/>
  <c r="R36" i="15"/>
  <c r="S36" i="15"/>
  <c r="Q37" i="15"/>
  <c r="R37" i="15"/>
  <c r="S37" i="15"/>
  <c r="Q38" i="15"/>
  <c r="R38" i="15"/>
  <c r="S38" i="15"/>
  <c r="Q39" i="15"/>
  <c r="R39" i="15"/>
  <c r="S39" i="15"/>
  <c r="Q29" i="15"/>
  <c r="R29" i="15"/>
  <c r="S29" i="15"/>
  <c r="Q30" i="15"/>
  <c r="R30" i="15"/>
  <c r="S30" i="15"/>
  <c r="Q31" i="15"/>
  <c r="R31" i="15"/>
  <c r="S31" i="15"/>
  <c r="Q32" i="15"/>
  <c r="R32" i="15"/>
  <c r="S32" i="15"/>
  <c r="Q24" i="15"/>
  <c r="R24" i="15"/>
  <c r="S24" i="15"/>
  <c r="Q25" i="15"/>
  <c r="R25" i="15"/>
  <c r="S25" i="15"/>
  <c r="Q26" i="15"/>
  <c r="R26" i="15"/>
  <c r="S26" i="15"/>
  <c r="Q27" i="15"/>
  <c r="R27" i="15"/>
  <c r="S27" i="15"/>
  <c r="Q19" i="15"/>
  <c r="R19" i="15"/>
  <c r="S19" i="15"/>
  <c r="Q20" i="15"/>
  <c r="R20" i="15"/>
  <c r="S20" i="15"/>
  <c r="Q21" i="15"/>
  <c r="R21" i="15"/>
  <c r="S21" i="15"/>
  <c r="Q22" i="15"/>
  <c r="R22" i="15"/>
  <c r="S22" i="15"/>
  <c r="Q15" i="15"/>
  <c r="R15" i="15"/>
  <c r="S15" i="15"/>
  <c r="Q16" i="15"/>
  <c r="R16" i="15"/>
  <c r="S16" i="15"/>
  <c r="Q17" i="15"/>
  <c r="R17" i="15"/>
  <c r="S17" i="15"/>
  <c r="M94" i="15"/>
  <c r="N94" i="15"/>
  <c r="O94" i="15"/>
  <c r="M88" i="15"/>
  <c r="N88" i="15"/>
  <c r="O88" i="15"/>
  <c r="M89" i="15"/>
  <c r="N89" i="15"/>
  <c r="O89" i="15"/>
  <c r="M90" i="15"/>
  <c r="N90" i="15"/>
  <c r="O90" i="15"/>
  <c r="M91" i="15"/>
  <c r="N91" i="15"/>
  <c r="O91" i="15"/>
  <c r="M92" i="15"/>
  <c r="N92" i="15"/>
  <c r="O92" i="15"/>
  <c r="M82" i="15"/>
  <c r="N82" i="15"/>
  <c r="O82" i="15"/>
  <c r="M83" i="15"/>
  <c r="N83" i="15"/>
  <c r="O83" i="15"/>
  <c r="M84" i="15"/>
  <c r="N84" i="15"/>
  <c r="O84" i="15"/>
  <c r="M85" i="15"/>
  <c r="N85" i="15"/>
  <c r="O85" i="15"/>
  <c r="M86" i="15"/>
  <c r="N86" i="15"/>
  <c r="O86" i="15"/>
  <c r="M79" i="15"/>
  <c r="N79" i="15"/>
  <c r="O79" i="15"/>
  <c r="M80" i="15"/>
  <c r="N80" i="15"/>
  <c r="O80" i="15"/>
  <c r="M68" i="15"/>
  <c r="N68" i="15"/>
  <c r="O68" i="15"/>
  <c r="M69" i="15"/>
  <c r="N69" i="15"/>
  <c r="O69" i="15"/>
  <c r="M70" i="15"/>
  <c r="N70" i="15"/>
  <c r="O70" i="15"/>
  <c r="M71" i="15"/>
  <c r="N71" i="15"/>
  <c r="O71" i="15"/>
  <c r="M72" i="15"/>
  <c r="N72" i="15"/>
  <c r="O72" i="15"/>
  <c r="M73" i="15"/>
  <c r="N73" i="15"/>
  <c r="O73" i="15"/>
  <c r="M74" i="15"/>
  <c r="N74" i="15"/>
  <c r="O74" i="15"/>
  <c r="M75" i="15"/>
  <c r="N75" i="15"/>
  <c r="O75" i="15"/>
  <c r="M76" i="15"/>
  <c r="N76" i="15"/>
  <c r="O76" i="15"/>
  <c r="M77" i="15"/>
  <c r="N77" i="15"/>
  <c r="O77" i="15"/>
  <c r="M45" i="15"/>
  <c r="N45" i="15"/>
  <c r="O45" i="15"/>
  <c r="M46" i="15"/>
  <c r="N46" i="15"/>
  <c r="O46" i="15"/>
  <c r="M47" i="15"/>
  <c r="N47" i="15"/>
  <c r="O47" i="15"/>
  <c r="M48" i="15"/>
  <c r="N48" i="15"/>
  <c r="O48" i="15"/>
  <c r="M49" i="15"/>
  <c r="N49" i="15"/>
  <c r="O49" i="15"/>
  <c r="M50" i="15"/>
  <c r="N50" i="15"/>
  <c r="O50" i="15"/>
  <c r="M51" i="15"/>
  <c r="N51" i="15"/>
  <c r="O51" i="15"/>
  <c r="M52" i="15"/>
  <c r="N52" i="15"/>
  <c r="O52" i="15"/>
  <c r="M53" i="15"/>
  <c r="N53" i="15"/>
  <c r="O53" i="15"/>
  <c r="M54" i="15"/>
  <c r="N54" i="15"/>
  <c r="O54" i="15"/>
  <c r="M55" i="15"/>
  <c r="N55" i="15"/>
  <c r="O55" i="15"/>
  <c r="M56" i="15"/>
  <c r="N56" i="15"/>
  <c r="O56" i="15"/>
  <c r="M57" i="15"/>
  <c r="N57" i="15"/>
  <c r="O57" i="15"/>
  <c r="M58" i="15"/>
  <c r="N58" i="15"/>
  <c r="O58" i="15"/>
  <c r="M59" i="15"/>
  <c r="N59" i="15"/>
  <c r="O59" i="15"/>
  <c r="M60" i="15"/>
  <c r="N60" i="15"/>
  <c r="O60" i="15"/>
  <c r="M61" i="15"/>
  <c r="N61" i="15"/>
  <c r="O61" i="15"/>
  <c r="M62" i="15"/>
  <c r="N62" i="15"/>
  <c r="O62" i="15"/>
  <c r="M63" i="15"/>
  <c r="N63" i="15"/>
  <c r="O63" i="15"/>
  <c r="M64" i="15"/>
  <c r="N64" i="15"/>
  <c r="O64" i="15"/>
  <c r="M65" i="15"/>
  <c r="N65" i="15"/>
  <c r="O65" i="15"/>
  <c r="M66" i="15"/>
  <c r="N66" i="15"/>
  <c r="O66" i="15"/>
  <c r="M41" i="15"/>
  <c r="N41" i="15"/>
  <c r="O41" i="15"/>
  <c r="M42" i="15"/>
  <c r="N42" i="15"/>
  <c r="O42" i="15"/>
  <c r="M43" i="15"/>
  <c r="N43" i="15"/>
  <c r="O43" i="15"/>
  <c r="M34" i="15"/>
  <c r="N34" i="15"/>
  <c r="O34" i="15"/>
  <c r="M35" i="15"/>
  <c r="N35" i="15"/>
  <c r="O35" i="15"/>
  <c r="M36" i="15"/>
  <c r="N36" i="15"/>
  <c r="O36" i="15"/>
  <c r="M37" i="15"/>
  <c r="N37" i="15"/>
  <c r="O37" i="15"/>
  <c r="M38" i="15"/>
  <c r="N38" i="15"/>
  <c r="O38" i="15"/>
  <c r="M39" i="15"/>
  <c r="N39" i="15"/>
  <c r="O39" i="15"/>
  <c r="M29" i="15"/>
  <c r="N29" i="15"/>
  <c r="O29" i="15"/>
  <c r="M30" i="15"/>
  <c r="N30" i="15"/>
  <c r="O30" i="15"/>
  <c r="M31" i="15"/>
  <c r="N31" i="15"/>
  <c r="O31" i="15"/>
  <c r="M32" i="15"/>
  <c r="N32" i="15"/>
  <c r="O32" i="15"/>
  <c r="M24" i="15"/>
  <c r="N24" i="15"/>
  <c r="O24" i="15"/>
  <c r="M25" i="15"/>
  <c r="N25" i="15"/>
  <c r="O25" i="15"/>
  <c r="M26" i="15"/>
  <c r="N26" i="15"/>
  <c r="O26" i="15"/>
  <c r="M27" i="15"/>
  <c r="N27" i="15"/>
  <c r="O27" i="15"/>
  <c r="M19" i="15"/>
  <c r="N19" i="15"/>
  <c r="O19" i="15"/>
  <c r="M20" i="15"/>
  <c r="N20" i="15"/>
  <c r="O20" i="15"/>
  <c r="M21" i="15"/>
  <c r="N21" i="15"/>
  <c r="O21" i="15"/>
  <c r="M22" i="15"/>
  <c r="N22" i="15"/>
  <c r="O22" i="15"/>
  <c r="M15" i="15"/>
  <c r="N15" i="15"/>
  <c r="O15" i="15"/>
  <c r="M16" i="15"/>
  <c r="N16" i="15"/>
  <c r="O16" i="15"/>
  <c r="M17" i="15"/>
  <c r="N17" i="15"/>
  <c r="O17" i="15"/>
  <c r="CC94" i="10"/>
  <c r="CD94" i="10"/>
  <c r="CE94" i="10"/>
  <c r="CC88" i="10"/>
  <c r="CD88" i="10"/>
  <c r="CE88" i="10"/>
  <c r="CC89" i="10"/>
  <c r="CD89" i="10"/>
  <c r="CE89" i="10"/>
  <c r="CC90" i="10"/>
  <c r="CD90" i="10"/>
  <c r="CE90" i="10"/>
  <c r="CC91" i="10"/>
  <c r="CD91" i="10"/>
  <c r="CE91" i="10"/>
  <c r="CC92" i="10"/>
  <c r="CD92" i="10"/>
  <c r="CE92" i="10"/>
  <c r="CC82" i="10"/>
  <c r="CD82" i="10"/>
  <c r="CE82" i="10"/>
  <c r="CC83" i="10"/>
  <c r="CD83" i="10"/>
  <c r="CE83" i="10"/>
  <c r="CC84" i="10"/>
  <c r="CD84" i="10"/>
  <c r="CE84" i="10"/>
  <c r="CC85" i="10"/>
  <c r="CD85" i="10"/>
  <c r="CE85" i="10"/>
  <c r="CC86" i="10"/>
  <c r="CD86" i="10"/>
  <c r="CE86" i="10"/>
  <c r="CC79" i="10"/>
  <c r="CD79" i="10"/>
  <c r="CE79" i="10"/>
  <c r="CC80" i="10"/>
  <c r="CD80" i="10"/>
  <c r="CE80" i="10"/>
  <c r="CC68" i="10"/>
  <c r="CD68" i="10"/>
  <c r="CE68" i="10"/>
  <c r="CC69" i="10"/>
  <c r="CD69" i="10"/>
  <c r="CE69" i="10"/>
  <c r="CC70" i="10"/>
  <c r="CD70" i="10"/>
  <c r="CE70" i="10"/>
  <c r="CC71" i="10"/>
  <c r="CD71" i="10"/>
  <c r="CE71" i="10"/>
  <c r="CC72" i="10"/>
  <c r="CD72" i="10"/>
  <c r="CE72" i="10"/>
  <c r="CC73" i="10"/>
  <c r="CD73" i="10"/>
  <c r="CE73" i="10"/>
  <c r="CC74" i="10"/>
  <c r="CD74" i="10"/>
  <c r="CE74" i="10"/>
  <c r="CC75" i="10"/>
  <c r="CD75" i="10"/>
  <c r="CE75" i="10"/>
  <c r="CC76" i="10"/>
  <c r="CD76" i="10"/>
  <c r="CE76" i="10"/>
  <c r="CC77" i="10"/>
  <c r="CD77" i="10"/>
  <c r="CE77" i="10"/>
  <c r="CC45" i="10"/>
  <c r="CD45" i="10"/>
  <c r="CE45" i="10"/>
  <c r="CC46" i="10"/>
  <c r="CD46" i="10"/>
  <c r="CE46" i="10"/>
  <c r="CC47" i="10"/>
  <c r="CD47" i="10"/>
  <c r="CE47" i="10"/>
  <c r="CC48" i="10"/>
  <c r="CD48" i="10"/>
  <c r="CE48" i="10"/>
  <c r="CC49" i="10"/>
  <c r="CD49" i="10"/>
  <c r="CE49" i="10"/>
  <c r="CC50" i="10"/>
  <c r="CD50" i="10"/>
  <c r="CE50" i="10"/>
  <c r="CC51" i="10"/>
  <c r="CD51" i="10"/>
  <c r="CE51" i="10"/>
  <c r="CC52" i="10"/>
  <c r="CD52" i="10"/>
  <c r="CE52" i="10"/>
  <c r="CC53" i="10"/>
  <c r="CD53" i="10"/>
  <c r="CE53" i="10"/>
  <c r="CC54" i="10"/>
  <c r="CD54" i="10"/>
  <c r="CE54" i="10"/>
  <c r="CC55" i="10"/>
  <c r="CD55" i="10"/>
  <c r="CE55" i="10"/>
  <c r="CC56" i="10"/>
  <c r="CD56" i="10"/>
  <c r="CE56" i="10"/>
  <c r="CC57" i="10"/>
  <c r="CD57" i="10"/>
  <c r="CE57" i="10"/>
  <c r="CC58" i="10"/>
  <c r="CD58" i="10"/>
  <c r="CE58" i="10"/>
  <c r="CC59" i="10"/>
  <c r="CD59" i="10"/>
  <c r="CE59" i="10"/>
  <c r="CC60" i="10"/>
  <c r="CD60" i="10"/>
  <c r="CE60" i="10"/>
  <c r="CC61" i="10"/>
  <c r="CD61" i="10"/>
  <c r="CE61" i="10"/>
  <c r="CC62" i="10"/>
  <c r="CD62" i="10"/>
  <c r="CE62" i="10"/>
  <c r="CC63" i="10"/>
  <c r="CD63" i="10"/>
  <c r="CE63" i="10"/>
  <c r="CC64" i="10"/>
  <c r="CD64" i="10"/>
  <c r="CE64" i="10"/>
  <c r="CC65" i="10"/>
  <c r="CD65" i="10"/>
  <c r="CE65" i="10"/>
  <c r="CC66" i="10"/>
  <c r="CD66" i="10"/>
  <c r="CE66" i="10"/>
  <c r="CC41" i="10"/>
  <c r="CD41" i="10"/>
  <c r="CE41" i="10"/>
  <c r="CC42" i="10"/>
  <c r="CD42" i="10"/>
  <c r="CE42" i="10"/>
  <c r="CC43" i="10"/>
  <c r="CD43" i="10"/>
  <c r="CE43" i="10"/>
  <c r="CC34" i="10"/>
  <c r="CD34" i="10"/>
  <c r="CE34" i="10"/>
  <c r="CC35" i="10"/>
  <c r="CD35" i="10"/>
  <c r="CE35" i="10"/>
  <c r="CC36" i="10"/>
  <c r="CD36" i="10"/>
  <c r="CE36" i="10"/>
  <c r="CC37" i="10"/>
  <c r="CD37" i="10"/>
  <c r="CE37" i="10"/>
  <c r="CC38" i="10"/>
  <c r="CD38" i="10"/>
  <c r="CE38" i="10"/>
  <c r="CC39" i="10"/>
  <c r="CD39" i="10"/>
  <c r="CE39" i="10"/>
  <c r="CC29" i="10"/>
  <c r="CD29" i="10"/>
  <c r="CE29" i="10"/>
  <c r="CC30" i="10"/>
  <c r="CD30" i="10"/>
  <c r="CE30" i="10"/>
  <c r="CC31" i="10"/>
  <c r="CD31" i="10"/>
  <c r="CE31" i="10"/>
  <c r="CC32" i="10"/>
  <c r="CD32" i="10"/>
  <c r="CE32" i="10"/>
  <c r="CC24" i="10"/>
  <c r="CD24" i="10"/>
  <c r="CE24" i="10"/>
  <c r="CC25" i="10"/>
  <c r="CD25" i="10"/>
  <c r="CE25" i="10"/>
  <c r="CC26" i="10"/>
  <c r="CD26" i="10"/>
  <c r="CE26" i="10"/>
  <c r="CC27" i="10"/>
  <c r="CD27" i="10"/>
  <c r="CE27" i="10"/>
  <c r="CC19" i="10"/>
  <c r="CD19" i="10"/>
  <c r="CE19" i="10"/>
  <c r="CC20" i="10"/>
  <c r="CD20" i="10"/>
  <c r="CE20" i="10"/>
  <c r="CC21" i="10"/>
  <c r="CD21" i="10"/>
  <c r="CE21" i="10"/>
  <c r="CC22" i="10"/>
  <c r="CD22" i="10"/>
  <c r="CE22" i="10"/>
  <c r="CC15" i="10"/>
  <c r="CD15" i="10"/>
  <c r="CE15" i="10"/>
  <c r="CC16" i="10"/>
  <c r="CD16" i="10"/>
  <c r="CE16" i="10"/>
  <c r="CC17" i="10"/>
  <c r="CD17" i="10"/>
  <c r="CE17" i="10"/>
  <c r="CC94" i="15"/>
  <c r="CD94" i="15"/>
  <c r="CE94" i="15"/>
  <c r="CC88" i="15"/>
  <c r="CD88" i="15"/>
  <c r="CE88" i="15"/>
  <c r="CC89" i="15"/>
  <c r="CD89" i="15"/>
  <c r="CE89" i="15"/>
  <c r="CC90" i="15"/>
  <c r="CD90" i="15"/>
  <c r="CE90" i="15"/>
  <c r="CC91" i="15"/>
  <c r="CD91" i="15"/>
  <c r="CE91" i="15"/>
  <c r="CC92" i="15"/>
  <c r="CD92" i="15"/>
  <c r="CE92" i="15"/>
  <c r="CC82" i="15"/>
  <c r="CD82" i="15"/>
  <c r="CE82" i="15"/>
  <c r="CC83" i="15"/>
  <c r="CD83" i="15"/>
  <c r="CE83" i="15"/>
  <c r="CC84" i="15"/>
  <c r="CD84" i="15"/>
  <c r="CE84" i="15"/>
  <c r="CC85" i="15"/>
  <c r="CD85" i="15"/>
  <c r="CE85" i="15"/>
  <c r="CC86" i="15"/>
  <c r="CD86" i="15"/>
  <c r="CE86" i="15"/>
  <c r="CC79" i="15"/>
  <c r="CD79" i="15"/>
  <c r="CE79" i="15"/>
  <c r="CC80" i="15"/>
  <c r="CD80" i="15"/>
  <c r="CE80" i="15"/>
  <c r="CC68" i="15"/>
  <c r="CD68" i="15"/>
  <c r="CE68" i="15"/>
  <c r="CC69" i="15"/>
  <c r="CD69" i="15"/>
  <c r="CE69" i="15"/>
  <c r="CC70" i="15"/>
  <c r="CD70" i="15"/>
  <c r="CE70" i="15"/>
  <c r="CC71" i="15"/>
  <c r="CD71" i="15"/>
  <c r="CE71" i="15"/>
  <c r="CC72" i="15"/>
  <c r="CD72" i="15"/>
  <c r="CE72" i="15"/>
  <c r="CC73" i="15"/>
  <c r="CD73" i="15"/>
  <c r="CE73" i="15"/>
  <c r="CC74" i="15"/>
  <c r="CD74" i="15"/>
  <c r="CE74" i="15"/>
  <c r="CC75" i="15"/>
  <c r="CD75" i="15"/>
  <c r="CE75" i="15"/>
  <c r="CC76" i="15"/>
  <c r="CD76" i="15"/>
  <c r="CE76" i="15"/>
  <c r="CC77" i="15"/>
  <c r="CD77" i="15"/>
  <c r="CE77" i="15"/>
  <c r="CC45" i="15"/>
  <c r="CD45" i="15"/>
  <c r="CE45" i="15"/>
  <c r="CC46" i="15"/>
  <c r="CD46" i="15"/>
  <c r="CE46" i="15"/>
  <c r="CC47" i="15"/>
  <c r="CD47" i="15"/>
  <c r="CE47" i="15"/>
  <c r="CC48" i="15"/>
  <c r="CD48" i="15"/>
  <c r="CE48" i="15"/>
  <c r="CC49" i="15"/>
  <c r="CD49" i="15"/>
  <c r="CE49" i="15"/>
  <c r="CC50" i="15"/>
  <c r="CD50" i="15"/>
  <c r="CE50" i="15"/>
  <c r="CC51" i="15"/>
  <c r="CD51" i="15"/>
  <c r="CE51" i="15"/>
  <c r="CC52" i="15"/>
  <c r="CD52" i="15"/>
  <c r="CE52" i="15"/>
  <c r="CC53" i="15"/>
  <c r="CD53" i="15"/>
  <c r="CE53" i="15"/>
  <c r="CC54" i="15"/>
  <c r="CD54" i="15"/>
  <c r="CE54" i="15"/>
  <c r="CC55" i="15"/>
  <c r="CD55" i="15"/>
  <c r="CE55" i="15"/>
  <c r="CC56" i="15"/>
  <c r="CD56" i="15"/>
  <c r="CE56" i="15"/>
  <c r="CC57" i="15"/>
  <c r="CD57" i="15"/>
  <c r="CE57" i="15"/>
  <c r="CC58" i="15"/>
  <c r="CD58" i="15"/>
  <c r="CE58" i="15"/>
  <c r="CC59" i="15"/>
  <c r="CD59" i="15"/>
  <c r="CE59" i="15"/>
  <c r="CC60" i="15"/>
  <c r="CD60" i="15"/>
  <c r="CE60" i="15"/>
  <c r="CC61" i="15"/>
  <c r="CD61" i="15"/>
  <c r="CE61" i="15"/>
  <c r="CC62" i="15"/>
  <c r="CD62" i="15"/>
  <c r="CE62" i="15"/>
  <c r="CC63" i="15"/>
  <c r="CD63" i="15"/>
  <c r="CE63" i="15"/>
  <c r="CC64" i="15"/>
  <c r="CD64" i="15"/>
  <c r="CE64" i="15"/>
  <c r="CC65" i="15"/>
  <c r="CD65" i="15"/>
  <c r="CE65" i="15"/>
  <c r="CC66" i="15"/>
  <c r="CD66" i="15"/>
  <c r="CE66" i="15"/>
  <c r="CC41" i="15"/>
  <c r="CD41" i="15"/>
  <c r="CE41" i="15"/>
  <c r="CC42" i="15"/>
  <c r="CD42" i="15"/>
  <c r="CE42" i="15"/>
  <c r="CC43" i="15"/>
  <c r="CD43" i="15"/>
  <c r="CE43" i="15"/>
  <c r="CC34" i="15"/>
  <c r="CD34" i="15"/>
  <c r="CE34" i="15"/>
  <c r="CC35" i="15"/>
  <c r="CD35" i="15"/>
  <c r="CE35" i="15"/>
  <c r="CC36" i="15"/>
  <c r="CD36" i="15"/>
  <c r="CE36" i="15"/>
  <c r="CC37" i="15"/>
  <c r="CD37" i="15"/>
  <c r="CE37" i="15"/>
  <c r="CC38" i="15"/>
  <c r="CD38" i="15"/>
  <c r="CE38" i="15"/>
  <c r="CC39" i="15"/>
  <c r="CD39" i="15"/>
  <c r="CE39" i="15"/>
  <c r="CC29" i="15"/>
  <c r="CD29" i="15"/>
  <c r="CE29" i="15"/>
  <c r="CC30" i="15"/>
  <c r="CD30" i="15"/>
  <c r="CE30" i="15"/>
  <c r="CC31" i="15"/>
  <c r="CD31" i="15"/>
  <c r="CE31" i="15"/>
  <c r="CC32" i="15"/>
  <c r="CD32" i="15"/>
  <c r="CE32" i="15"/>
  <c r="CC24" i="15"/>
  <c r="CD24" i="15"/>
  <c r="CE24" i="15"/>
  <c r="CC25" i="15"/>
  <c r="CD25" i="15"/>
  <c r="CE25" i="15"/>
  <c r="CC26" i="15"/>
  <c r="CD26" i="15"/>
  <c r="CE26" i="15"/>
  <c r="CC27" i="15"/>
  <c r="CD27" i="15"/>
  <c r="CE27" i="15"/>
  <c r="CC19" i="15"/>
  <c r="CD19" i="15"/>
  <c r="CE19" i="15"/>
  <c r="CC20" i="15"/>
  <c r="CD20" i="15"/>
  <c r="CE20" i="15"/>
  <c r="CC21" i="15"/>
  <c r="CD21" i="15"/>
  <c r="CE21" i="15"/>
  <c r="CC22" i="15"/>
  <c r="CD22" i="15"/>
  <c r="CE22" i="15"/>
  <c r="CC15" i="15"/>
  <c r="CD15" i="15"/>
  <c r="CE15" i="15"/>
  <c r="CC16" i="15"/>
  <c r="CD16" i="15"/>
  <c r="CE16" i="15"/>
  <c r="CC17" i="15"/>
  <c r="CD17" i="15"/>
  <c r="CE17" i="15"/>
  <c r="BY94" i="10"/>
  <c r="BZ94" i="10"/>
  <c r="CA94" i="10"/>
  <c r="BY88" i="10"/>
  <c r="BZ88" i="10"/>
  <c r="CA88" i="10"/>
  <c r="BY89" i="10"/>
  <c r="BZ89" i="10"/>
  <c r="CA89" i="10"/>
  <c r="BY90" i="10"/>
  <c r="BZ90" i="10"/>
  <c r="CA90" i="10"/>
  <c r="BY91" i="10"/>
  <c r="BZ91" i="10"/>
  <c r="CA91" i="10"/>
  <c r="BY92" i="10"/>
  <c r="BZ92" i="10"/>
  <c r="CA92" i="10"/>
  <c r="BY82" i="10"/>
  <c r="BZ82" i="10"/>
  <c r="CA82" i="10"/>
  <c r="BY83" i="10"/>
  <c r="BZ83" i="10"/>
  <c r="CA83" i="10"/>
  <c r="BY84" i="10"/>
  <c r="BZ84" i="10"/>
  <c r="CA84" i="10"/>
  <c r="BY85" i="10"/>
  <c r="BZ85" i="10"/>
  <c r="CA85" i="10"/>
  <c r="BY86" i="10"/>
  <c r="BZ86" i="10"/>
  <c r="CA86" i="10"/>
  <c r="BY79" i="10"/>
  <c r="BZ79" i="10"/>
  <c r="CA79" i="10"/>
  <c r="BY80" i="10"/>
  <c r="BZ80" i="10"/>
  <c r="CA80" i="10"/>
  <c r="BY68" i="10"/>
  <c r="BZ68" i="10"/>
  <c r="CA68" i="10"/>
  <c r="BY69" i="10"/>
  <c r="BZ69" i="10"/>
  <c r="CA69" i="10"/>
  <c r="BY70" i="10"/>
  <c r="BZ70" i="10"/>
  <c r="CA70" i="10"/>
  <c r="BY71" i="10"/>
  <c r="BZ71" i="10"/>
  <c r="CA71" i="10"/>
  <c r="BY72" i="10"/>
  <c r="BZ72" i="10"/>
  <c r="CA72" i="10"/>
  <c r="BY73" i="10"/>
  <c r="BZ73" i="10"/>
  <c r="CA73" i="10"/>
  <c r="BY74" i="10"/>
  <c r="BZ74" i="10"/>
  <c r="CA74" i="10"/>
  <c r="BY75" i="10"/>
  <c r="BZ75" i="10"/>
  <c r="CA75" i="10"/>
  <c r="BY76" i="10"/>
  <c r="BZ76" i="10"/>
  <c r="CA76" i="10"/>
  <c r="BY77" i="10"/>
  <c r="BZ77" i="10"/>
  <c r="CA77" i="10"/>
  <c r="BY45" i="10"/>
  <c r="BZ45" i="10"/>
  <c r="CA45" i="10"/>
  <c r="BY46" i="10"/>
  <c r="BZ46" i="10"/>
  <c r="CA46" i="10"/>
  <c r="BY47" i="10"/>
  <c r="BZ47" i="10"/>
  <c r="CA47" i="10"/>
  <c r="BY48" i="10"/>
  <c r="BZ48" i="10"/>
  <c r="CA48" i="10"/>
  <c r="BY49" i="10"/>
  <c r="BZ49" i="10"/>
  <c r="CA49" i="10"/>
  <c r="BY50" i="10"/>
  <c r="BZ50" i="10"/>
  <c r="CA50" i="10"/>
  <c r="BY51" i="10"/>
  <c r="BZ51" i="10"/>
  <c r="CA51" i="10"/>
  <c r="BY52" i="10"/>
  <c r="BZ52" i="10"/>
  <c r="CA52" i="10"/>
  <c r="BY53" i="10"/>
  <c r="BZ53" i="10"/>
  <c r="CA53" i="10"/>
  <c r="BY54" i="10"/>
  <c r="BZ54" i="10"/>
  <c r="CA54" i="10"/>
  <c r="BY55" i="10"/>
  <c r="BZ55" i="10"/>
  <c r="CA55" i="10"/>
  <c r="BY56" i="10"/>
  <c r="BZ56" i="10"/>
  <c r="CA56" i="10"/>
  <c r="BY57" i="10"/>
  <c r="BZ57" i="10"/>
  <c r="CA57" i="10"/>
  <c r="BY58" i="10"/>
  <c r="BZ58" i="10"/>
  <c r="CA58" i="10"/>
  <c r="BY59" i="10"/>
  <c r="BZ59" i="10"/>
  <c r="CA59" i="10"/>
  <c r="BY60" i="10"/>
  <c r="BZ60" i="10"/>
  <c r="CA60" i="10"/>
  <c r="BY61" i="10"/>
  <c r="BZ61" i="10"/>
  <c r="CA61" i="10"/>
  <c r="BY62" i="10"/>
  <c r="BZ62" i="10"/>
  <c r="CA62" i="10"/>
  <c r="BY63" i="10"/>
  <c r="BZ63" i="10"/>
  <c r="CA63" i="10"/>
  <c r="BY64" i="10"/>
  <c r="BZ64" i="10"/>
  <c r="CA64" i="10"/>
  <c r="BY65" i="10"/>
  <c r="BZ65" i="10"/>
  <c r="CA65" i="10"/>
  <c r="BY66" i="10"/>
  <c r="BZ66" i="10"/>
  <c r="CA66" i="10"/>
  <c r="BY41" i="10"/>
  <c r="BZ41" i="10"/>
  <c r="CA41" i="10"/>
  <c r="BY42" i="10"/>
  <c r="BZ42" i="10"/>
  <c r="CA42" i="10"/>
  <c r="BY43" i="10"/>
  <c r="BZ43" i="10"/>
  <c r="CA43" i="10"/>
  <c r="BY34" i="10"/>
  <c r="BZ34" i="10"/>
  <c r="CA34" i="10"/>
  <c r="BY35" i="10"/>
  <c r="BZ35" i="10"/>
  <c r="CA35" i="10"/>
  <c r="BY36" i="10"/>
  <c r="BZ36" i="10"/>
  <c r="CA36" i="10"/>
  <c r="BY37" i="10"/>
  <c r="BZ37" i="10"/>
  <c r="CA37" i="10"/>
  <c r="BY38" i="10"/>
  <c r="BZ38" i="10"/>
  <c r="CA38" i="10"/>
  <c r="BY39" i="10"/>
  <c r="BZ39" i="10"/>
  <c r="CA39" i="10"/>
  <c r="BY29" i="10"/>
  <c r="BZ29" i="10"/>
  <c r="CA29" i="10"/>
  <c r="BY30" i="10"/>
  <c r="BZ30" i="10"/>
  <c r="CA30" i="10"/>
  <c r="BY31" i="10"/>
  <c r="BZ31" i="10"/>
  <c r="CA31" i="10"/>
  <c r="BY32" i="10"/>
  <c r="BZ32" i="10"/>
  <c r="CA32" i="10"/>
  <c r="BY24" i="10"/>
  <c r="BZ24" i="10"/>
  <c r="CA24" i="10"/>
  <c r="BY25" i="10"/>
  <c r="BZ25" i="10"/>
  <c r="CA25" i="10"/>
  <c r="BY26" i="10"/>
  <c r="BZ26" i="10"/>
  <c r="CA26" i="10"/>
  <c r="BY27" i="10"/>
  <c r="BZ27" i="10"/>
  <c r="CA27" i="10"/>
  <c r="BY19" i="10"/>
  <c r="BZ19" i="10"/>
  <c r="CA19" i="10"/>
  <c r="BY20" i="10"/>
  <c r="BZ20" i="10"/>
  <c r="CA20" i="10"/>
  <c r="BY21" i="10"/>
  <c r="BZ21" i="10"/>
  <c r="CA21" i="10"/>
  <c r="BY22" i="10"/>
  <c r="BZ22" i="10"/>
  <c r="CA22" i="10"/>
  <c r="BY15" i="10"/>
  <c r="BZ15" i="10"/>
  <c r="CA15" i="10"/>
  <c r="BY16" i="10"/>
  <c r="BZ16" i="10"/>
  <c r="CA16" i="10"/>
  <c r="BY17" i="10"/>
  <c r="BZ17" i="10"/>
  <c r="CA17" i="10"/>
  <c r="BY94" i="15"/>
  <c r="BZ94" i="15"/>
  <c r="CA94" i="15"/>
  <c r="BY88" i="15"/>
  <c r="BZ88" i="15"/>
  <c r="CA88" i="15"/>
  <c r="BY89" i="15"/>
  <c r="BZ89" i="15"/>
  <c r="CA89" i="15"/>
  <c r="BY90" i="15"/>
  <c r="BZ90" i="15"/>
  <c r="CA90" i="15"/>
  <c r="BY91" i="15"/>
  <c r="BZ91" i="15"/>
  <c r="CA91" i="15"/>
  <c r="BY92" i="15"/>
  <c r="BZ92" i="15"/>
  <c r="CA92" i="15"/>
  <c r="BY82" i="15"/>
  <c r="BZ82" i="15"/>
  <c r="CA82" i="15"/>
  <c r="BY83" i="15"/>
  <c r="BZ83" i="15"/>
  <c r="CA83" i="15"/>
  <c r="BY84" i="15"/>
  <c r="BZ84" i="15"/>
  <c r="CA84" i="15"/>
  <c r="BY85" i="15"/>
  <c r="BZ85" i="15"/>
  <c r="CA85" i="15"/>
  <c r="BY86" i="15"/>
  <c r="BZ86" i="15"/>
  <c r="CA86" i="15"/>
  <c r="BY79" i="15"/>
  <c r="BZ79" i="15"/>
  <c r="CA79" i="15"/>
  <c r="BY80" i="15"/>
  <c r="BZ80" i="15"/>
  <c r="CA80" i="15"/>
  <c r="BY68" i="15"/>
  <c r="BZ68" i="15"/>
  <c r="CA68" i="15"/>
  <c r="BY69" i="15"/>
  <c r="BZ69" i="15"/>
  <c r="CA69" i="15"/>
  <c r="BY70" i="15"/>
  <c r="BZ70" i="15"/>
  <c r="CA70" i="15"/>
  <c r="BY71" i="15"/>
  <c r="BZ71" i="15"/>
  <c r="CA71" i="15"/>
  <c r="BY72" i="15"/>
  <c r="BZ72" i="15"/>
  <c r="CA72" i="15"/>
  <c r="BY73" i="15"/>
  <c r="BZ73" i="15"/>
  <c r="CA73" i="15"/>
  <c r="BY74" i="15"/>
  <c r="BZ74" i="15"/>
  <c r="CA74" i="15"/>
  <c r="BY75" i="15"/>
  <c r="BZ75" i="15"/>
  <c r="CA75" i="15"/>
  <c r="BY76" i="15"/>
  <c r="BZ76" i="15"/>
  <c r="CA76" i="15"/>
  <c r="BY77" i="15"/>
  <c r="BZ77" i="15"/>
  <c r="CA77" i="15"/>
  <c r="BY45" i="15"/>
  <c r="BZ45" i="15"/>
  <c r="CA45" i="15"/>
  <c r="BY46" i="15"/>
  <c r="BZ46" i="15"/>
  <c r="CA46" i="15"/>
  <c r="BY47" i="15"/>
  <c r="BZ47" i="15"/>
  <c r="CA47" i="15"/>
  <c r="BY48" i="15"/>
  <c r="BZ48" i="15"/>
  <c r="CA48" i="15"/>
  <c r="BY49" i="15"/>
  <c r="BZ49" i="15"/>
  <c r="CA49" i="15"/>
  <c r="BY50" i="15"/>
  <c r="BZ50" i="15"/>
  <c r="CA50" i="15"/>
  <c r="BY51" i="15"/>
  <c r="BZ51" i="15"/>
  <c r="CA51" i="15"/>
  <c r="BY52" i="15"/>
  <c r="BZ52" i="15"/>
  <c r="CA52" i="15"/>
  <c r="BY53" i="15"/>
  <c r="BZ53" i="15"/>
  <c r="CA53" i="15"/>
  <c r="BY54" i="15"/>
  <c r="BZ54" i="15"/>
  <c r="CA54" i="15"/>
  <c r="BY55" i="15"/>
  <c r="BZ55" i="15"/>
  <c r="CA55" i="15"/>
  <c r="BY56" i="15"/>
  <c r="BZ56" i="15"/>
  <c r="CA56" i="15"/>
  <c r="BY57" i="15"/>
  <c r="BZ57" i="15"/>
  <c r="CA57" i="15"/>
  <c r="BY58" i="15"/>
  <c r="BZ58" i="15"/>
  <c r="CA58" i="15"/>
  <c r="BY59" i="15"/>
  <c r="BZ59" i="15"/>
  <c r="CA59" i="15"/>
  <c r="BY60" i="15"/>
  <c r="BZ60" i="15"/>
  <c r="CA60" i="15"/>
  <c r="BY61" i="15"/>
  <c r="BZ61" i="15"/>
  <c r="CA61" i="15"/>
  <c r="BY62" i="15"/>
  <c r="BZ62" i="15"/>
  <c r="CA62" i="15"/>
  <c r="BY63" i="15"/>
  <c r="BZ63" i="15"/>
  <c r="CA63" i="15"/>
  <c r="BY64" i="15"/>
  <c r="BZ64" i="15"/>
  <c r="CA64" i="15"/>
  <c r="BY65" i="15"/>
  <c r="BZ65" i="15"/>
  <c r="CA65" i="15"/>
  <c r="BY66" i="15"/>
  <c r="BZ66" i="15"/>
  <c r="CA66" i="15"/>
  <c r="BY41" i="15"/>
  <c r="BZ41" i="15"/>
  <c r="CA41" i="15"/>
  <c r="BY42" i="15"/>
  <c r="BZ42" i="15"/>
  <c r="CA42" i="15"/>
  <c r="BY43" i="15"/>
  <c r="BZ43" i="15"/>
  <c r="CA43" i="15"/>
  <c r="BY34" i="15"/>
  <c r="BZ34" i="15"/>
  <c r="CA34" i="15"/>
  <c r="BY35" i="15"/>
  <c r="BZ35" i="15"/>
  <c r="CA35" i="15"/>
  <c r="BY36" i="15"/>
  <c r="BZ36" i="15"/>
  <c r="CA36" i="15"/>
  <c r="BY37" i="15"/>
  <c r="BZ37" i="15"/>
  <c r="CA37" i="15"/>
  <c r="BY38" i="15"/>
  <c r="BZ38" i="15"/>
  <c r="CA38" i="15"/>
  <c r="BY39" i="15"/>
  <c r="BZ39" i="15"/>
  <c r="CA39" i="15"/>
  <c r="BY29" i="15"/>
  <c r="BZ29" i="15"/>
  <c r="CA29" i="15"/>
  <c r="BY30" i="15"/>
  <c r="BZ30" i="15"/>
  <c r="CA30" i="15"/>
  <c r="BY31" i="15"/>
  <c r="BZ31" i="15"/>
  <c r="CA31" i="15"/>
  <c r="BY32" i="15"/>
  <c r="BZ32" i="15"/>
  <c r="CA32" i="15"/>
  <c r="BY24" i="15"/>
  <c r="BZ24" i="15"/>
  <c r="CA24" i="15"/>
  <c r="BY25" i="15"/>
  <c r="BZ25" i="15"/>
  <c r="CA25" i="15"/>
  <c r="BY26" i="15"/>
  <c r="BZ26" i="15"/>
  <c r="CA26" i="15"/>
  <c r="BY27" i="15"/>
  <c r="BZ27" i="15"/>
  <c r="CA27" i="15"/>
  <c r="BY19" i="15"/>
  <c r="BZ19" i="15"/>
  <c r="CA19" i="15"/>
  <c r="BY20" i="15"/>
  <c r="BZ20" i="15"/>
  <c r="CA20" i="15"/>
  <c r="BY21" i="15"/>
  <c r="BZ21" i="15"/>
  <c r="CA21" i="15"/>
  <c r="BY22" i="15"/>
  <c r="BZ22" i="15"/>
  <c r="CA22" i="15"/>
  <c r="BY15" i="15"/>
  <c r="BZ15" i="15" s="1"/>
  <c r="CA15" i="15"/>
  <c r="BY16" i="15"/>
  <c r="BZ16" i="15"/>
  <c r="CA16" i="15"/>
  <c r="BY17" i="15"/>
  <c r="BZ17" i="15"/>
  <c r="CA17" i="15"/>
  <c r="BU94" i="15"/>
  <c r="BV94" i="15"/>
  <c r="BW94" i="15"/>
  <c r="BU88" i="15"/>
  <c r="BV88" i="15"/>
  <c r="BW88" i="15"/>
  <c r="BU89" i="15"/>
  <c r="BV89" i="15"/>
  <c r="BW89" i="15"/>
  <c r="BU90" i="15"/>
  <c r="BV90" i="15"/>
  <c r="BW90" i="15"/>
  <c r="BU91" i="15"/>
  <c r="BV91" i="15"/>
  <c r="BW91" i="15"/>
  <c r="BU92" i="15"/>
  <c r="BV92" i="15"/>
  <c r="BW92" i="15"/>
  <c r="BU82" i="15"/>
  <c r="BV82" i="15"/>
  <c r="BW82" i="15"/>
  <c r="BU83" i="15"/>
  <c r="BV83" i="15"/>
  <c r="BW83" i="15"/>
  <c r="BU84" i="15"/>
  <c r="BV84" i="15"/>
  <c r="BW84" i="15"/>
  <c r="BU85" i="15"/>
  <c r="BV85" i="15"/>
  <c r="BW85" i="15"/>
  <c r="BU86" i="15"/>
  <c r="BV86" i="15"/>
  <c r="BW86" i="15"/>
  <c r="BU79" i="15"/>
  <c r="BV79" i="15"/>
  <c r="BW79" i="15"/>
  <c r="BU80" i="15"/>
  <c r="BV80" i="15"/>
  <c r="BW80" i="15"/>
  <c r="BU68" i="15"/>
  <c r="BV68" i="15"/>
  <c r="BW68" i="15"/>
  <c r="BU69" i="15"/>
  <c r="BV69" i="15"/>
  <c r="BW69" i="15"/>
  <c r="BU70" i="15"/>
  <c r="BV70" i="15"/>
  <c r="BW70" i="15"/>
  <c r="BU71" i="15"/>
  <c r="BV71" i="15"/>
  <c r="BW71" i="15"/>
  <c r="BU72" i="15"/>
  <c r="BV72" i="15"/>
  <c r="BW72" i="15"/>
  <c r="BU73" i="15"/>
  <c r="BV73" i="15"/>
  <c r="BW73" i="15"/>
  <c r="BU74" i="15"/>
  <c r="BV74" i="15"/>
  <c r="BW74" i="15"/>
  <c r="BU75" i="15"/>
  <c r="BV75" i="15"/>
  <c r="BW75" i="15"/>
  <c r="BU76" i="15"/>
  <c r="BV76" i="15"/>
  <c r="BW76" i="15"/>
  <c r="BU77" i="15"/>
  <c r="BV77" i="15"/>
  <c r="BW77" i="15"/>
  <c r="BU45" i="15"/>
  <c r="BV45" i="15"/>
  <c r="BW45" i="15"/>
  <c r="BU46" i="15"/>
  <c r="BV46" i="15"/>
  <c r="BW46" i="15"/>
  <c r="BU47" i="15"/>
  <c r="BV47" i="15"/>
  <c r="BW47" i="15"/>
  <c r="BU48" i="15"/>
  <c r="BV48" i="15"/>
  <c r="BW48" i="15"/>
  <c r="BU49" i="15"/>
  <c r="BV49" i="15"/>
  <c r="BW49" i="15"/>
  <c r="BU50" i="15"/>
  <c r="BV50" i="15"/>
  <c r="BW50" i="15"/>
  <c r="BU51" i="15"/>
  <c r="BV51" i="15"/>
  <c r="BW51" i="15"/>
  <c r="BU52" i="15"/>
  <c r="BV52" i="15"/>
  <c r="BW52" i="15"/>
  <c r="BU53" i="15"/>
  <c r="BV53" i="15"/>
  <c r="BW53" i="15"/>
  <c r="BU54" i="15"/>
  <c r="BV54" i="15"/>
  <c r="BW54" i="15"/>
  <c r="BU55" i="15"/>
  <c r="BV55" i="15"/>
  <c r="BW55" i="15"/>
  <c r="BU56" i="15"/>
  <c r="BV56" i="15"/>
  <c r="BW56" i="15"/>
  <c r="BU57" i="15"/>
  <c r="BV57" i="15"/>
  <c r="BW57" i="15"/>
  <c r="BU58" i="15"/>
  <c r="BV58" i="15"/>
  <c r="BW58" i="15"/>
  <c r="BU59" i="15"/>
  <c r="BV59" i="15"/>
  <c r="BW59" i="15"/>
  <c r="BU60" i="15"/>
  <c r="BV60" i="15"/>
  <c r="BW60" i="15"/>
  <c r="BU61" i="15"/>
  <c r="BV61" i="15"/>
  <c r="BW61" i="15"/>
  <c r="BU62" i="15"/>
  <c r="BV62" i="15"/>
  <c r="BW62" i="15"/>
  <c r="BU63" i="15"/>
  <c r="BV63" i="15"/>
  <c r="BW63" i="15"/>
  <c r="BU64" i="15"/>
  <c r="BV64" i="15"/>
  <c r="BW64" i="15"/>
  <c r="BU65" i="15"/>
  <c r="BV65" i="15"/>
  <c r="BW65" i="15"/>
  <c r="BU66" i="15"/>
  <c r="BV66" i="15"/>
  <c r="BW66" i="15"/>
  <c r="BU41" i="15"/>
  <c r="BV41" i="15"/>
  <c r="BW41" i="15"/>
  <c r="BU42" i="15"/>
  <c r="BV42" i="15"/>
  <c r="BW42" i="15"/>
  <c r="BU43" i="15"/>
  <c r="BV43" i="15"/>
  <c r="BW43" i="15"/>
  <c r="BU34" i="15"/>
  <c r="BV34" i="15"/>
  <c r="BW34" i="15"/>
  <c r="BU35" i="15"/>
  <c r="BV35" i="15"/>
  <c r="BW35" i="15"/>
  <c r="BU36" i="15"/>
  <c r="BV36" i="15"/>
  <c r="BW36" i="15"/>
  <c r="BU37" i="15"/>
  <c r="BV37" i="15"/>
  <c r="BW37" i="15"/>
  <c r="BU38" i="15"/>
  <c r="BV38" i="15"/>
  <c r="BW38" i="15"/>
  <c r="BU39" i="15"/>
  <c r="BV39" i="15"/>
  <c r="BW39" i="15"/>
  <c r="BU29" i="15"/>
  <c r="BV29" i="15"/>
  <c r="BW29" i="15"/>
  <c r="BU30" i="15"/>
  <c r="BV30" i="15"/>
  <c r="BW30" i="15"/>
  <c r="BU31" i="15"/>
  <c r="BV31" i="15"/>
  <c r="BW31" i="15"/>
  <c r="BU32" i="15"/>
  <c r="BV32" i="15"/>
  <c r="BW32" i="15"/>
  <c r="BU24" i="15"/>
  <c r="BV24" i="15"/>
  <c r="BW24" i="15"/>
  <c r="BU25" i="15"/>
  <c r="BV25" i="15"/>
  <c r="BW25" i="15"/>
  <c r="BU26" i="15"/>
  <c r="BV26" i="15"/>
  <c r="BW26" i="15"/>
  <c r="BU27" i="15"/>
  <c r="BV27" i="15"/>
  <c r="BW27" i="15"/>
  <c r="BU19" i="15"/>
  <c r="BV19" i="15"/>
  <c r="BW19" i="15"/>
  <c r="BU20" i="15"/>
  <c r="BV20" i="15"/>
  <c r="BW20" i="15"/>
  <c r="BU21" i="15"/>
  <c r="BV21" i="15"/>
  <c r="BW21" i="15"/>
  <c r="BU22" i="15"/>
  <c r="BV22" i="15"/>
  <c r="BW22" i="15"/>
  <c r="BU15" i="15"/>
  <c r="BV15" i="15"/>
  <c r="BW15" i="15"/>
  <c r="BU16" i="15"/>
  <c r="BV16" i="15"/>
  <c r="BW16" i="15"/>
  <c r="BU17" i="15"/>
  <c r="BV17" i="15"/>
  <c r="BW17" i="15"/>
  <c r="BU94" i="10"/>
  <c r="BW94" i="10" s="1"/>
  <c r="BV94" i="10"/>
  <c r="BU88" i="10"/>
  <c r="BW88" i="10" s="1"/>
  <c r="BV88" i="10"/>
  <c r="BU89" i="10"/>
  <c r="BW89" i="10" s="1"/>
  <c r="BV89" i="10"/>
  <c r="BU90" i="10"/>
  <c r="BW90" i="10" s="1"/>
  <c r="BV90" i="10"/>
  <c r="BU91" i="10"/>
  <c r="BW91" i="10" s="1"/>
  <c r="BV91" i="10"/>
  <c r="BU92" i="10"/>
  <c r="BW92" i="10" s="1"/>
  <c r="BV92" i="10"/>
  <c r="BU82" i="10"/>
  <c r="BW82" i="10" s="1"/>
  <c r="BV82" i="10"/>
  <c r="BU83" i="10"/>
  <c r="BW83" i="10" s="1"/>
  <c r="BV83" i="10"/>
  <c r="BU84" i="10"/>
  <c r="BW84" i="10" s="1"/>
  <c r="BV84" i="10"/>
  <c r="BU85" i="10"/>
  <c r="BW85" i="10" s="1"/>
  <c r="BV85" i="10"/>
  <c r="BU86" i="10"/>
  <c r="BW86" i="10" s="1"/>
  <c r="BV86" i="10"/>
  <c r="BU79" i="10"/>
  <c r="BW79" i="10" s="1"/>
  <c r="BV79" i="10"/>
  <c r="BU80" i="10"/>
  <c r="BW80" i="10" s="1"/>
  <c r="BV80" i="10"/>
  <c r="BU68" i="10"/>
  <c r="BW68" i="10" s="1"/>
  <c r="BV68" i="10"/>
  <c r="BU69" i="10"/>
  <c r="BW69" i="10" s="1"/>
  <c r="BV69" i="10"/>
  <c r="BU70" i="10"/>
  <c r="BW70" i="10" s="1"/>
  <c r="BV70" i="10"/>
  <c r="BU71" i="10"/>
  <c r="BW71" i="10" s="1"/>
  <c r="BV71" i="10"/>
  <c r="BU72" i="10"/>
  <c r="BW72" i="10" s="1"/>
  <c r="BV72" i="10"/>
  <c r="BU73" i="10"/>
  <c r="BW73" i="10" s="1"/>
  <c r="BV73" i="10"/>
  <c r="BU74" i="10"/>
  <c r="BW74" i="10" s="1"/>
  <c r="BV74" i="10"/>
  <c r="BU75" i="10"/>
  <c r="BW75" i="10" s="1"/>
  <c r="BV75" i="10"/>
  <c r="BU76" i="10"/>
  <c r="BW76" i="10" s="1"/>
  <c r="BV76" i="10"/>
  <c r="BU77" i="10"/>
  <c r="BW77" i="10" s="1"/>
  <c r="BV77" i="10"/>
  <c r="BU45" i="10"/>
  <c r="BW45" i="10" s="1"/>
  <c r="BV45" i="10"/>
  <c r="BU46" i="10"/>
  <c r="BW46" i="10" s="1"/>
  <c r="BV46" i="10"/>
  <c r="BU47" i="10"/>
  <c r="BW47" i="10" s="1"/>
  <c r="BV47" i="10"/>
  <c r="BU48" i="10"/>
  <c r="BW48" i="10" s="1"/>
  <c r="BV48" i="10"/>
  <c r="BU49" i="10"/>
  <c r="BW49" i="10" s="1"/>
  <c r="BV49" i="10"/>
  <c r="BU50" i="10"/>
  <c r="BW50" i="10" s="1"/>
  <c r="BV50" i="10"/>
  <c r="BU51" i="10"/>
  <c r="BW51" i="10" s="1"/>
  <c r="BV51" i="10"/>
  <c r="BU52" i="10"/>
  <c r="BW52" i="10" s="1"/>
  <c r="BV52" i="10"/>
  <c r="BU53" i="10"/>
  <c r="BW53" i="10" s="1"/>
  <c r="BV53" i="10"/>
  <c r="BU54" i="10"/>
  <c r="BW54" i="10" s="1"/>
  <c r="BV54" i="10"/>
  <c r="BU55" i="10"/>
  <c r="BW55" i="10" s="1"/>
  <c r="BV55" i="10"/>
  <c r="BU56" i="10"/>
  <c r="BW56" i="10" s="1"/>
  <c r="BV56" i="10"/>
  <c r="BU57" i="10"/>
  <c r="BW57" i="10" s="1"/>
  <c r="BV57" i="10"/>
  <c r="BU58" i="10"/>
  <c r="BW58" i="10" s="1"/>
  <c r="BV58" i="10"/>
  <c r="BU59" i="10"/>
  <c r="BW59" i="10" s="1"/>
  <c r="BV59" i="10"/>
  <c r="BU60" i="10"/>
  <c r="BW60" i="10" s="1"/>
  <c r="BV60" i="10"/>
  <c r="BU61" i="10"/>
  <c r="BW61" i="10" s="1"/>
  <c r="BV61" i="10"/>
  <c r="BU62" i="10"/>
  <c r="BW62" i="10" s="1"/>
  <c r="BV62" i="10"/>
  <c r="BU63" i="10"/>
  <c r="BW63" i="10" s="1"/>
  <c r="BV63" i="10"/>
  <c r="BU64" i="10"/>
  <c r="BW64" i="10" s="1"/>
  <c r="BV64" i="10"/>
  <c r="BU65" i="10"/>
  <c r="BW65" i="10" s="1"/>
  <c r="BV65" i="10"/>
  <c r="BU66" i="10"/>
  <c r="BW66" i="10" s="1"/>
  <c r="BV66" i="10"/>
  <c r="BU41" i="10"/>
  <c r="BW41" i="10" s="1"/>
  <c r="BV41" i="10"/>
  <c r="BU42" i="10"/>
  <c r="BW42" i="10" s="1"/>
  <c r="BV42" i="10"/>
  <c r="BU43" i="10"/>
  <c r="BW43" i="10" s="1"/>
  <c r="BV43" i="10"/>
  <c r="BU34" i="10"/>
  <c r="BW34" i="10" s="1"/>
  <c r="BV34" i="10"/>
  <c r="BU35" i="10"/>
  <c r="BW35" i="10" s="1"/>
  <c r="BV35" i="10"/>
  <c r="BU36" i="10"/>
  <c r="BW36" i="10" s="1"/>
  <c r="BV36" i="10"/>
  <c r="BU37" i="10"/>
  <c r="BW37" i="10" s="1"/>
  <c r="BV37" i="10"/>
  <c r="BU38" i="10"/>
  <c r="BW38" i="10" s="1"/>
  <c r="BV38" i="10"/>
  <c r="BU39" i="10"/>
  <c r="BW39" i="10" s="1"/>
  <c r="BV39" i="10"/>
  <c r="BU29" i="10"/>
  <c r="BW29" i="10" s="1"/>
  <c r="BV29" i="10"/>
  <c r="BU30" i="10"/>
  <c r="BW30" i="10" s="1"/>
  <c r="BV30" i="10"/>
  <c r="BU31" i="10"/>
  <c r="BW31" i="10" s="1"/>
  <c r="BV31" i="10"/>
  <c r="BU32" i="10"/>
  <c r="BW32" i="10" s="1"/>
  <c r="BV32" i="10"/>
  <c r="BU24" i="10"/>
  <c r="BW24" i="10" s="1"/>
  <c r="BV24" i="10"/>
  <c r="BU25" i="10"/>
  <c r="BW25" i="10" s="1"/>
  <c r="BV25" i="10"/>
  <c r="BU26" i="10"/>
  <c r="BW26" i="10" s="1"/>
  <c r="BV26" i="10"/>
  <c r="BU27" i="10"/>
  <c r="BW27" i="10" s="1"/>
  <c r="BV27" i="10"/>
  <c r="BU19" i="10"/>
  <c r="BW19" i="10" s="1"/>
  <c r="BV19" i="10"/>
  <c r="BU20" i="10"/>
  <c r="BW20" i="10" s="1"/>
  <c r="BV20" i="10"/>
  <c r="BU21" i="10"/>
  <c r="BW21" i="10" s="1"/>
  <c r="BV21" i="10"/>
  <c r="BU22" i="10"/>
  <c r="BW22" i="10" s="1"/>
  <c r="BV22" i="10"/>
  <c r="BU15" i="10"/>
  <c r="BW15" i="10" s="1"/>
  <c r="BV15" i="10"/>
  <c r="BU16" i="10"/>
  <c r="BW16" i="10" s="1"/>
  <c r="BV16" i="10"/>
  <c r="BU17" i="10"/>
  <c r="BW17" i="10" s="1"/>
  <c r="BV17" i="10"/>
  <c r="BQ94" i="10"/>
  <c r="BR94" i="10"/>
  <c r="BS94" i="10"/>
  <c r="BQ88" i="10"/>
  <c r="BR88" i="10"/>
  <c r="BS88" i="10"/>
  <c r="BQ89" i="10"/>
  <c r="BR89" i="10"/>
  <c r="BS89" i="10"/>
  <c r="BQ90" i="10"/>
  <c r="BR90" i="10"/>
  <c r="BS90" i="10"/>
  <c r="BQ91" i="10"/>
  <c r="BR91" i="10"/>
  <c r="BS91" i="10"/>
  <c r="BQ92" i="10"/>
  <c r="BR92" i="10"/>
  <c r="BS92" i="10"/>
  <c r="BQ82" i="10"/>
  <c r="BR82" i="10"/>
  <c r="BS82" i="10"/>
  <c r="BQ83" i="10"/>
  <c r="BR83" i="10"/>
  <c r="BS83" i="10"/>
  <c r="BQ84" i="10"/>
  <c r="BR84" i="10"/>
  <c r="BS84" i="10"/>
  <c r="BQ85" i="10"/>
  <c r="BR85" i="10"/>
  <c r="BS85" i="10"/>
  <c r="BQ86" i="10"/>
  <c r="BR86" i="10"/>
  <c r="BS86" i="10"/>
  <c r="BQ79" i="10"/>
  <c r="BR79" i="10"/>
  <c r="BS79" i="10"/>
  <c r="BQ80" i="10"/>
  <c r="BR80" i="10"/>
  <c r="BS80" i="10"/>
  <c r="BQ68" i="10"/>
  <c r="BR68" i="10"/>
  <c r="BS68" i="10"/>
  <c r="BQ69" i="10"/>
  <c r="BR69" i="10"/>
  <c r="BS69" i="10"/>
  <c r="BQ70" i="10"/>
  <c r="BR70" i="10"/>
  <c r="BS70" i="10"/>
  <c r="BQ71" i="10"/>
  <c r="BR71" i="10"/>
  <c r="BS71" i="10"/>
  <c r="BQ72" i="10"/>
  <c r="BR72" i="10"/>
  <c r="BS72" i="10"/>
  <c r="BQ73" i="10"/>
  <c r="BR73" i="10"/>
  <c r="BS73" i="10"/>
  <c r="BQ74" i="10"/>
  <c r="BR74" i="10"/>
  <c r="BS74" i="10"/>
  <c r="BQ75" i="10"/>
  <c r="BR75" i="10"/>
  <c r="BS75" i="10"/>
  <c r="BQ76" i="10"/>
  <c r="BR76" i="10"/>
  <c r="BS76" i="10"/>
  <c r="BQ77" i="10"/>
  <c r="BR77" i="10"/>
  <c r="BS77" i="10"/>
  <c r="BQ45" i="10"/>
  <c r="BR45" i="10"/>
  <c r="BS45" i="10"/>
  <c r="BQ46" i="10"/>
  <c r="BR46" i="10"/>
  <c r="BS46" i="10"/>
  <c r="BQ47" i="10"/>
  <c r="BR47" i="10"/>
  <c r="BS47" i="10"/>
  <c r="BQ48" i="10"/>
  <c r="BR48" i="10"/>
  <c r="BS48" i="10"/>
  <c r="BQ49" i="10"/>
  <c r="BR49" i="10"/>
  <c r="BS49" i="10"/>
  <c r="BQ50" i="10"/>
  <c r="BR50" i="10"/>
  <c r="BS50" i="10"/>
  <c r="BQ51" i="10"/>
  <c r="BR51" i="10"/>
  <c r="BS51" i="10"/>
  <c r="BQ52" i="10"/>
  <c r="BR52" i="10"/>
  <c r="BS52" i="10"/>
  <c r="BQ53" i="10"/>
  <c r="BR53" i="10"/>
  <c r="BS53" i="10"/>
  <c r="BQ54" i="10"/>
  <c r="BR54" i="10"/>
  <c r="BS54" i="10"/>
  <c r="BQ55" i="10"/>
  <c r="BR55" i="10"/>
  <c r="BS55" i="10"/>
  <c r="BQ56" i="10"/>
  <c r="BR56" i="10"/>
  <c r="BS56" i="10"/>
  <c r="BQ57" i="10"/>
  <c r="BR57" i="10"/>
  <c r="BS57" i="10"/>
  <c r="BQ58" i="10"/>
  <c r="BR58" i="10"/>
  <c r="BS58" i="10"/>
  <c r="BQ59" i="10"/>
  <c r="BR59" i="10"/>
  <c r="BS59" i="10"/>
  <c r="BQ60" i="10"/>
  <c r="BR60" i="10"/>
  <c r="BS60" i="10"/>
  <c r="BQ61" i="10"/>
  <c r="BR61" i="10"/>
  <c r="BS61" i="10"/>
  <c r="BQ62" i="10"/>
  <c r="BR62" i="10"/>
  <c r="BS62" i="10"/>
  <c r="BQ63" i="10"/>
  <c r="BR63" i="10"/>
  <c r="BS63" i="10"/>
  <c r="BQ64" i="10"/>
  <c r="BR64" i="10"/>
  <c r="BS64" i="10"/>
  <c r="BQ65" i="10"/>
  <c r="BR65" i="10"/>
  <c r="BS65" i="10"/>
  <c r="BQ66" i="10"/>
  <c r="BR66" i="10"/>
  <c r="BS66" i="10"/>
  <c r="BQ41" i="10"/>
  <c r="BR41" i="10"/>
  <c r="BS41" i="10"/>
  <c r="BQ42" i="10"/>
  <c r="BR42" i="10"/>
  <c r="BS42" i="10"/>
  <c r="BQ43" i="10"/>
  <c r="BR43" i="10"/>
  <c r="BS43" i="10"/>
  <c r="BQ34" i="10"/>
  <c r="BR34" i="10"/>
  <c r="BS34" i="10"/>
  <c r="BQ35" i="10"/>
  <c r="BR35" i="10"/>
  <c r="BS35" i="10"/>
  <c r="BQ36" i="10"/>
  <c r="BR36" i="10"/>
  <c r="BS36" i="10"/>
  <c r="BQ37" i="10"/>
  <c r="BR37" i="10"/>
  <c r="BS37" i="10"/>
  <c r="BQ38" i="10"/>
  <c r="BR38" i="10"/>
  <c r="BS38" i="10"/>
  <c r="BQ39" i="10"/>
  <c r="BR39" i="10"/>
  <c r="BS39" i="10"/>
  <c r="BQ29" i="10"/>
  <c r="BR29" i="10"/>
  <c r="BS29" i="10"/>
  <c r="BQ30" i="10"/>
  <c r="BR30" i="10"/>
  <c r="BS30" i="10"/>
  <c r="BQ31" i="10"/>
  <c r="BR31" i="10"/>
  <c r="BS31" i="10"/>
  <c r="BQ32" i="10"/>
  <c r="BR32" i="10"/>
  <c r="BS32" i="10"/>
  <c r="BQ24" i="10"/>
  <c r="BR24" i="10"/>
  <c r="BS24" i="10"/>
  <c r="BQ25" i="10"/>
  <c r="BR25" i="10"/>
  <c r="BS25" i="10"/>
  <c r="BQ26" i="10"/>
  <c r="BR26" i="10"/>
  <c r="BS26" i="10"/>
  <c r="BQ27" i="10"/>
  <c r="BR27" i="10"/>
  <c r="BS27" i="10"/>
  <c r="BQ19" i="10"/>
  <c r="BR19" i="10"/>
  <c r="BS19" i="10"/>
  <c r="BQ20" i="10"/>
  <c r="BR20" i="10"/>
  <c r="BS20" i="10"/>
  <c r="BQ21" i="10"/>
  <c r="BR21" i="10"/>
  <c r="BS21" i="10"/>
  <c r="BQ22" i="10"/>
  <c r="BR22" i="10"/>
  <c r="BS22" i="10"/>
  <c r="BQ15" i="10"/>
  <c r="BR15" i="10" s="1"/>
  <c r="BS15" i="10"/>
  <c r="BQ16" i="10"/>
  <c r="BR16" i="10"/>
  <c r="BS16" i="10"/>
  <c r="BQ17" i="10"/>
  <c r="BR17" i="10"/>
  <c r="BS17" i="10"/>
  <c r="BQ94" i="15"/>
  <c r="BQ92" i="15"/>
  <c r="BQ91" i="15"/>
  <c r="BQ90" i="15"/>
  <c r="BQ89" i="15"/>
  <c r="BQ88" i="15"/>
  <c r="BQ86" i="15"/>
  <c r="BQ85" i="15"/>
  <c r="BQ84" i="15"/>
  <c r="BQ83" i="15"/>
  <c r="BQ82" i="15"/>
  <c r="BQ80" i="15"/>
  <c r="BQ79" i="15"/>
  <c r="BQ77" i="15"/>
  <c r="BQ76" i="15"/>
  <c r="BQ75" i="15"/>
  <c r="BQ74" i="15"/>
  <c r="BQ73" i="15"/>
  <c r="BQ72" i="15"/>
  <c r="BQ71" i="15"/>
  <c r="BQ70" i="15"/>
  <c r="BQ69" i="15"/>
  <c r="BQ68" i="15"/>
  <c r="BQ66" i="15"/>
  <c r="BQ65" i="15"/>
  <c r="BQ64" i="15"/>
  <c r="BQ63" i="15"/>
  <c r="BQ62" i="15"/>
  <c r="BQ61" i="15"/>
  <c r="BQ60" i="15"/>
  <c r="BQ59" i="15"/>
  <c r="BQ58" i="15"/>
  <c r="BQ57" i="15"/>
  <c r="BQ56" i="15"/>
  <c r="BQ55" i="15"/>
  <c r="BQ54" i="15"/>
  <c r="BQ53" i="15"/>
  <c r="BQ52" i="15"/>
  <c r="BQ51" i="15"/>
  <c r="BQ50" i="15"/>
  <c r="BQ49" i="15"/>
  <c r="BQ48" i="15"/>
  <c r="BQ47" i="15"/>
  <c r="BQ46" i="15"/>
  <c r="BQ45" i="15"/>
  <c r="BQ43" i="15"/>
  <c r="BQ42" i="15"/>
  <c r="BQ41" i="15"/>
  <c r="BQ39" i="15"/>
  <c r="BQ38" i="15"/>
  <c r="BQ37" i="15"/>
  <c r="BQ36" i="15"/>
  <c r="BQ35" i="15"/>
  <c r="BQ34" i="15"/>
  <c r="BQ32" i="15"/>
  <c r="BQ31" i="15"/>
  <c r="BQ30" i="15"/>
  <c r="BQ29" i="15"/>
  <c r="BQ27" i="15"/>
  <c r="BQ26" i="15"/>
  <c r="BQ25" i="15"/>
  <c r="BQ24" i="15"/>
  <c r="BQ22" i="15"/>
  <c r="BQ21" i="15"/>
  <c r="BQ20" i="15"/>
  <c r="BQ19" i="15"/>
  <c r="BQ17" i="15"/>
  <c r="BQ16" i="15"/>
  <c r="BQ15" i="15"/>
  <c r="EA95" i="15"/>
  <c r="DW95" i="15"/>
  <c r="DS95" i="15"/>
  <c r="DO95" i="15"/>
  <c r="DK95" i="15"/>
  <c r="DG95" i="15"/>
  <c r="DC95" i="15"/>
  <c r="CY95" i="15"/>
  <c r="CU95" i="15"/>
  <c r="CQ95" i="15"/>
  <c r="CM95" i="15"/>
  <c r="CI95" i="15"/>
  <c r="CE95" i="15"/>
  <c r="CA95" i="15"/>
  <c r="BW95" i="15"/>
  <c r="BO95" i="15"/>
  <c r="BK95" i="15"/>
  <c r="BG95" i="15"/>
  <c r="BC95" i="15"/>
  <c r="AY95" i="15"/>
  <c r="AU95" i="15"/>
  <c r="AM95" i="15"/>
  <c r="AI95" i="15"/>
  <c r="AE95" i="15"/>
  <c r="AA95" i="15"/>
  <c r="W95" i="15"/>
  <c r="S95" i="15"/>
  <c r="O95" i="15"/>
  <c r="K94" i="15"/>
  <c r="K92" i="15"/>
  <c r="K91" i="15"/>
  <c r="K90" i="15"/>
  <c r="K89" i="15"/>
  <c r="K88" i="15"/>
  <c r="K86" i="15"/>
  <c r="K85" i="15"/>
  <c r="K84" i="15"/>
  <c r="K83" i="15"/>
  <c r="K82" i="15"/>
  <c r="K80" i="15"/>
  <c r="K79" i="15"/>
  <c r="K77" i="15"/>
  <c r="K76" i="15"/>
  <c r="K75" i="15"/>
  <c r="K74" i="15"/>
  <c r="K73" i="15"/>
  <c r="K72" i="15"/>
  <c r="K71" i="15"/>
  <c r="K70" i="15"/>
  <c r="K69" i="15"/>
  <c r="K68" i="15"/>
  <c r="K66" i="15"/>
  <c r="K65" i="15"/>
  <c r="K64" i="15"/>
  <c r="K63" i="15"/>
  <c r="K62" i="15"/>
  <c r="K61" i="15"/>
  <c r="K60" i="15"/>
  <c r="K59" i="15"/>
  <c r="K58" i="15"/>
  <c r="K57" i="15"/>
  <c r="K56" i="15"/>
  <c r="K55" i="15"/>
  <c r="K54" i="15"/>
  <c r="K53" i="15"/>
  <c r="K52" i="15"/>
  <c r="K51" i="15"/>
  <c r="K50" i="15"/>
  <c r="K49" i="15"/>
  <c r="K48" i="15"/>
  <c r="K47" i="15"/>
  <c r="K46" i="15"/>
  <c r="K45" i="15"/>
  <c r="K43" i="15"/>
  <c r="K42" i="15"/>
  <c r="K41" i="15"/>
  <c r="K39" i="15"/>
  <c r="K38" i="15"/>
  <c r="K37" i="15"/>
  <c r="K36" i="15"/>
  <c r="K35" i="15"/>
  <c r="K34" i="15"/>
  <c r="K32" i="15"/>
  <c r="K31" i="15"/>
  <c r="K30" i="15"/>
  <c r="K29" i="15"/>
  <c r="K27" i="15"/>
  <c r="K26" i="15"/>
  <c r="K25" i="15"/>
  <c r="K24" i="15"/>
  <c r="K22" i="15"/>
  <c r="K21" i="15"/>
  <c r="K20" i="15"/>
  <c r="K19" i="15"/>
  <c r="K17" i="15"/>
  <c r="K16" i="15"/>
  <c r="K15" i="15"/>
  <c r="K95" i="15" s="1"/>
  <c r="DX11" i="15"/>
  <c r="DT11" i="15"/>
  <c r="DP11" i="15"/>
  <c r="DL11" i="15"/>
  <c r="DH11" i="15"/>
  <c r="DD11" i="15"/>
  <c r="CZ11" i="15"/>
  <c r="CV11" i="15"/>
  <c r="CR11" i="15"/>
  <c r="CN11" i="15"/>
  <c r="CJ11" i="15"/>
  <c r="CF11" i="15"/>
  <c r="CB11" i="15"/>
  <c r="BX11" i="15"/>
  <c r="BT11" i="15"/>
  <c r="BP11" i="15"/>
  <c r="BL11" i="15"/>
  <c r="BH11" i="15"/>
  <c r="BD11" i="15"/>
  <c r="AZ11" i="15"/>
  <c r="AV11" i="15"/>
  <c r="AR11" i="15"/>
  <c r="AN11" i="15"/>
  <c r="AJ11" i="15"/>
  <c r="AF11" i="15"/>
  <c r="AB11" i="15"/>
  <c r="X11" i="15"/>
  <c r="T11" i="15"/>
  <c r="P11" i="15"/>
  <c r="L11" i="15"/>
  <c r="L8" i="15"/>
  <c r="B26" i="14"/>
  <c r="AD61" i="1"/>
  <c r="D15" i="14" a="1"/>
  <c r="D15" i="14"/>
  <c r="B40" i="14"/>
  <c r="A40" i="14"/>
  <c r="B39" i="14"/>
  <c r="A39" i="14"/>
  <c r="B38" i="14"/>
  <c r="A38" i="14"/>
  <c r="B37" i="14"/>
  <c r="A37" i="14"/>
  <c r="B36" i="14"/>
  <c r="A36" i="14"/>
  <c r="B35" i="14"/>
  <c r="A35" i="14"/>
  <c r="B34" i="14"/>
  <c r="A34" i="14"/>
  <c r="B33" i="14"/>
  <c r="A33" i="14"/>
  <c r="B32" i="14"/>
  <c r="A32" i="14"/>
  <c r="B31" i="14"/>
  <c r="A31" i="14"/>
  <c r="B30" i="14"/>
  <c r="A30" i="14"/>
  <c r="B29" i="14"/>
  <c r="A29" i="14"/>
  <c r="B28" i="14"/>
  <c r="A28" i="14"/>
  <c r="B27" i="14"/>
  <c r="A27" i="14"/>
  <c r="A26" i="14"/>
  <c r="B25" i="14"/>
  <c r="A25" i="14"/>
  <c r="B24" i="14"/>
  <c r="A24" i="14"/>
  <c r="B23" i="14"/>
  <c r="A23" i="14"/>
  <c r="B22" i="14"/>
  <c r="A22" i="14"/>
  <c r="B21" i="14"/>
  <c r="A21" i="14"/>
  <c r="B20" i="14"/>
  <c r="A20" i="14"/>
  <c r="B19" i="14"/>
  <c r="A19" i="14"/>
  <c r="B18" i="14"/>
  <c r="A18" i="14"/>
  <c r="B17" i="14"/>
  <c r="A17" i="14"/>
  <c r="B16" i="14"/>
  <c r="A16" i="14"/>
  <c r="B15" i="14"/>
  <c r="A15" i="14"/>
  <c r="J8" i="14"/>
  <c r="X63" i="1"/>
  <c r="I17" i="16" l="1"/>
  <c r="O97" i="15"/>
  <c r="O98" i="15"/>
  <c r="O99" i="15"/>
  <c r="O100" i="15" s="1"/>
  <c r="O101" i="15" s="1"/>
  <c r="S97" i="15"/>
  <c r="S98" i="15"/>
  <c r="S99" i="15"/>
  <c r="S100" i="15" s="1"/>
  <c r="S101" i="15" s="1"/>
  <c r="E18" i="16" s="1"/>
  <c r="I18" i="16" s="1"/>
  <c r="W97" i="15"/>
  <c r="W98" i="15"/>
  <c r="W99" i="15"/>
  <c r="W100" i="15" s="1"/>
  <c r="W101" i="15" s="1"/>
  <c r="E19" i="16" s="1"/>
  <c r="I19" i="16" s="1"/>
  <c r="AA97" i="15"/>
  <c r="AA98" i="15"/>
  <c r="AA99" i="15"/>
  <c r="AA100" i="15" s="1"/>
  <c r="AA101" i="15" s="1"/>
  <c r="E20" i="16" s="1"/>
  <c r="I20" i="16" s="1"/>
  <c r="AM97" i="15"/>
  <c r="AM98" i="15"/>
  <c r="AM99" i="15"/>
  <c r="AM100" i="15" s="1"/>
  <c r="AM101" i="15" s="1"/>
  <c r="I23" i="16" s="1"/>
  <c r="AY97" i="15"/>
  <c r="AY98" i="15"/>
  <c r="AY99" i="15"/>
  <c r="AY100" i="15" s="1"/>
  <c r="AY101" i="15" s="1"/>
  <c r="E26" i="16" s="1"/>
  <c r="I26" i="16" s="1"/>
  <c r="BC97" i="15"/>
  <c r="BC98" i="15"/>
  <c r="BC99" i="15"/>
  <c r="BC100" i="15" s="1"/>
  <c r="BC101" i="15" s="1"/>
  <c r="E27" i="16" s="1"/>
  <c r="I27" i="16" s="1"/>
  <c r="BG97" i="15"/>
  <c r="BG98" i="15"/>
  <c r="BG99" i="15"/>
  <c r="BG100" i="15" s="1"/>
  <c r="BG101" i="15" s="1"/>
  <c r="E28" i="16" s="1"/>
  <c r="I28" i="16" s="1"/>
  <c r="BK97" i="15"/>
  <c r="BK98" i="15"/>
  <c r="BK99" i="15"/>
  <c r="BK100" i="15" s="1"/>
  <c r="BK101" i="15" s="1"/>
  <c r="E29" i="16" s="1"/>
  <c r="I29" i="16" s="1"/>
  <c r="BO97" i="15"/>
  <c r="BO98" i="15"/>
  <c r="BO99" i="15"/>
  <c r="BO100" i="15" s="1"/>
  <c r="BO101" i="15" s="1"/>
  <c r="E30" i="16" s="1"/>
  <c r="I30" i="16" s="1"/>
  <c r="BW97" i="15"/>
  <c r="BW98" i="15"/>
  <c r="BW99" i="15"/>
  <c r="BW100" i="15" s="1"/>
  <c r="BW101" i="15" s="1"/>
  <c r="E32" i="16" s="1"/>
  <c r="I32" i="16" s="1"/>
  <c r="CA97" i="15"/>
  <c r="CA98" i="15"/>
  <c r="CA99" i="15"/>
  <c r="CA100" i="15" s="1"/>
  <c r="CA101" i="15" s="1"/>
  <c r="E33" i="16" s="1"/>
  <c r="I33" i="16" s="1"/>
  <c r="CE97" i="15"/>
  <c r="CE98" i="15"/>
  <c r="CE99" i="15"/>
  <c r="CE100" i="15" s="1"/>
  <c r="CE101" i="15" s="1"/>
  <c r="E34" i="16" s="1"/>
  <c r="I34" i="16" s="1"/>
  <c r="CI97" i="15"/>
  <c r="CI98" i="15"/>
  <c r="CI99" i="15"/>
  <c r="CI100" i="15" s="1"/>
  <c r="CI101" i="15" s="1"/>
  <c r="E35" i="16" s="1"/>
  <c r="I35" i="16" s="1"/>
  <c r="CM97" i="15"/>
  <c r="CM98" i="15"/>
  <c r="CM99" i="15"/>
  <c r="CM100" i="15" s="1"/>
  <c r="CM101" i="15" s="1"/>
  <c r="E36" i="16" s="1"/>
  <c r="I36" i="16" s="1"/>
  <c r="CQ97" i="15"/>
  <c r="CQ98" i="15"/>
  <c r="CQ99" i="15"/>
  <c r="CQ100" i="15" s="1"/>
  <c r="CQ101" i="15" s="1"/>
  <c r="E37" i="16" s="1"/>
  <c r="I37" i="16" s="1"/>
  <c r="CU97" i="15"/>
  <c r="CU98" i="15"/>
  <c r="CU99" i="15"/>
  <c r="CU100" i="15" s="1"/>
  <c r="CU101" i="15" s="1"/>
  <c r="E38" i="16" s="1"/>
  <c r="I38" i="16" s="1"/>
  <c r="DC97" i="15"/>
  <c r="DC98" i="15"/>
  <c r="DC99" i="15"/>
  <c r="DC100" i="15" s="1"/>
  <c r="DC101" i="15" s="1"/>
  <c r="E39" i="16" s="1"/>
  <c r="I39" i="16" s="1"/>
  <c r="DG97" i="15"/>
  <c r="DG98" i="15"/>
  <c r="DG99" i="15"/>
  <c r="DG100" i="15" s="1"/>
  <c r="DG101" i="15" s="1"/>
  <c r="I40" i="16" s="1"/>
  <c r="DK97" i="15"/>
  <c r="DK98" i="15"/>
  <c r="DK99" i="15"/>
  <c r="DK100" i="15" s="1"/>
  <c r="DK101" i="15" s="1"/>
  <c r="I41" i="16" s="1"/>
  <c r="AQ95" i="15"/>
  <c r="AU97" i="15"/>
  <c r="AU98" i="15"/>
  <c r="AU99" i="15"/>
  <c r="AU100" i="15" s="1"/>
  <c r="AU101" i="15" s="1"/>
  <c r="E25" i="16" s="1"/>
  <c r="AE97" i="15"/>
  <c r="AE98" i="15"/>
  <c r="AE99" i="15"/>
  <c r="AE100" i="15" s="1"/>
  <c r="AE101" i="15" s="1"/>
  <c r="E21" i="16" s="1"/>
  <c r="I21" i="16" s="1"/>
  <c r="AI97" i="15"/>
  <c r="AI98" i="15"/>
  <c r="AI99" i="15"/>
  <c r="AI100" i="15" s="1"/>
  <c r="AI101" i="15" s="1"/>
  <c r="E22" i="16" s="1"/>
  <c r="I22" i="16" s="1"/>
  <c r="BS15" i="15"/>
  <c r="BR15" i="15"/>
  <c r="BS16" i="15"/>
  <c r="BR16" i="15"/>
  <c r="BS17" i="15"/>
  <c r="BR17" i="15"/>
  <c r="BS19" i="15"/>
  <c r="BR19" i="15"/>
  <c r="BS20" i="15"/>
  <c r="BR20" i="15"/>
  <c r="BS21" i="15"/>
  <c r="BR21" i="15"/>
  <c r="BS22" i="15"/>
  <c r="BR22" i="15"/>
  <c r="BS24" i="15"/>
  <c r="BR24" i="15"/>
  <c r="BS25" i="15"/>
  <c r="BR25" i="15"/>
  <c r="BS26" i="15"/>
  <c r="BR26" i="15"/>
  <c r="BS27" i="15"/>
  <c r="BR27" i="15"/>
  <c r="BS29" i="15"/>
  <c r="BR29" i="15"/>
  <c r="BS30" i="15"/>
  <c r="BR30" i="15"/>
  <c r="BS31" i="15"/>
  <c r="BR31" i="15"/>
  <c r="BS32" i="15"/>
  <c r="BR32" i="15"/>
  <c r="BS34" i="15"/>
  <c r="BR34" i="15"/>
  <c r="BS35" i="15"/>
  <c r="BR35" i="15"/>
  <c r="BS36" i="15"/>
  <c r="BR36" i="15"/>
  <c r="BS37" i="15"/>
  <c r="BR37" i="15"/>
  <c r="BS38" i="15"/>
  <c r="BR38" i="15"/>
  <c r="BS39" i="15"/>
  <c r="BR39" i="15"/>
  <c r="BS41" i="15"/>
  <c r="BR41" i="15"/>
  <c r="BS42" i="15"/>
  <c r="BR42" i="15"/>
  <c r="BS43" i="15"/>
  <c r="BR43" i="15"/>
  <c r="BS45" i="15"/>
  <c r="BR45" i="15"/>
  <c r="BS46" i="15"/>
  <c r="BR46" i="15"/>
  <c r="BS47" i="15"/>
  <c r="BR47" i="15"/>
  <c r="BS48" i="15"/>
  <c r="BR48" i="15"/>
  <c r="BS49" i="15"/>
  <c r="BR49" i="15"/>
  <c r="BS50" i="15"/>
  <c r="BR50" i="15"/>
  <c r="BS51" i="15"/>
  <c r="BR51" i="15"/>
  <c r="BS52" i="15"/>
  <c r="BR52" i="15"/>
  <c r="BS53" i="15"/>
  <c r="BR53" i="15"/>
  <c r="BS54" i="15"/>
  <c r="BR54" i="15"/>
  <c r="BS55" i="15"/>
  <c r="BR55" i="15"/>
  <c r="BS56" i="15"/>
  <c r="BR56" i="15"/>
  <c r="BS57" i="15"/>
  <c r="BR57" i="15"/>
  <c r="BS58" i="15"/>
  <c r="BR58" i="15"/>
  <c r="BS59" i="15"/>
  <c r="BR59" i="15"/>
  <c r="BS60" i="15"/>
  <c r="BR60" i="15"/>
  <c r="BS61" i="15"/>
  <c r="BR61" i="15"/>
  <c r="BS62" i="15"/>
  <c r="BR62" i="15"/>
  <c r="BS63" i="15"/>
  <c r="BR63" i="15"/>
  <c r="BS64" i="15"/>
  <c r="BR64" i="15"/>
  <c r="BS65" i="15"/>
  <c r="BR65" i="15"/>
  <c r="BS66" i="15"/>
  <c r="BR66" i="15"/>
  <c r="BS68" i="15"/>
  <c r="BR68" i="15"/>
  <c r="BS69" i="15"/>
  <c r="BR69" i="15"/>
  <c r="BS70" i="15"/>
  <c r="BR70" i="15"/>
  <c r="BS71" i="15"/>
  <c r="BR71" i="15"/>
  <c r="BS72" i="15"/>
  <c r="BR72" i="15"/>
  <c r="BS73" i="15"/>
  <c r="BR73" i="15"/>
  <c r="BS74" i="15"/>
  <c r="BR74" i="15"/>
  <c r="BS75" i="15"/>
  <c r="BR75" i="15"/>
  <c r="BS76" i="15"/>
  <c r="BR76" i="15"/>
  <c r="BS77" i="15"/>
  <c r="BR77" i="15"/>
  <c r="BS79" i="15"/>
  <c r="BR79" i="15"/>
  <c r="BS80" i="15"/>
  <c r="BR80" i="15"/>
  <c r="BS82" i="15"/>
  <c r="BR82" i="15"/>
  <c r="BS83" i="15"/>
  <c r="BR83" i="15"/>
  <c r="BS84" i="15"/>
  <c r="BR84" i="15"/>
  <c r="BS85" i="15"/>
  <c r="BR85" i="15"/>
  <c r="BS86" i="15"/>
  <c r="BR86" i="15"/>
  <c r="BS88" i="15"/>
  <c r="BR88" i="15"/>
  <c r="BS89" i="15"/>
  <c r="BR89" i="15"/>
  <c r="BS90" i="15"/>
  <c r="BR90" i="15"/>
  <c r="BS91" i="15"/>
  <c r="BR91" i="15"/>
  <c r="BS92" i="15"/>
  <c r="BR92" i="15"/>
  <c r="BS94" i="15"/>
  <c r="BR94" i="15"/>
  <c r="K99" i="15"/>
  <c r="K97" i="15"/>
  <c r="K100" i="15" s="1"/>
  <c r="K101" i="15" s="1"/>
  <c r="W62" i="1"/>
  <c r="V61" i="1"/>
  <c r="U62" i="1"/>
  <c r="T62" i="1"/>
  <c r="S61" i="1"/>
  <c r="R62" i="1"/>
  <c r="Q62" i="1"/>
  <c r="P61" i="1"/>
  <c r="O62" i="1"/>
  <c r="AQ97" i="15" l="1"/>
  <c r="AQ98" i="15"/>
  <c r="AQ99" i="15"/>
  <c r="AQ100" i="15" s="1"/>
  <c r="AQ101" i="15" s="1"/>
  <c r="E24" i="16" s="1"/>
  <c r="I24" i="16" s="1"/>
  <c r="I25" i="16"/>
  <c r="BS95" i="15"/>
  <c r="N63" i="1"/>
  <c r="M62" i="1"/>
  <c r="L61" i="1"/>
  <c r="E16" i="13"/>
  <c r="E17" i="13"/>
  <c r="E18" i="13"/>
  <c r="E19" i="13"/>
  <c r="E20" i="13"/>
  <c r="E21" i="13"/>
  <c r="E22" i="13"/>
  <c r="E23" i="13"/>
  <c r="E24" i="13"/>
  <c r="E25" i="13"/>
  <c r="E26" i="13"/>
  <c r="E27" i="13"/>
  <c r="E28" i="13"/>
  <c r="E29" i="13"/>
  <c r="E30" i="13"/>
  <c r="E31" i="13"/>
  <c r="E32" i="13"/>
  <c r="E33" i="13"/>
  <c r="E34" i="13"/>
  <c r="E35" i="13"/>
  <c r="E36" i="13"/>
  <c r="E37" i="13"/>
  <c r="E38" i="13"/>
  <c r="E39" i="13"/>
  <c r="E40" i="13"/>
  <c r="E15" i="13"/>
  <c r="C16" i="13"/>
  <c r="C17" i="13"/>
  <c r="C18" i="13"/>
  <c r="C19" i="13"/>
  <c r="C20" i="13"/>
  <c r="C21" i="13"/>
  <c r="C22" i="13"/>
  <c r="C23" i="13"/>
  <c r="C24" i="13"/>
  <c r="C25" i="13"/>
  <c r="C26" i="13"/>
  <c r="C27" i="13"/>
  <c r="C28" i="13"/>
  <c r="C29" i="13"/>
  <c r="C30" i="13"/>
  <c r="C31" i="13"/>
  <c r="C32" i="13"/>
  <c r="C34" i="13"/>
  <c r="C35" i="13"/>
  <c r="C36" i="13"/>
  <c r="C37" i="13"/>
  <c r="C38" i="13"/>
  <c r="C39" i="13"/>
  <c r="C40" i="13"/>
  <c r="C15" i="13"/>
  <c r="Z62" i="1"/>
  <c r="AC62" i="1"/>
  <c r="BS97" i="15" l="1"/>
  <c r="BS98" i="15"/>
  <c r="BS99" i="15"/>
  <c r="BS100" i="15" s="1"/>
  <c r="BS101" i="15" s="1"/>
  <c r="E31" i="16" s="1"/>
  <c r="Y61" i="1"/>
  <c r="I31" i="16" l="1"/>
  <c r="O23" i="16"/>
  <c r="O22" i="16" s="1"/>
  <c r="O24" i="16" s="1"/>
  <c r="O20" i="16"/>
  <c r="O19" i="16"/>
  <c r="O17" i="16"/>
  <c r="AK63" i="1"/>
  <c r="AJ62" i="1"/>
  <c r="AI61" i="1"/>
  <c r="AH61" i="1"/>
  <c r="AG61" i="1"/>
  <c r="AF61" i="1"/>
  <c r="AE61" i="1"/>
  <c r="AB61" i="1"/>
  <c r="AA61" i="1"/>
  <c r="F40" i="16" l="1"/>
  <c r="F32" i="16"/>
  <c r="F24" i="16"/>
  <c r="F36" i="16"/>
  <c r="F21" i="16"/>
  <c r="F34" i="16"/>
  <c r="F31" i="16"/>
  <c r="F26" i="16"/>
  <c r="F39" i="16"/>
  <c r="F28" i="16"/>
  <c r="F18" i="16"/>
  <c r="F38" i="16"/>
  <c r="F35" i="16"/>
  <c r="F30" i="16"/>
  <c r="F27" i="16"/>
  <c r="F41" i="16"/>
  <c r="F22" i="16"/>
  <c r="F19" i="16"/>
  <c r="F33" i="16"/>
  <c r="F37" i="16"/>
  <c r="F20" i="16"/>
  <c r="F25" i="16"/>
  <c r="F29" i="16"/>
  <c r="F17" i="16"/>
  <c r="F23" i="16"/>
  <c r="J17" i="16"/>
  <c r="F15" i="14" s="1"/>
  <c r="J18" i="16"/>
  <c r="F16" i="14" s="1"/>
  <c r="J19" i="16"/>
  <c r="F17" i="14" s="1"/>
  <c r="J20" i="16"/>
  <c r="F18" i="14" s="1"/>
  <c r="J21" i="16"/>
  <c r="F19" i="14" s="1"/>
  <c r="J22" i="16"/>
  <c r="F20" i="14" s="1"/>
  <c r="J23" i="16"/>
  <c r="F21" i="14" s="1"/>
  <c r="J24" i="16"/>
  <c r="F22" i="14" s="1"/>
  <c r="J25" i="16"/>
  <c r="F23" i="14" s="1"/>
  <c r="J26" i="16"/>
  <c r="F24" i="14" s="1"/>
  <c r="J27" i="16"/>
  <c r="F25" i="14" s="1"/>
  <c r="J28" i="16"/>
  <c r="F26" i="14" s="1"/>
  <c r="J29" i="16"/>
  <c r="F27" i="14" s="1"/>
  <c r="J30" i="16"/>
  <c r="F28" i="14" s="1"/>
  <c r="J31" i="16"/>
  <c r="F29" i="14" s="1"/>
  <c r="J32" i="16"/>
  <c r="F30" i="14" s="1"/>
  <c r="J33" i="16"/>
  <c r="F31" i="14" s="1"/>
  <c r="J34" i="16"/>
  <c r="F32" i="14" s="1"/>
  <c r="J35" i="16"/>
  <c r="F33" i="14" s="1"/>
  <c r="J36" i="16"/>
  <c r="F34" i="14" s="1"/>
  <c r="J37" i="16"/>
  <c r="F35" i="14" s="1"/>
  <c r="J38" i="16"/>
  <c r="F36" i="14" s="1"/>
  <c r="J39" i="16"/>
  <c r="F38" i="14" s="1"/>
  <c r="J40" i="16"/>
  <c r="F39" i="14" s="1"/>
  <c r="J41" i="16"/>
  <c r="F40" i="14" s="1"/>
  <c r="O21" i="16"/>
  <c r="O26" i="16"/>
  <c r="L17" i="16"/>
  <c r="L18" i="16"/>
  <c r="L19" i="16"/>
  <c r="L20" i="16"/>
  <c r="L21" i="16"/>
  <c r="L22" i="16"/>
  <c r="L23" i="16"/>
  <c r="L24" i="16"/>
  <c r="L25" i="16"/>
  <c r="L26" i="16"/>
  <c r="L27" i="16"/>
  <c r="L28" i="16"/>
  <c r="L29" i="16"/>
  <c r="L30" i="16"/>
  <c r="L31" i="16"/>
  <c r="L32" i="16"/>
  <c r="L33" i="16"/>
  <c r="L34" i="16"/>
  <c r="L35" i="16"/>
  <c r="L36" i="16"/>
  <c r="L37" i="16"/>
  <c r="L38" i="16"/>
  <c r="L39" i="16"/>
  <c r="L40" i="16"/>
  <c r="L41" i="16"/>
  <c r="A41" i="11"/>
  <c r="B18" i="11"/>
  <c r="C18" i="11"/>
  <c r="B19" i="11"/>
  <c r="C19" i="11"/>
  <c r="B20" i="11"/>
  <c r="C20" i="11"/>
  <c r="B21" i="11"/>
  <c r="C21" i="11"/>
  <c r="B22" i="11"/>
  <c r="C22" i="11"/>
  <c r="B23" i="11"/>
  <c r="C23" i="11"/>
  <c r="B24" i="11"/>
  <c r="C24" i="11"/>
  <c r="B25" i="11"/>
  <c r="C25" i="11"/>
  <c r="B26" i="11"/>
  <c r="C26" i="11"/>
  <c r="B27" i="11"/>
  <c r="C27" i="11"/>
  <c r="B28" i="11"/>
  <c r="C28" i="11"/>
  <c r="B29" i="11"/>
  <c r="C29" i="11"/>
  <c r="B30" i="11"/>
  <c r="C30" i="11"/>
  <c r="B31" i="11"/>
  <c r="C31" i="11"/>
  <c r="B32" i="11"/>
  <c r="C32" i="11"/>
  <c r="B33" i="11"/>
  <c r="C33" i="11"/>
  <c r="B34" i="11"/>
  <c r="C34" i="11"/>
  <c r="B35" i="11"/>
  <c r="C35" i="11"/>
  <c r="B36" i="11"/>
  <c r="C36" i="11"/>
  <c r="B37" i="11"/>
  <c r="C37" i="11"/>
  <c r="B38" i="11"/>
  <c r="C38" i="11"/>
  <c r="B39" i="11"/>
  <c r="C39" i="11"/>
  <c r="B40" i="11"/>
  <c r="C40" i="11"/>
  <c r="C17" i="11"/>
  <c r="B16" i="13"/>
  <c r="B17" i="13"/>
  <c r="B18" i="13"/>
  <c r="B19" i="13"/>
  <c r="B20" i="13"/>
  <c r="B21" i="13"/>
  <c r="B22" i="13"/>
  <c r="B23" i="13"/>
  <c r="B24" i="13"/>
  <c r="B25" i="13"/>
  <c r="B26" i="13"/>
  <c r="B27" i="13"/>
  <c r="B28" i="13"/>
  <c r="B29" i="13"/>
  <c r="B30" i="13"/>
  <c r="B31" i="13"/>
  <c r="B32" i="13"/>
  <c r="B33" i="13"/>
  <c r="B34" i="13"/>
  <c r="B35" i="13"/>
  <c r="B36" i="13"/>
  <c r="B37" i="13"/>
  <c r="B38" i="13"/>
  <c r="B39" i="13"/>
  <c r="B40" i="13"/>
  <c r="B15" i="13"/>
  <c r="A16" i="13"/>
  <c r="A17" i="13"/>
  <c r="A18" i="13"/>
  <c r="A19" i="13"/>
  <c r="A20" i="13"/>
  <c r="A21" i="13"/>
  <c r="A22" i="13"/>
  <c r="A23" i="13"/>
  <c r="A24" i="13"/>
  <c r="A25" i="13"/>
  <c r="A26" i="13"/>
  <c r="A27" i="13"/>
  <c r="A28" i="13"/>
  <c r="A29" i="13"/>
  <c r="A30" i="13"/>
  <c r="A31" i="13"/>
  <c r="A32" i="13"/>
  <c r="A33" i="13"/>
  <c r="A34" i="13"/>
  <c r="A35" i="13"/>
  <c r="A36" i="13"/>
  <c r="A37" i="13"/>
  <c r="A38" i="13"/>
  <c r="A39" i="13"/>
  <c r="A40" i="13"/>
  <c r="A15" i="13"/>
  <c r="H8" i="13"/>
  <c r="AH8" i="12"/>
  <c r="L8" i="11"/>
  <c r="N8" i="11" s="1"/>
  <c r="L8" i="10"/>
  <c r="L8" i="8"/>
  <c r="D8" i="9"/>
  <c r="L8" i="1"/>
  <c r="AT16" i="12" a="1"/>
  <c r="AT16" i="12" s="1"/>
  <c r="M21" i="8"/>
  <c r="N21" i="8"/>
  <c r="O21" i="8"/>
  <c r="P21" i="8"/>
  <c r="Q21" i="8"/>
  <c r="R21" i="8"/>
  <c r="S21" i="8"/>
  <c r="T21" i="8"/>
  <c r="U21" i="8"/>
  <c r="V21" i="8"/>
  <c r="W21" i="8"/>
  <c r="X21" i="8"/>
  <c r="Y21" i="8"/>
  <c r="Z21" i="8"/>
  <c r="AA21" i="8"/>
  <c r="AB21" i="8"/>
  <c r="AC21" i="8"/>
  <c r="AD21" i="8"/>
  <c r="AE21" i="8"/>
  <c r="AF21" i="8"/>
  <c r="AG21" i="8"/>
  <c r="AH21" i="8"/>
  <c r="AI21" i="8"/>
  <c r="AJ21" i="8"/>
  <c r="AK21" i="8"/>
  <c r="AL21" i="8"/>
  <c r="AM21" i="8"/>
  <c r="AN21" i="8"/>
  <c r="AO21" i="8"/>
  <c r="L21" i="8"/>
  <c r="L11" i="8" a="1"/>
  <c r="L11" i="8" s="1"/>
  <c r="S95" i="10"/>
  <c r="AY16" i="12" a="1"/>
  <c r="AY16" i="12"/>
  <c r="AX16" i="12" a="1"/>
  <c r="AX16" i="12"/>
  <c r="AW16" i="12" a="1"/>
  <c r="AW16" i="12"/>
  <c r="K17" i="16" l="1"/>
  <c r="K18" i="16"/>
  <c r="K19" i="16"/>
  <c r="K20" i="16"/>
  <c r="K21" i="16"/>
  <c r="K22" i="16"/>
  <c r="K23" i="16"/>
  <c r="K24" i="16"/>
  <c r="K26" i="16"/>
  <c r="K27" i="16"/>
  <c r="K28" i="16"/>
  <c r="K29" i="16"/>
  <c r="K30" i="16"/>
  <c r="K31" i="16"/>
  <c r="K32" i="16"/>
  <c r="K33" i="16"/>
  <c r="K34" i="16"/>
  <c r="K35" i="16"/>
  <c r="K36" i="16"/>
  <c r="K37" i="16"/>
  <c r="K38" i="16"/>
  <c r="K39" i="16"/>
  <c r="K40" i="16"/>
  <c r="K41" i="16"/>
  <c r="K25" i="16"/>
  <c r="S97" i="10"/>
  <c r="S98" i="10"/>
  <c r="S99" i="10"/>
  <c r="S100" i="10" s="1"/>
  <c r="S101" i="10" s="1"/>
  <c r="E18" i="11" s="1"/>
  <c r="I18" i="11" s="1"/>
  <c r="M26" i="8"/>
  <c r="N26" i="8"/>
  <c r="O26" i="8"/>
  <c r="P26" i="8"/>
  <c r="Q26" i="8"/>
  <c r="R26" i="8"/>
  <c r="S26" i="8"/>
  <c r="T26" i="8"/>
  <c r="U26" i="8"/>
  <c r="V26" i="8"/>
  <c r="W26" i="8"/>
  <c r="X26" i="8"/>
  <c r="Y26" i="8"/>
  <c r="Z26" i="8"/>
  <c r="AA26" i="8"/>
  <c r="AB26" i="8"/>
  <c r="AC26" i="8"/>
  <c r="AD26" i="8"/>
  <c r="AE26" i="8"/>
  <c r="AF26" i="8"/>
  <c r="AG26" i="8"/>
  <c r="AH26" i="8"/>
  <c r="AI26" i="8"/>
  <c r="AJ26" i="8"/>
  <c r="AK26" i="8"/>
  <c r="L26" i="8"/>
  <c r="M31" i="8"/>
  <c r="N31" i="8"/>
  <c r="O31" i="8"/>
  <c r="P31" i="8"/>
  <c r="Q31" i="8"/>
  <c r="R31" i="8"/>
  <c r="S31" i="8"/>
  <c r="T31" i="8"/>
  <c r="U31" i="8"/>
  <c r="V31" i="8"/>
  <c r="W31" i="8"/>
  <c r="X31" i="8"/>
  <c r="Y31" i="8"/>
  <c r="Z31" i="8"/>
  <c r="AA31" i="8"/>
  <c r="AB31" i="8"/>
  <c r="AC31" i="8"/>
  <c r="AD31" i="8"/>
  <c r="AE31" i="8"/>
  <c r="AF31" i="8"/>
  <c r="AG31" i="8"/>
  <c r="AH31" i="8"/>
  <c r="AI31" i="8"/>
  <c r="AJ31" i="8"/>
  <c r="AK31" i="8"/>
  <c r="AN31" i="8"/>
  <c r="L31" i="8"/>
  <c r="AV16" i="12" s="1" a="1"/>
  <c r="AV16" i="12" s="1"/>
  <c r="AQ16" i="12" a="1"/>
  <c r="AQ16" i="12" s="1"/>
  <c r="AP16" i="12" a="1"/>
  <c r="AP16" i="12" s="1"/>
  <c r="AO16" i="12" a="1"/>
  <c r="AO16" i="12" s="1"/>
  <c r="AR16" i="12" a="1"/>
  <c r="AR16" i="12" l="1"/>
  <c r="C15" i="14" s="1"/>
  <c r="C16" i="14"/>
  <c r="C17" i="14"/>
  <c r="C18" i="14"/>
  <c r="C19" i="14"/>
  <c r="C20" i="14"/>
  <c r="C21" i="14"/>
  <c r="C22" i="14"/>
  <c r="C23" i="14"/>
  <c r="C24" i="14"/>
  <c r="C25" i="14"/>
  <c r="C26" i="14"/>
  <c r="C27" i="14"/>
  <c r="C28" i="14"/>
  <c r="C29" i="14"/>
  <c r="C30" i="14"/>
  <c r="C31" i="14"/>
  <c r="C32" i="14"/>
  <c r="C33" i="14"/>
  <c r="C34" i="14"/>
  <c r="C35" i="14"/>
  <c r="C36" i="14"/>
  <c r="C37" i="14"/>
  <c r="C38" i="14"/>
  <c r="C39" i="14"/>
  <c r="C40" i="14"/>
  <c r="AU16" i="12" a="1"/>
  <c r="L38" i="8"/>
  <c r="L41" i="8" s="1"/>
  <c r="AO38" i="8"/>
  <c r="AO41" i="8" s="1"/>
  <c r="AN38" i="8"/>
  <c r="AN41" i="8" s="1"/>
  <c r="AM38" i="8"/>
  <c r="AM41" i="8" s="1"/>
  <c r="AL38" i="8"/>
  <c r="AL41" i="8" s="1"/>
  <c r="AK38" i="8"/>
  <c r="AK41" i="8" s="1"/>
  <c r="AJ38" i="8"/>
  <c r="AJ41" i="8" s="1"/>
  <c r="AI38" i="8"/>
  <c r="AI41" i="8" s="1"/>
  <c r="AH38" i="8"/>
  <c r="AH41" i="8" s="1"/>
  <c r="AG38" i="8"/>
  <c r="AG41" i="8" s="1"/>
  <c r="AF38" i="8"/>
  <c r="AF41" i="8" s="1"/>
  <c r="AE38" i="8"/>
  <c r="AE41" i="8" s="1"/>
  <c r="AD38" i="8"/>
  <c r="AD41" i="8" s="1"/>
  <c r="AC38" i="8"/>
  <c r="AC41" i="8" s="1"/>
  <c r="AB38" i="8"/>
  <c r="AB41" i="8" s="1"/>
  <c r="AA38" i="8"/>
  <c r="AA41" i="8" s="1"/>
  <c r="Z38" i="8"/>
  <c r="Z41" i="8" s="1"/>
  <c r="Y38" i="8"/>
  <c r="Y41" i="8" s="1"/>
  <c r="X38" i="8"/>
  <c r="X41" i="8" s="1"/>
  <c r="W38" i="8"/>
  <c r="W41" i="8" s="1"/>
  <c r="V38" i="8"/>
  <c r="V41" i="8" s="1"/>
  <c r="U38" i="8"/>
  <c r="U41" i="8" s="1"/>
  <c r="T38" i="8"/>
  <c r="T41" i="8" s="1"/>
  <c r="S38" i="8"/>
  <c r="S41" i="8" s="1"/>
  <c r="R38" i="8"/>
  <c r="R41" i="8" s="1"/>
  <c r="Q38" i="8"/>
  <c r="Q41" i="8" s="1"/>
  <c r="P38" i="8"/>
  <c r="P41" i="8" s="1"/>
  <c r="O38" i="8"/>
  <c r="O41" i="8" s="1"/>
  <c r="N38" i="8"/>
  <c r="N41" i="8" s="1"/>
  <c r="M38" i="8"/>
  <c r="M41" i="8" s="1"/>
  <c r="AU16" i="12" l="1"/>
  <c r="AZ16" i="12" s="1"/>
  <c r="D15" i="13" s="1"/>
  <c r="E15" i="14" s="1"/>
  <c r="AZ17" i="12"/>
  <c r="D16" i="13" s="1"/>
  <c r="E16" i="14" s="1"/>
  <c r="AZ18" i="12"/>
  <c r="D17" i="13" s="1"/>
  <c r="E17" i="14" s="1"/>
  <c r="AZ19" i="12"/>
  <c r="D18" i="13" s="1"/>
  <c r="E18" i="14" s="1"/>
  <c r="AZ20" i="12"/>
  <c r="D19" i="13" s="1"/>
  <c r="E19" i="14" s="1"/>
  <c r="AZ21" i="12"/>
  <c r="D20" i="13" s="1"/>
  <c r="E20" i="14" s="1"/>
  <c r="AZ22" i="12"/>
  <c r="D21" i="13" s="1"/>
  <c r="E21" i="14" s="1"/>
  <c r="AZ23" i="12"/>
  <c r="D22" i="13" s="1"/>
  <c r="E22" i="14" s="1"/>
  <c r="AZ24" i="12"/>
  <c r="D23" i="13" s="1"/>
  <c r="E23" i="14" s="1"/>
  <c r="AZ25" i="12"/>
  <c r="D24" i="13" s="1"/>
  <c r="E24" i="14" s="1"/>
  <c r="AZ26" i="12"/>
  <c r="D25" i="13" s="1"/>
  <c r="E25" i="14" s="1"/>
  <c r="AZ27" i="12"/>
  <c r="D26" i="13" s="1"/>
  <c r="E26" i="14" s="1"/>
  <c r="AZ28" i="12"/>
  <c r="D27" i="13" s="1"/>
  <c r="E27" i="14" s="1"/>
  <c r="AZ29" i="12"/>
  <c r="D28" i="13" s="1"/>
  <c r="E28" i="14" s="1"/>
  <c r="AZ30" i="12"/>
  <c r="D29" i="13" s="1"/>
  <c r="E29" i="14" s="1"/>
  <c r="AZ31" i="12"/>
  <c r="D30" i="13" s="1"/>
  <c r="E30" i="14" s="1"/>
  <c r="AZ32" i="12"/>
  <c r="D31" i="13" s="1"/>
  <c r="E31" i="14" s="1"/>
  <c r="AZ33" i="12"/>
  <c r="D32" i="13" s="1"/>
  <c r="E32" i="14" s="1"/>
  <c r="AZ34" i="12"/>
  <c r="D33" i="13" s="1"/>
  <c r="E33" i="14" s="1"/>
  <c r="AZ35" i="12"/>
  <c r="D34" i="13" s="1"/>
  <c r="E34" i="14" s="1"/>
  <c r="AZ36" i="12"/>
  <c r="D35" i="13" s="1"/>
  <c r="E35" i="14" s="1"/>
  <c r="AZ37" i="12"/>
  <c r="D36" i="13" s="1"/>
  <c r="E36" i="14" s="1"/>
  <c r="AZ38" i="12"/>
  <c r="D37" i="13" s="1"/>
  <c r="AZ39" i="12"/>
  <c r="D38" i="13" s="1"/>
  <c r="E38" i="14" s="1"/>
  <c r="AZ40" i="12"/>
  <c r="D39" i="13" s="1"/>
  <c r="E39" i="14" s="1"/>
  <c r="AZ41" i="12"/>
  <c r="D40" i="13" s="1"/>
  <c r="E40" i="14" s="1"/>
  <c r="AZ42" i="12"/>
  <c r="AZ43" i="12"/>
  <c r="AZ44" i="12"/>
  <c r="AZ45" i="12"/>
  <c r="AN16" i="12" a="1"/>
  <c r="AN16" i="12" s="1"/>
  <c r="AM16" i="12" a="1"/>
  <c r="AM16" i="12" s="1"/>
  <c r="AL16" i="12" a="1"/>
  <c r="AL16" i="12" s="1"/>
  <c r="AK16" i="12" a="1"/>
  <c r="AK16" i="12" s="1"/>
  <c r="AJ16" i="12" a="1"/>
  <c r="AJ16" i="12" s="1"/>
  <c r="AI16" i="12" a="1"/>
  <c r="AI16" i="12" s="1"/>
  <c r="AH16" i="12" a="1"/>
  <c r="AH16" i="12" s="1"/>
  <c r="AG16" i="12" a="1"/>
  <c r="AG16" i="12" s="1"/>
  <c r="AF16" i="12" a="1"/>
  <c r="AF16" i="12" s="1"/>
  <c r="AE16" i="12" a="1"/>
  <c r="AE16" i="12" s="1"/>
  <c r="AD16" i="12" a="1"/>
  <c r="AD16" i="12" s="1"/>
  <c r="AC16" i="12" a="1"/>
  <c r="AC16" i="12" s="1"/>
  <c r="AB16" i="12" a="1"/>
  <c r="AB16" i="12" s="1"/>
  <c r="AA16" i="12" a="1"/>
  <c r="AA16" i="12" s="1"/>
  <c r="Z16" i="12" a="1"/>
  <c r="Z16" i="12" s="1"/>
  <c r="Y16" i="12" a="1"/>
  <c r="Y16" i="12" s="1"/>
  <c r="X16" i="12" a="1"/>
  <c r="X16" i="12" s="1"/>
  <c r="W16" i="12" a="1"/>
  <c r="W16" i="12" s="1"/>
  <c r="V16" i="12" a="1"/>
  <c r="V16" i="12" s="1"/>
  <c r="U16" i="12" a="1"/>
  <c r="U16" i="12" s="1"/>
  <c r="T16" i="12" a="1"/>
  <c r="T16" i="12" s="1"/>
  <c r="S16" i="12" a="1"/>
  <c r="S16" i="12" s="1"/>
  <c r="R16" i="12" a="1"/>
  <c r="R16" i="12" s="1"/>
  <c r="Q16" i="12" a="1"/>
  <c r="Q16" i="12" s="1"/>
  <c r="P16" i="12" a="1"/>
  <c r="P16" i="12" s="1"/>
  <c r="O16" i="12" a="1"/>
  <c r="O16" i="12" s="1"/>
  <c r="N16" i="12" a="1"/>
  <c r="N16" i="12" s="1"/>
  <c r="M16" i="12" a="1"/>
  <c r="M16" i="12" s="1"/>
  <c r="L16" i="12" a="1"/>
  <c r="L16" i="12" s="1"/>
  <c r="K16" i="12" a="1"/>
  <c r="K16" i="12" s="1"/>
  <c r="J16" i="12" a="1"/>
  <c r="J16" i="12" s="1"/>
  <c r="I16" i="12" a="1"/>
  <c r="I16" i="12" s="1"/>
  <c r="H16" i="12" a="1"/>
  <c r="H16" i="12" s="1"/>
  <c r="G16" i="12" a="1"/>
  <c r="G16" i="12" s="1"/>
  <c r="F16" i="12" a="1"/>
  <c r="F16" i="12" s="1"/>
  <c r="E16" i="12" a="1"/>
  <c r="E16" i="12" s="1"/>
  <c r="D16" i="12" a="1"/>
  <c r="D16" i="12" s="1"/>
  <c r="C16" i="12" a="1"/>
  <c r="C16" i="12" s="1"/>
  <c r="B17" i="12"/>
  <c r="B18" i="12"/>
  <c r="B19" i="12"/>
  <c r="B20" i="12"/>
  <c r="B21" i="12"/>
  <c r="B22" i="12"/>
  <c r="B23" i="12"/>
  <c r="B24" i="12"/>
  <c r="B25" i="12"/>
  <c r="B26" i="12"/>
  <c r="B27" i="12"/>
  <c r="B28" i="12"/>
  <c r="B29" i="12"/>
  <c r="B30" i="12"/>
  <c r="B31" i="12"/>
  <c r="B32" i="12"/>
  <c r="B33" i="12"/>
  <c r="B34" i="12"/>
  <c r="B35" i="12"/>
  <c r="B36" i="12"/>
  <c r="B37" i="12"/>
  <c r="B38" i="12"/>
  <c r="B39" i="12"/>
  <c r="B40" i="12"/>
  <c r="B41" i="12"/>
  <c r="B42" i="12"/>
  <c r="B43" i="12"/>
  <c r="B44" i="12"/>
  <c r="B45" i="12"/>
  <c r="B16" i="12"/>
  <c r="A17" i="12"/>
  <c r="A18" i="12"/>
  <c r="A19" i="12"/>
  <c r="A20" i="12"/>
  <c r="A21" i="12"/>
  <c r="A22" i="12"/>
  <c r="A23" i="12"/>
  <c r="A24" i="12"/>
  <c r="A25" i="12"/>
  <c r="A26" i="12"/>
  <c r="A27" i="12"/>
  <c r="A28" i="12"/>
  <c r="A29" i="12"/>
  <c r="A30" i="12"/>
  <c r="A31" i="12"/>
  <c r="A32" i="12"/>
  <c r="A33" i="12"/>
  <c r="A34" i="12"/>
  <c r="A35" i="12"/>
  <c r="A36" i="12"/>
  <c r="A37" i="12"/>
  <c r="A38" i="12"/>
  <c r="A39" i="12"/>
  <c r="A40" i="12"/>
  <c r="A41" i="12"/>
  <c r="A42" i="12"/>
  <c r="A43" i="12"/>
  <c r="A44" i="12"/>
  <c r="A45" i="12"/>
  <c r="A16" i="12"/>
  <c r="B17" i="11" l="1"/>
  <c r="EA95" i="10"/>
  <c r="DW95" i="10"/>
  <c r="DS95" i="10"/>
  <c r="DO95" i="10"/>
  <c r="DK95" i="10"/>
  <c r="DG95" i="10"/>
  <c r="DC95" i="10"/>
  <c r="CY95" i="10"/>
  <c r="CU95" i="10"/>
  <c r="CQ95" i="10"/>
  <c r="CM95" i="10"/>
  <c r="CI95" i="10"/>
  <c r="CE95" i="10"/>
  <c r="CA95" i="10"/>
  <c r="BW95" i="10"/>
  <c r="BS95" i="10"/>
  <c r="BO95" i="10"/>
  <c r="BK95" i="10"/>
  <c r="BG95" i="10"/>
  <c r="BC95" i="10"/>
  <c r="AY95" i="10"/>
  <c r="AU95" i="10"/>
  <c r="AQ95" i="10"/>
  <c r="AM95" i="10"/>
  <c r="AI95" i="10"/>
  <c r="AE95" i="10"/>
  <c r="AA95" i="10"/>
  <c r="W95" i="10"/>
  <c r="O95" i="10"/>
  <c r="K94" i="10"/>
  <c r="K92" i="10"/>
  <c r="K91" i="10"/>
  <c r="K90" i="10"/>
  <c r="K89" i="10"/>
  <c r="K88" i="10"/>
  <c r="K86" i="10"/>
  <c r="K85" i="10"/>
  <c r="K84" i="10"/>
  <c r="K83" i="10"/>
  <c r="K82" i="10"/>
  <c r="K80" i="10"/>
  <c r="K79" i="10"/>
  <c r="K77" i="10"/>
  <c r="K76" i="10"/>
  <c r="K75" i="10"/>
  <c r="K74" i="10"/>
  <c r="K73" i="10"/>
  <c r="K72" i="10"/>
  <c r="K71" i="10"/>
  <c r="K70" i="10"/>
  <c r="K69" i="10"/>
  <c r="K68" i="10"/>
  <c r="K66" i="10"/>
  <c r="K65" i="10"/>
  <c r="K64" i="10"/>
  <c r="K63" i="10"/>
  <c r="K62" i="10"/>
  <c r="K61" i="10"/>
  <c r="K60" i="10"/>
  <c r="K59" i="10"/>
  <c r="K58" i="10"/>
  <c r="K57" i="10"/>
  <c r="K56" i="10"/>
  <c r="K55" i="10"/>
  <c r="K54" i="10"/>
  <c r="K53" i="10"/>
  <c r="K52" i="10"/>
  <c r="K51" i="10"/>
  <c r="K50" i="10"/>
  <c r="K49" i="10"/>
  <c r="K48" i="10"/>
  <c r="K47" i="10"/>
  <c r="K46" i="10"/>
  <c r="K45" i="10"/>
  <c r="K43" i="10"/>
  <c r="K42" i="10"/>
  <c r="K41" i="10"/>
  <c r="K39" i="10"/>
  <c r="K38" i="10"/>
  <c r="K37" i="10"/>
  <c r="K36" i="10"/>
  <c r="K35" i="10"/>
  <c r="K34" i="10"/>
  <c r="K32" i="10"/>
  <c r="K31" i="10"/>
  <c r="K30" i="10"/>
  <c r="K29" i="10"/>
  <c r="K27" i="10"/>
  <c r="K26" i="10"/>
  <c r="K25" i="10"/>
  <c r="K24" i="10"/>
  <c r="K22" i="10"/>
  <c r="K21" i="10"/>
  <c r="K20" i="10"/>
  <c r="K19" i="10"/>
  <c r="K17" i="10"/>
  <c r="K16" i="10"/>
  <c r="K15" i="10"/>
  <c r="O99" i="10" l="1"/>
  <c r="O98" i="10"/>
  <c r="O97" i="10"/>
  <c r="W97" i="10"/>
  <c r="W98" i="10"/>
  <c r="W99" i="10"/>
  <c r="W100" i="10" s="1"/>
  <c r="W101" i="10" s="1"/>
  <c r="E19" i="11" s="1"/>
  <c r="I19" i="11" s="1"/>
  <c r="AM98" i="10"/>
  <c r="AM97" i="10"/>
  <c r="AM99" i="10"/>
  <c r="AM100" i="10" s="1"/>
  <c r="AM101" i="10" s="1"/>
  <c r="I23" i="11" s="1"/>
  <c r="AU97" i="10"/>
  <c r="AU98" i="10"/>
  <c r="AU99" i="10"/>
  <c r="AU100" i="10" s="1"/>
  <c r="AU101" i="10" s="1"/>
  <c r="E25" i="11" s="1"/>
  <c r="I25" i="11" s="1"/>
  <c r="AY97" i="10"/>
  <c r="AY98" i="10"/>
  <c r="AY99" i="10"/>
  <c r="AY100" i="10" s="1"/>
  <c r="AY101" i="10" s="1"/>
  <c r="E26" i="11" s="1"/>
  <c r="I26" i="11" s="1"/>
  <c r="BG97" i="10"/>
  <c r="BG98" i="10"/>
  <c r="BG99" i="10"/>
  <c r="BG100" i="10" s="1"/>
  <c r="BG101" i="10" s="1"/>
  <c r="E27" i="11" s="1"/>
  <c r="I27" i="11" s="1"/>
  <c r="BK97" i="10"/>
  <c r="BK98" i="10"/>
  <c r="BK99" i="10"/>
  <c r="BK100" i="10" s="1"/>
  <c r="BK101" i="10" s="1"/>
  <c r="E28" i="11" s="1"/>
  <c r="I28" i="11" s="1"/>
  <c r="BO97" i="10"/>
  <c r="BO98" i="10"/>
  <c r="BO99" i="10"/>
  <c r="BO100" i="10" s="1"/>
  <c r="BO101" i="10" s="1"/>
  <c r="E29" i="11" s="1"/>
  <c r="I29" i="11" s="1"/>
  <c r="BS97" i="10"/>
  <c r="BS98" i="10"/>
  <c r="BS99" i="10"/>
  <c r="BS100" i="10" s="1"/>
  <c r="BS101" i="10" s="1"/>
  <c r="E30" i="11" s="1"/>
  <c r="I30" i="11" s="1"/>
  <c r="BW97" i="10"/>
  <c r="BW98" i="10"/>
  <c r="BW99" i="10"/>
  <c r="BW100" i="10" s="1"/>
  <c r="BW101" i="10" s="1"/>
  <c r="E31" i="11" s="1"/>
  <c r="I31" i="11" s="1"/>
  <c r="CA97" i="10"/>
  <c r="CA98" i="10"/>
  <c r="CA99" i="10"/>
  <c r="CA100" i="10" s="1"/>
  <c r="CA101" i="10" s="1"/>
  <c r="E32" i="11" s="1"/>
  <c r="I32" i="11" s="1"/>
  <c r="CE97" i="10"/>
  <c r="CE98" i="10"/>
  <c r="CE99" i="10"/>
  <c r="CE100" i="10" s="1"/>
  <c r="CE101" i="10" s="1"/>
  <c r="E33" i="11" s="1"/>
  <c r="I33" i="11" s="1"/>
  <c r="CI97" i="10"/>
  <c r="CI98" i="10"/>
  <c r="CI99" i="10"/>
  <c r="CI100" i="10" s="1"/>
  <c r="CI101" i="10" s="1"/>
  <c r="E34" i="11" s="1"/>
  <c r="I34" i="11" s="1"/>
  <c r="CM97" i="10"/>
  <c r="CM98" i="10"/>
  <c r="CM99" i="10"/>
  <c r="CM100" i="10" s="1"/>
  <c r="CM101" i="10" s="1"/>
  <c r="E35" i="11" s="1"/>
  <c r="I35" i="11" s="1"/>
  <c r="CQ97" i="10"/>
  <c r="CQ98" i="10"/>
  <c r="CQ99" i="10"/>
  <c r="CQ100" i="10" s="1"/>
  <c r="CQ101" i="10" s="1"/>
  <c r="E36" i="11" s="1"/>
  <c r="I36" i="11" s="1"/>
  <c r="CU97" i="10"/>
  <c r="CU98" i="10"/>
  <c r="CU99" i="10"/>
  <c r="CU100" i="10" s="1"/>
  <c r="CU101" i="10" s="1"/>
  <c r="E37" i="11" s="1"/>
  <c r="I37" i="11" s="1"/>
  <c r="DC97" i="10"/>
  <c r="DC98" i="10"/>
  <c r="DC99" i="10"/>
  <c r="DC100" i="10" s="1"/>
  <c r="DC101" i="10" s="1"/>
  <c r="E38" i="11" s="1"/>
  <c r="I38" i="11" s="1"/>
  <c r="DG97" i="10"/>
  <c r="DG98" i="10"/>
  <c r="DG99" i="10"/>
  <c r="DG100" i="10" s="1"/>
  <c r="DG101" i="10" s="1"/>
  <c r="I39" i="11" s="1"/>
  <c r="DK97" i="10"/>
  <c r="DK98" i="10"/>
  <c r="DK99" i="10"/>
  <c r="DK100" i="10" s="1"/>
  <c r="DK101" i="10" s="1"/>
  <c r="E40" i="11" s="1"/>
  <c r="I40" i="11" s="1"/>
  <c r="AQ97" i="10"/>
  <c r="AQ98" i="10"/>
  <c r="AQ99" i="10"/>
  <c r="AQ100" i="10" s="1"/>
  <c r="AQ101" i="10" s="1"/>
  <c r="E24" i="11" s="1"/>
  <c r="AA97" i="10"/>
  <c r="AA98" i="10"/>
  <c r="AA99" i="10"/>
  <c r="AA100" i="10" s="1"/>
  <c r="AA101" i="10" s="1"/>
  <c r="E20" i="11" s="1"/>
  <c r="I20" i="11" s="1"/>
  <c r="AE97" i="10"/>
  <c r="AE98" i="10"/>
  <c r="AE99" i="10"/>
  <c r="AE100" i="10" s="1"/>
  <c r="AE101" i="10" s="1"/>
  <c r="E21" i="11" s="1"/>
  <c r="I21" i="11" s="1"/>
  <c r="AI97" i="10"/>
  <c r="AI98" i="10"/>
  <c r="AI99" i="10"/>
  <c r="AI100" i="10" s="1"/>
  <c r="AI101" i="10" s="1"/>
  <c r="E22" i="11" s="1"/>
  <c r="I22" i="11" s="1"/>
  <c r="K95" i="10"/>
  <c r="O100" i="10" l="1"/>
  <c r="O101" i="10" s="1"/>
  <c r="I17" i="11" s="1"/>
  <c r="I24" i="11"/>
  <c r="O23" i="11"/>
  <c r="O22" i="11" s="1"/>
  <c r="O20" i="11"/>
  <c r="O19" i="11"/>
  <c r="O17" i="11"/>
  <c r="K97" i="10"/>
  <c r="K99" i="10"/>
  <c r="J18" i="11" l="1"/>
  <c r="G16" i="14" s="1"/>
  <c r="J19" i="11"/>
  <c r="G17" i="14" s="1"/>
  <c r="J20" i="11"/>
  <c r="G18" i="14" s="1"/>
  <c r="J21" i="11"/>
  <c r="G19" i="14" s="1"/>
  <c r="J22" i="11"/>
  <c r="G20" i="14" s="1"/>
  <c r="J23" i="11"/>
  <c r="G21" i="14" s="1"/>
  <c r="J24" i="11"/>
  <c r="G22" i="14" s="1"/>
  <c r="J25" i="11"/>
  <c r="G23" i="14" s="1"/>
  <c r="J26" i="11"/>
  <c r="G24" i="14" s="1"/>
  <c r="J27" i="11"/>
  <c r="G26" i="14" s="1"/>
  <c r="J28" i="11"/>
  <c r="G27" i="14" s="1"/>
  <c r="J29" i="11"/>
  <c r="G28" i="14" s="1"/>
  <c r="J30" i="11"/>
  <c r="G29" i="14" s="1"/>
  <c r="J31" i="11"/>
  <c r="G30" i="14" s="1"/>
  <c r="J32" i="11"/>
  <c r="G31" i="14" s="1"/>
  <c r="J33" i="11"/>
  <c r="G32" i="14" s="1"/>
  <c r="J34" i="11"/>
  <c r="G33" i="14" s="1"/>
  <c r="J35" i="11"/>
  <c r="G34" i="14" s="1"/>
  <c r="J36" i="11"/>
  <c r="G35" i="14" s="1"/>
  <c r="J37" i="11"/>
  <c r="G36" i="14" s="1"/>
  <c r="J38" i="11"/>
  <c r="G38" i="14" s="1"/>
  <c r="J39" i="11"/>
  <c r="G39" i="14" s="1"/>
  <c r="J40" i="11"/>
  <c r="G40" i="14" s="1"/>
  <c r="J17" i="11"/>
  <c r="G15" i="14" s="1"/>
  <c r="L18" i="11"/>
  <c r="L19" i="11"/>
  <c r="L20" i="11"/>
  <c r="L21" i="11"/>
  <c r="L22" i="11"/>
  <c r="L23" i="11"/>
  <c r="L24" i="11"/>
  <c r="L25" i="11"/>
  <c r="L26" i="11"/>
  <c r="L27" i="11"/>
  <c r="L28" i="11"/>
  <c r="L29" i="11"/>
  <c r="L30" i="11"/>
  <c r="L31" i="11"/>
  <c r="L32" i="11"/>
  <c r="L33" i="11"/>
  <c r="L34" i="11"/>
  <c r="L35" i="11"/>
  <c r="L36" i="11"/>
  <c r="L37" i="11"/>
  <c r="L38" i="11"/>
  <c r="L39" i="11"/>
  <c r="L40" i="11"/>
  <c r="L17" i="11"/>
  <c r="O24" i="11"/>
  <c r="F23" i="11" s="1"/>
  <c r="O21" i="11"/>
  <c r="O26" i="11"/>
  <c r="K100" i="10"/>
  <c r="K101" i="10" s="1"/>
  <c r="DX11" i="10"/>
  <c r="DT11" i="10"/>
  <c r="DP11" i="10"/>
  <c r="DL11" i="10"/>
  <c r="DH11" i="10"/>
  <c r="DD11" i="10"/>
  <c r="CZ11" i="10"/>
  <c r="CV11" i="10"/>
  <c r="CR11" i="10"/>
  <c r="CN11" i="10"/>
  <c r="CJ11" i="10"/>
  <c r="CF11" i="10"/>
  <c r="CB11" i="10"/>
  <c r="BX11" i="10"/>
  <c r="BT11" i="10"/>
  <c r="BP11" i="10"/>
  <c r="BL11" i="10"/>
  <c r="BH11" i="10"/>
  <c r="BD11" i="10"/>
  <c r="AZ11" i="10"/>
  <c r="AV11" i="10"/>
  <c r="AR11" i="10"/>
  <c r="AN11" i="10"/>
  <c r="AJ11" i="10"/>
  <c r="AF11" i="10"/>
  <c r="AB11" i="10"/>
  <c r="X11" i="10"/>
  <c r="T11" i="10"/>
  <c r="P11" i="10"/>
  <c r="L11" i="10"/>
  <c r="AO11" i="1"/>
  <c r="AN11" i="1"/>
  <c r="AM11" i="1"/>
  <c r="AL11" i="1"/>
  <c r="X11" i="1"/>
  <c r="W11" i="1"/>
  <c r="V11" i="1"/>
  <c r="U11" i="1"/>
  <c r="T11" i="1"/>
  <c r="S11" i="1"/>
  <c r="R11" i="1"/>
  <c r="Q11" i="1"/>
  <c r="P11" i="1"/>
  <c r="O11" i="1"/>
  <c r="N11" i="1"/>
  <c r="M11" i="1"/>
  <c r="L11" i="1"/>
  <c r="K18" i="11" l="1"/>
  <c r="K19" i="11"/>
  <c r="K20" i="11"/>
  <c r="K21" i="11"/>
  <c r="K22" i="11"/>
  <c r="K23" i="11"/>
  <c r="K25" i="11"/>
  <c r="K26" i="11"/>
  <c r="K27" i="11"/>
  <c r="K28" i="11"/>
  <c r="K29" i="11"/>
  <c r="K30" i="11"/>
  <c r="K31" i="11"/>
  <c r="K32" i="11"/>
  <c r="K33" i="11"/>
  <c r="K34" i="11"/>
  <c r="K35" i="11"/>
  <c r="K36" i="11"/>
  <c r="K37" i="11"/>
  <c r="K38" i="11"/>
  <c r="K39" i="11"/>
  <c r="K40" i="11"/>
  <c r="K17" i="11"/>
  <c r="K24" i="11"/>
  <c r="F33" i="11"/>
  <c r="F25" i="11"/>
  <c r="F40" i="11"/>
  <c r="F32" i="11"/>
  <c r="F24" i="11"/>
  <c r="F39" i="11"/>
  <c r="F31" i="11"/>
  <c r="F38" i="11"/>
  <c r="F30" i="11"/>
  <c r="F22" i="11"/>
  <c r="F19" i="11"/>
  <c r="F37" i="11"/>
  <c r="F29" i="11"/>
  <c r="F21" i="11"/>
  <c r="F27" i="11"/>
  <c r="F36" i="11"/>
  <c r="F28" i="11"/>
  <c r="F20" i="11"/>
  <c r="F35" i="11"/>
  <c r="F34" i="11"/>
  <c r="F26" i="11"/>
  <c r="F18" i="11"/>
  <c r="F17" i="1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RICHVALUE" minSupportedVersion="120000" copy="1" pasteAll="1" pasteValues="1" merge="1" splitFirst="1" rowColShift="1" clearFormats="1" clearComments="1" assign="1" coerce="1"/>
    <metadataType name="XLDAPR" minSupportedVersion="120000" copy="1" pasteAll="1" pasteValues="1" merge="1" splitFirst="1" rowColShift="1" clearFormats="1" clearComments="1" assign="1" coerce="1" cellMeta="1"/>
  </metadataTypes>
  <futureMetadata name="XLRICHVALUE" count="4">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futureMetadata>
  <futureMetadata name="XLDAPR" count="1">
    <bk>
      <extLst>
        <ext uri="{bdbb8cdc-fa1e-496e-a857-3c3f30c029c3}">
          <xda:dynamicArrayProperties fDynamic="1" fCollapsed="0"/>
        </ext>
      </extLst>
    </bk>
  </futureMetadata>
  <cellMetadata count="1">
    <bk>
      <rc t="2" v="0"/>
    </bk>
  </cellMetadata>
  <valueMetadata count="4">
    <bk>
      <rc t="1" v="0"/>
    </bk>
    <bk>
      <rc t="1" v="1"/>
    </bk>
    <bk>
      <rc t="1" v="2"/>
    </bk>
    <bk>
      <rc t="1" v="3"/>
    </bk>
  </valueMetadata>
</metadata>
</file>

<file path=xl/sharedStrings.xml><?xml version="1.0" encoding="utf-8"?>
<sst xmlns="http://schemas.openxmlformats.org/spreadsheetml/2006/main" count="3799" uniqueCount="412">
  <si>
    <t>Imagen</t>
  </si>
  <si>
    <t xml:space="preserve"> INFORME DE EVALUACIÓN TÉCNICA</t>
  </si>
  <si>
    <t>STM- LICITACIÓN PÚBLICA Nº STM-LP-286-2024</t>
  </si>
  <si>
    <t>OBJETO:IMPLEMENTAR INTERVENCIONES EN INFRAESTRUCTURA VIAL PARA MEJORAR LAS CONDICIONES DE SEGURIDAD VIAL Y MITIGAR RIESGOS EN PUNTOS CRÍTICOS PRIORIZADOS A CARGO DEL DEPARTAMENTO DE CUNDINAMARCA”</t>
  </si>
  <si>
    <t>EVALUACIÓN TECNICA LICITACIÓN PÚBLICA No. :</t>
  </si>
  <si>
    <t>PRESUPUESTO OFICIAL:</t>
  </si>
  <si>
    <t xml:space="preserve">VALOR DEL SMMLV DEL AÑO 2023: </t>
  </si>
  <si>
    <t>LOTE:</t>
  </si>
  <si>
    <t>VALOR PRESUPUESTO OFICIAL EN SMMLV:</t>
  </si>
  <si>
    <t>ITEM</t>
  </si>
  <si>
    <t>NOMBRE PROPONENTE</t>
  </si>
  <si>
    <t>NIT</t>
  </si>
  <si>
    <t>CÓDIGO</t>
  </si>
  <si>
    <t>Unión Temporal Elite 2024</t>
  </si>
  <si>
    <t>P1</t>
  </si>
  <si>
    <t>Consorcio Señalizar GP</t>
  </si>
  <si>
    <t>P2</t>
  </si>
  <si>
    <t>CREA SAS</t>
  </si>
  <si>
    <t>P3</t>
  </si>
  <si>
    <t>UT Cundinamarca Segura</t>
  </si>
  <si>
    <t>P4</t>
  </si>
  <si>
    <t>PINTUVIAL SAS</t>
  </si>
  <si>
    <t>900.011.073-1</t>
  </si>
  <si>
    <t>P5</t>
  </si>
  <si>
    <t>SEGURIDAD Y SERVICIOS SEÑALIZACIÓN S.A.</t>
  </si>
  <si>
    <t>802.017.424 - 3</t>
  </si>
  <si>
    <t>P6</t>
  </si>
  <si>
    <t>SOCINTER S.A.</t>
  </si>
  <si>
    <t>860.530.652.6</t>
  </si>
  <si>
    <t>P7</t>
  </si>
  <si>
    <t>UT TRACKVIAL</t>
  </si>
  <si>
    <t>P8</t>
  </si>
  <si>
    <t>CONSORCIO VIAL COMPROT 2024</t>
  </si>
  <si>
    <t>P9</t>
  </si>
  <si>
    <t>FREESTONE CONSTRUCCIONES S.A.S.</t>
  </si>
  <si>
    <t>900.147.262-1</t>
  </si>
  <si>
    <t>P10</t>
  </si>
  <si>
    <t>NSP DE COLOMBIA S.A.S.</t>
  </si>
  <si>
    <t>P11</t>
  </si>
  <si>
    <t>INGENIEROS CIVILES EN TRAFICO, TRANSPORTE Y VIAS
- ICOVIAS S.A.S.</t>
  </si>
  <si>
    <t>830.128.149-0</t>
  </si>
  <si>
    <t>P12</t>
  </si>
  <si>
    <t>JAVIER FERNANDO BASTIDAS CAMPAÑA</t>
  </si>
  <si>
    <t>P13</t>
  </si>
  <si>
    <t>CONSORCIO MS.</t>
  </si>
  <si>
    <t>P14</t>
  </si>
  <si>
    <t>CONSORCIO WIGV SEÑALIZADORES</t>
  </si>
  <si>
    <t>P15</t>
  </si>
  <si>
    <t>CONSORCIO SUPER AC2R 2024</t>
  </si>
  <si>
    <t>P16</t>
  </si>
  <si>
    <t>CONSORCIO VIAL CUNDINAMARCA 286</t>
  </si>
  <si>
    <t>P17</t>
  </si>
  <si>
    <t>UNIÓN TEMPORAL VSDM</t>
  </si>
  <si>
    <t>P18</t>
  </si>
  <si>
    <t>CONSORCIO SEGURIVIAL SM</t>
  </si>
  <si>
    <t>P19</t>
  </si>
  <si>
    <t>UNIÓN TEMPORAL INSEAN CUNDINAMARCA 2024</t>
  </si>
  <si>
    <t>P20</t>
  </si>
  <si>
    <t>CONSORCIO CUNDINAMARCA VIAL.</t>
  </si>
  <si>
    <t>P21</t>
  </si>
  <si>
    <t>CONSORCIO INGENIO VIAL</t>
  </si>
  <si>
    <t>P22</t>
  </si>
  <si>
    <t>CONSORCIO SEGUVIAL 2RI</t>
  </si>
  <si>
    <t>P23</t>
  </si>
  <si>
    <t>SEÑAL VÍAS SAS</t>
  </si>
  <si>
    <t>P24</t>
  </si>
  <si>
    <t>CONSORCIO GEPAV-TPD.</t>
  </si>
  <si>
    <t>P25</t>
  </si>
  <si>
    <t>CONSORCIO SANTIAGO</t>
  </si>
  <si>
    <t>P26</t>
  </si>
  <si>
    <t>P27</t>
  </si>
  <si>
    <t>P28</t>
  </si>
  <si>
    <t>P29</t>
  </si>
  <si>
    <t>P30</t>
  </si>
  <si>
    <t>Lote 1 y 2</t>
  </si>
  <si>
    <t>LOTE 1 - 2</t>
  </si>
  <si>
    <t>CRITERIO A EVALUAR</t>
  </si>
  <si>
    <t>3.5.</t>
  </si>
  <si>
    <t>EXPERIENCIA</t>
  </si>
  <si>
    <t>3.5.2</t>
  </si>
  <si>
    <r>
      <rPr>
        <b/>
        <sz val="10"/>
        <color theme="1"/>
        <rFont val="Arial"/>
        <family val="2"/>
      </rPr>
      <t>CARACTERÍSTICAS DE LOS CONTRATOS PRESENTADOS PARA ACREDITAR LA EXPERIENCIA EXIGIDA</t>
    </r>
    <r>
      <rPr>
        <sz val="10"/>
        <color theme="1"/>
        <rFont val="Arial"/>
        <family val="2"/>
      </rPr>
      <t xml:space="preserve">
Los contratos para acreditar la experiencia exigida deberán cumplir las siguientes características:
</t>
    </r>
  </si>
  <si>
    <t>CUMPLE - NO CUMPLE - N/A</t>
  </si>
  <si>
    <t>A</t>
  </si>
  <si>
    <r>
      <t xml:space="preserve">Para el presente proceso en sus dos Lotes, los oferentes deben acreditar experiencia que hayan contenido la ejecución de:
</t>
    </r>
    <r>
      <rPr>
        <b/>
        <sz val="10"/>
        <color theme="1"/>
        <rFont val="Arial"/>
        <family val="2"/>
      </rPr>
      <t xml:space="preserve">6.17. PROYECTOS DE SEÑALIZACIÓN Y/O DEMARCACIÓN DE ESPACIO PÚBLICO ASOCIADO A LA INFRAESTRUCTURA DE TRANSPORTE
</t>
    </r>
    <r>
      <rPr>
        <sz val="10"/>
        <color theme="1"/>
        <rFont val="Arial"/>
        <family val="2"/>
      </rPr>
      <t xml:space="preserve">
</t>
    </r>
    <r>
      <rPr>
        <b/>
        <sz val="10"/>
        <color theme="1"/>
        <rFont val="Arial"/>
        <family val="2"/>
      </rPr>
      <t>General:</t>
    </r>
    <r>
      <rPr>
        <sz val="10"/>
        <color theme="1"/>
        <rFont val="Arial"/>
        <family val="2"/>
      </rPr>
      <t xml:space="preserve"> Proyectos que correspondan o hayan contenido actividades de: </t>
    </r>
    <r>
      <rPr>
        <b/>
        <i/>
        <sz val="10"/>
        <color theme="1"/>
        <rFont val="Arial"/>
        <family val="2"/>
      </rPr>
      <t xml:space="preserve">Señalización vertical u horizontal o demarcación de vías primarias o secundarias o aeropistas o urbanas o espacio público asociado a una infraestructura de transporte. </t>
    </r>
    <r>
      <rPr>
        <sz val="10"/>
        <color theme="1"/>
        <rFont val="Arial"/>
        <family val="2"/>
      </rPr>
      <t xml:space="preserve">
</t>
    </r>
    <r>
      <rPr>
        <b/>
        <sz val="10"/>
        <color theme="1"/>
        <rFont val="Arial"/>
        <family val="2"/>
      </rPr>
      <t>NOTA:</t>
    </r>
    <r>
      <rPr>
        <sz val="10"/>
        <color theme="1"/>
        <rFont val="Arial"/>
        <family val="2"/>
      </rPr>
      <t xml:space="preserve"> En caso de requerirse la intervención de la estructura de pavimento deberá combinarse con la experiencia respectiva.
Específica: Por lo menos uno (1) de los contratos válidos aportados como experiencia general debe acreditar en el componente de señalización o demarcación un valor</t>
    </r>
    <r>
      <rPr>
        <b/>
        <sz val="10"/>
        <color theme="1"/>
        <rFont val="Arial"/>
        <family val="2"/>
      </rPr>
      <t xml:space="preserve"> igual o superior al 60% del presupuesto de esta actividad o componente.</t>
    </r>
  </si>
  <si>
    <t>CUMPLE</t>
  </si>
  <si>
    <t xml:space="preserve">CUMPLE  </t>
  </si>
  <si>
    <t>B</t>
  </si>
  <si>
    <t>Estar relacionados en el Formato 3 – Experiencia con el número consecutivo del contrato en el RUP. Los Proponentes Plurales deben indicar qué integrante aporta cada uno de los contratos señalados en el Formato 3 – Experiencia. Este documento debe presentarlo el Proponente Plural y no sus integrantes.
El Si el Proponente no diligencia el Formato 3 – Experiencia, la Entidad pedirá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o emprendimientos y empresas de mujeres con domicilio en el territorio nacional, se tendrán en cuenta como máximo los seis (6) contratos aportados de mayor valor. En caso de que el Proponente pruebe la calidad de Mipyme y de emprendimiento y empresa de mujer con domicilio en el territorio nacional de manera conjunta, se valdrán como máximo los siete (7) contratos aportados de mayor valor.
El Formato 3 – Experiencia deberá aportarse diligenciado en formato Excel.</t>
  </si>
  <si>
    <t xml:space="preserve"> CUMPLE</t>
  </si>
  <si>
    <t>C</t>
  </si>
  <si>
    <t>El Proponente podrá acreditar la experiencia solicitada con mínimo uno (1) y máximo cinco (5) contratos, los cuales serán evaluados teniendo en cuenta la tabla del numeral 3.5.8 del Pliego de Condiciones, así como el contenido de la Matriz 1 – Experiencia. En los procesos estructurados por lotes o por grupos, el Proponente podrá aportar mínimo uno (1) y máximo cinco (5) contratos para cada uno de los Lotes o podrá allegar los mismos para todos los Lotes.
El Proponente persona natural o jurídica que acredite la calidad de Mipyme o de emprendimiento y empresa de mujer con domicilio en el territorio nacional de conformidad con lo previsto en el artículo 2.2.1.13.2.2 del Decreto 1074 de 2015 y los artículos 2.2.1.2.4.2.4. y 2.2.1.2.4.2.14 del Decreto 1082 de 2015, o las normas que los modifiquen, sustituyan o complementen, podrá probar la experiencia solicitada con un (1) contrato adicional a los cinco (5) inicialmente previstos, para un máximo de seis (6) contratos.
Para el caso de Proponentes Plurales bastará con que uno de sus integrantes tenga una participación igual o superior al diez por ciento (10 %) en el Consorcio o en la Unión Temporal y acredite la calidad de Mipyme o emprendimiento y empresa de mujer de conformidad con lo previsto en el artículo 2.2.1.13.2.2 del Decreto 1074 de 2015 y los artículos 2.2.1.2.4.2.4. y 2.2.1.2.4.2.14 del Decreto 1082 de 2015, o las normas que los modifiquen, sustituyan o complementen, para probar la experiencia solicitada con un (1) contrato adicional a los cinco (5) inicialmente contemplados, para un máximo de seis (6) contratos.
Para acreditar la condición de Mipyme, el Proponente entregará copia del certificado del Registro Único de Proponentes, el cual deberá encontrarse vigente y en firme al momento de su presentación. Por su parte, la condición de emprendimientos y/o empresas de mujeres se probará mediante el diligenciamiento del Formato 12 – Acreditación de emprendimientos y empresas de mujeres, el cual deberá aportarse con la documentación requerida en el artículo 2.2.1.2.4.2.14 del Decreto 1082 de 2015, o la norma que lo modifique, complemente o sustituya.
Para los efectos de este literal entiéndase por experiencia solicitada la general y la específica requerida en la actividad principal, al igual que la exigida para la actividad secundaria en atención a las combinaciones de experiencia aplicables y la experiencia adicional respecto de los bienes y servicios ajenos a la obra pública de infraestructura de transporte.</t>
  </si>
  <si>
    <t>CUMP´LE</t>
  </si>
  <si>
    <t>D</t>
  </si>
  <si>
    <t>Deben haber terminado antes de la fecha de cierre del presente proceso de contratación.</t>
  </si>
  <si>
    <t xml:space="preserve">CUMPLE </t>
  </si>
  <si>
    <t>E</t>
  </si>
  <si>
    <t>Para los contratos que sean aportados por personas jurídicas que no cuentan con más de tres (3) años de constituidas, que pretendan acreditar la experiencia de sus socios, accionistas o constituyentes, de conformidad con la posibilidad establecida en el numeral 2.5 del artículo 2.2.1.1.1.5.2. del Decreto 1082 de 2015, además del RUP deben adjuntar un documento suscrito por el representante legal y el revisor fiscal o contador público (según corresponda) donde se indique la conformación de la persona jurídica. La Entidad tendrá en cuenta la experiencia de los accionistas, socios o constituyentes de las sociedades con menos de tres (3) años de constituidas. Pasado este tiempo, la sociedad conservará esta experiencia, tal y como haya quedado registrada en el RUP.
De acuerdo con el inciso anterior, en los casos en que se presente un Proponente Plural conformado por una persona jurídica, en conjunto con sus socios, accionistas o constituyentes y se alleguen contratos en los que estos le hayan transferido experiencia a aquella, solo podrán ser acreditados como experiencia en el Proceso de Contratación por uno de los integrantes, de manera tal que al Proponente Plural solo podrá avalársele una misma experiencia una sola vez.</t>
  </si>
  <si>
    <t>N/A</t>
  </si>
  <si>
    <t>NA</t>
  </si>
  <si>
    <t>F</t>
  </si>
  <si>
    <t>La experiencia a la que se refiere este numeral podrá ser validada mediante los documentos establecidos en el pliego de condiciones señalados en el numeral 3.5.6.</t>
  </si>
  <si>
    <t>G</t>
  </si>
  <si>
    <t>Para proyectos de infraestructura vial que se hayan realizado fuera del territorio nacional, se consideran “Carreteras primarias” aquellas que sean certificadas por la entidad contratante mediante alguno de los documentos válidos establecidos en el numeral 3.5.6 del pliego de condiciones, siempre que se indique que el ancho de calzada es mayor o igual a siete (7.0) metros, y/o que se acrediten tres o más carriles vehiculares por calzada.</t>
  </si>
  <si>
    <t>H</t>
  </si>
  <si>
    <t>Cuando el objeto contractual incluya bienes o servicios ajenos a la obra pública de infraestructura de transporte y de manera excepcional se requiere incluir experiencia adicional para evaluar la idoneidad respecto de dichos bienes o servicios, la Entidad verificará si estos están incorporados en otros Documentos Tipo. En este caso, la Entidad observará las reglas de combinación de experiencia definidas en el literal A) de este numeral y, por tanto, la Entidad no podrá definir requisitos de experiencia distintos a los determinados por esta Agencia. En todo caso, si el objeto contractual contempla bienes o servicios ajenos que no están regulados en los Documentos Tipo, la Entidad Estatal aplicará los parámetros del artículo 4 de la Resolución 240 de 2020.
Conforme con esta disposición, la Entidad no puede requerir experiencia adicional que incluya volúmenes o cantidades de obra específica expresada en SMMLV.
La Entidad tampoco puede exigir experiencia general o específica adicional a la señalada en la Matriz 1 – Experiencia relacionada con Planes de Manejo Ambiental, Planes de Manejo de Tránsito o el Plan de Adaptación de la Guía Ambiental, porque no son bienes o servicios ajenos a la obra pública de infraestructura de transporte</t>
  </si>
  <si>
    <t xml:space="preserve"> N/A</t>
  </si>
  <si>
    <t>3.5.3.</t>
  </si>
  <si>
    <r>
      <rPr>
        <b/>
        <sz val="10"/>
        <color theme="1"/>
        <rFont val="Arial"/>
        <family val="2"/>
      </rPr>
      <t>CONSIDERACIONES PARA LA VALIDEZ DE LA EXPERIENCIA REQUERIDA</t>
    </r>
    <r>
      <rPr>
        <sz val="10"/>
        <color theme="1"/>
        <rFont val="Arial"/>
        <family val="2"/>
      </rPr>
      <t xml:space="preserve">
La Entidad Estatal tendrá en cuenta los siguientes aspectos para analizar la experiencia acreditada y que la misma sea válida como experiencia requerida:</t>
    </r>
  </si>
  <si>
    <t xml:space="preserve">En el Clasificador de Bienes y Servicios, el segmento correspondiente para la clasificación de la experiencia es el segmento 72. Como el proceso de contratación está relacionado con las actividades de “semaforización y/o señalización vertical” previstas en la “Matriz 1 – Experiencia”, también se incluyen los segmentos 46, 73 u 81.
</t>
  </si>
  <si>
    <t>CUMPE</t>
  </si>
  <si>
    <t>La entidad contratante únicamente podrá exigir para la verificación de la experiencia los contratos celebrados por el interesado, identificados con el Clasificador de Bienes y Servicios hasta el tercer nivel.</t>
  </si>
  <si>
    <t>Si el Proponente relaciona o anexa más de cinco (5) contratos en el Formato 3 - Experiencia, para efectos de evaluar la experiencia se tendrá en cuenta como máximo los cinco (5) contratos aportados de mayor valor.
Tratándose de Proponentes que acrediten la calidad de Mipyme o emprendimiento y empresa de mujer con domicilio en el territorio nacional, se tendrá en cuenta como máximo los seis (6) contratos aportados de mayor valor.</t>
  </si>
  <si>
    <t xml:space="preserve">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el numeral 3.5.8.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
Es importante aclarar que este proceso ofertado por Lotes tendrá en cuenta que los porcentajes de experiencia se calcularán sobre el "valor mínimo a certificar (como % del Presupuesto Oficial de obra expresado en SMMLV)” de conformidad con el numeral 3.5.8., esto es, en relación con el valor del Presupuesto Oficial establecido para cada Lote.
</t>
  </si>
  <si>
    <t>Cuando el contrato que se pretende acreditar como experiencia haya sido ejecutado en consorcio o unión temporal, el porcentaje de participación del integrante será el registrado en el RUP de este o en alguno de los documentos válidos para la acreditación de experiencia en caso de que el integrante no esté obligado a tener RUP.</t>
  </si>
  <si>
    <t>Cuando el contrato que se pretende acreditar como experiencia haya sido ejecutado en consorcio o unión temporal, el valor a considerar será el registrado en el RUP, o documento válido en caso de que el integrante no esté obligado a RUP, para la acreditación de experiencia multiplicada por el porcentaje de participación que tuvo el integrante o los integrantes.</t>
  </si>
  <si>
    <t>Cuando el contrato que se pretende acreditar como experiencia haya sido ejecutado en consorcio, el “% de dimensionamiento (según la longitud o magnitud requerida en el proceso de contratación)” exigido en la Matriz 1 – Experiencia se afectará por el porcentaje de participación que tuvo el integrante o los integrantes.
Por su parte, si el contrato fue ejecutado como unión temporal la acreditación del “% de dimensionamiento” se afectará de acuerdo con la distribución de actividades y lo materialmente ejecutado, para lo cual se deberá allegar el documento de conformación de proponente plural que discrimine las actividades a cargo de cada uno de los integrantes o que de los documentos aportados para acreditar la experiencia se pueda determinar qué actividades ejecutó cada uno de los integrantes. En caso de que lo anterior no se logre determinar, la evaluación se realizará de conformidad con lo señalado en el párrafo precedente, respecto a los consorcios.
Nota: El “dimensionamiento” de este literal no aplica solamente a vías, sino a cualquier dimensión o magnitud requerida en el proceso de selección para acreditar la experiencia según detalla la Matriz 1 - Experiencia. A modo enunciativo se tiene: longitud o luces libres de puentes vehiculares, metros cúbicos (volúmenes), en procesos de dragados marítimos o fluviales, longitudes de túneles, por mencionar algunos ejemplos.</t>
  </si>
  <si>
    <t>Cuando el contrato que se aporte para la experiencia haya sido ejecutado por un consorcio o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unión temporal que ejecutaron el contrato y que están participando en el presente proceso.</t>
  </si>
  <si>
    <t>CUMPLE - CON OBSERVACIÓN ABAJO</t>
  </si>
  <si>
    <t>I</t>
  </si>
  <si>
    <t>Para los proyectos de concesiones viales, únicamente se tendrá en cuenta la experiencia adquirida en la etapa constructiva y/o de intervención de la obra de infraestructura de transporte, lo cual deberá demostrarse con los documentos que la soporten. En consecuencia, no será válida la experiencia obtenida en la etapa de operación, administración y/o mantenimiento de la infraestructura concesionada.
Para estos efectos, el oferente deberá acreditar los valores ejecutados expresados en SMMLV de la etapa constructiva y/o de intervención de la obra de infraestructura de transporte, empleando alguno de los documentos válidos establecidos en el numeral 3.5.6 del Pliego de Condiciones. En el evento en que los valores de los documentos aportados se expresen en moneda extranjera, se procederá de conformidad con lo previsto en el literal A del numeral 1.13. Para este caso, la fecha de terminación de la etapa constructiva y/o de intervención de la obra hará las veces de fecha de terminación del contrato. Ahora, para la conversión de dichos valores a SMMLV se seguirá el proceso descrito en el literal B del numeral 1.13, para lo cual se emplearán los valores históricos de SMMLV señalados por el Banco de la República (http://www.banrep.gov.co/es/mercado-laboral/salarios), del año correspondiente a la fecha de terminación de la etapa constructiva y/o de intervención de la obra.
En los casos en que el Proponente no cumpla la exigencia antes señalada, la Entidad permitirá la subsanación, en los términos del numeral 1.6 del Pliego de Condiciones, requiriendo al Proponente para que demuestre los valores ejecutados. De no lograrse la discriminación de los valores ejecutados en el marco del respectivo contrato, la Entidad no lo tendrá en cuenta para la evaluación.
En caso de que el valor ejecutado que consta en el RUP sea distinto al verificado en el documento aportado por el Proponente, la Entidad Estatal para evaluar el requisito de la experiencia tomará el dato del valor de alguno de los documentos válidos establecidos el numeral 3.5.6 del Pliego de Condiciones. Lo anterior, debido a que estos últimos discriminan el valor ejecutado en la etapa constructiva y/o de intervención de la obra de infraestructura de transporte.</t>
  </si>
  <si>
    <t>J</t>
  </si>
  <si>
    <t>El cumplimiento de los requisitos de experiencia que impliquen la acreditación de valores y magnitudes intervenidas deberá evaluarse de acuerdo con lo señalado en la Matriz 1 – Experiencia para la respectiva actividad a contratar. En los contratos aportados como experiencia que contengan actividades ejecutadas ajenas a la obra de infraestructura de transporte, la Entidad Estatal solo tendrá en cuenta los valores y magnitudes ejecutadas relacionadas con este tipo de infraestructura.
Para estos efectos, el oferente deberá acreditar los valores y magnitudes intervenidas dentro del respectivo contrato, empleando alguno de los documentos válidos establecidos en el numeral 3.5.6 del Pliego de Condiciones. En todo caso, la Entidad Estatal permitirá la subsanación, en los términos del numeral 1.6 del Pliego de Condiciones, requiriendo al Proponente para que acredite los valores ejecutados y magnitudes intervenidas. De no lograrse la discriminación de los valores y magnitudes ejecutadas en el marco del respectivo contrato, la Entidad Estatal no lo tendrá en cuenta para la evaluación.</t>
  </si>
  <si>
    <t>NO CUMPLE</t>
  </si>
  <si>
    <t>K</t>
  </si>
  <si>
    <t>Las auto certificaciones no servirán para acreditar la experiencia requerida, ya que con estas no puede constatarse la ejecución de contratos que deben certificar los terceros que recibieron la obra, bien o servicio. Para la aplicación de esta regla, se entiende por auto certificaciones aquellas expedidas por el mismo Proponente, sus representantes, los integrantes del Proponente Plural o del mismo grupo empresarial para demostrar su propia experiencia.</t>
  </si>
  <si>
    <t>L</t>
  </si>
  <si>
    <t>Las certificaciones de experiencia expedidas por el interventor de obra no servirán para probar la experiencia requerida.</t>
  </si>
  <si>
    <t>3.5.4.</t>
  </si>
  <si>
    <r>
      <rPr>
        <b/>
        <sz val="10"/>
        <color theme="1"/>
        <rFont val="Arial"/>
        <family val="2"/>
      </rPr>
      <t>CLASIFICACIÓN DE LA EXPERIENCIA EN EL “CLASIFICADOR DE BIENES, OBRAS Y SERVICIOS DE LAS NACIONES UNIDAS”</t>
    </r>
    <r>
      <rPr>
        <sz val="10"/>
        <color theme="1"/>
        <rFont val="Arial"/>
        <family val="2"/>
      </rPr>
      <t xml:space="preserve">
Los contratos aportados para efectos de acreditación de la experiencia requerida deben estar clasificados en alguno de los siguientes códigos:</t>
    </r>
  </si>
  <si>
    <t>Las personas naturales o jurídicas extranjeras sin domicilio o sucursal en Colombia deberán indicar los códigos de clasificación relacionados con los bienes, obras o servicios ejecutados con alguno de los documentos válidos establecidos en el pliego de condiciones para cada uno de los contratos aportados para la acreditación de la experiencia requerida. En el evento en el que dichos documentos no incluyan los códigos de clasificación, el representante legal del proponente deberá incluirlos en el Formato 3 – Experiencia.</t>
  </si>
  <si>
    <t>3.5.5.</t>
  </si>
  <si>
    <r>
      <rPr>
        <b/>
        <sz val="10"/>
        <color theme="1"/>
        <rFont val="Arial"/>
        <family val="2"/>
      </rPr>
      <t>ACREDITACIÓN DE LA EXPERIENCIA REQUERIDA</t>
    </r>
    <r>
      <rPr>
        <sz val="10"/>
        <color theme="1"/>
        <rFont val="Arial"/>
        <family val="2"/>
      </rPr>
      <t xml:space="preserve">
Los proponentes acreditarán para cada uno de los contratos aportados la siguiente información mediante alguno de los documentos señalados en la sección 3.5.6 del pliego de condiciones:</t>
    </r>
  </si>
  <si>
    <t>Contratante</t>
  </si>
  <si>
    <t>Objeto del contrato</t>
  </si>
  <si>
    <t>Principales actividades ejecutadas</t>
  </si>
  <si>
    <t>Las longitudes, volúmenes, dimensiones, tipologías y demás condiciones de experiencia establecidas en la Matriz 1 – Experiencia, si aplica.</t>
  </si>
  <si>
    <t>La fecha de iniciación de la ejecución del contrato: Esta fecha es diferente a la de suscripción del contrato, a menos que de los documentos del numeral 3.5.6 de forma expresa así se determine.
Si en los documentos válidos aportados para la acreditación de experiencia solo se evidencia fecha (mes, año) de suscripción y/o inicio del contrato: se tendrá en cuenta el último día del mes que se encuentre señalado en la certificación.</t>
  </si>
  <si>
    <t>La fecha de terminación de la ejecución del contrato: Esta fecha de terminación no es la fecha de entrega y/o recibo final, liquidación, o acta final, salvo que de los documentos del numeral 3.5.6 de forma expresa así se determine.
Si en los documentos válidos aportados para la acreditación de experiencia solo se evidencia fecha (mes, año) de terminación del contrato: se tendrá en cuenta el primer día del mes que se encuentre señalado en la certificación.</t>
  </si>
  <si>
    <t>Nombre y cargo de la persona que expide la certificación.</t>
  </si>
  <si>
    <t>El porcentaje de participación del integrante del contratista plural.</t>
  </si>
  <si>
    <t>El porcentaje de participación en el valor ejecutado en el caso de contratistas plurales.</t>
  </si>
  <si>
    <t>3.5.6.</t>
  </si>
  <si>
    <r>
      <rPr>
        <b/>
        <sz val="10"/>
        <color theme="1"/>
        <rFont val="Arial"/>
        <family val="2"/>
      </rPr>
      <t>DOCUMENTOS VÁLIDOS PARA LA ACREDITACIÓN DE LA EXPERIENCIA REQUERIDA</t>
    </r>
    <r>
      <rPr>
        <sz val="10"/>
        <color theme="1"/>
        <rFont val="Arial"/>
        <family val="2"/>
      </rPr>
      <t xml:space="preserve">
En aquellos casos que por las características del objeto a contratar se requiera verificar información adicional a la contenida en el RUP, el Proponente podrá aportar uno o algunos de los documentos que se establecen a continuación, para que la Entidad realice la verificación en forma directa. Los mismos deberán estar debidamente diligenciados y suscritos por el contratante, el contratista o el Interventor, según corresponda. En caso de existir discrepancias entre dos (2) o más documentos aportados por el Proponente para la acreditación de experiencia, se tendrá en cuenta el orden de prevalencia establecido a continuación:</t>
    </r>
  </si>
  <si>
    <t>Acta de liquidación</t>
  </si>
  <si>
    <t>Acta de entrega, terminación, final o de recibo definitivo.</t>
  </si>
  <si>
    <t>Certificación de experiencia. Expedida con posterioridad a la fecha de terminación del contrato en la que conste el recibo a satisfacción de la obra contratada debidamente suscrita por quien esté en capacidad u obligación de hacerlo.</t>
  </si>
  <si>
    <t>Acta de inicio o la orden de inicio. La misma sólo será válida para efectos de acreditar la fecha de inicio.</t>
  </si>
  <si>
    <t>Para los contratos que hayan sido objeto de cesión, el contrato deberá encontrarse debidamente inscrito y clasificado en el RUP o en uno o alguno de los documentos considerados como válidos para la acreditación de experiencia de la empresa cesionaria, según aplique. La experiencia se admitirá para el cesionario y no se reconocerá experiencia alguna al cedente.</t>
  </si>
  <si>
    <t xml:space="preserve">EXCEPCIÓN </t>
  </si>
  <si>
    <t>Para efectos de acreditación de experiencia entre particulares, el Proponente deberá aportar adicionalmente alguno de los documentos que se describen a continuación:</t>
  </si>
  <si>
    <t>Certificación de facturación expedida con posterioridad a la fecha de terminación del contrato emitida por el revisor fiscal o contador público del Proponente que acredita la experiencia, según corresponda, con la copia de la tarjeta profesional y certificado de antecedentes disciplinarios vigente, expedido por la Junta Central de Contadores, o los documentos equivalentes que hagan sus veces en el país donde se expide el documento del profesional.</t>
  </si>
  <si>
    <t>3.5.7.</t>
  </si>
  <si>
    <r>
      <rPr>
        <b/>
        <sz val="10"/>
        <color theme="1"/>
        <rFont val="Arial"/>
        <family val="2"/>
      </rPr>
      <t>PARA SUBCONTRATOS</t>
    </r>
    <r>
      <rPr>
        <sz val="10"/>
        <color theme="1"/>
        <rFont val="Arial"/>
        <family val="2"/>
      </rPr>
      <t xml:space="preserve">
Para acreditar la experiencia de subcontratos, cuyo contrato principal fue suscrito con particulares, se aplicarán las disposiciones establecidas en el numeral anterior.
Para acreditar la experiencia de contratos derivados de contratos suscritos con Entidades Estatales, el Proponente deberá aportar los documentos que se enlistan a continuación:</t>
    </r>
  </si>
  <si>
    <t>Certificación del subcontrato. Certificación expedida con posterioridad a la fecha de terminación del subcontrato, la cual deberá estar suscrita por el representante legal del contratista del contrato principal, del Concesionario, o del EPC o Consorcio Constructor. Así mismo, debe contener la información requerida en el Pliego de Condiciones para efectos de la acreditación de la experiencia.</t>
  </si>
  <si>
    <t>Certificación expedida por la Entidad Estatal del contrato principal del cual se derivó el subcontrato. Esta certificación debe contener la información básica del contrato principal la siguiente:
I. Alcance de las obras ejecutadas en el contrato principal.
II. Información en la cual se evidencie que la figura de la subcontratación es permitida en el marco del contrato principal. En caso de que no requiera autorización para subcontratar, el Proponente podrá aportar con su propuesta alguno de los siguientes documentos que den cuenta de esa circunstancia: i) copia del contrato o ii) certificación emitida por la Entidad Estatal, donde acredite que para subcontratar no se requería autorización.
La información solicitada en el literal B únicamente se exige en relación con el contrato principal suscrito con la Entidad Estatal.
En caso de que se presenten varios niveles de subcontratación, las reglas de los literales A y B aplicarán hasta el primer nivel de subcontratación. Para los siguientes niveles de subcontratación, la acreditación de la experiencia se realizará con las disposiciones establecidas en el numeral anterior. Para estos efectos, entiéndase el primer nivel de subcontratación como aquel contrato suscrito entre particulares, cuyo contrato principal del cual se deriva directamente, es el contrato estatal firmado entre una Entidad Estatal y un particular.
Cuando el contratista directo y el subcontratista presenten ofertas en un mismo Proceso de Contratación, la experiencia derivada de las actividades subcontratadas solo pertenecerá al subcontratista. En este contexto, el contratista directo no podrá acreditar dichas actividades, por lo que no serán tenidas en cuenta para la verificación de la experiencia.
Los Proponentes deberán advertir a la Entidad cuando en otros procesos el contratista directo hubiera certificado que, dentro de su contrato, se llevó a cabo la subcontratación, por cuanto tales actividades no serán tenidas en cuenta para efectos de acreditación de experiencia del contratista directo. Para tal fin, deberán informar a la Entidad, mediante comunicación escrita, indicando el proceso en el cual el contratista certificó la respectiva subcontratación.
La obligación de informar las situaciones de subcontratación estará en cabeza de los Proponentes y de ninguna manera dicha carga será de la Entidad. En aquellos casos en los que el Proponente no advierta tal situación, la Entidad no tendrá responsabilidad alguna por cuanto no fue avisada. En ese caso, el contrato se contabilizará como un todo y no se tendrá en cuenta lo relacionado con la subcontratación.
Cuando la Entidad haya sido advertida por alguno los Proponentes sobre situaciones de subcontratación, aplicará el numeral 1.11 del Pliego de Condiciones.</t>
  </si>
  <si>
    <t>3.5.8.</t>
  </si>
  <si>
    <r>
      <rPr>
        <b/>
        <sz val="10"/>
        <color theme="1"/>
        <rFont val="Arial"/>
        <family val="2"/>
      </rPr>
      <t>RELACIÓN DE LOS CONTRATOS FRENTE AL PRESUPUESTO OFICIAL</t>
    </r>
    <r>
      <rPr>
        <sz val="10"/>
        <color theme="1"/>
        <rFont val="Arial"/>
        <family val="2"/>
      </rPr>
      <t xml:space="preserve">
La verificación del número de contratos para acreditar la experiencia se realiza de la siguiente manera:</t>
    </r>
  </si>
  <si>
    <t xml:space="preserve">RELACIÓN DE LOS CONTRATOS FRENTE AL PRESUPUESTO OFICIAL </t>
  </si>
  <si>
    <t>SUMATORIA
SMMLV</t>
  </si>
  <si>
    <t>SUMATORIA</t>
  </si>
  <si>
    <t>NÚMERO DE CONTRATOS CON LOS CUALES EL PROPONENTE CUMPLE LA EXPERIENCIA ACREDITADA</t>
  </si>
  <si>
    <t xml:space="preserve">VALOR MÍNIMO A CERTIFICAR
(COMO % DEL PRESUPUESTO OFICIAL DE OBRA EXPRESADO EN SMMLV) </t>
  </si>
  <si>
    <t>DE 1 HASTA 2</t>
  </si>
  <si>
    <t>SMMLV</t>
  </si>
  <si>
    <t>DE 3 HASTA 4</t>
  </si>
  <si>
    <t>HASTA 5</t>
  </si>
  <si>
    <t>Si el número de contratos aportados supera los cinco (5) inicialmente previstos en este numeral, debido a la posibilidad de allegar contratos adicionales por tratarse de una Mipyme y/o emprendimiento y empresa de mujer, estos contratos adicionales, ya sean seis (6) o siete (7) -dependiendo si acredita una o ambas condiciones-, se tendrán en cuenta para demostrar el valor del ciento cincuenta por ciento (150 %) del valor del Presupuesto Oficial.
La verificación se hará con base en la sumatoria de los valores totales ejecutados (incluido IVA) en SMMLV de los contratos que cumplan con los requisitos establecidos en este Pliego de Condiciones.
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
El valor mínimo a certificar debe ser en relación con el valor del Presupuesto Oficial del respectivo para cada Lote expresado en SMMLV.</t>
  </si>
  <si>
    <t>OBSERVACIONES</t>
  </si>
  <si>
    <t>MIGUEL ANGEL RUIZ ALVAREZ</t>
  </si>
  <si>
    <t>DIEGO ARMANDO MONROY VILLAMIL</t>
  </si>
  <si>
    <t>Contratista Dirección de Política Sectorial</t>
  </si>
  <si>
    <t>4.1.</t>
  </si>
  <si>
    <t>PROPUESTA ECONÓMICA</t>
  </si>
  <si>
    <t>PRESUPUESTO OFICIAL</t>
  </si>
  <si>
    <t>VALOR PROPUESTA</t>
  </si>
  <si>
    <t>TRM</t>
  </si>
  <si>
    <t>Para determinar el método de ponderación, la entidad tomará los centavos de la Tasa de Cambio Representativa del Mercado (TRM)</t>
  </si>
  <si>
    <t>Rango</t>
  </si>
  <si>
    <t>Número</t>
  </si>
  <si>
    <t>Método</t>
  </si>
  <si>
    <t>Puntos Totales</t>
  </si>
  <si>
    <t>De 0.00 a 0.24</t>
  </si>
  <si>
    <t>Mediana con valor absoluto</t>
  </si>
  <si>
    <t>De 0.25 a 0.49</t>
  </si>
  <si>
    <t>Media geométrica</t>
  </si>
  <si>
    <t>De 0.50 a 0.74</t>
  </si>
  <si>
    <t>Media aritmética baja</t>
  </si>
  <si>
    <t>De 0.75 a 0.99</t>
  </si>
  <si>
    <t>Menor valor</t>
  </si>
  <si>
    <t xml:space="preserve">TOTAL </t>
  </si>
  <si>
    <t>4.2.</t>
  </si>
  <si>
    <t>FACTOR DE CALIDAD</t>
  </si>
  <si>
    <t>La Entidad asignará el puntaje de factor de calidad como sigue:</t>
  </si>
  <si>
    <t>CONCEPTO</t>
  </si>
  <si>
    <t>PUNTAJE</t>
  </si>
  <si>
    <t>Implementación del programa de gerencia de proyectos</t>
  </si>
  <si>
    <t>Presentación de un plan de calidad.</t>
  </si>
  <si>
    <t>TOTAL</t>
  </si>
  <si>
    <t>4.3</t>
  </si>
  <si>
    <t>APOYO A LA INDUSTRIA NACIONAL</t>
  </si>
  <si>
    <t>Los puntajes para estimular a la industria nacional se relacionan en la siguiente tabla:</t>
  </si>
  <si>
    <t>Promoción de Servicios Nacionales o con Trato Nacional</t>
  </si>
  <si>
    <t>Incorporación de componente nacional en servicios extranjeros</t>
  </si>
  <si>
    <t>4.4.</t>
  </si>
  <si>
    <t>VINCULACIÓN DE PERSONAS CON DISCAPACIDAD</t>
  </si>
  <si>
    <t>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t>
  </si>
  <si>
    <t>4.5.</t>
  </si>
  <si>
    <t>EMPRENDIMIENTOS Y EMPRESAS DE MUJERES</t>
  </si>
  <si>
    <t>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t>
  </si>
  <si>
    <t>0.25</t>
  </si>
  <si>
    <t>4.6.</t>
  </si>
  <si>
    <t>MIPYME DOMICILIADA EN COLOMBIA</t>
  </si>
  <si>
    <t>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t>
  </si>
  <si>
    <t>PUNTAJE PARCIAL</t>
  </si>
  <si>
    <r>
      <t>VERIFICACIÓN OBRAS INCONCLUSAS (</t>
    </r>
    <r>
      <rPr>
        <b/>
        <sz val="10"/>
        <color rgb="FFFF0000"/>
        <rFont val="Arial"/>
        <family val="2"/>
      </rPr>
      <t>-1</t>
    </r>
    <r>
      <rPr>
        <b/>
        <sz val="10"/>
        <color theme="1"/>
        <rFont val="Arial"/>
        <family val="2"/>
      </rPr>
      <t>)</t>
    </r>
  </si>
  <si>
    <r>
      <t>Las Entidades deberán reducir durante la evaluación de las ofertas dos (2) puntos a los Proponentes que se les haya impuesto una o más multas o cláusulas penales durante el último año, contado a partir de la fecha prevista para el cierre del proceso, sin importar la cuantía y sin perjuicio de las demás consecuencias derivadas del incumplimiento. Esta reducción también afectará a los Consorcios y a las Uniones Temporales si alguno de sus integrantes se encuentra en la situación anterior. (</t>
    </r>
    <r>
      <rPr>
        <b/>
        <sz val="10"/>
        <color rgb="FFFF0000"/>
        <rFont val="Arial"/>
        <family val="2"/>
      </rPr>
      <t>-2</t>
    </r>
    <r>
      <rPr>
        <b/>
        <sz val="10"/>
        <color theme="1"/>
        <rFont val="Arial"/>
        <family val="2"/>
      </rPr>
      <t>)</t>
    </r>
  </si>
  <si>
    <t>TOTAL PUNTAJE - VERIFICACIÓN OBRAS INCONCLUSAS</t>
  </si>
  <si>
    <t>VALOR UNITARIO</t>
  </si>
  <si>
    <t>AJUSTE AL PESO DEL VALOR UNITARIO</t>
  </si>
  <si>
    <t>VALOR UNITARIO MAYOR AL P.O</t>
  </si>
  <si>
    <t xml:space="preserve">VALOR TOTAL                                </t>
  </si>
  <si>
    <t>Nº</t>
  </si>
  <si>
    <t>DESCRIPCIÓN</t>
  </si>
  <si>
    <t>UND.</t>
  </si>
  <si>
    <t xml:space="preserve">CANTIDAD                               </t>
  </si>
  <si>
    <t xml:space="preserve">VALOR TOTAL </t>
  </si>
  <si>
    <t>IMPRIMANTE</t>
  </si>
  <si>
    <t>Suministro y aplicación imprimante acrílico negro de 15 cm, espesor seco 4 mils y 50% de solidos por volumen.</t>
  </si>
  <si>
    <t>m</t>
  </si>
  <si>
    <t>Suministro y aplicación imprimante acrílico negro de 20 cm, espesor seco 4 mils y 50% de solidos por volumen.</t>
  </si>
  <si>
    <t>Suministro y aplicación imprimante acrílico negro, espesor seco 4 mils y 50% de solidos por volumen.</t>
  </si>
  <si>
    <t>m2</t>
  </si>
  <si>
    <t>DEMARCACIONES - Pintura acrílica base solvente.</t>
  </si>
  <si>
    <t> </t>
  </si>
  <si>
    <t>Suministro y aplicación de pintura acrílica base solvente de 12 cm para líneas de demarcación, con microesfera, espesor seco 9 mils y 51% de sólidos por volumen.</t>
  </si>
  <si>
    <t>Suministro y aplicación de pintura acrílica base solvente de 15 cm para líneas de demarcación, con microesfera, espesor seco 9 mils y 51% sólidos por volumen.</t>
  </si>
  <si>
    <t>Suministro y aplicación de pintura acrílica base solvente marcas viales con microesfera, espesor seco 9 mils y 51% de sólidos por volumen, incluye pictogramas.</t>
  </si>
  <si>
    <t>Suministro y aplicación de pintura acrílica base solvente marcas viales sin microesfera, espesor seco 9 mils y 51% de solidos por volumen, incluye pictogramas.</t>
  </si>
  <si>
    <t>DEMARCACIONES - Pintura acrílica base agua.</t>
  </si>
  <si>
    <t>Suministro y aplicación de pintura acrílica base agua de 12 cm para líneas de demarcación, con microesfera, espesor seco de 9 mils y 60% de sólidos por volumen.</t>
  </si>
  <si>
    <t>Suministro y aplicación de pintura acrílica base agua de 15 cm para líneas de demarcación, con microesfera, espesor seco de 9 mils y 60% de sólidos por volumen.</t>
  </si>
  <si>
    <t>Suministro  y  aplicación  de  pintura  acrílica  base agua  para marcas viales con microesfera, espesor seco de 9 mils y 60% de sólidos por volumen, incluye pictogramas.</t>
  </si>
  <si>
    <t>Suministro  y  aplicación  de  pintura  acrílica  base  agua  para marcas viales sin microesfera, espesor seco de 9 mils y 60% de sólidos por volumen, incluye pictogramas.</t>
  </si>
  <si>
    <t>DEMARCACIONES - Resina termoplástica.</t>
  </si>
  <si>
    <t>Suministro y aplicación de resina termoplástica de 12 cm, para líneas de demarcación, incluye microesfera y espesor seco 90 mils (2.3 mm).</t>
  </si>
  <si>
    <t>Suministro y aplicación de resina termoplástica de 15 cm, para líneas de demarcación, incluye microesfera y espesor seco 90 mils (2.3 mm).</t>
  </si>
  <si>
    <t>Suministro y aplicación de resina termoplástica  para marcas viales, con microesfera y espesor seco de 90 mils (2.3 mm), incluye pictogramas.</t>
  </si>
  <si>
    <t xml:space="preserve">Suministro y aplicación de resina termoplástica para marcas viales, sin microesfera y espesor seco de 90 mils (2.3 mm), incluye pictogramas. </t>
  </si>
  <si>
    <t>DEMARCACIONES - Pintura plástico en frío metilmetacrilato.</t>
  </si>
  <si>
    <t>Suministro   y   aplicación   de   pintura   en   plástico   en   frio metilmetacrilato de 12 cm para líneas de demarcación, con microesfera y espesor seco mínimo de 22 mils (por pulverización o spray) según norma NTC 4744 y/o normatividad vigente.</t>
  </si>
  <si>
    <t>Suministro   y   aplicación   de   pintura   en   plástico   en   frio metilmetacrilato de 15 cm para líneas de demarcación, con microesfera y espesor seco mínimo de 22 mils (por pulverización o spray) según norma NTC 4744 y/o normatividad vigente.</t>
  </si>
  <si>
    <t>Suministro   y   aplicación   de   pintura   de   plástico   en   frio metilmetacrilato para marcas viales con microesfera y espesor seco mínimo de 22 mils  (por pulverización o spray) según norma NTC 4744 y/o normatividad vigente, incluye pictogramas.</t>
  </si>
  <si>
    <t>Suministro   y   aplicación   de   pintura   de   plástico   en   frio metilmetacrilato para marcas viales sin microesfera y espesor seco de mínimo de 22 mils (por pulverización o spray) según norma NTC 4744 y/o normatividad vigente, incluye pictogramas.</t>
  </si>
  <si>
    <t>Suministro y aplicación manual (método llana) de pintura de plástico en frio metilmetacrilato con microesferas para marcas viales de espesor seco de 50 mils, según norma NTC 4744 y/o normatividad vigente, incluye pictogramas.</t>
  </si>
  <si>
    <t>Suministro y aplicación manual (método llana) de pintura de plástico en frio metilmetacrilato sin microesferas para marcas viales de espesor seco de 50 mils según norma NTC 4744 y/o normatividad vigente, incluye pictogramas.</t>
  </si>
  <si>
    <t>DEMARCACIONES - Otros.</t>
  </si>
  <si>
    <t>Suministro y aplicación de antideslizante para marcas viales según norma NTC 2072 y/o normatividad vigente.</t>
  </si>
  <si>
    <t>Borrado mecánico de marcas viales.</t>
  </si>
  <si>
    <t>Suministro e instalación de cinta preformada para señalización horizontal, de acuerdo con NTC-5868 y/o normatividad vigente.</t>
  </si>
  <si>
    <t>SEÑALES VERTICALES</t>
  </si>
  <si>
    <t>Fabricación, suministro e instalación de señal preventiva, reglamentaria  o informativa de 60 cm, en lámina  galvanizada C-16 y cinta retrorreflectiva Tipo XI, pedestal en ángulo, cumpliendo con normatividad vigente. (Incluye la cimentación del soporte para la señal).</t>
  </si>
  <si>
    <t>Ud.</t>
  </si>
  <si>
    <t>Fabricación, suministro e instalación de señal DOBLE preventiva, reglamentaria e informativa de 60 cm, en lámina  galvanizada C-16 y cinta retrorreflectiva Tipo XI, pedestal en ángulo, cumpliendo con normatividad vigente. (Incluye la cimentación del soporte para la señal).</t>
  </si>
  <si>
    <t>Fabricación, suministro e instalación de señal preventiva, reglamentaria  o informativa de 75 cm, en lámina  galvanizada C-16 y cinta retrorreflectiva Tipo XI, pedestal en ángulo, cumpliendo con normatividad vigente. (Incluye la cimentación del soporte para la señal).</t>
  </si>
  <si>
    <t>Fabricación, suministro e instalación de señal DOBLE preventiva, reglamentaria e informativa de 75 cm, en lámina  galvanizada C-16 y cinta retrorreflectiva Tipo XI, pedestal en ángulo, cumpliendo con normatividad vigente. (Incluye la cimentación del soporte para la señal).</t>
  </si>
  <si>
    <t>Fabricación, suministro e instalación de señal SP-47, SP-47A de 75 cm, en lámina  galvanizada C-16 y cinta retrorreflectiva Tipo XI, pedestal en ángulo, cumpliendo con normatividad vigente. (Incluye la cimentación del soporte para la señal).</t>
  </si>
  <si>
    <t>Fabricación, suministro e instalación de señal DOBLE SP-47/SR, SP-47A /SR de 75 cm, en lámina  galvanizada C-16 y cinta retrorreflectiva Tipo XI, pedestal en ángulo, cumpliendo con normatividad vigente. (Incluye la cimentación del soporte para la señal).</t>
  </si>
  <si>
    <t>Fabricación, suministro e instalación de señal SP-54, en lámina  galvanizada C-16 y cinta retrorreflectiva Tipo XI, pedestal en ángulo, cumpliendo con normatividad vigente.  (Incluye la cimentación del soporte para la señal).</t>
  </si>
  <si>
    <t>Fabricación, suministro e instalación de señal informativa SI-27, en lámina  galvanizada C-16 y cinta retrorreflectiva Tipo XI,  pedestal en ángulo, cumpliendo normatividad vigente.  (Incluye la cimentación del soporte para la señal).</t>
  </si>
  <si>
    <t>Fabricación, suministro e instalación de señal DOBLE SI-04 (poste de referencia) de 45 x 100 cm, en lámina  galvanizada C-16 y cinta retrorreflectiva Tipo XI,  pedestal en ángulo, cumpliendo con normatividad vigente.  (Incluye la cimentación del soporte para la señal).</t>
  </si>
  <si>
    <t>Fabricación, suministro e instalación de señal DOBLE SI-04 (poste de referencia) de 45 x 125 cm, en lámina  galvanizada C-16 y cinta retrorreflectiva Tipo XI,  pedestal en ángulo, cumpliendo con normatividad vigente.  (Incluye la cimentación del soporte para la señal).</t>
  </si>
  <si>
    <t>Fabricación, suministro e instalación de señal DOBLE tipo SI26 - SR39/SR-38, en lámina  galvanizada C-16 y cinta retrorreflectiva Tipo XI, pedestal en ángulo, cumpliendo con normatividad vigente.  (Incluye la cimentación del soporte para la señal).</t>
  </si>
  <si>
    <t>Fabricación, suministro e instalación de señal SR-38 o SR-39 de 75 x 25 cm, en lámina  galvanizada C-16 y cinta retrorreflectiva Tipo XI, pedestal en ángulo, cumpliendo con normatividad vigente. (Incluye la cimentación del soporte para la señal).</t>
  </si>
  <si>
    <t>Fabricación, suministro e instalación de señal SR-30 con baliza destellante de panel solar, en lámina  galvanizada C-16 y cinta retrorreflectiva Tipo XI, pedestal en ángulo, cumpliendo  con  normatividad vigente.  (Incluye la cimentación del soporte para la señal).</t>
  </si>
  <si>
    <t>Fabricación, suministro e instalación de delineador de curva horizontal de 45 x 30 cm,en lámina  galvanizada C-16 y cinta retrorreflectiva Tipo XI, amarillo limón fluorescente, pedestal en ángulo, cumpliendo con normatividad vigente.  (Incluye la cimentación del soporte para la señal).</t>
  </si>
  <si>
    <t>Fabricación, suministro e instalación de delineador de curva horizontal de 50 x 40 cm, en lámina  galvanizada C-16 y cinta retrorreflectiva Tipo XI, amarillo limón fluorescente, pedestal en ángulo, cumpliendo con normatividad vigente.  (Incluye la cimentación del soporte para la señal).</t>
  </si>
  <si>
    <t>Fabricación, suministro e instalación de marcador sencillo de obstáculo (dol) 80 x 15 cm, en lámina  galvanizada C-16 y cinta retrorreflectiva Tipo XI, amarillo limón fluorescente, pedestal en ángulo, cumpliendo con normatividad vigente.  (Incluye la cimentación del soporte para la señal).</t>
  </si>
  <si>
    <t>Fabricación,  suministro  e  instalación  de  marcador  DOBLE de obstáculo (chevron) 80 x 30 cm, en lámina  galvanizada C-16 y cinta retrorreflectiva Tipo XI, amarillo limón fluorescente, pedestal en ángulo, cumpliendo con normatividad vigente.  (Incluye la cimentación del soporte para la señal).</t>
  </si>
  <si>
    <t>Fabricación, suministro e instalación de tableros en lámina  galvanizada C-16 y cinta retrorreflectiva Tipo XI, para señales SP-SR-SI, cumpliendo con normatividad vigente. (Incluye elementos de fijación).</t>
  </si>
  <si>
    <t>Fabricación, suministro e instalación de pedestal sencillo en ángulo para señales SP-SR-SI (poste sencillo para tableros iguales o menores a 75 x 100 cm), cumpliendo con normatividad vigente.  (Incluye la cimentación del soporte para la señal).</t>
  </si>
  <si>
    <t>Suministro e instalación de película antigrafiti para señales verticales.</t>
  </si>
  <si>
    <t>Reubicación de señales verticales (incluye señales sencillas y dúplex). Incluye la cimentación del soporte para la señal.</t>
  </si>
  <si>
    <t>Retiro de señales verticales (Incluye pedestal y tablero) con entrega en el lugar dispuesto por  la respectiva entidad territorial (incluye señales sencillas y dúplex).</t>
  </si>
  <si>
    <t>DISPOSITIVOS PARA LA REGULACIÓN DEL TRÁNSITO - Delineadores de piso o elevados.</t>
  </si>
  <si>
    <t>Suministro e instalación de tachas reflectivas. Cumpliendo con los coeficientes de intensidad luminosa de la NTC 4745 (Tabla 1) y la normatividad vigente.</t>
  </si>
  <si>
    <t>Suministro e instalación de tachas reflectivas con espigo de mínimo 5 cm. Cumpliendo con los coeficientes de intensidad luminosa de la NTC 4745 (Tabla 1) y la normatividad vigente.</t>
  </si>
  <si>
    <t>Suministro  y  anclaje  de  estoperoles  plásticos  con  espigo, diámetro mínimo 10 cm y altura máxima 2 cm de altura con un espigo  de  mínimo  5  cm, de acuerdo con NTC  4745 y/o normatividad vigente.  Incluye  elementos  de fijación. Cumpliendo con la normatividad vigente.</t>
  </si>
  <si>
    <t>Suministro  y  anclaje  de  estoperoles  metálicos  con  espigo, diámetro mínimo 10 cm y altura máxima 2 cm de altura, con un espigo de mínimo 5 cm, de acuerdo con NTC 4745 y/o normatividad vigente. Incluye elementos de fijación.</t>
  </si>
  <si>
    <t>Suministro y anclaje de bordillo traspasable en resina poliéster de color amarillo con alta resistencia al impacto (tipo piramidal,  dimensiones: altura mínima de 8 cm, ancho de 15 cm y largo 40 cm). Incluye accesorios y materiales para fijación.</t>
  </si>
  <si>
    <t>Suministro y anclaje de bordillo no traspasable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</si>
  <si>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Suministro  y  anclaje  de  bordillo  no  traspasable, en concreto de 4000 PSI con varilla de refuerzo de 1/2"  (tipo piramidal con incrustación al pavimento con cuatro anclajes en varilla de 5/8" de diámetro por 4" de longitud, dimensiones: altura mínima de15 cm, ancho de 20 cm y largo 100 cm). Incluye accesorios y materiales para fijación.</t>
  </si>
  <si>
    <t>Suministro e instalación de boya metálica de color amarillo, con alta resistencia al impacto, con lentes reflectantes (dimensiones máximas: de 10 cm de altura y 24 cm de base).</t>
  </si>
  <si>
    <t>Suministro e instalación de boya plástica de color amarillo, con alta resistencia al impacto, con lentes reflectantes (dimensiones máximas: de 10 cm de altura y 24 cm de base).</t>
  </si>
  <si>
    <t>Retiro de delineadores de piso o elevados con su respectivo anclaje, incluye entrega en el lugar dispuesto por la respectiva Entidad territorial.</t>
  </si>
  <si>
    <t>DISPOSITIVOS PARA LA REGULACIÓN DEL TRÁNSITO - Delineadores verticales y marcadores de obstáculos.</t>
  </si>
  <si>
    <t>Suministro  e  instalación  de  delineador  tubular  simple construido en material sintético flexible de color amarillo con tres bandas de 7,5 cm en papel reflectivo blanco tipo XI, altura  mínima  70  cm,  diámetro  mínimo  de  8  cm.  Incluye accesorios y materiales para fijación.</t>
  </si>
  <si>
    <t>Retiro de delineadores verticales o marcadores de obstáculos con su respectivo anclaje, incluye entrega en el lugar dispuesto por la respectiva Entidad territorial.</t>
  </si>
  <si>
    <t>DISPOSITIVOS PARA LA REGULACIÓN DEL TRÁNSITO - Bandas alertadoras.</t>
  </si>
  <si>
    <t>Construcción de bandas sonoras reductoras de velocidad de 2,0 cm de altura, construida con gravilla de 1/2", pintura de larga duración blanca y resina epóxica con ancho mínimo de 25 cm.</t>
  </si>
  <si>
    <t>Construcción de bandas alertadoras longitudinales de 1,0 cm de altura,  resaltadas con pintura de larga duración termoplástica o similar.</t>
  </si>
  <si>
    <t>Construcción de bandas alertadoras longitudinales de 1,2 cm de altura,  resaltadas con pintura de larga duración termoplástica o similar.</t>
  </si>
  <si>
    <t>Construcción de bandas alertadoras longitudinales de 1,5 cm de altura, resaltadas con pintura de larga duración termoplástica o similar.</t>
  </si>
  <si>
    <t>Retiro de bandas en agregado y disposición de escombros en lugar autorizado.</t>
  </si>
  <si>
    <t>DISPOSITIVOS PARA LA REGULACIÓN DEL TRÁNSITO - Reductores de velocidad, resaltos.</t>
  </si>
  <si>
    <t>Suministro y anclaje de resalto portátil de caucho o plástico con alta resistencia al impacto con ancho mínimo de 30 cm y altura entre 5 cm y 8 cm. Incluye accesorios y materiales para fijación.</t>
  </si>
  <si>
    <t>Construcción de resalto parabólico de 3,7 m de ancho con mezcla asfáltica densa en caliente tipo MDC-19, demarcado. Cumpliendo con la normatividad vigente. (Incluye: suministro, transporte, colocación, nivelación manual, compactación y demarcación de acuerdo con la normatividad vigente).</t>
  </si>
  <si>
    <t>Construcción de resalto parabólico de 3,7 m de ancho con concreto (mezcla In Situ) de  28 Mpa (4000 psi) y acero de refuerzo en varilla de 3/8". Cumpliendo con la normatividad vigente. (Incluye: suministro, transporte, colocación, nivelación manual, compactación y demarcación de acuerdo con la normatividad vigente).</t>
  </si>
  <si>
    <t>Remoción de resalto parabólico existente (incluye cargue y transporte de escombros al lugar autorizado).</t>
  </si>
  <si>
    <t>m3</t>
  </si>
  <si>
    <t>Retiro de resaltos portátiles con su respectivo anclaje, incluye entrega en el lugar dispuesto por la respectiva Entidad territorial.</t>
  </si>
  <si>
    <t>DISPOSITIVOS PARA LA GESTIÓN DE LA VELOCIDAD - Radares de velocidad con panel de mensajería variable.</t>
  </si>
  <si>
    <t xml:space="preserve">Suministro e Instalación de radares medidores de velocidad de 2 dígitos, con protección antivandálica, dígitos en verde/rojo (límite programable), tecnología Doppler, conectividad bluetooth y USB, energía: panel solar, adosable a poste, con más del 99% de precisión en la velocidad,  mensaje variable y garantía de mínimo dieciocho meses. Incluye tablero con señal SR-30 de acuerdo con el manual de señalización vigente. Incluye accesorios y materiales para la cimentación del soporte del radar. </t>
  </si>
  <si>
    <t>SUBTOTAL</t>
  </si>
  <si>
    <t>PORCENTAJE</t>
  </si>
  <si>
    <t>VALOR</t>
  </si>
  <si>
    <t>Habilitado</t>
  </si>
  <si>
    <t>Habilitado - No habilitado</t>
  </si>
  <si>
    <t>Administración</t>
  </si>
  <si>
    <t>A=</t>
  </si>
  <si>
    <t>Imprevistos</t>
  </si>
  <si>
    <t>I=</t>
  </si>
  <si>
    <t>Utilidad</t>
  </si>
  <si>
    <t>U=</t>
  </si>
  <si>
    <t>U</t>
  </si>
  <si>
    <t>TOTAL A.I.U.</t>
  </si>
  <si>
    <t>TOTAL AIU</t>
  </si>
  <si>
    <t>VALOR TOTAL</t>
  </si>
  <si>
    <t>PRECIO TOTAL</t>
  </si>
  <si>
    <t>CORRECCIÓN ARITMÉTICA REALIZADA</t>
  </si>
  <si>
    <t>El calculo de la I del AIU fue mal calculada por el oferente</t>
  </si>
  <si>
    <t>Diferencia por redondeo de precios unitarios</t>
  </si>
  <si>
    <t>No aplica</t>
  </si>
  <si>
    <t>Decimales de la TRM</t>
  </si>
  <si>
    <t>Método de Asignación de Puntaje</t>
  </si>
  <si>
    <t>Propuestas Habiles [n]</t>
  </si>
  <si>
    <t>Puntaje Máximo</t>
  </si>
  <si>
    <t>PROPONENTE</t>
  </si>
  <si>
    <t>PUNTOS
DOCUMENTOS TÉCNICOS</t>
  </si>
  <si>
    <t>VALOR OFERTA</t>
  </si>
  <si>
    <t>ARTIFICIALMENTE BAJA</t>
  </si>
  <si>
    <t>CUMPLE VERIFICACIÓN DE OFERTA ECONOMICA</t>
  </si>
  <si>
    <t>JUSTIFICACIÓN ARTIFICIALMENTE BAJA</t>
  </si>
  <si>
    <t>MEDIANA CON VALOR ABSOLUTO</t>
  </si>
  <si>
    <t>MEDIA GEOMETRICA</t>
  </si>
  <si>
    <t>MEDIA ARITMETICA BAJA</t>
  </si>
  <si>
    <t>MENOR VALOR</t>
  </si>
  <si>
    <t>PUNTOS TOTALES</t>
  </si>
  <si>
    <t>DATOS RELEVANTES PARA EL CALCULO:</t>
  </si>
  <si>
    <t>No presenta</t>
  </si>
  <si>
    <t>valor maximo</t>
  </si>
  <si>
    <t>MEDIANA</t>
  </si>
  <si>
    <t>valor minimo</t>
  </si>
  <si>
    <t>Media aritmetica baja</t>
  </si>
  <si>
    <t>Desviación estandar</t>
  </si>
  <si>
    <t>TCRM: Indicador diario </t>
  </si>
  <si>
    <t>Unidad</t>
  </si>
  <si>
    <t>Valor</t>
  </si>
  <si>
    <t>Vigencia</t>
  </si>
  <si>
    <t>Se acepta</t>
  </si>
  <si>
    <t>promedio</t>
  </si>
  <si>
    <t>COP</t>
  </si>
  <si>
    <t xml:space="preserve">VALOR MINIMO ACEPTABLE ASUMIDO POR LA ENTIDAD </t>
  </si>
  <si>
    <r>
      <rPr>
        <sz val="9"/>
        <color indexed="8"/>
        <rFont val="Calibri"/>
        <family val="2"/>
      </rPr>
      <t>ndicador de sesgo estadístico*: 0%
*Consulte la guía metodológica de la TRM</t>
    </r>
    <r>
      <rPr>
        <b/>
        <sz val="9"/>
        <color indexed="9"/>
        <rFont val="Calibri"/>
        <family val="2"/>
      </rPr>
      <t>rio </t>
    </r>
  </si>
  <si>
    <t>valor inmediatametne por debajo de la mediana</t>
  </si>
  <si>
    <t>XB</t>
  </si>
  <si>
    <t>Inmediatamente por debajo de la mediana</t>
  </si>
  <si>
    <t xml:space="preserve">Habilitado </t>
  </si>
  <si>
    <t>El calculo del AIU fue mal calculada por el oferente</t>
  </si>
  <si>
    <t>El calculo del I fue mal calculada por el oferente</t>
  </si>
  <si>
    <t>Valor inmediatamente por debajo de la mediana</t>
  </si>
  <si>
    <t>RESUMEN</t>
  </si>
  <si>
    <t>LOS SUSCRITOS FUNCIONARIOS CONCEPTÚAN QUE  REVISADA LA DOCUMENTACIÓN Y VERIFICACIÓN DE LOS DOCUMENTOS APORTADOS SE DETERMINO QUE:</t>
  </si>
  <si>
    <t>LOS SUSCRITOS FUNCIONARIOS CONCEPTÚAN QUE  REVISADA LA DOCUMENTACIÓN Y VERIFICACIÓN TÉCNICA EN LOS DOCUMENTOS APORTADOS POR EL  PROPONENTE CUMPLE O NO CUMPLE TÉCNICAMENTE:</t>
  </si>
  <si>
    <t>COMPONENTE TÉCNICO</t>
  </si>
  <si>
    <t>RESUMEN COMPONENTE TÉCNICO
(Habilitado - No habilitado)</t>
  </si>
  <si>
    <t>EVALUACIÓN PUNTABLE</t>
  </si>
  <si>
    <t>TOTAL EVALUACIÓN PUNTABLE</t>
  </si>
  <si>
    <t>COMPARATIVO PRECIOS</t>
  </si>
  <si>
    <t>RESULTADO FINAL</t>
  </si>
  <si>
    <t>3.5.2. CARACTERÍSTICAS DE LOS CONTRATOS PRESENTADOS PARA ACREDITAR LA EXPERIENCIA EXIGIDA</t>
  </si>
  <si>
    <t>3.5.3. CONSIDERACIONES PARA LA VALIDEZ DE LA EXPERIENCIA REQUERIDA</t>
  </si>
  <si>
    <t>3.5.4. CLASIFICACIÓN DE LA EXPERIENCIA EN EL “CLASIFICADOR DE BIENES, OBRAS Y SERVICIOS DE LAS NACIONES UNIDAS”</t>
  </si>
  <si>
    <t>3.5. ACREDITACIÓN DE LA EXPERIENCIA REQUERIDA</t>
  </si>
  <si>
    <t>3.5.6. DOCUMENTOS VÁLIDOS PARA LA ACREDITACIÓN DE LA EXPERIENCIA REQUERIDA</t>
  </si>
  <si>
    <t>3.5.7. PARA SUBCONTRATOS</t>
  </si>
  <si>
    <t>3.5.8. RELACIÓN DE LOS CONTRATOS FRENTE AL PRESUPUESTO OFICIAL</t>
  </si>
  <si>
    <r>
      <t>4.1. PROPUESTA ECONÓMICA
(Metodo XXXX)
(</t>
    </r>
    <r>
      <rPr>
        <b/>
        <sz val="10"/>
        <color rgb="FFFF0000"/>
        <rFont val="Arial"/>
        <family val="2"/>
      </rPr>
      <t>59.5</t>
    </r>
    <r>
      <rPr>
        <b/>
        <sz val="10"/>
        <rFont val="Arial"/>
        <family val="2"/>
      </rPr>
      <t>)</t>
    </r>
  </si>
  <si>
    <r>
      <t>4.2. FACTOR DE CALIDAD
(</t>
    </r>
    <r>
      <rPr>
        <b/>
        <sz val="10"/>
        <color rgb="FFFF0000"/>
        <rFont val="Arial"/>
        <family val="2"/>
      </rPr>
      <t>19</t>
    </r>
    <r>
      <rPr>
        <b/>
        <sz val="10"/>
        <color theme="1"/>
        <rFont val="Arial"/>
        <family val="2"/>
      </rPr>
      <t>)</t>
    </r>
  </si>
  <si>
    <r>
      <t>4.3. APOYO A LA INDUSTRIA NACIONAL
(</t>
    </r>
    <r>
      <rPr>
        <b/>
        <sz val="10"/>
        <color rgb="FFFF0000"/>
        <rFont val="Arial"/>
        <family val="2"/>
      </rPr>
      <t>20</t>
    </r>
    <r>
      <rPr>
        <b/>
        <sz val="10"/>
        <color theme="1"/>
        <rFont val="Arial"/>
        <family val="2"/>
      </rPr>
      <t>)</t>
    </r>
  </si>
  <si>
    <r>
      <t>4.4. VINCULACIÓN DE PERSONAS CON DISCAPACIDAD
(</t>
    </r>
    <r>
      <rPr>
        <b/>
        <sz val="10"/>
        <color rgb="FFFF0000"/>
        <rFont val="Arial"/>
        <family val="2"/>
      </rPr>
      <t>1</t>
    </r>
    <r>
      <rPr>
        <b/>
        <sz val="10"/>
        <color theme="1"/>
        <rFont val="Arial"/>
        <family val="2"/>
      </rPr>
      <t>)</t>
    </r>
  </si>
  <si>
    <r>
      <t>4.5. EMPRENDIMIENTOS Y EMPRESAS DE MUJERES
(</t>
    </r>
    <r>
      <rPr>
        <b/>
        <sz val="10"/>
        <color rgb="FFFF0000"/>
        <rFont val="Arial"/>
        <family val="2"/>
      </rPr>
      <t>0.25</t>
    </r>
    <r>
      <rPr>
        <b/>
        <sz val="10"/>
        <color theme="1"/>
        <rFont val="Arial"/>
        <family val="2"/>
      </rPr>
      <t>)</t>
    </r>
  </si>
  <si>
    <r>
      <t>4.6. MIPYME DOMICILIADA EN COLOMBIA
(</t>
    </r>
    <r>
      <rPr>
        <b/>
        <sz val="10"/>
        <color rgb="FFFF0000"/>
        <rFont val="Arial"/>
        <family val="2"/>
      </rPr>
      <t>0.25</t>
    </r>
    <r>
      <rPr>
        <b/>
        <sz val="10"/>
        <color theme="1"/>
        <rFont val="Arial"/>
        <family val="2"/>
      </rPr>
      <t>)</t>
    </r>
  </si>
  <si>
    <t>Cumple / No cumple</t>
  </si>
  <si>
    <t>No habilitado</t>
  </si>
  <si>
    <t>https://teams.live.com/meet/9370682894717?p=hrqiD32EEoBZBRHUON</t>
  </si>
  <si>
    <t>RESUMEN COMPONENTE TÉCNICO
(Cumple/No cumple)</t>
  </si>
  <si>
    <t>RESUMEN EVALUACIÓN PUNTABLE</t>
  </si>
  <si>
    <t>RESUMEN COMPONENTE FINANCIERO</t>
  </si>
  <si>
    <t>RESUMEN COMPONENTE JURÍDICO</t>
  </si>
  <si>
    <t>COMPONENTE TÉCNICO
(Cumple/No cumple)</t>
  </si>
  <si>
    <t>OBSERVACIÓN TÉNICA</t>
  </si>
  <si>
    <t>PUNTAJE TOTAL LOTE 1</t>
  </si>
  <si>
    <t>PUNTAJE TOTAL LOTE 2</t>
  </si>
  <si>
    <t>REQUISITO JURÍDICO HABILITANTE</t>
  </si>
  <si>
    <t>COMPONENTE FINANCIERO</t>
  </si>
  <si>
    <t>HABILITADO</t>
  </si>
  <si>
    <t>NO HABILITADO</t>
  </si>
  <si>
    <t>LOTE 1</t>
  </si>
  <si>
    <t>LOTE 2</t>
  </si>
  <si>
    <t>Fuera de tiempo</t>
  </si>
  <si>
    <t>Presupuesto</t>
  </si>
  <si>
    <t>Oferentes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</si>
</sst>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 #,##0;[Red]\-&quot;$&quot;\ #,##0"/>
    <numFmt numFmtId="8" formatCode="&quot;$&quot;\ #,##0.00;[Red]\-&quot;$&quot;\ #,##0.00"/>
    <numFmt numFmtId="44" formatCode="_-&quot;$&quot;\ * #,##0.00_-;\-&quot;$&quot;\ * #,##0.00_-;_-&quot;$&quot;\ * &quot;-&quot;??_-;_-@_-"/>
    <numFmt numFmtId="43" formatCode="_-* #,##0.00_-;\-* #,##0.00_-;_-* &quot;-&quot;??_-;_-@_-"/>
    <numFmt numFmtId="164" formatCode="_(* #,##0.00_);_(* \(#,##0.00\);_(* &quot;-&quot;??_);_(@_)"/>
    <numFmt numFmtId="165" formatCode="&quot;$&quot;\ #,##0.00"/>
    <numFmt numFmtId="166" formatCode="_-[$$-240A]\ * #,##0.00_-;\-[$$-240A]\ * #,##0.00_-;_-[$$-240A]\ * &quot;-&quot;??_-;_-@_-"/>
    <numFmt numFmtId="167" formatCode="_ &quot;$&quot;\ * #,##0_ ;_ &quot;$&quot;\ * \-#,##0_ ;_ &quot;$&quot;\ * &quot;-&quot;_ ;_ @_ "/>
    <numFmt numFmtId="168" formatCode="&quot;$&quot;\ #,##0.00;[Red]&quot;$&quot;\ \-#,##0.00"/>
    <numFmt numFmtId="169" formatCode="_-* #,##0.00\ &quot;Pts&quot;_-;\-* #,##0.00\ &quot;Pts&quot;_-;_-* &quot;-&quot;??\ &quot;Pts&quot;_-;_-@_-"/>
    <numFmt numFmtId="170" formatCode="_-[$$-409]* #,##0_ ;_-[$$-409]* \-#,##0\ ;_-[$$-409]* &quot;-&quot;??_ ;_-@_ "/>
    <numFmt numFmtId="171" formatCode="_-[$$-409]* #,##0.00_ ;_-[$$-409]* \-#,##0.00\ ;_-[$$-409]* &quot;-&quot;??_ ;_-@_ "/>
    <numFmt numFmtId="172" formatCode="0.0%"/>
  </numFmts>
  <fonts count="30" x14ac:knownFonts="1">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sz val="10"/>
      <name val="Arial"/>
      <family val="2"/>
    </font>
    <font>
      <sz val="11"/>
      <color indexed="8"/>
      <name val="Calibri"/>
      <family val="2"/>
    </font>
    <font>
      <b/>
      <sz val="11"/>
      <color theme="0"/>
      <name val="Aptos Narrow"/>
      <family val="2"/>
      <scheme val="minor"/>
    </font>
    <font>
      <b/>
      <sz val="10"/>
      <color theme="1"/>
      <name val="Arial"/>
      <family val="2"/>
    </font>
    <font>
      <sz val="10"/>
      <color theme="1"/>
      <name val="Arial"/>
      <family val="2"/>
    </font>
    <font>
      <b/>
      <sz val="10"/>
      <color rgb="FF000000"/>
      <name val="Arial"/>
      <family val="2"/>
    </font>
    <font>
      <b/>
      <sz val="10"/>
      <color rgb="FFFF0000"/>
      <name val="Arial"/>
      <family val="2"/>
    </font>
    <font>
      <b/>
      <i/>
      <sz val="10"/>
      <color theme="1"/>
      <name val="Arial"/>
      <family val="2"/>
    </font>
    <font>
      <b/>
      <sz val="10"/>
      <name val="Arial"/>
      <family val="2"/>
    </font>
    <font>
      <sz val="10"/>
      <color rgb="FF000000"/>
      <name val="Arial"/>
      <family val="2"/>
    </font>
    <font>
      <b/>
      <sz val="10"/>
      <color indexed="8"/>
      <name val="Arial"/>
      <family val="2"/>
    </font>
    <font>
      <sz val="10"/>
      <color indexed="8"/>
      <name val="Arial"/>
      <family val="2"/>
    </font>
    <font>
      <sz val="9"/>
      <color indexed="8"/>
      <name val="Calibri"/>
      <family val="2"/>
    </font>
    <font>
      <b/>
      <sz val="9"/>
      <color indexed="9"/>
      <name val="Calibri"/>
      <family val="2"/>
    </font>
    <font>
      <b/>
      <sz val="9"/>
      <color rgb="FFFFFFFF"/>
      <name val="Calibri"/>
      <family val="2"/>
    </font>
    <font>
      <sz val="10"/>
      <color rgb="FFFF0000"/>
      <name val="Arial"/>
      <family val="2"/>
    </font>
    <font>
      <sz val="10"/>
      <color theme="1"/>
      <name val="Arial"/>
      <family val="2"/>
    </font>
    <font>
      <sz val="11"/>
      <name val="Arial"/>
      <family val="2"/>
    </font>
    <font>
      <sz val="11"/>
      <color rgb="FF000000"/>
      <name val="Aptos Narrow"/>
      <family val="2"/>
    </font>
    <font>
      <sz val="11"/>
      <color rgb="FF000000"/>
      <name val="Arial"/>
      <family val="2"/>
    </font>
    <font>
      <sz val="11"/>
      <color theme="1"/>
      <name val="Arial"/>
      <family val="2"/>
    </font>
    <font>
      <sz val="10"/>
      <color theme="1"/>
      <name val="Arial"/>
      <family val="2"/>
    </font>
    <font>
      <sz val="11"/>
      <color theme="1"/>
      <name val="Arial"/>
      <family val="2"/>
    </font>
    <font>
      <b/>
      <sz val="10"/>
      <name val="Arial"/>
      <family val="2"/>
    </font>
    <font>
      <b/>
      <sz val="10"/>
      <color theme="1"/>
      <name val="Arial"/>
      <family val="2"/>
    </font>
    <font>
      <b/>
      <sz val="10"/>
      <color indexed="8"/>
      <name val="Arial"/>
      <family val="2"/>
    </font>
  </fonts>
  <fills count="15">
    <fill>
      <patternFill patternType="none"/>
    </fill>
    <fill>
      <patternFill patternType="gray125"/>
    </fill>
    <fill>
      <patternFill patternType="solid">
        <fgColor theme="3" tint="0.749992370372631"/>
        <bgColor indexed="64"/>
      </patternFill>
    </fill>
    <fill>
      <patternFill patternType="solid">
        <fgColor theme="3" tint="0.89999084444715716"/>
        <bgColor indexed="64"/>
      </patternFill>
    </fill>
    <fill>
      <patternFill patternType="solid">
        <fgColor rgb="FF03D31C"/>
        <bgColor indexed="64"/>
      </patternFill>
    </fill>
    <fill>
      <patternFill patternType="solid">
        <fgColor theme="3" tint="0.499984740745262"/>
        <bgColor indexed="64"/>
      </patternFill>
    </fill>
    <fill>
      <patternFill patternType="solid">
        <fgColor theme="3" tint="0.749992370372631"/>
        <bgColor rgb="FF000000"/>
      </patternFill>
    </fill>
    <fill>
      <patternFill patternType="solid">
        <fgColor theme="6" tint="0.59999389629810485"/>
        <bgColor indexed="64"/>
      </patternFill>
    </fill>
    <fill>
      <patternFill patternType="solid">
        <fgColor rgb="FFFFFF00"/>
        <bgColor indexed="64"/>
      </patternFill>
    </fill>
    <fill>
      <patternFill patternType="solid">
        <fgColor theme="0"/>
        <bgColor indexed="64"/>
      </patternFill>
    </fill>
    <fill>
      <patternFill patternType="solid">
        <fgColor rgb="FFDAF2D0"/>
        <bgColor rgb="FFDAF2D0"/>
      </patternFill>
    </fill>
    <fill>
      <patternFill patternType="solid">
        <fgColor rgb="FFFFFFFF"/>
        <bgColor rgb="FF000000"/>
      </patternFill>
    </fill>
    <fill>
      <patternFill patternType="solid">
        <fgColor rgb="FFFFC000"/>
        <bgColor indexed="64"/>
      </patternFill>
    </fill>
    <fill>
      <patternFill patternType="solid">
        <fgColor theme="7" tint="0.79998168889431442"/>
        <bgColor indexed="64"/>
      </patternFill>
    </fill>
    <fill>
      <patternFill patternType="solid">
        <fgColor rgb="FF92D05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indexed="64"/>
      </right>
      <top style="thin">
        <color indexed="64"/>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bottom/>
      <diagonal/>
    </border>
    <border>
      <left style="thin">
        <color rgb="FF000000"/>
      </left>
      <right/>
      <top style="thin">
        <color rgb="FF000000"/>
      </top>
      <bottom style="thin">
        <color rgb="FF000000"/>
      </bottom>
      <diagonal/>
    </border>
  </borders>
  <cellStyleXfs count="12">
    <xf numFmtId="0" fontId="0"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4" fillId="0" borderId="0"/>
    <xf numFmtId="167" fontId="4" fillId="0" borderId="0" applyFont="0" applyFill="0" applyBorder="0" applyAlignment="0" applyProtection="0"/>
    <xf numFmtId="168" fontId="4" fillId="0" borderId="0" applyFont="0" applyFill="0" applyBorder="0" applyAlignment="0" applyProtection="0"/>
    <xf numFmtId="0" fontId="4" fillId="0" borderId="0"/>
    <xf numFmtId="169" fontId="4" fillId="0" borderId="0" applyFont="0" applyFill="0" applyBorder="0" applyAlignment="0" applyProtection="0"/>
    <xf numFmtId="0" fontId="5" fillId="0" borderId="0"/>
    <xf numFmtId="44" fontId="5" fillId="0" borderId="0" applyFont="0" applyFill="0" applyBorder="0" applyAlignment="0" applyProtection="0"/>
    <xf numFmtId="0" fontId="5" fillId="0" borderId="0"/>
  </cellStyleXfs>
  <cellXfs count="307">
    <xf numFmtId="0" fontId="0" fillId="0" borderId="0" xfId="0"/>
    <xf numFmtId="0" fontId="7" fillId="0" borderId="1" xfId="0" applyFont="1" applyBorder="1" applyAlignment="1">
      <alignment horizontal="center"/>
    </xf>
    <xf numFmtId="0" fontId="8"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0" borderId="0" xfId="0" applyFont="1" applyAlignment="1">
      <alignment horizontal="center"/>
    </xf>
    <xf numFmtId="44" fontId="7" fillId="4" borderId="1" xfId="3" applyFont="1" applyFill="1" applyBorder="1" applyAlignment="1"/>
    <xf numFmtId="0" fontId="8" fillId="0" borderId="1" xfId="0" applyFont="1" applyBorder="1"/>
    <xf numFmtId="0" fontId="8" fillId="0" borderId="1" xfId="0" applyFont="1" applyBorder="1" applyAlignment="1">
      <alignment horizontal="center" vertical="center"/>
    </xf>
    <xf numFmtId="0" fontId="7" fillId="2" borderId="1" xfId="0" applyFont="1" applyFill="1" applyBorder="1" applyAlignment="1">
      <alignment horizontal="center"/>
    </xf>
    <xf numFmtId="0" fontId="7" fillId="2" borderId="4" xfId="0" applyFont="1" applyFill="1" applyBorder="1" applyAlignment="1">
      <alignment horizontal="center" vertical="center" wrapText="1"/>
    </xf>
    <xf numFmtId="0" fontId="7" fillId="0" borderId="0" xfId="0" applyFont="1" applyAlignment="1">
      <alignment horizontal="center" vertical="center"/>
    </xf>
    <xf numFmtId="0" fontId="8" fillId="0" borderId="0" xfId="0" applyFont="1"/>
    <xf numFmtId="44" fontId="7" fillId="2" borderId="1" xfId="3" applyFont="1" applyFill="1" applyBorder="1" applyAlignment="1">
      <alignment horizontal="center" vertical="center"/>
    </xf>
    <xf numFmtId="44" fontId="7" fillId="2" borderId="1" xfId="3" applyFont="1" applyFill="1" applyBorder="1"/>
    <xf numFmtId="2" fontId="7" fillId="2" borderId="1" xfId="0" applyNumberFormat="1" applyFont="1" applyFill="1" applyBorder="1"/>
    <xf numFmtId="0" fontId="7" fillId="2" borderId="1" xfId="0" applyFont="1" applyFill="1" applyBorder="1" applyAlignment="1">
      <alignment horizontal="left" vertical="center"/>
    </xf>
    <xf numFmtId="0" fontId="7" fillId="0" borderId="0" xfId="0" applyFont="1"/>
    <xf numFmtId="0" fontId="8" fillId="0" borderId="1" xfId="0" applyFont="1" applyBorder="1" applyAlignment="1">
      <alignment horizontal="center" vertical="justify"/>
    </xf>
    <xf numFmtId="0" fontId="8" fillId="0" borderId="0" xfId="0" applyFont="1" applyAlignment="1">
      <alignment wrapText="1"/>
    </xf>
    <xf numFmtId="0" fontId="7" fillId="0" borderId="0" xfId="0" applyFont="1" applyAlignment="1">
      <alignment horizontal="center" vertical="center" wrapText="1"/>
    </xf>
    <xf numFmtId="0" fontId="4" fillId="0" borderId="1" xfId="4" applyBorder="1" applyAlignment="1">
      <alignment horizontal="center" vertical="center"/>
    </xf>
    <xf numFmtId="0" fontId="4" fillId="0" borderId="1" xfId="0" applyFont="1" applyBorder="1" applyAlignment="1">
      <alignment horizontal="center" vertical="center" wrapText="1"/>
    </xf>
    <xf numFmtId="164" fontId="4" fillId="0" borderId="1" xfId="0" applyNumberFormat="1" applyFont="1" applyBorder="1" applyAlignment="1">
      <alignment horizontal="center" vertical="center" wrapText="1"/>
    </xf>
    <xf numFmtId="44" fontId="4" fillId="0" borderId="1" xfId="3" applyFont="1" applyBorder="1" applyAlignment="1">
      <alignment horizontal="center" vertical="center" wrapText="1"/>
    </xf>
    <xf numFmtId="166" fontId="13" fillId="0" borderId="1" xfId="0" applyNumberFormat="1" applyFont="1" applyBorder="1" applyAlignment="1">
      <alignment horizontal="center" vertical="center" wrapText="1"/>
    </xf>
    <xf numFmtId="43" fontId="4" fillId="0" borderId="1" xfId="2" applyFont="1" applyBorder="1" applyAlignment="1">
      <alignment horizontal="center" vertical="center" wrapText="1"/>
    </xf>
    <xf numFmtId="0" fontId="13" fillId="0" borderId="1" xfId="0" applyFont="1" applyBorder="1" applyAlignment="1">
      <alignment horizontal="center" vertical="center" wrapText="1"/>
    </xf>
    <xf numFmtId="164" fontId="13" fillId="0" borderId="1" xfId="0" applyNumberFormat="1" applyFont="1" applyBorder="1" applyAlignment="1">
      <alignment horizontal="center" vertical="center" wrapText="1"/>
    </xf>
    <xf numFmtId="43" fontId="13" fillId="0" borderId="1" xfId="2" applyFont="1" applyBorder="1" applyAlignment="1">
      <alignment horizontal="center" vertical="center" wrapText="1"/>
    </xf>
    <xf numFmtId="43" fontId="13" fillId="0" borderId="1" xfId="2" applyFont="1" applyFill="1" applyBorder="1" applyAlignment="1">
      <alignment horizontal="center" vertical="center" wrapText="1"/>
    </xf>
    <xf numFmtId="9" fontId="4" fillId="0" borderId="1" xfId="0" applyNumberFormat="1" applyFont="1" applyBorder="1" applyAlignment="1">
      <alignment horizontal="center" vertical="center"/>
    </xf>
    <xf numFmtId="44" fontId="13" fillId="0" borderId="1" xfId="3" applyFont="1" applyFill="1" applyBorder="1" applyAlignment="1">
      <alignment horizontal="center" vertical="center" wrapText="1"/>
    </xf>
    <xf numFmtId="0" fontId="8" fillId="0" borderId="1" xfId="0" applyFont="1" applyBorder="1" applyAlignment="1">
      <alignment vertical="center"/>
    </xf>
    <xf numFmtId="0" fontId="12" fillId="2" borderId="1" xfId="4" applyFont="1" applyFill="1" applyBorder="1" applyAlignment="1">
      <alignment horizontal="center" vertical="center" wrapText="1"/>
    </xf>
    <xf numFmtId="4" fontId="12" fillId="2" borderId="1" xfId="4" applyNumberFormat="1" applyFont="1" applyFill="1" applyBorder="1" applyAlignment="1">
      <alignment horizontal="center" vertical="center" wrapText="1"/>
    </xf>
    <xf numFmtId="0" fontId="4" fillId="2" borderId="1" xfId="4" applyFill="1" applyBorder="1" applyAlignment="1">
      <alignment horizontal="center" vertical="center"/>
    </xf>
    <xf numFmtId="0" fontId="4" fillId="2" borderId="1" xfId="4" applyFill="1" applyBorder="1" applyAlignment="1">
      <alignment horizontal="center" vertical="center" wrapText="1"/>
    </xf>
    <xf numFmtId="44" fontId="12" fillId="6" borderId="1" xfId="3" applyFont="1" applyFill="1" applyBorder="1" applyAlignment="1">
      <alignment vertical="center" wrapText="1"/>
    </xf>
    <xf numFmtId="0" fontId="7" fillId="2" borderId="1" xfId="0" applyFont="1" applyFill="1" applyBorder="1"/>
    <xf numFmtId="0" fontId="9" fillId="6" borderId="1" xfId="0" applyFont="1" applyFill="1" applyBorder="1" applyAlignment="1">
      <alignment horizontal="center" vertical="center"/>
    </xf>
    <xf numFmtId="9" fontId="12" fillId="6" borderId="1" xfId="0" applyNumberFormat="1" applyFont="1" applyFill="1" applyBorder="1" applyAlignment="1">
      <alignment horizontal="center" vertical="center"/>
    </xf>
    <xf numFmtId="0" fontId="12" fillId="6" borderId="1" xfId="0" applyFont="1" applyFill="1" applyBorder="1" applyAlignment="1">
      <alignment horizontal="center" vertical="center"/>
    </xf>
    <xf numFmtId="44" fontId="9" fillId="2" borderId="1" xfId="3" applyFont="1" applyFill="1" applyBorder="1" applyAlignment="1">
      <alignment horizontal="center" vertical="center" wrapText="1"/>
    </xf>
    <xf numFmtId="44" fontId="7" fillId="2" borderId="1" xfId="3" applyFont="1" applyFill="1" applyBorder="1" applyAlignment="1">
      <alignment horizontal="center" vertical="center" wrapText="1"/>
    </xf>
    <xf numFmtId="44" fontId="7" fillId="2" borderId="1" xfId="3" applyFont="1" applyFill="1" applyBorder="1" applyAlignment="1">
      <alignment horizontal="center"/>
    </xf>
    <xf numFmtId="2" fontId="7" fillId="2" borderId="1" xfId="0" applyNumberFormat="1" applyFont="1" applyFill="1" applyBorder="1" applyAlignment="1">
      <alignment horizontal="center"/>
    </xf>
    <xf numFmtId="44" fontId="15" fillId="0" borderId="1" xfId="10" applyFont="1" applyBorder="1" applyAlignment="1">
      <alignment horizontal="center" vertical="center" wrapText="1"/>
    </xf>
    <xf numFmtId="2" fontId="15" fillId="0" borderId="1" xfId="9" applyNumberFormat="1" applyFont="1" applyBorder="1" applyAlignment="1">
      <alignment horizontal="center" vertical="center" wrapText="1"/>
    </xf>
    <xf numFmtId="0" fontId="15" fillId="0" borderId="1" xfId="9" applyFont="1" applyBorder="1" applyAlignment="1">
      <alignment horizontal="center" vertical="center" wrapText="1"/>
    </xf>
    <xf numFmtId="0" fontId="14" fillId="3" borderId="1" xfId="11" applyFont="1" applyFill="1" applyBorder="1" applyAlignment="1">
      <alignment horizontal="center" vertical="center" wrapText="1"/>
    </xf>
    <xf numFmtId="44" fontId="8" fillId="0" borderId="1" xfId="0" applyNumberFormat="1" applyFont="1" applyBorder="1" applyAlignment="1">
      <alignment horizontal="center"/>
    </xf>
    <xf numFmtId="44" fontId="8" fillId="0" borderId="0" xfId="0" applyNumberFormat="1" applyFont="1" applyAlignment="1">
      <alignment horizontal="center"/>
    </xf>
    <xf numFmtId="0" fontId="14" fillId="2" borderId="1" xfId="11" applyFont="1" applyFill="1" applyBorder="1" applyAlignment="1">
      <alignment horizontal="center" vertical="center" wrapText="1"/>
    </xf>
    <xf numFmtId="44" fontId="7" fillId="0" borderId="1" xfId="0" applyNumberFormat="1" applyFont="1" applyBorder="1" applyAlignment="1">
      <alignment horizontal="center"/>
    </xf>
    <xf numFmtId="44" fontId="7" fillId="0" borderId="1" xfId="3" applyFont="1" applyBorder="1" applyAlignment="1">
      <alignment horizontal="center"/>
    </xf>
    <xf numFmtId="165" fontId="14" fillId="0" borderId="1" xfId="11" applyNumberFormat="1" applyFont="1" applyBorder="1" applyAlignment="1">
      <alignment vertical="center" wrapText="1"/>
    </xf>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6" fillId="5" borderId="17" xfId="0" applyFont="1" applyFill="1" applyBorder="1" applyAlignment="1">
      <alignment horizontal="center"/>
    </xf>
    <xf numFmtId="0" fontId="6" fillId="5" borderId="18" xfId="0" applyFont="1" applyFill="1" applyBorder="1" applyAlignment="1">
      <alignment horizontal="center"/>
    </xf>
    <xf numFmtId="0" fontId="0" fillId="7" borderId="17" xfId="0" applyFill="1" applyBorder="1" applyAlignment="1">
      <alignment horizontal="center"/>
    </xf>
    <xf numFmtId="15" fontId="0" fillId="7" borderId="18" xfId="0" applyNumberFormat="1" applyFill="1" applyBorder="1" applyAlignment="1">
      <alignment horizontal="center"/>
    </xf>
    <xf numFmtId="0" fontId="6" fillId="5" borderId="0" xfId="0" applyFont="1" applyFill="1" applyAlignment="1">
      <alignment horizontal="center"/>
    </xf>
    <xf numFmtId="0" fontId="0" fillId="7" borderId="0" xfId="0" applyFill="1" applyAlignment="1">
      <alignment horizontal="center"/>
    </xf>
    <xf numFmtId="8" fontId="8" fillId="0" borderId="22" xfId="0" applyNumberFormat="1" applyFont="1" applyBorder="1"/>
    <xf numFmtId="0" fontId="8" fillId="0" borderId="23" xfId="0" applyFont="1" applyBorder="1"/>
    <xf numFmtId="0" fontId="8" fillId="8" borderId="1" xfId="0" applyFont="1" applyFill="1" applyBorder="1" applyAlignment="1">
      <alignment horizontal="center" vertical="justify"/>
    </xf>
    <xf numFmtId="0" fontId="8" fillId="9" borderId="1" xfId="0" applyFont="1" applyFill="1" applyBorder="1" applyAlignment="1">
      <alignment horizontal="center" vertical="justify"/>
    </xf>
    <xf numFmtId="44" fontId="8" fillId="0" borderId="1" xfId="3" applyFont="1" applyBorder="1" applyAlignment="1">
      <alignment horizontal="center"/>
    </xf>
    <xf numFmtId="0" fontId="0" fillId="0" borderId="0" xfId="0" applyAlignment="1">
      <alignment horizontal="center" vertical="center"/>
    </xf>
    <xf numFmtId="0" fontId="8" fillId="0" borderId="1" xfId="0" applyFont="1" applyBorder="1" applyAlignment="1">
      <alignment horizontal="center" vertical="center" wrapText="1"/>
    </xf>
    <xf numFmtId="0" fontId="8" fillId="7" borderId="1" xfId="0" applyFont="1" applyFill="1" applyBorder="1" applyAlignment="1">
      <alignment horizontal="center" vertical="justify"/>
    </xf>
    <xf numFmtId="0" fontId="8" fillId="0" borderId="1" xfId="0" applyFont="1" applyBorder="1" applyAlignment="1">
      <alignment horizontal="center" wrapText="1"/>
    </xf>
    <xf numFmtId="3" fontId="8" fillId="0" borderId="1" xfId="0" applyNumberFormat="1" applyFont="1" applyBorder="1" applyAlignment="1">
      <alignment horizontal="center"/>
    </xf>
    <xf numFmtId="0" fontId="8" fillId="0" borderId="1" xfId="0" applyFont="1" applyBorder="1" applyAlignment="1">
      <alignment vertical="center" wrapText="1"/>
    </xf>
    <xf numFmtId="0" fontId="8" fillId="9" borderId="1" xfId="0" applyFont="1" applyFill="1" applyBorder="1" applyAlignment="1">
      <alignment horizontal="center" vertical="center"/>
    </xf>
    <xf numFmtId="2" fontId="8" fillId="0" borderId="22" xfId="0" applyNumberFormat="1" applyFont="1" applyBorder="1"/>
    <xf numFmtId="0" fontId="8" fillId="0" borderId="22" xfId="0" applyFont="1" applyBorder="1"/>
    <xf numFmtId="0" fontId="8" fillId="0" borderId="1" xfId="3" applyNumberFormat="1" applyFont="1" applyBorder="1" applyAlignment="1">
      <alignment horizontal="center"/>
    </xf>
    <xf numFmtId="0" fontId="8" fillId="0" borderId="22" xfId="0" applyFont="1" applyBorder="1" applyAlignment="1">
      <alignment horizontal="center"/>
    </xf>
    <xf numFmtId="0" fontId="7" fillId="0" borderId="2" xfId="0" applyFont="1" applyBorder="1" applyAlignment="1">
      <alignment vertical="center"/>
    </xf>
    <xf numFmtId="0" fontId="8" fillId="0" borderId="4" xfId="0" applyFont="1" applyBorder="1" applyAlignment="1">
      <alignment horizontal="center"/>
    </xf>
    <xf numFmtId="0" fontId="7" fillId="2" borderId="6" xfId="0" applyFont="1" applyFill="1" applyBorder="1" applyAlignment="1">
      <alignment horizontal="center" vertical="center" wrapText="1"/>
    </xf>
    <xf numFmtId="2" fontId="8" fillId="0" borderId="24" xfId="0" applyNumberFormat="1" applyFont="1" applyBorder="1"/>
    <xf numFmtId="0" fontId="8" fillId="0" borderId="0" xfId="0" applyFont="1" applyAlignment="1">
      <alignment horizontal="center" vertical="center" wrapText="1"/>
    </xf>
    <xf numFmtId="2" fontId="7"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4" fillId="0" borderId="0" xfId="0" applyFont="1" applyAlignment="1">
      <alignment horizontal="center" vertical="center" wrapText="1"/>
    </xf>
    <xf numFmtId="0" fontId="10" fillId="0" borderId="1" xfId="0" applyFont="1" applyBorder="1" applyAlignment="1">
      <alignment horizontal="center" vertical="center" wrapText="1"/>
    </xf>
    <xf numFmtId="0" fontId="19" fillId="0" borderId="1" xfId="0" applyFont="1" applyBorder="1" applyAlignment="1">
      <alignment horizontal="center"/>
    </xf>
    <xf numFmtId="0" fontId="8" fillId="0" borderId="2" xfId="0" applyFont="1" applyBorder="1" applyAlignment="1">
      <alignment horizontal="center" vertical="center" wrapText="1"/>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xf>
    <xf numFmtId="8" fontId="21" fillId="0" borderId="1" xfId="0" applyNumberFormat="1" applyFont="1" applyBorder="1" applyAlignment="1">
      <alignment wrapText="1"/>
    </xf>
    <xf numFmtId="8" fontId="21" fillId="0" borderId="6" xfId="0" applyNumberFormat="1" applyFont="1" applyBorder="1" applyAlignment="1">
      <alignment wrapText="1"/>
    </xf>
    <xf numFmtId="166" fontId="8" fillId="0" borderId="0" xfId="0" applyNumberFormat="1" applyFont="1"/>
    <xf numFmtId="0" fontId="9" fillId="6" borderId="2" xfId="0" applyFont="1" applyFill="1" applyBorder="1" applyAlignment="1">
      <alignment horizontal="center" vertical="center"/>
    </xf>
    <xf numFmtId="0" fontId="7" fillId="2" borderId="4" xfId="0" applyFont="1" applyFill="1" applyBorder="1"/>
    <xf numFmtId="0" fontId="7" fillId="0" borderId="4" xfId="0" applyFont="1" applyBorder="1" applyAlignment="1">
      <alignment horizontal="center" vertical="center"/>
    </xf>
    <xf numFmtId="170" fontId="8" fillId="0" borderId="22" xfId="0" applyNumberFormat="1" applyFont="1" applyBorder="1"/>
    <xf numFmtId="170" fontId="7" fillId="2" borderId="22" xfId="0" applyNumberFormat="1" applyFont="1" applyFill="1" applyBorder="1" applyAlignment="1">
      <alignment horizontal="center" vertical="center" wrapText="1"/>
    </xf>
    <xf numFmtId="170" fontId="22" fillId="0" borderId="22" xfId="0" applyNumberFormat="1" applyFont="1" applyBorder="1"/>
    <xf numFmtId="170" fontId="22" fillId="10" borderId="22" xfId="0" applyNumberFormat="1" applyFont="1" applyFill="1" applyBorder="1"/>
    <xf numFmtId="170" fontId="7" fillId="2" borderId="22" xfId="0" applyNumberFormat="1" applyFont="1" applyFill="1" applyBorder="1"/>
    <xf numFmtId="170" fontId="8" fillId="0" borderId="22" xfId="0" applyNumberFormat="1" applyFont="1" applyBorder="1" applyAlignment="1">
      <alignment vertical="center"/>
    </xf>
    <xf numFmtId="170" fontId="8" fillId="0" borderId="4" xfId="0" applyNumberFormat="1" applyFont="1" applyBorder="1"/>
    <xf numFmtId="8" fontId="8" fillId="0" borderId="1" xfId="0" applyNumberFormat="1" applyFont="1" applyBorder="1"/>
    <xf numFmtId="0" fontId="8" fillId="3" borderId="1" xfId="0" applyFont="1" applyFill="1" applyBorder="1" applyAlignment="1">
      <alignment horizontal="center"/>
    </xf>
    <xf numFmtId="0" fontId="8" fillId="3" borderId="2" xfId="0" applyFont="1" applyFill="1" applyBorder="1" applyAlignment="1">
      <alignment horizontal="center"/>
    </xf>
    <xf numFmtId="0" fontId="8" fillId="3" borderId="3" xfId="0" applyFont="1" applyFill="1" applyBorder="1" applyAlignment="1">
      <alignment horizontal="center"/>
    </xf>
    <xf numFmtId="0" fontId="8" fillId="3" borderId="4" xfId="0" applyFont="1" applyFill="1" applyBorder="1" applyAlignment="1">
      <alignment horizontal="center"/>
    </xf>
    <xf numFmtId="0" fontId="7" fillId="2" borderId="2" xfId="0" applyFont="1" applyFill="1" applyBorder="1" applyAlignment="1">
      <alignment horizontal="center"/>
    </xf>
    <xf numFmtId="0" fontId="7" fillId="2" borderId="3" xfId="0" applyFont="1" applyFill="1" applyBorder="1" applyAlignment="1">
      <alignment horizontal="center"/>
    </xf>
    <xf numFmtId="0" fontId="7" fillId="2" borderId="4" xfId="0" applyFont="1" applyFill="1" applyBorder="1" applyAlignment="1">
      <alignment horizontal="center"/>
    </xf>
    <xf numFmtId="0" fontId="7" fillId="2" borderId="3" xfId="0" applyFont="1" applyFill="1" applyBorder="1" applyAlignment="1">
      <alignment horizontal="center" vertical="center" wrapText="1"/>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12" fillId="2" borderId="1" xfId="7" applyFont="1" applyFill="1" applyBorder="1" applyAlignment="1">
      <alignment horizontal="center" vertical="center"/>
    </xf>
    <xf numFmtId="0" fontId="9" fillId="2" borderId="1" xfId="0" applyFont="1" applyFill="1" applyBorder="1" applyAlignment="1">
      <alignment horizontal="center" vertical="center"/>
    </xf>
    <xf numFmtId="0" fontId="9" fillId="0" borderId="1" xfId="0" applyFont="1" applyBorder="1" applyAlignment="1">
      <alignment horizontal="center" vertical="center"/>
    </xf>
    <xf numFmtId="0" fontId="12" fillId="2" borderId="1" xfId="4" applyFont="1" applyFill="1" applyBorder="1" applyAlignment="1">
      <alignment horizontal="center" vertical="center"/>
    </xf>
    <xf numFmtId="0" fontId="8" fillId="2" borderId="1" xfId="0" applyFont="1" applyFill="1" applyBorder="1" applyAlignment="1">
      <alignment horizontal="center"/>
    </xf>
    <xf numFmtId="171" fontId="8" fillId="0" borderId="0" xfId="0" applyNumberFormat="1" applyFont="1"/>
    <xf numFmtId="171" fontId="7" fillId="2" borderId="1" xfId="0" applyNumberFormat="1" applyFont="1" applyFill="1" applyBorder="1" applyAlignment="1">
      <alignment horizontal="center" vertical="center" wrapText="1"/>
    </xf>
    <xf numFmtId="171" fontId="8" fillId="0" borderId="1" xfId="0" applyNumberFormat="1" applyFont="1" applyBorder="1"/>
    <xf numFmtId="171" fontId="7" fillId="2" borderId="1" xfId="0" applyNumberFormat="1" applyFont="1" applyFill="1" applyBorder="1"/>
    <xf numFmtId="171" fontId="9" fillId="6" borderId="1" xfId="0" applyNumberFormat="1" applyFont="1" applyFill="1" applyBorder="1" applyAlignment="1">
      <alignment horizontal="center" vertical="center"/>
    </xf>
    <xf numFmtId="0" fontId="8" fillId="2" borderId="1" xfId="0" applyFont="1" applyFill="1" applyBorder="1"/>
    <xf numFmtId="0" fontId="8" fillId="3" borderId="1" xfId="0" applyFont="1" applyFill="1" applyBorder="1"/>
    <xf numFmtId="8" fontId="21" fillId="11" borderId="1" xfId="0" applyNumberFormat="1" applyFont="1" applyFill="1" applyBorder="1" applyAlignment="1">
      <alignment wrapText="1"/>
    </xf>
    <xf numFmtId="8" fontId="21" fillId="11" borderId="6" xfId="0" applyNumberFormat="1" applyFont="1" applyFill="1" applyBorder="1" applyAlignment="1">
      <alignment wrapText="1"/>
    </xf>
    <xf numFmtId="0" fontId="8" fillId="3" borderId="2" xfId="0" applyFont="1" applyFill="1" applyBorder="1"/>
    <xf numFmtId="0" fontId="8" fillId="3" borderId="3" xfId="0" applyFont="1" applyFill="1" applyBorder="1"/>
    <xf numFmtId="0" fontId="8" fillId="3" borderId="4" xfId="0" applyFont="1" applyFill="1" applyBorder="1"/>
    <xf numFmtId="4" fontId="8" fillId="0" borderId="1" xfId="0" applyNumberFormat="1" applyFont="1" applyBorder="1"/>
    <xf numFmtId="8" fontId="23" fillId="0" borderId="22" xfId="0" applyNumberFormat="1" applyFont="1" applyBorder="1"/>
    <xf numFmtId="8" fontId="23" fillId="0" borderId="26" xfId="0" applyNumberFormat="1" applyFont="1" applyBorder="1"/>
    <xf numFmtId="0" fontId="24" fillId="3" borderId="1" xfId="0" applyFont="1" applyFill="1" applyBorder="1" applyAlignment="1">
      <alignment horizontal="center"/>
    </xf>
    <xf numFmtId="0" fontId="24" fillId="3" borderId="3" xfId="0" applyFont="1" applyFill="1" applyBorder="1" applyAlignment="1">
      <alignment horizontal="center"/>
    </xf>
    <xf numFmtId="0" fontId="24" fillId="3" borderId="1" xfId="0" applyFont="1" applyFill="1" applyBorder="1"/>
    <xf numFmtId="0" fontId="24" fillId="3" borderId="3" xfId="0" applyFont="1" applyFill="1" applyBorder="1"/>
    <xf numFmtId="6" fontId="8" fillId="3" borderId="1" xfId="0" applyNumberFormat="1" applyFont="1" applyFill="1" applyBorder="1" applyAlignment="1">
      <alignment horizontal="center"/>
    </xf>
    <xf numFmtId="6" fontId="8" fillId="3" borderId="3" xfId="0" applyNumberFormat="1" applyFont="1" applyFill="1" applyBorder="1" applyAlignment="1">
      <alignment horizontal="center"/>
    </xf>
    <xf numFmtId="0" fontId="20" fillId="0" borderId="0" xfId="0" applyFont="1" applyAlignment="1">
      <alignment horizontal="center"/>
    </xf>
    <xf numFmtId="44" fontId="0" fillId="7" borderId="0" xfId="10" applyFont="1" applyFill="1" applyAlignment="1">
      <alignment horizontal="center"/>
    </xf>
    <xf numFmtId="8" fontId="24" fillId="0" borderId="1" xfId="0" applyNumberFormat="1" applyFont="1" applyBorder="1"/>
    <xf numFmtId="171" fontId="7" fillId="0" borderId="1" xfId="0" applyNumberFormat="1" applyFont="1" applyBorder="1" applyAlignment="1">
      <alignment horizontal="center"/>
    </xf>
    <xf numFmtId="44" fontId="7" fillId="9" borderId="1" xfId="0" applyNumberFormat="1" applyFont="1" applyFill="1" applyBorder="1" applyAlignment="1">
      <alignment horizontal="center"/>
    </xf>
    <xf numFmtId="2" fontId="8" fillId="0" borderId="1" xfId="0" applyNumberFormat="1" applyFont="1" applyBorder="1" applyAlignment="1">
      <alignment horizontal="center"/>
    </xf>
    <xf numFmtId="2" fontId="13" fillId="0" borderId="1" xfId="0" applyNumberFormat="1" applyFont="1" applyBorder="1" applyAlignment="1">
      <alignment horizontal="center"/>
    </xf>
    <xf numFmtId="166" fontId="8" fillId="0" borderId="1" xfId="0" applyNumberFormat="1" applyFont="1" applyBorder="1" applyAlignment="1">
      <alignment horizontal="center" vertical="center" wrapText="1"/>
    </xf>
    <xf numFmtId="166" fontId="25" fillId="0" borderId="1" xfId="0" applyNumberFormat="1" applyFont="1" applyBorder="1" applyAlignment="1">
      <alignment horizontal="center" vertical="center" wrapText="1"/>
    </xf>
    <xf numFmtId="8" fontId="7" fillId="2" borderId="1" xfId="0" applyNumberFormat="1" applyFont="1" applyFill="1" applyBorder="1"/>
    <xf numFmtId="0" fontId="12" fillId="6" borderId="12" xfId="0" applyFont="1" applyFill="1" applyBorder="1" applyAlignment="1">
      <alignment horizontal="center" vertical="center"/>
    </xf>
    <xf numFmtId="44" fontId="7" fillId="2" borderId="12" xfId="3" applyFont="1" applyFill="1" applyBorder="1" applyAlignment="1">
      <alignment horizontal="center" vertical="center" wrapText="1"/>
    </xf>
    <xf numFmtId="171" fontId="25" fillId="0" borderId="1" xfId="0" applyNumberFormat="1" applyFont="1" applyBorder="1"/>
    <xf numFmtId="8" fontId="26" fillId="0" borderId="1" xfId="0" applyNumberFormat="1" applyFont="1" applyBorder="1"/>
    <xf numFmtId="0" fontId="25" fillId="3" borderId="1" xfId="0" applyFont="1" applyFill="1" applyBorder="1"/>
    <xf numFmtId="44" fontId="8" fillId="0" borderId="1" xfId="3" applyFont="1" applyBorder="1" applyAlignment="1">
      <alignment horizontal="center" vertical="center" wrapText="1"/>
    </xf>
    <xf numFmtId="44" fontId="7" fillId="6" borderId="1" xfId="3" applyFont="1" applyFill="1" applyBorder="1" applyAlignment="1">
      <alignment vertical="center" wrapText="1"/>
    </xf>
    <xf numFmtId="0" fontId="7" fillId="6" borderId="1" xfId="0" applyFont="1" applyFill="1" applyBorder="1" applyAlignment="1">
      <alignment horizontal="center" vertical="center"/>
    </xf>
    <xf numFmtId="9" fontId="8" fillId="0" borderId="1" xfId="0" applyNumberFormat="1" applyFont="1" applyBorder="1" applyAlignment="1">
      <alignment horizontal="center" vertical="center"/>
    </xf>
    <xf numFmtId="44" fontId="8" fillId="0" borderId="1" xfId="3" applyFont="1" applyFill="1" applyBorder="1" applyAlignment="1">
      <alignment horizontal="center" vertical="center" wrapText="1"/>
    </xf>
    <xf numFmtId="9" fontId="7" fillId="6" borderId="1" xfId="0" applyNumberFormat="1" applyFont="1" applyFill="1" applyBorder="1" applyAlignment="1">
      <alignment horizontal="center" vertical="center"/>
    </xf>
    <xf numFmtId="172" fontId="4" fillId="0" borderId="1" xfId="0" applyNumberFormat="1" applyFont="1" applyBorder="1" applyAlignment="1">
      <alignment horizontal="center" vertical="center"/>
    </xf>
    <xf numFmtId="0" fontId="27" fillId="6" borderId="2" xfId="0" applyFont="1" applyFill="1" applyBorder="1" applyAlignment="1">
      <alignment horizontal="center" vertical="center" wrapText="1"/>
    </xf>
    <xf numFmtId="44" fontId="13" fillId="9" borderId="1" xfId="3" applyFont="1" applyFill="1" applyBorder="1" applyAlignment="1">
      <alignment horizontal="center" vertical="center" wrapText="1"/>
    </xf>
    <xf numFmtId="44" fontId="28" fillId="2" borderId="1" xfId="3" applyFont="1" applyFill="1" applyBorder="1" applyAlignment="1">
      <alignment horizontal="center" vertical="center" wrapText="1"/>
    </xf>
    <xf numFmtId="44" fontId="13" fillId="0" borderId="1" xfId="3" applyFont="1" applyBorder="1" applyAlignment="1">
      <alignment horizontal="center" vertical="center" wrapText="1"/>
    </xf>
    <xf numFmtId="6" fontId="8" fillId="0" borderId="1" xfId="0" applyNumberFormat="1" applyFont="1" applyBorder="1"/>
    <xf numFmtId="1" fontId="8" fillId="0" borderId="1" xfId="0" applyNumberFormat="1" applyFont="1" applyBorder="1" applyAlignment="1">
      <alignment horizontal="center"/>
    </xf>
    <xf numFmtId="0" fontId="8" fillId="0" borderId="12"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4" xfId="0" applyFont="1" applyBorder="1" applyAlignment="1">
      <alignment horizontal="center" vertical="center" wrapText="1"/>
    </xf>
    <xf numFmtId="172" fontId="4" fillId="9" borderId="1" xfId="0" applyNumberFormat="1" applyFont="1" applyFill="1" applyBorder="1" applyAlignment="1">
      <alignment horizontal="center" vertical="center"/>
    </xf>
    <xf numFmtId="2" fontId="8" fillId="0" borderId="1" xfId="0" applyNumberFormat="1" applyFont="1" applyBorder="1" applyAlignment="1">
      <alignment horizontal="center" vertical="center" wrapText="1"/>
    </xf>
    <xf numFmtId="44" fontId="8" fillId="9" borderId="1" xfId="0" applyNumberFormat="1" applyFont="1" applyFill="1" applyBorder="1" applyAlignment="1">
      <alignment horizontal="center"/>
    </xf>
    <xf numFmtId="44" fontId="8" fillId="0" borderId="1" xfId="0" applyNumberFormat="1" applyFont="1" applyBorder="1" applyAlignment="1">
      <alignment horizontal="center" wrapText="1"/>
    </xf>
    <xf numFmtId="44" fontId="8" fillId="12" borderId="1" xfId="0" applyNumberFormat="1" applyFont="1" applyFill="1" applyBorder="1" applyAlignment="1">
      <alignment horizontal="center"/>
    </xf>
    <xf numFmtId="44" fontId="25" fillId="0" borderId="1" xfId="0" applyNumberFormat="1" applyFont="1" applyBorder="1" applyAlignment="1">
      <alignment horizontal="center"/>
    </xf>
    <xf numFmtId="171" fontId="0" fillId="0" borderId="0" xfId="0" applyNumberFormat="1"/>
    <xf numFmtId="2" fontId="0" fillId="0" borderId="0" xfId="0" applyNumberFormat="1"/>
    <xf numFmtId="0" fontId="0" fillId="8" borderId="0" xfId="0" applyFill="1"/>
    <xf numFmtId="0" fontId="2" fillId="0" borderId="0" xfId="0" applyFont="1" applyAlignment="1">
      <alignment horizontal="center" vertical="center"/>
    </xf>
    <xf numFmtId="0" fontId="2" fillId="0" borderId="0" xfId="0" applyFont="1" applyAlignment="1">
      <alignment horizontal="center"/>
    </xf>
    <xf numFmtId="0" fontId="7" fillId="0" borderId="1" xfId="0" applyFont="1" applyBorder="1" applyAlignment="1">
      <alignment horizontal="center" vertical="center"/>
    </xf>
    <xf numFmtId="0" fontId="8" fillId="0" borderId="13" xfId="0" applyFont="1" applyBorder="1" applyAlignment="1">
      <alignment horizontal="center" vertical="center"/>
    </xf>
    <xf numFmtId="0" fontId="8" fillId="0" borderId="11" xfId="0" applyFont="1" applyBorder="1" applyAlignment="1">
      <alignment horizontal="center" vertical="center"/>
    </xf>
    <xf numFmtId="0" fontId="7" fillId="2" borderId="2" xfId="0" applyFont="1" applyFill="1" applyBorder="1" applyAlignment="1">
      <alignment horizontal="center"/>
    </xf>
    <xf numFmtId="0" fontId="7" fillId="2" borderId="3" xfId="0" applyFont="1" applyFill="1" applyBorder="1" applyAlignment="1">
      <alignment horizontal="center"/>
    </xf>
    <xf numFmtId="0" fontId="7" fillId="2" borderId="4" xfId="0" applyFont="1" applyFill="1" applyBorder="1" applyAlignment="1">
      <alignment horizont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2" xfId="0" applyFont="1" applyFill="1" applyBorder="1" applyAlignment="1">
      <alignment horizontal="center" vertical="center" wrapText="1"/>
    </xf>
    <xf numFmtId="0" fontId="7" fillId="2" borderId="6" xfId="0" applyFont="1" applyFill="1" applyBorder="1" applyAlignment="1">
      <alignment horizontal="center" vertical="center"/>
    </xf>
    <xf numFmtId="0" fontId="8" fillId="0" borderId="1" xfId="0" applyFont="1" applyBorder="1" applyAlignment="1">
      <alignment horizontal="center" vertical="justify" wrapText="1"/>
    </xf>
    <xf numFmtId="0" fontId="8" fillId="0" borderId="6" xfId="0" applyFont="1" applyBorder="1" applyAlignment="1">
      <alignment horizontal="center" vertical="justify" wrapText="1"/>
    </xf>
    <xf numFmtId="9" fontId="7" fillId="0" borderId="1" xfId="0" applyNumberFormat="1" applyFont="1" applyBorder="1" applyAlignment="1">
      <alignment horizontal="center" vertical="center"/>
    </xf>
    <xf numFmtId="0" fontId="7" fillId="2" borderId="12" xfId="0" applyFont="1" applyFill="1" applyBorder="1" applyAlignment="1">
      <alignment horizontal="center" vertical="center"/>
    </xf>
    <xf numFmtId="9" fontId="8" fillId="0" borderId="22" xfId="0" applyNumberFormat="1" applyFont="1" applyBorder="1" applyAlignment="1">
      <alignment horizontal="center"/>
    </xf>
    <xf numFmtId="0" fontId="8" fillId="0" borderId="22" xfId="0" applyFont="1" applyBorder="1" applyAlignment="1">
      <alignment horizontal="center"/>
    </xf>
    <xf numFmtId="0" fontId="8" fillId="0" borderId="1" xfId="0" applyFont="1" applyBorder="1" applyAlignment="1">
      <alignment horizontal="justify" vertical="justify" wrapText="1"/>
    </xf>
    <xf numFmtId="0" fontId="8" fillId="0" borderId="1" xfId="0" applyFont="1" applyBorder="1" applyAlignment="1">
      <alignment horizontal="justify" vertical="justify"/>
    </xf>
    <xf numFmtId="0" fontId="7" fillId="2" borderId="1" xfId="0" applyFont="1" applyFill="1" applyBorder="1" applyAlignment="1">
      <alignment horizontal="justify" vertical="center"/>
    </xf>
    <xf numFmtId="0" fontId="7" fillId="0" borderId="0" xfId="0" applyFont="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8" fillId="2" borderId="1" xfId="0" applyFont="1" applyFill="1" applyBorder="1" applyAlignment="1">
      <alignment horizontal="justify" vertical="justify" wrapText="1"/>
    </xf>
    <xf numFmtId="0" fontId="8" fillId="2" borderId="1" xfId="0" applyFont="1" applyFill="1" applyBorder="1" applyAlignment="1">
      <alignment horizontal="justify" vertical="justify"/>
    </xf>
    <xf numFmtId="0" fontId="7" fillId="2" borderId="1" xfId="0" applyFont="1" applyFill="1" applyBorder="1" applyAlignment="1">
      <alignment horizontal="center"/>
    </xf>
    <xf numFmtId="0" fontId="7" fillId="2" borderId="1" xfId="0" applyFont="1" applyFill="1" applyBorder="1" applyAlignment="1">
      <alignment horizontal="left" vertical="center"/>
    </xf>
    <xf numFmtId="44" fontId="7" fillId="2" borderId="1" xfId="3" applyFont="1" applyFill="1" applyBorder="1" applyAlignment="1">
      <alignment horizontal="center" vertical="center"/>
    </xf>
    <xf numFmtId="0" fontId="8" fillId="2" borderId="1" xfId="0" applyFont="1" applyFill="1" applyBorder="1" applyAlignment="1">
      <alignment horizontal="center" vertical="justify" wrapText="1"/>
    </xf>
    <xf numFmtId="0" fontId="8" fillId="0" borderId="1" xfId="0" applyFont="1" applyBorder="1" applyAlignment="1">
      <alignment horizontal="center"/>
    </xf>
    <xf numFmtId="0" fontId="7" fillId="0" borderId="2"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1" xfId="0" applyFont="1" applyBorder="1" applyAlignment="1">
      <alignment horizontal="center" vertical="justify"/>
    </xf>
    <xf numFmtId="0" fontId="8" fillId="2" borderId="1" xfId="0" applyFont="1" applyFill="1" applyBorder="1" applyAlignment="1">
      <alignment horizontal="justify" vertical="center" wrapText="1"/>
    </xf>
    <xf numFmtId="0" fontId="8" fillId="2" borderId="1" xfId="0" applyFont="1" applyFill="1" applyBorder="1" applyAlignment="1">
      <alignment horizontal="justify" vertical="center"/>
    </xf>
    <xf numFmtId="0" fontId="7" fillId="0" borderId="1" xfId="0" applyFont="1" applyBorder="1" applyAlignment="1">
      <alignment horizontal="center"/>
    </xf>
    <xf numFmtId="0" fontId="7" fillId="2" borderId="7"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8" fillId="0" borderId="8" xfId="0" applyFont="1" applyBorder="1" applyAlignment="1">
      <alignment horizontal="center" vertical="center"/>
    </xf>
    <xf numFmtId="0" fontId="8" fillId="0" borderId="5" xfId="0" applyFont="1" applyBorder="1" applyAlignment="1">
      <alignment horizontal="center" vertical="center"/>
    </xf>
    <xf numFmtId="0" fontId="8" fillId="0" borderId="7"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7" fillId="2" borderId="8"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7" fillId="3" borderId="1" xfId="0" applyFont="1" applyFill="1" applyBorder="1" applyAlignment="1">
      <alignment horizontal="center"/>
    </xf>
    <xf numFmtId="0" fontId="8" fillId="0" borderId="2" xfId="0" applyFont="1" applyBorder="1" applyAlignment="1">
      <alignment horizontal="center" vertical="center"/>
    </xf>
    <xf numFmtId="0" fontId="8" fillId="0" borderId="4" xfId="0" applyFont="1" applyBorder="1" applyAlignment="1">
      <alignment horizontal="center" vertical="center"/>
    </xf>
    <xf numFmtId="0" fontId="25" fillId="0" borderId="22" xfId="0" applyFont="1" applyBorder="1" applyAlignment="1">
      <alignment horizontal="center" vertical="center" wrapText="1"/>
    </xf>
    <xf numFmtId="0" fontId="25" fillId="0" borderId="28" xfId="0" applyFont="1" applyBorder="1" applyAlignment="1">
      <alignment horizontal="center" vertical="center" wrapText="1"/>
    </xf>
    <xf numFmtId="0" fontId="12" fillId="6" borderId="1" xfId="0" applyFont="1" applyFill="1" applyBorder="1" applyAlignment="1">
      <alignment horizontal="center" vertical="center"/>
    </xf>
    <xf numFmtId="0" fontId="12" fillId="6" borderId="12" xfId="0" applyFont="1" applyFill="1" applyBorder="1" applyAlignment="1">
      <alignment horizontal="center" vertical="center"/>
    </xf>
    <xf numFmtId="0" fontId="9" fillId="6" borderId="1" xfId="0" applyFont="1" applyFill="1" applyBorder="1" applyAlignment="1">
      <alignment horizontal="center" vertical="center"/>
    </xf>
    <xf numFmtId="0" fontId="12" fillId="2" borderId="1" xfId="7" applyFont="1" applyFill="1" applyBorder="1" applyAlignment="1">
      <alignment horizontal="center" vertical="center"/>
    </xf>
    <xf numFmtId="0" fontId="9" fillId="2" borderId="1" xfId="0" applyFont="1" applyFill="1" applyBorder="1" applyAlignment="1">
      <alignment horizontal="center" vertical="center"/>
    </xf>
    <xf numFmtId="0" fontId="9" fillId="0" borderId="1" xfId="0" applyFont="1" applyBorder="1" applyAlignment="1">
      <alignment horizontal="center" vertical="center"/>
    </xf>
    <xf numFmtId="0" fontId="12" fillId="2" borderId="1" xfId="4" applyFont="1" applyFill="1" applyBorder="1" applyAlignment="1">
      <alignment horizontal="center" vertical="center"/>
    </xf>
    <xf numFmtId="0" fontId="4" fillId="0" borderId="1" xfId="0" applyFont="1" applyBorder="1" applyAlignment="1">
      <alignment horizontal="center" vertical="center" wrapText="1"/>
    </xf>
    <xf numFmtId="0" fontId="12" fillId="2" borderId="1" xfId="4" applyFont="1" applyFill="1" applyBorder="1" applyAlignment="1">
      <alignment horizontal="center" vertical="center" wrapText="1"/>
    </xf>
    <xf numFmtId="0" fontId="0" fillId="0" borderId="17" xfId="0" applyBorder="1" applyAlignment="1">
      <alignment horizontal="center"/>
    </xf>
    <xf numFmtId="14" fontId="0" fillId="0" borderId="0" xfId="0" applyNumberFormat="1" applyAlignment="1">
      <alignment horizontal="center"/>
    </xf>
    <xf numFmtId="0" fontId="2" fillId="0" borderId="17" xfId="0" applyFont="1" applyBorder="1" applyAlignment="1">
      <alignment horizontal="center" wrapText="1"/>
    </xf>
    <xf numFmtId="0" fontId="18" fillId="0" borderId="17" xfId="0" applyFont="1" applyBorder="1" applyAlignment="1">
      <alignment horizontal="center" vertical="center" wrapText="1"/>
    </xf>
    <xf numFmtId="0" fontId="14" fillId="2" borderId="1" xfId="11" applyFont="1" applyFill="1" applyBorder="1" applyAlignment="1">
      <alignment horizontal="center" vertical="center" wrapText="1"/>
    </xf>
    <xf numFmtId="165" fontId="14" fillId="0" borderId="12" xfId="11" applyNumberFormat="1" applyFont="1" applyBorder="1" applyAlignment="1">
      <alignment horizontal="center" vertical="center" wrapText="1"/>
    </xf>
    <xf numFmtId="0" fontId="14" fillId="2" borderId="8" xfId="9" applyFont="1" applyFill="1" applyBorder="1" applyAlignment="1">
      <alignment horizontal="center" vertical="center" wrapText="1"/>
    </xf>
    <xf numFmtId="165" fontId="14" fillId="2" borderId="12" xfId="11" applyNumberFormat="1" applyFont="1" applyFill="1" applyBorder="1" applyAlignment="1">
      <alignment horizontal="center" vertical="center" wrapText="1"/>
    </xf>
    <xf numFmtId="0" fontId="14" fillId="2" borderId="12" xfId="11" applyFont="1" applyFill="1" applyBorder="1" applyAlignment="1">
      <alignment horizontal="center" vertical="center" wrapText="1"/>
    </xf>
    <xf numFmtId="0" fontId="8" fillId="0" borderId="13" xfId="0" applyFont="1" applyBorder="1" applyAlignment="1">
      <alignment horizontal="center"/>
    </xf>
    <xf numFmtId="0" fontId="14" fillId="2" borderId="6" xfId="11" applyFont="1" applyFill="1" applyBorder="1" applyAlignment="1">
      <alignment horizontal="center" vertical="center" wrapText="1"/>
    </xf>
    <xf numFmtId="0" fontId="29" fillId="2" borderId="12" xfId="11" applyFont="1" applyFill="1" applyBorder="1" applyAlignment="1">
      <alignment horizontal="center" vertical="center" wrapText="1"/>
    </xf>
    <xf numFmtId="0" fontId="29" fillId="2" borderId="6" xfId="11" applyFont="1" applyFill="1" applyBorder="1" applyAlignment="1">
      <alignment horizontal="center" vertical="center" wrapText="1"/>
    </xf>
    <xf numFmtId="0" fontId="7" fillId="2" borderId="27"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0" fillId="0" borderId="18" xfId="0" applyBorder="1" applyAlignment="1">
      <alignment horizontal="center"/>
    </xf>
    <xf numFmtId="0" fontId="0" fillId="0" borderId="0" xfId="0" applyAlignment="1">
      <alignment horizontal="center"/>
    </xf>
    <xf numFmtId="0" fontId="2" fillId="0" borderId="0" xfId="0" applyFont="1" applyAlignment="1">
      <alignment horizontal="center" wrapText="1"/>
    </xf>
    <xf numFmtId="0" fontId="18" fillId="0" borderId="0" xfId="0" applyFont="1" applyAlignment="1">
      <alignment horizontal="center" vertical="center" wrapText="1"/>
    </xf>
    <xf numFmtId="0" fontId="18" fillId="0" borderId="18" xfId="0" applyFont="1" applyBorder="1" applyAlignment="1">
      <alignment horizontal="center" vertical="center" wrapText="1"/>
    </xf>
    <xf numFmtId="0" fontId="18" fillId="0" borderId="19"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21" xfId="0" applyFont="1" applyBorder="1" applyAlignment="1">
      <alignment horizontal="center" vertical="center" wrapText="1"/>
    </xf>
    <xf numFmtId="165" fontId="14" fillId="0" borderId="6" xfId="11" applyNumberFormat="1" applyFont="1" applyBorder="1" applyAlignment="1">
      <alignment horizontal="center" vertical="center" wrapText="1"/>
    </xf>
    <xf numFmtId="0" fontId="14" fillId="2" borderId="5" xfId="9" applyFont="1" applyFill="1" applyBorder="1" applyAlignment="1">
      <alignment horizontal="center" vertical="center" wrapText="1"/>
    </xf>
    <xf numFmtId="0" fontId="14" fillId="2" borderId="7" xfId="9" applyFont="1" applyFill="1" applyBorder="1" applyAlignment="1">
      <alignment horizontal="center" vertical="center" wrapText="1"/>
    </xf>
    <xf numFmtId="165" fontId="14" fillId="2" borderId="6" xfId="11" applyNumberFormat="1" applyFont="1" applyFill="1" applyBorder="1" applyAlignment="1">
      <alignment horizontal="center" vertical="center" wrapText="1"/>
    </xf>
    <xf numFmtId="44" fontId="7" fillId="2" borderId="1" xfId="3" applyFont="1" applyFill="1" applyBorder="1" applyAlignment="1">
      <alignment horizontal="center"/>
    </xf>
    <xf numFmtId="2" fontId="7" fillId="2" borderId="1" xfId="0" applyNumberFormat="1" applyFont="1" applyFill="1" applyBorder="1" applyAlignment="1">
      <alignment horizontal="center"/>
    </xf>
    <xf numFmtId="0" fontId="7" fillId="0" borderId="1" xfId="0" applyFont="1" applyBorder="1" applyAlignment="1">
      <alignment horizontal="center" vertical="center" wrapText="1"/>
    </xf>
    <xf numFmtId="0" fontId="0" fillId="0" borderId="13" xfId="0" applyBorder="1" applyAlignment="1">
      <alignment horizontal="center" vertical="center" wrapText="1"/>
    </xf>
    <xf numFmtId="0" fontId="0" fillId="0" borderId="11" xfId="0" applyBorder="1" applyAlignment="1">
      <alignment horizontal="center" vertical="center" wrapText="1"/>
    </xf>
    <xf numFmtId="0" fontId="12" fillId="2" borderId="12" xfId="0" applyFont="1" applyFill="1" applyBorder="1" applyAlignment="1">
      <alignment horizontal="center" vertical="center" wrapText="1"/>
    </xf>
    <xf numFmtId="0" fontId="12" fillId="2" borderId="6" xfId="0" applyFont="1" applyFill="1" applyBorder="1" applyAlignment="1">
      <alignment horizontal="center" vertical="center" wrapText="1"/>
    </xf>
    <xf numFmtId="44" fontId="0" fillId="0" borderId="0" xfId="3" applyFont="1"/>
    <xf numFmtId="44" fontId="8" fillId="0" borderId="1" xfId="0" applyNumberFormat="1" applyFont="1" applyFill="1" applyBorder="1" applyAlignment="1">
      <alignment horizontal="center"/>
    </xf>
    <xf numFmtId="0" fontId="2" fillId="13" borderId="0" xfId="0" applyFont="1" applyFill="1"/>
    <xf numFmtId="0" fontId="0" fillId="0" borderId="1" xfId="0" applyBorder="1"/>
    <xf numFmtId="0" fontId="0" fillId="14" borderId="1" xfId="0" applyFill="1" applyBorder="1"/>
    <xf numFmtId="0" fontId="0" fillId="0" borderId="0" xfId="0" applyFill="1"/>
  </cellXfs>
  <cellStyles count="12">
    <cellStyle name="Millares" xfId="2" builtinId="3"/>
    <cellStyle name="Millares 2" xfId="5" xr:uid="{261EC98F-20BA-43D4-891A-F4FCD76BCD87}"/>
    <cellStyle name="Moneda" xfId="3" builtinId="4"/>
    <cellStyle name="Moneda 2" xfId="6" xr:uid="{48B772FC-D8FC-448E-BFA5-CFAD7170595F}"/>
    <cellStyle name="Moneda 2 2 2 2 2" xfId="8" xr:uid="{81447950-BD7C-41BC-9205-9ACBF90ADE65}"/>
    <cellStyle name="Moneda 3" xfId="10" xr:uid="{AE7BF1AB-A9D2-44C2-9664-E554FF8FE493}"/>
    <cellStyle name="Normal" xfId="0" builtinId="0"/>
    <cellStyle name="Normal 2" xfId="4" xr:uid="{C265D5A8-5751-420E-A235-9C09DD400C7D}"/>
    <cellStyle name="Normal 3" xfId="1" xr:uid="{EB612BD7-8D4F-4B1A-91C7-013269B4E8D1}"/>
    <cellStyle name="Normal 3 11 2" xfId="11" xr:uid="{33692C03-CA16-421F-BA73-D210D697E22A}"/>
    <cellStyle name="Normal 3 2 2" xfId="7" xr:uid="{3CC5E13A-6CD1-47BD-ACD5-D7CBB17F4AFC}"/>
    <cellStyle name="Normal 4" xfId="9" xr:uid="{5458FCD5-1786-4B7C-A2C9-D662BADEF179}"/>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color rgb="FF03D31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microsoft.com/office/2017/06/relationships/rdRichValue" Target="richData/rdrichvalue.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22/10/relationships/richValueRel" Target="richData/richValueRel.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06/relationships/rdRichValueTypes" Target="richData/rdRichValueTypes.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17</xdr:col>
      <xdr:colOff>857250</xdr:colOff>
      <xdr:row>15</xdr:row>
      <xdr:rowOff>0</xdr:rowOff>
    </xdr:from>
    <xdr:to>
      <xdr:col>17</xdr:col>
      <xdr:colOff>1771650</xdr:colOff>
      <xdr:row>20</xdr:row>
      <xdr:rowOff>66675</xdr:rowOff>
    </xdr:to>
    <xdr:pic>
      <xdr:nvPicPr>
        <xdr:cNvPr id="3" name="Imagen 3">
          <a:extLst>
            <a:ext uri="{FF2B5EF4-FFF2-40B4-BE49-F238E27FC236}">
              <a16:creationId xmlns:a16="http://schemas.microsoft.com/office/drawing/2014/main" id="{29408D3C-A598-45C9-A87C-9B7DEF324503}"/>
            </a:ext>
            <a:ext uri="{147F2762-F138-4A5C-976F-8EAC2B608ADB}">
              <a16:predDERef xmlns:a16="http://schemas.microsoft.com/office/drawing/2014/main" pred="{B84DC1E9-D6FD-4815-A084-847486A0F05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022300" y="3514725"/>
          <a:ext cx="914400"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333375</xdr:colOff>
      <xdr:row>25</xdr:row>
      <xdr:rowOff>142875</xdr:rowOff>
    </xdr:from>
    <xdr:to>
      <xdr:col>19</xdr:col>
      <xdr:colOff>657939</xdr:colOff>
      <xdr:row>60</xdr:row>
      <xdr:rowOff>29168</xdr:rowOff>
    </xdr:to>
    <xdr:pic>
      <xdr:nvPicPr>
        <xdr:cNvPr id="4" name="Imagen 5">
          <a:extLst>
            <a:ext uri="{FF2B5EF4-FFF2-40B4-BE49-F238E27FC236}">
              <a16:creationId xmlns:a16="http://schemas.microsoft.com/office/drawing/2014/main" id="{F02A5211-3B79-49C0-BF23-23B02005D068}"/>
            </a:ext>
            <a:ext uri="{147F2762-F138-4A5C-976F-8EAC2B608ADB}">
              <a16:predDERef xmlns:a16="http://schemas.microsoft.com/office/drawing/2014/main" pred="{29408D3C-A598-45C9-A87C-9B7DEF324503}"/>
            </a:ext>
          </a:extLst>
        </xdr:cNvPr>
        <xdr:cNvPicPr>
          <a:picLocks noChangeAspect="1"/>
        </xdr:cNvPicPr>
      </xdr:nvPicPr>
      <xdr:blipFill>
        <a:blip xmlns:r="http://schemas.openxmlformats.org/officeDocument/2006/relationships" r:embed="rId2"/>
        <a:stretch>
          <a:fillRect/>
        </a:stretch>
      </xdr:blipFill>
      <xdr:spPr>
        <a:xfrm>
          <a:off x="21116925" y="5524500"/>
          <a:ext cx="5115639" cy="4258268"/>
        </a:xfrm>
        <a:prstGeom prst="rect">
          <a:avLst/>
        </a:prstGeom>
      </xdr:spPr>
    </xdr:pic>
    <xdr:clientData/>
  </xdr:twoCellAnchor>
  <xdr:twoCellAnchor editAs="oneCell">
    <xdr:from>
      <xdr:col>20</xdr:col>
      <xdr:colOff>171450</xdr:colOff>
      <xdr:row>8</xdr:row>
      <xdr:rowOff>152400</xdr:rowOff>
    </xdr:from>
    <xdr:to>
      <xdr:col>26</xdr:col>
      <xdr:colOff>734142</xdr:colOff>
      <xdr:row>20</xdr:row>
      <xdr:rowOff>181379</xdr:rowOff>
    </xdr:to>
    <xdr:pic>
      <xdr:nvPicPr>
        <xdr:cNvPr id="5" name="Imagen 6">
          <a:extLst>
            <a:ext uri="{FF2B5EF4-FFF2-40B4-BE49-F238E27FC236}">
              <a16:creationId xmlns:a16="http://schemas.microsoft.com/office/drawing/2014/main" id="{D46A004D-22DF-41FB-A932-32FED41183AE}"/>
            </a:ext>
            <a:ext uri="{147F2762-F138-4A5C-976F-8EAC2B608ADB}">
              <a16:predDERef xmlns:a16="http://schemas.microsoft.com/office/drawing/2014/main" pred="{F02A5211-3B79-49C0-BF23-23B02005D068}"/>
            </a:ext>
          </a:extLst>
        </xdr:cNvPr>
        <xdr:cNvPicPr>
          <a:picLocks noChangeAspect="1"/>
        </xdr:cNvPicPr>
      </xdr:nvPicPr>
      <xdr:blipFill>
        <a:blip xmlns:r="http://schemas.openxmlformats.org/officeDocument/2006/relationships" r:embed="rId3"/>
        <a:stretch>
          <a:fillRect/>
        </a:stretch>
      </xdr:blipFill>
      <xdr:spPr>
        <a:xfrm>
          <a:off x="26536650" y="1752600"/>
          <a:ext cx="5134692" cy="2896004"/>
        </a:xfrm>
        <a:prstGeom prst="rect">
          <a:avLst/>
        </a:prstGeom>
      </xdr:spPr>
    </xdr:pic>
    <xdr:clientData/>
  </xdr:twoCellAnchor>
  <xdr:twoCellAnchor editAs="oneCell">
    <xdr:from>
      <xdr:col>20</xdr:col>
      <xdr:colOff>180975</xdr:colOff>
      <xdr:row>21</xdr:row>
      <xdr:rowOff>133350</xdr:rowOff>
    </xdr:from>
    <xdr:to>
      <xdr:col>27</xdr:col>
      <xdr:colOff>95983</xdr:colOff>
      <xdr:row>52</xdr:row>
      <xdr:rowOff>48142</xdr:rowOff>
    </xdr:to>
    <xdr:pic>
      <xdr:nvPicPr>
        <xdr:cNvPr id="6" name="Imagen 7">
          <a:extLst>
            <a:ext uri="{FF2B5EF4-FFF2-40B4-BE49-F238E27FC236}">
              <a16:creationId xmlns:a16="http://schemas.microsoft.com/office/drawing/2014/main" id="{9D24B382-35DE-4C0C-A02A-9615A4C1DED3}"/>
            </a:ext>
            <a:ext uri="{147F2762-F138-4A5C-976F-8EAC2B608ADB}">
              <a16:predDERef xmlns:a16="http://schemas.microsoft.com/office/drawing/2014/main" pred="{D46A004D-22DF-41FB-A932-32FED41183AE}"/>
            </a:ext>
          </a:extLst>
        </xdr:cNvPr>
        <xdr:cNvPicPr>
          <a:picLocks noChangeAspect="1"/>
        </xdr:cNvPicPr>
      </xdr:nvPicPr>
      <xdr:blipFill>
        <a:blip xmlns:r="http://schemas.openxmlformats.org/officeDocument/2006/relationships" r:embed="rId4"/>
        <a:stretch>
          <a:fillRect/>
        </a:stretch>
      </xdr:blipFill>
      <xdr:spPr>
        <a:xfrm>
          <a:off x="26546175" y="4791075"/>
          <a:ext cx="5249008" cy="3705742"/>
        </a:xfrm>
        <a:prstGeom prst="rect">
          <a:avLst/>
        </a:prstGeom>
      </xdr:spPr>
    </xdr:pic>
    <xdr:clientData/>
  </xdr:twoCellAnchor>
  <xdr:twoCellAnchor editAs="oneCell">
    <xdr:from>
      <xdr:col>20</xdr:col>
      <xdr:colOff>200025</xdr:colOff>
      <xdr:row>41</xdr:row>
      <xdr:rowOff>0</xdr:rowOff>
    </xdr:from>
    <xdr:to>
      <xdr:col>26</xdr:col>
      <xdr:colOff>686506</xdr:colOff>
      <xdr:row>67</xdr:row>
      <xdr:rowOff>76617</xdr:rowOff>
    </xdr:to>
    <xdr:pic>
      <xdr:nvPicPr>
        <xdr:cNvPr id="8" name="Imagen 8">
          <a:extLst>
            <a:ext uri="{FF2B5EF4-FFF2-40B4-BE49-F238E27FC236}">
              <a16:creationId xmlns:a16="http://schemas.microsoft.com/office/drawing/2014/main" id="{E38A8FC3-714D-4475-9755-412A5A5F874A}"/>
            </a:ext>
            <a:ext uri="{147F2762-F138-4A5C-976F-8EAC2B608ADB}">
              <a16:predDERef xmlns:a16="http://schemas.microsoft.com/office/drawing/2014/main" pred="{9D24B382-35DE-4C0C-A02A-9615A4C1DED3}"/>
            </a:ext>
          </a:extLst>
        </xdr:cNvPr>
        <xdr:cNvPicPr>
          <a:picLocks noChangeAspect="1"/>
        </xdr:cNvPicPr>
      </xdr:nvPicPr>
      <xdr:blipFill>
        <a:blip xmlns:r="http://schemas.openxmlformats.org/officeDocument/2006/relationships" r:embed="rId5"/>
        <a:stretch>
          <a:fillRect/>
        </a:stretch>
      </xdr:blipFill>
      <xdr:spPr>
        <a:xfrm>
          <a:off x="26565225" y="8753475"/>
          <a:ext cx="5058481" cy="29912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742950</xdr:colOff>
      <xdr:row>15</xdr:row>
      <xdr:rowOff>38100</xdr:rowOff>
    </xdr:from>
    <xdr:to>
      <xdr:col>17</xdr:col>
      <xdr:colOff>1657350</xdr:colOff>
      <xdr:row>20</xdr:row>
      <xdr:rowOff>104775</xdr:rowOff>
    </xdr:to>
    <xdr:pic>
      <xdr:nvPicPr>
        <xdr:cNvPr id="4" name="Imagen 3">
          <a:extLst>
            <a:ext uri="{FF2B5EF4-FFF2-40B4-BE49-F238E27FC236}">
              <a16:creationId xmlns:a16="http://schemas.microsoft.com/office/drawing/2014/main" id="{B1AAC531-0D52-4040-8A3D-5575932364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374725" y="2981325"/>
          <a:ext cx="9144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742950</xdr:colOff>
      <xdr:row>15</xdr:row>
      <xdr:rowOff>38100</xdr:rowOff>
    </xdr:from>
    <xdr:to>
      <xdr:col>17</xdr:col>
      <xdr:colOff>1657350</xdr:colOff>
      <xdr:row>20</xdr:row>
      <xdr:rowOff>104775</xdr:rowOff>
    </xdr:to>
    <xdr:pic>
      <xdr:nvPicPr>
        <xdr:cNvPr id="5" name="Imagen 3">
          <a:extLst>
            <a:ext uri="{FF2B5EF4-FFF2-40B4-BE49-F238E27FC236}">
              <a16:creationId xmlns:a16="http://schemas.microsoft.com/office/drawing/2014/main" id="{CB7210CA-5BC3-4AC2-BC74-5EF0BA11846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374725" y="2981325"/>
          <a:ext cx="9144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333375</xdr:colOff>
      <xdr:row>25</xdr:row>
      <xdr:rowOff>142875</xdr:rowOff>
    </xdr:from>
    <xdr:to>
      <xdr:col>19</xdr:col>
      <xdr:colOff>657939</xdr:colOff>
      <xdr:row>62</xdr:row>
      <xdr:rowOff>29168</xdr:rowOff>
    </xdr:to>
    <xdr:pic>
      <xdr:nvPicPr>
        <xdr:cNvPr id="6" name="Imagen 5">
          <a:extLst>
            <a:ext uri="{FF2B5EF4-FFF2-40B4-BE49-F238E27FC236}">
              <a16:creationId xmlns:a16="http://schemas.microsoft.com/office/drawing/2014/main" id="{2CD6DC6C-1A8F-A22F-A793-A266BB07C480}"/>
            </a:ext>
          </a:extLst>
        </xdr:cNvPr>
        <xdr:cNvPicPr>
          <a:picLocks noChangeAspect="1"/>
        </xdr:cNvPicPr>
      </xdr:nvPicPr>
      <xdr:blipFill>
        <a:blip xmlns:r="http://schemas.openxmlformats.org/officeDocument/2006/relationships" r:embed="rId2"/>
        <a:stretch>
          <a:fillRect/>
        </a:stretch>
      </xdr:blipFill>
      <xdr:spPr>
        <a:xfrm>
          <a:off x="21116925" y="5524500"/>
          <a:ext cx="5115639" cy="4248743"/>
        </a:xfrm>
        <a:prstGeom prst="rect">
          <a:avLst/>
        </a:prstGeom>
      </xdr:spPr>
    </xdr:pic>
    <xdr:clientData/>
  </xdr:twoCellAnchor>
  <xdr:twoCellAnchor editAs="oneCell">
    <xdr:from>
      <xdr:col>20</xdr:col>
      <xdr:colOff>171450</xdr:colOff>
      <xdr:row>8</xdr:row>
      <xdr:rowOff>152400</xdr:rowOff>
    </xdr:from>
    <xdr:to>
      <xdr:col>26</xdr:col>
      <xdr:colOff>734142</xdr:colOff>
      <xdr:row>20</xdr:row>
      <xdr:rowOff>181379</xdr:rowOff>
    </xdr:to>
    <xdr:pic>
      <xdr:nvPicPr>
        <xdr:cNvPr id="7" name="Imagen 6">
          <a:extLst>
            <a:ext uri="{FF2B5EF4-FFF2-40B4-BE49-F238E27FC236}">
              <a16:creationId xmlns:a16="http://schemas.microsoft.com/office/drawing/2014/main" id="{AF91E214-F649-08F8-9EFB-9556CE319B6D}"/>
            </a:ext>
          </a:extLst>
        </xdr:cNvPr>
        <xdr:cNvPicPr>
          <a:picLocks noChangeAspect="1"/>
        </xdr:cNvPicPr>
      </xdr:nvPicPr>
      <xdr:blipFill>
        <a:blip xmlns:r="http://schemas.openxmlformats.org/officeDocument/2006/relationships" r:embed="rId3"/>
        <a:stretch>
          <a:fillRect/>
        </a:stretch>
      </xdr:blipFill>
      <xdr:spPr>
        <a:xfrm>
          <a:off x="26536650" y="1752600"/>
          <a:ext cx="5134692" cy="2896004"/>
        </a:xfrm>
        <a:prstGeom prst="rect">
          <a:avLst/>
        </a:prstGeom>
      </xdr:spPr>
    </xdr:pic>
    <xdr:clientData/>
  </xdr:twoCellAnchor>
  <xdr:twoCellAnchor editAs="oneCell">
    <xdr:from>
      <xdr:col>20</xdr:col>
      <xdr:colOff>180975</xdr:colOff>
      <xdr:row>21</xdr:row>
      <xdr:rowOff>133350</xdr:rowOff>
    </xdr:from>
    <xdr:to>
      <xdr:col>27</xdr:col>
      <xdr:colOff>95983</xdr:colOff>
      <xdr:row>54</xdr:row>
      <xdr:rowOff>48142</xdr:rowOff>
    </xdr:to>
    <xdr:pic>
      <xdr:nvPicPr>
        <xdr:cNvPr id="8" name="Imagen 7">
          <a:extLst>
            <a:ext uri="{FF2B5EF4-FFF2-40B4-BE49-F238E27FC236}">
              <a16:creationId xmlns:a16="http://schemas.microsoft.com/office/drawing/2014/main" id="{4BA02E4B-E8D6-BB0D-67DA-09EA3DACFD47}"/>
            </a:ext>
            <a:ext uri="{147F2762-F138-4A5C-976F-8EAC2B608ADB}">
              <a16:predDERef xmlns:a16="http://schemas.microsoft.com/office/drawing/2014/main" pred="{AF91E214-F649-08F8-9EFB-9556CE319B6D}"/>
            </a:ext>
          </a:extLst>
        </xdr:cNvPr>
        <xdr:cNvPicPr>
          <a:picLocks noChangeAspect="1"/>
        </xdr:cNvPicPr>
      </xdr:nvPicPr>
      <xdr:blipFill>
        <a:blip xmlns:r="http://schemas.openxmlformats.org/officeDocument/2006/relationships" r:embed="rId4"/>
        <a:stretch>
          <a:fillRect/>
        </a:stretch>
      </xdr:blipFill>
      <xdr:spPr>
        <a:xfrm>
          <a:off x="26546175" y="4752975"/>
          <a:ext cx="5249008" cy="3515242"/>
        </a:xfrm>
        <a:prstGeom prst="rect">
          <a:avLst/>
        </a:prstGeom>
      </xdr:spPr>
    </xdr:pic>
    <xdr:clientData/>
  </xdr:twoCellAnchor>
  <xdr:twoCellAnchor editAs="oneCell">
    <xdr:from>
      <xdr:col>20</xdr:col>
      <xdr:colOff>200025</xdr:colOff>
      <xdr:row>40</xdr:row>
      <xdr:rowOff>0</xdr:rowOff>
    </xdr:from>
    <xdr:to>
      <xdr:col>26</xdr:col>
      <xdr:colOff>686506</xdr:colOff>
      <xdr:row>68</xdr:row>
      <xdr:rowOff>76617</xdr:rowOff>
    </xdr:to>
    <xdr:pic>
      <xdr:nvPicPr>
        <xdr:cNvPr id="9" name="Imagen 8">
          <a:extLst>
            <a:ext uri="{FF2B5EF4-FFF2-40B4-BE49-F238E27FC236}">
              <a16:creationId xmlns:a16="http://schemas.microsoft.com/office/drawing/2014/main" id="{E914AA0F-D44B-2961-0C3D-8D4F52931577}"/>
            </a:ext>
          </a:extLst>
        </xdr:cNvPr>
        <xdr:cNvPicPr>
          <a:picLocks noChangeAspect="1"/>
        </xdr:cNvPicPr>
      </xdr:nvPicPr>
      <xdr:blipFill>
        <a:blip xmlns:r="http://schemas.openxmlformats.org/officeDocument/2006/relationships" r:embed="rId5"/>
        <a:stretch>
          <a:fillRect/>
        </a:stretch>
      </xdr:blipFill>
      <xdr:spPr>
        <a:xfrm>
          <a:off x="26565225" y="8753475"/>
          <a:ext cx="5058481" cy="2991267"/>
        </a:xfrm>
        <a:prstGeom prst="rect">
          <a:avLst/>
        </a:prstGeom>
      </xdr:spPr>
    </xdr:pic>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4">
  <rv s="0">
    <v>0</v>
    <v>5</v>
  </rv>
  <rv s="0">
    <v>1</v>
    <v>5</v>
  </rv>
  <rv s="0">
    <v>2</v>
    <v>5</v>
  </rv>
  <rv s="0">
    <v>3</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FA5E6-6A84-4FE3-8A89-13C7C0C4A30B}">
  <dimension ref="A1:D40"/>
  <sheetViews>
    <sheetView workbookViewId="0">
      <selection activeCell="A9" sqref="A9:D9"/>
    </sheetView>
  </sheetViews>
  <sheetFormatPr baseColWidth="10" defaultColWidth="11.42578125" defaultRowHeight="12.75" x14ac:dyDescent="0.2"/>
  <cols>
    <col min="1" max="1" width="29.85546875" style="2" customWidth="1"/>
    <col min="2" max="2" width="68.85546875" style="2" customWidth="1"/>
    <col min="3" max="3" width="48.28515625" style="2" customWidth="1"/>
    <col min="4" max="4" width="21.85546875" style="2" customWidth="1"/>
    <col min="5" max="16384" width="11.42578125" style="2"/>
  </cols>
  <sheetData>
    <row r="1" spans="1:4" s="15" customFormat="1" x14ac:dyDescent="0.2">
      <c r="A1" s="194" t="s">
        <v>0</v>
      </c>
      <c r="B1" s="196" t="s">
        <v>1</v>
      </c>
      <c r="C1" s="197"/>
      <c r="D1" s="198"/>
    </row>
    <row r="2" spans="1:4" s="15" customFormat="1" x14ac:dyDescent="0.2">
      <c r="A2" s="194"/>
      <c r="B2" s="196" t="s">
        <v>2</v>
      </c>
      <c r="C2" s="197"/>
      <c r="D2" s="198"/>
    </row>
    <row r="3" spans="1:4" s="15" customFormat="1" ht="34.5" customHeight="1" x14ac:dyDescent="0.2">
      <c r="A3" s="194"/>
      <c r="B3" s="199" t="s">
        <v>3</v>
      </c>
      <c r="C3" s="200"/>
      <c r="D3" s="201"/>
    </row>
    <row r="4" spans="1:4" s="15" customFormat="1" x14ac:dyDescent="0.2">
      <c r="A4" s="194"/>
      <c r="B4" s="196"/>
      <c r="C4" s="197"/>
      <c r="D4" s="198"/>
    </row>
    <row r="5" spans="1:4" s="15" customFormat="1" x14ac:dyDescent="0.2">
      <c r="A5" s="194"/>
      <c r="B5" s="196" t="s">
        <v>4</v>
      </c>
      <c r="C5" s="197"/>
      <c r="D5" s="198"/>
    </row>
    <row r="6" spans="1:4" s="15" customFormat="1" x14ac:dyDescent="0.2">
      <c r="A6" s="195"/>
      <c r="B6" s="196"/>
      <c r="C6" s="197"/>
      <c r="D6" s="198"/>
    </row>
    <row r="7" spans="1:4" s="15" customFormat="1" x14ac:dyDescent="0.2">
      <c r="A7" s="19" t="s">
        <v>5</v>
      </c>
      <c r="B7" s="16">
        <v>4000000000</v>
      </c>
      <c r="C7" s="12" t="s">
        <v>6</v>
      </c>
      <c r="D7" s="17">
        <v>1300000</v>
      </c>
    </row>
    <row r="8" spans="1:4" s="15" customFormat="1" x14ac:dyDescent="0.2">
      <c r="A8" s="19" t="s">
        <v>7</v>
      </c>
      <c r="B8" s="12">
        <v>1</v>
      </c>
      <c r="C8" s="12" t="s">
        <v>8</v>
      </c>
      <c r="D8" s="18">
        <f>B7/D7</f>
        <v>3076.9230769230771</v>
      </c>
    </row>
    <row r="9" spans="1:4" s="15" customFormat="1" x14ac:dyDescent="0.2">
      <c r="A9" s="193"/>
      <c r="B9" s="193"/>
      <c r="C9" s="193"/>
      <c r="D9" s="193"/>
    </row>
    <row r="10" spans="1:4" x14ac:dyDescent="0.2">
      <c r="A10" s="12" t="s">
        <v>9</v>
      </c>
      <c r="B10" s="12" t="s">
        <v>10</v>
      </c>
      <c r="C10" s="12" t="s">
        <v>11</v>
      </c>
      <c r="D10" s="12" t="s">
        <v>12</v>
      </c>
    </row>
    <row r="11" spans="1:4" x14ac:dyDescent="0.2">
      <c r="A11" s="5">
        <v>1</v>
      </c>
      <c r="B11" s="5" t="s">
        <v>13</v>
      </c>
      <c r="C11" s="5"/>
      <c r="D11" s="5" t="s">
        <v>14</v>
      </c>
    </row>
    <row r="12" spans="1:4" x14ac:dyDescent="0.2">
      <c r="A12" s="5">
        <v>2</v>
      </c>
      <c r="B12" s="5" t="s">
        <v>15</v>
      </c>
      <c r="C12" s="5"/>
      <c r="D12" s="5" t="s">
        <v>16</v>
      </c>
    </row>
    <row r="13" spans="1:4" x14ac:dyDescent="0.2">
      <c r="A13" s="5">
        <v>3</v>
      </c>
      <c r="B13" s="5" t="s">
        <v>17</v>
      </c>
      <c r="C13" s="5"/>
      <c r="D13" s="5" t="s">
        <v>18</v>
      </c>
    </row>
    <row r="14" spans="1:4" x14ac:dyDescent="0.2">
      <c r="A14" s="5">
        <v>4</v>
      </c>
      <c r="B14" s="5" t="s">
        <v>19</v>
      </c>
      <c r="C14" s="5"/>
      <c r="D14" s="5" t="s">
        <v>20</v>
      </c>
    </row>
    <row r="15" spans="1:4" x14ac:dyDescent="0.2">
      <c r="A15" s="5">
        <v>5</v>
      </c>
      <c r="B15" s="5" t="s">
        <v>21</v>
      </c>
      <c r="C15" s="5" t="s">
        <v>22</v>
      </c>
      <c r="D15" s="5" t="s">
        <v>23</v>
      </c>
    </row>
    <row r="16" spans="1:4" x14ac:dyDescent="0.2">
      <c r="A16" s="5">
        <v>6</v>
      </c>
      <c r="B16" s="5" t="s">
        <v>24</v>
      </c>
      <c r="C16" s="5" t="s">
        <v>25</v>
      </c>
      <c r="D16" s="5" t="s">
        <v>26</v>
      </c>
    </row>
    <row r="17" spans="1:4" ht="15" x14ac:dyDescent="0.2">
      <c r="A17" s="5">
        <v>7</v>
      </c>
      <c r="B17" s="5" t="s">
        <v>27</v>
      </c>
      <c r="C17" s="76" t="s">
        <v>28</v>
      </c>
      <c r="D17" s="5" t="s">
        <v>29</v>
      </c>
    </row>
    <row r="18" spans="1:4" x14ac:dyDescent="0.2">
      <c r="A18" s="5">
        <v>8</v>
      </c>
      <c r="B18" s="5" t="s">
        <v>30</v>
      </c>
      <c r="C18" s="5"/>
      <c r="D18" s="5" t="s">
        <v>31</v>
      </c>
    </row>
    <row r="19" spans="1:4" x14ac:dyDescent="0.2">
      <c r="A19" s="5">
        <v>9</v>
      </c>
      <c r="B19" s="5" t="s">
        <v>32</v>
      </c>
      <c r="C19" s="5"/>
      <c r="D19" s="5" t="s">
        <v>33</v>
      </c>
    </row>
    <row r="20" spans="1:4" x14ac:dyDescent="0.2">
      <c r="A20" s="5">
        <v>10</v>
      </c>
      <c r="B20" s="5" t="s">
        <v>34</v>
      </c>
      <c r="C20" s="5" t="s">
        <v>35</v>
      </c>
      <c r="D20" s="5" t="s">
        <v>36</v>
      </c>
    </row>
    <row r="21" spans="1:4" x14ac:dyDescent="0.2">
      <c r="A21" s="5">
        <v>11</v>
      </c>
      <c r="B21" s="5" t="s">
        <v>37</v>
      </c>
      <c r="C21" s="5"/>
      <c r="D21" s="5" t="s">
        <v>38</v>
      </c>
    </row>
    <row r="22" spans="1:4" ht="25.5" x14ac:dyDescent="0.2">
      <c r="A22" s="5">
        <v>12</v>
      </c>
      <c r="B22" s="79" t="s">
        <v>39</v>
      </c>
      <c r="C22" s="5" t="s">
        <v>40</v>
      </c>
      <c r="D22" s="5" t="s">
        <v>41</v>
      </c>
    </row>
    <row r="23" spans="1:4" x14ac:dyDescent="0.2">
      <c r="A23" s="5">
        <v>13</v>
      </c>
      <c r="B23" s="5" t="s">
        <v>42</v>
      </c>
      <c r="C23" s="80">
        <v>87711553</v>
      </c>
      <c r="D23" s="5" t="s">
        <v>43</v>
      </c>
    </row>
    <row r="24" spans="1:4" x14ac:dyDescent="0.2">
      <c r="A24" s="5">
        <v>14</v>
      </c>
      <c r="B24" s="5" t="s">
        <v>44</v>
      </c>
      <c r="C24" s="5"/>
      <c r="D24" s="5" t="s">
        <v>45</v>
      </c>
    </row>
    <row r="25" spans="1:4" x14ac:dyDescent="0.2">
      <c r="A25" s="5">
        <v>15</v>
      </c>
      <c r="B25" s="5" t="s">
        <v>46</v>
      </c>
      <c r="C25" s="5"/>
      <c r="D25" s="5" t="s">
        <v>47</v>
      </c>
    </row>
    <row r="26" spans="1:4" x14ac:dyDescent="0.2">
      <c r="A26" s="5">
        <v>16</v>
      </c>
      <c r="B26" s="5" t="s">
        <v>48</v>
      </c>
      <c r="C26" s="5"/>
      <c r="D26" s="5" t="s">
        <v>49</v>
      </c>
    </row>
    <row r="27" spans="1:4" x14ac:dyDescent="0.2">
      <c r="A27" s="5">
        <v>17</v>
      </c>
      <c r="B27" s="5" t="s">
        <v>50</v>
      </c>
      <c r="C27" s="5"/>
      <c r="D27" s="5" t="s">
        <v>51</v>
      </c>
    </row>
    <row r="28" spans="1:4" x14ac:dyDescent="0.2">
      <c r="A28" s="5">
        <v>18</v>
      </c>
      <c r="B28" s="5" t="s">
        <v>52</v>
      </c>
      <c r="C28" s="5"/>
      <c r="D28" s="5" t="s">
        <v>53</v>
      </c>
    </row>
    <row r="29" spans="1:4" x14ac:dyDescent="0.2">
      <c r="A29" s="5">
        <v>19</v>
      </c>
      <c r="B29" s="5" t="s">
        <v>54</v>
      </c>
      <c r="C29" s="5"/>
      <c r="D29" s="5" t="s">
        <v>55</v>
      </c>
    </row>
    <row r="30" spans="1:4" x14ac:dyDescent="0.2">
      <c r="A30" s="5">
        <v>20</v>
      </c>
      <c r="B30" s="5" t="s">
        <v>56</v>
      </c>
      <c r="C30" s="5"/>
      <c r="D30" s="5" t="s">
        <v>57</v>
      </c>
    </row>
    <row r="31" spans="1:4" x14ac:dyDescent="0.2">
      <c r="A31" s="5">
        <v>21</v>
      </c>
      <c r="B31" s="5" t="s">
        <v>58</v>
      </c>
      <c r="C31" s="5"/>
      <c r="D31" s="5" t="s">
        <v>59</v>
      </c>
    </row>
    <row r="32" spans="1:4" x14ac:dyDescent="0.2">
      <c r="A32" s="5">
        <v>22</v>
      </c>
      <c r="B32" s="5" t="s">
        <v>60</v>
      </c>
      <c r="C32" s="5"/>
      <c r="D32" s="5" t="s">
        <v>61</v>
      </c>
    </row>
    <row r="33" spans="1:4" x14ac:dyDescent="0.2">
      <c r="A33" s="5">
        <v>23</v>
      </c>
      <c r="B33" s="5" t="s">
        <v>62</v>
      </c>
      <c r="C33" s="5"/>
      <c r="D33" s="5" t="s">
        <v>63</v>
      </c>
    </row>
    <row r="34" spans="1:4" x14ac:dyDescent="0.2">
      <c r="A34" s="5">
        <v>24</v>
      </c>
      <c r="B34" s="5" t="s">
        <v>64</v>
      </c>
      <c r="C34" s="5"/>
      <c r="D34" s="5" t="s">
        <v>65</v>
      </c>
    </row>
    <row r="35" spans="1:4" x14ac:dyDescent="0.2">
      <c r="A35" s="5">
        <v>25</v>
      </c>
      <c r="B35" s="5" t="s">
        <v>66</v>
      </c>
      <c r="C35" s="5"/>
      <c r="D35" s="5" t="s">
        <v>67</v>
      </c>
    </row>
    <row r="36" spans="1:4" x14ac:dyDescent="0.2">
      <c r="A36" s="5">
        <v>26</v>
      </c>
      <c r="B36" s="5" t="s">
        <v>68</v>
      </c>
      <c r="C36" s="5"/>
      <c r="D36" s="5" t="s">
        <v>69</v>
      </c>
    </row>
    <row r="37" spans="1:4" hidden="1" x14ac:dyDescent="0.2">
      <c r="A37" s="5">
        <v>27</v>
      </c>
      <c r="B37" s="5"/>
      <c r="C37" s="5"/>
      <c r="D37" s="5" t="s">
        <v>70</v>
      </c>
    </row>
    <row r="38" spans="1:4" hidden="1" x14ac:dyDescent="0.2">
      <c r="A38" s="5">
        <v>28</v>
      </c>
      <c r="B38" s="5"/>
      <c r="C38" s="5"/>
      <c r="D38" s="5" t="s">
        <v>71</v>
      </c>
    </row>
    <row r="39" spans="1:4" hidden="1" x14ac:dyDescent="0.2">
      <c r="A39" s="5">
        <v>29</v>
      </c>
      <c r="B39" s="5"/>
      <c r="C39" s="5"/>
      <c r="D39" s="5" t="s">
        <v>72</v>
      </c>
    </row>
    <row r="40" spans="1:4" hidden="1" x14ac:dyDescent="0.2">
      <c r="A40" s="5">
        <v>30</v>
      </c>
      <c r="B40" s="5"/>
      <c r="C40" s="5"/>
      <c r="D40" s="5" t="s">
        <v>73</v>
      </c>
    </row>
  </sheetData>
  <sheetProtection algorithmName="SHA-512" hashValue="nLcKY7rwe8KffQlMwznR068VOM2u2q3O34jW7Ur8/YYjmHShE5HfPGShPzlxwqsRjVafL5y6BoXFMtUd0R1ynw==" saltValue="KLakpV6NMNjTHRlBNQohXQ==" spinCount="100000" sheet="1" formatCells="0" formatColumns="0" formatRows="0" insertColumns="0" insertRows="0" insertHyperlinks="0" deleteColumns="0" deleteRows="0" sort="0" autoFilter="0" pivotTables="0"/>
  <mergeCells count="8">
    <mergeCell ref="A9:D9"/>
    <mergeCell ref="A1:A6"/>
    <mergeCell ref="B1:D1"/>
    <mergeCell ref="B2:D2"/>
    <mergeCell ref="B3:D3"/>
    <mergeCell ref="B4:D4"/>
    <mergeCell ref="B5:D5"/>
    <mergeCell ref="B6:D6"/>
  </mergeCells>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06FCA-BBC7-4E51-B5C9-635F2298038C}">
  <dimension ref="A1:AO73"/>
  <sheetViews>
    <sheetView topLeftCell="A60" zoomScale="59" zoomScaleNormal="70" workbookViewId="0">
      <selection activeCell="A60" sqref="A60:F60"/>
    </sheetView>
  </sheetViews>
  <sheetFormatPr baseColWidth="10" defaultColWidth="11.42578125" defaultRowHeight="12.75" x14ac:dyDescent="0.2"/>
  <cols>
    <col min="1" max="1" width="20.42578125" style="14" customWidth="1"/>
    <col min="2" max="2" width="11.42578125" style="15" customWidth="1"/>
    <col min="3" max="3" width="21.85546875" style="15" customWidth="1"/>
    <col min="4" max="9" width="11.42578125" style="15"/>
    <col min="10" max="10" width="28.5703125" style="15" customWidth="1"/>
    <col min="11" max="11" width="20.42578125" style="15" customWidth="1"/>
    <col min="12" max="13" width="17" style="15" customWidth="1"/>
    <col min="14" max="14" width="21.42578125" style="15" customWidth="1"/>
    <col min="15" max="15" width="19.7109375" style="15" customWidth="1"/>
    <col min="16" max="16" width="20.85546875" style="15" customWidth="1"/>
    <col min="17" max="17" width="21.140625" style="15" customWidth="1"/>
    <col min="18" max="18" width="23.42578125" style="15" customWidth="1"/>
    <col min="19" max="19" width="19.140625" style="15" customWidth="1"/>
    <col min="20" max="20" width="21.28515625" style="15" customWidth="1"/>
    <col min="21" max="21" width="22.5703125" style="15" customWidth="1"/>
    <col min="22" max="22" width="19.42578125" style="15" customWidth="1"/>
    <col min="23" max="23" width="26.42578125" style="15" customWidth="1"/>
    <col min="24" max="24" width="23" style="15" customWidth="1"/>
    <col min="25" max="37" width="13.7109375" style="15" customWidth="1"/>
    <col min="38" max="38" width="15.140625" style="15" customWidth="1"/>
    <col min="39" max="41" width="13.7109375" style="15" customWidth="1"/>
    <col min="42" max="16384" width="11.42578125" style="15"/>
  </cols>
  <sheetData>
    <row r="1" spans="1:41" x14ac:dyDescent="0.2">
      <c r="A1" s="215" t="e" vm="1">
        <v>#VALUE!</v>
      </c>
      <c r="B1" s="216"/>
      <c r="C1" s="196" t="s">
        <v>1</v>
      </c>
      <c r="D1" s="197"/>
      <c r="E1" s="197"/>
      <c r="F1" s="197"/>
      <c r="G1" s="197"/>
      <c r="H1" s="197"/>
      <c r="I1" s="197"/>
      <c r="J1" s="197"/>
      <c r="K1" s="197"/>
      <c r="L1" s="198"/>
    </row>
    <row r="2" spans="1:41" x14ac:dyDescent="0.2">
      <c r="A2" s="215"/>
      <c r="B2" s="216"/>
      <c r="C2" s="199" t="s">
        <v>2</v>
      </c>
      <c r="D2" s="200"/>
      <c r="E2" s="200"/>
      <c r="F2" s="200"/>
      <c r="G2" s="200"/>
      <c r="H2" s="200"/>
      <c r="I2" s="200"/>
      <c r="J2" s="200"/>
      <c r="K2" s="200"/>
      <c r="L2" s="201"/>
    </row>
    <row r="3" spans="1:41" ht="34.5" customHeight="1" x14ac:dyDescent="0.2">
      <c r="A3" s="215"/>
      <c r="B3" s="216"/>
      <c r="C3" s="199" t="s">
        <v>3</v>
      </c>
      <c r="D3" s="200"/>
      <c r="E3" s="200"/>
      <c r="F3" s="200"/>
      <c r="G3" s="200"/>
      <c r="H3" s="200"/>
      <c r="I3" s="200"/>
      <c r="J3" s="200"/>
      <c r="K3" s="200"/>
      <c r="L3" s="201"/>
    </row>
    <row r="4" spans="1:41" x14ac:dyDescent="0.2">
      <c r="A4" s="215"/>
      <c r="B4" s="216"/>
      <c r="C4" s="199"/>
      <c r="D4" s="200"/>
      <c r="E4" s="200"/>
      <c r="F4" s="200"/>
      <c r="G4" s="200"/>
      <c r="H4" s="200"/>
      <c r="I4" s="200"/>
      <c r="J4" s="200"/>
      <c r="K4" s="200"/>
      <c r="L4" s="201"/>
    </row>
    <row r="5" spans="1:41" x14ac:dyDescent="0.2">
      <c r="A5" s="215"/>
      <c r="B5" s="216"/>
      <c r="C5" s="199" t="s">
        <v>4</v>
      </c>
      <c r="D5" s="200"/>
      <c r="E5" s="200"/>
      <c r="F5" s="200"/>
      <c r="G5" s="200"/>
      <c r="H5" s="200"/>
      <c r="I5" s="200"/>
      <c r="J5" s="200"/>
      <c r="K5" s="200"/>
      <c r="L5" s="201"/>
    </row>
    <row r="6" spans="1:41" x14ac:dyDescent="0.2">
      <c r="A6" s="217"/>
      <c r="B6" s="218"/>
      <c r="C6" s="199"/>
      <c r="D6" s="200"/>
      <c r="E6" s="200"/>
      <c r="F6" s="200"/>
      <c r="G6" s="200"/>
      <c r="H6" s="200"/>
      <c r="I6" s="200"/>
      <c r="J6" s="200"/>
      <c r="K6" s="200"/>
      <c r="L6" s="201"/>
    </row>
    <row r="7" spans="1:41" x14ac:dyDescent="0.2">
      <c r="A7" s="222" t="s">
        <v>5</v>
      </c>
      <c r="B7" s="222"/>
      <c r="C7" s="222"/>
      <c r="D7" s="222"/>
      <c r="E7" s="222"/>
      <c r="F7" s="222"/>
      <c r="G7" s="223">
        <v>4000000000</v>
      </c>
      <c r="H7" s="223"/>
      <c r="I7" s="223"/>
      <c r="J7" s="221" t="s">
        <v>6</v>
      </c>
      <c r="K7" s="221"/>
      <c r="L7" s="17">
        <v>1300000</v>
      </c>
    </row>
    <row r="8" spans="1:41" x14ac:dyDescent="0.2">
      <c r="A8" s="222" t="s">
        <v>7</v>
      </c>
      <c r="B8" s="222"/>
      <c r="C8" s="222"/>
      <c r="D8" s="222"/>
      <c r="E8" s="222"/>
      <c r="F8" s="222"/>
      <c r="G8" s="221">
        <v>1</v>
      </c>
      <c r="H8" s="221"/>
      <c r="I8" s="221"/>
      <c r="J8" s="221" t="s">
        <v>8</v>
      </c>
      <c r="K8" s="221"/>
      <c r="L8" s="18">
        <f>G7/L7</f>
        <v>3076.9230769230771</v>
      </c>
    </row>
    <row r="9" spans="1:41" x14ac:dyDescent="0.2">
      <c r="A9" s="193"/>
      <c r="B9" s="193"/>
      <c r="C9" s="193"/>
      <c r="D9" s="193"/>
      <c r="E9" s="193"/>
      <c r="F9" s="193"/>
      <c r="G9" s="193"/>
      <c r="H9" s="193"/>
      <c r="I9" s="193"/>
      <c r="J9" s="193"/>
      <c r="K9" s="193"/>
      <c r="L9" s="193"/>
      <c r="M9" s="15" t="s">
        <v>74</v>
      </c>
      <c r="N9" s="15" t="s">
        <v>74</v>
      </c>
      <c r="O9" s="15" t="s">
        <v>74</v>
      </c>
      <c r="P9" s="15" t="s">
        <v>74</v>
      </c>
      <c r="Q9" s="15" t="s">
        <v>74</v>
      </c>
      <c r="R9" s="15" t="s">
        <v>74</v>
      </c>
      <c r="S9" s="15" t="s">
        <v>74</v>
      </c>
      <c r="T9" s="15" t="s">
        <v>74</v>
      </c>
      <c r="U9" s="15" t="s">
        <v>74</v>
      </c>
      <c r="V9" s="15" t="s">
        <v>74</v>
      </c>
      <c r="W9" s="15" t="s">
        <v>74</v>
      </c>
      <c r="X9" s="15" t="s">
        <v>74</v>
      </c>
      <c r="Y9" s="15" t="s">
        <v>75</v>
      </c>
      <c r="Z9" s="15" t="s">
        <v>75</v>
      </c>
      <c r="AA9" s="15" t="s">
        <v>75</v>
      </c>
      <c r="AB9" s="15" t="s">
        <v>75</v>
      </c>
      <c r="AC9" s="15" t="s">
        <v>75</v>
      </c>
      <c r="AD9" s="15" t="s">
        <v>75</v>
      </c>
      <c r="AE9" s="15" t="s">
        <v>75</v>
      </c>
      <c r="AF9" s="15" t="s">
        <v>75</v>
      </c>
      <c r="AG9" s="15" t="s">
        <v>75</v>
      </c>
      <c r="AH9" s="15" t="s">
        <v>75</v>
      </c>
      <c r="AI9" s="15" t="s">
        <v>75</v>
      </c>
      <c r="AJ9" s="15" t="s">
        <v>75</v>
      </c>
      <c r="AK9" s="15" t="s">
        <v>75</v>
      </c>
    </row>
    <row r="10" spans="1:41" s="20" customFormat="1" ht="15.75" customHeight="1" x14ac:dyDescent="0.2">
      <c r="A10" s="6" t="s">
        <v>9</v>
      </c>
      <c r="B10" s="221" t="s">
        <v>76</v>
      </c>
      <c r="C10" s="221"/>
      <c r="D10" s="221"/>
      <c r="E10" s="221"/>
      <c r="F10" s="221"/>
      <c r="G10" s="221"/>
      <c r="H10" s="221"/>
      <c r="I10" s="221"/>
      <c r="J10" s="221"/>
      <c r="K10" s="221"/>
      <c r="L10" s="12" t="s">
        <v>14</v>
      </c>
      <c r="M10" s="12" t="s">
        <v>16</v>
      </c>
      <c r="N10" s="12" t="s">
        <v>18</v>
      </c>
      <c r="O10" s="12" t="s">
        <v>20</v>
      </c>
      <c r="P10" s="12" t="s">
        <v>23</v>
      </c>
      <c r="Q10" s="12" t="s">
        <v>26</v>
      </c>
      <c r="R10" s="12" t="s">
        <v>29</v>
      </c>
      <c r="S10" s="12" t="s">
        <v>31</v>
      </c>
      <c r="T10" s="12" t="s">
        <v>33</v>
      </c>
      <c r="U10" s="12" t="s">
        <v>36</v>
      </c>
      <c r="V10" s="12" t="s">
        <v>38</v>
      </c>
      <c r="W10" s="12" t="s">
        <v>41</v>
      </c>
      <c r="X10" s="12" t="s">
        <v>43</v>
      </c>
      <c r="Y10" s="12" t="s">
        <v>45</v>
      </c>
      <c r="Z10" s="12" t="s">
        <v>47</v>
      </c>
      <c r="AA10" s="12" t="s">
        <v>49</v>
      </c>
      <c r="AB10" s="12" t="s">
        <v>51</v>
      </c>
      <c r="AC10" s="12" t="s">
        <v>53</v>
      </c>
      <c r="AD10" s="12" t="s">
        <v>55</v>
      </c>
      <c r="AE10" s="12" t="s">
        <v>57</v>
      </c>
      <c r="AF10" s="12" t="s">
        <v>59</v>
      </c>
      <c r="AG10" s="12" t="s">
        <v>61</v>
      </c>
      <c r="AH10" s="12" t="s">
        <v>63</v>
      </c>
      <c r="AI10" s="12" t="s">
        <v>65</v>
      </c>
      <c r="AJ10" s="12" t="s">
        <v>67</v>
      </c>
      <c r="AK10" s="12" t="s">
        <v>69</v>
      </c>
      <c r="AL10" s="12" t="s">
        <v>70</v>
      </c>
      <c r="AM10" s="12" t="s">
        <v>71</v>
      </c>
      <c r="AN10" s="12" t="s">
        <v>72</v>
      </c>
      <c r="AO10" s="12" t="s">
        <v>73</v>
      </c>
    </row>
    <row r="11" spans="1:41" s="20" customFormat="1" ht="15.75" customHeight="1" x14ac:dyDescent="0.2">
      <c r="A11" s="6" t="s">
        <v>77</v>
      </c>
      <c r="B11" s="221" t="s">
        <v>78</v>
      </c>
      <c r="C11" s="221"/>
      <c r="D11" s="221"/>
      <c r="E11" s="221"/>
      <c r="F11" s="221"/>
      <c r="G11" s="221"/>
      <c r="H11" s="221"/>
      <c r="I11" s="221"/>
      <c r="J11" s="221"/>
      <c r="K11" s="221"/>
      <c r="L11" s="12" t="str">
        <f>Proponentes!B11</f>
        <v>Unión Temporal Elite 2024</v>
      </c>
      <c r="M11" s="12" t="str">
        <f>Proponentes!B12</f>
        <v>Consorcio Señalizar GP</v>
      </c>
      <c r="N11" s="12" t="str">
        <f>Proponentes!B13</f>
        <v>CREA SAS</v>
      </c>
      <c r="O11" s="12" t="str">
        <f>Proponentes!B14</f>
        <v>UT Cundinamarca Segura</v>
      </c>
      <c r="P11" s="12" t="str">
        <f>Proponentes!B15</f>
        <v>PINTUVIAL SAS</v>
      </c>
      <c r="Q11" s="12" t="str">
        <f>Proponentes!B16</f>
        <v>SEGURIDAD Y SERVICIOS SEÑALIZACIÓN S.A.</v>
      </c>
      <c r="R11" s="12" t="str">
        <f>Proponentes!B17</f>
        <v>SOCINTER S.A.</v>
      </c>
      <c r="S11" s="12" t="str">
        <f>Proponentes!B18</f>
        <v>UT TRACKVIAL</v>
      </c>
      <c r="T11" s="12" t="str">
        <f>Proponentes!B19</f>
        <v>CONSORCIO VIAL COMPROT 2024</v>
      </c>
      <c r="U11" s="12" t="str">
        <f>Proponentes!B20</f>
        <v>FREESTONE CONSTRUCCIONES S.A.S.</v>
      </c>
      <c r="V11" s="12" t="str">
        <f>Proponentes!B21</f>
        <v>NSP DE COLOMBIA S.A.S.</v>
      </c>
      <c r="W11" s="12" t="str">
        <f>Proponentes!B22</f>
        <v>INGENIEROS CIVILES EN TRAFICO, TRANSPORTE Y VIAS
- ICOVIAS S.A.S.</v>
      </c>
      <c r="X11" s="12" t="str">
        <f>Proponentes!B23</f>
        <v>JAVIER FERNANDO BASTIDAS CAMPAÑA</v>
      </c>
      <c r="Y11" s="12">
        <v>14</v>
      </c>
      <c r="Z11" s="12" t="s">
        <v>46</v>
      </c>
      <c r="AA11" s="12" t="s">
        <v>48</v>
      </c>
      <c r="AB11" s="12" t="s">
        <v>50</v>
      </c>
      <c r="AC11" s="12">
        <v>18</v>
      </c>
      <c r="AD11" s="12" t="s">
        <v>54</v>
      </c>
      <c r="AE11" s="12" t="s">
        <v>56</v>
      </c>
      <c r="AF11" s="12" t="s">
        <v>58</v>
      </c>
      <c r="AG11" s="12" t="s">
        <v>60</v>
      </c>
      <c r="AH11" s="12" t="s">
        <v>62</v>
      </c>
      <c r="AI11" s="12" t="s">
        <v>64</v>
      </c>
      <c r="AJ11" s="12" t="s">
        <v>66</v>
      </c>
      <c r="AK11" s="12" t="s">
        <v>68</v>
      </c>
      <c r="AL11" s="12">
        <f>Proponentes!B37</f>
        <v>0</v>
      </c>
      <c r="AM11" s="12">
        <f>Proponentes!B38</f>
        <v>0</v>
      </c>
      <c r="AN11" s="12">
        <f>Proponentes!B39</f>
        <v>0</v>
      </c>
      <c r="AO11" s="12">
        <f>Proponentes!B40</f>
        <v>0</v>
      </c>
    </row>
    <row r="12" spans="1:41" ht="57.75" customHeight="1" x14ac:dyDescent="0.2">
      <c r="A12" s="6" t="s">
        <v>79</v>
      </c>
      <c r="B12" s="224" t="s">
        <v>80</v>
      </c>
      <c r="C12" s="224"/>
      <c r="D12" s="224"/>
      <c r="E12" s="224"/>
      <c r="F12" s="224"/>
      <c r="G12" s="224"/>
      <c r="H12" s="224"/>
      <c r="I12" s="224"/>
      <c r="J12" s="224"/>
      <c r="K12" s="224"/>
      <c r="L12" s="7" t="s">
        <v>81</v>
      </c>
      <c r="M12" s="7" t="s">
        <v>81</v>
      </c>
      <c r="N12" s="7" t="s">
        <v>81</v>
      </c>
      <c r="O12" s="7" t="s">
        <v>81</v>
      </c>
      <c r="P12" s="7" t="s">
        <v>81</v>
      </c>
      <c r="Q12" s="7" t="s">
        <v>81</v>
      </c>
      <c r="R12" s="7" t="s">
        <v>81</v>
      </c>
      <c r="S12" s="7" t="s">
        <v>81</v>
      </c>
      <c r="T12" s="7" t="s">
        <v>81</v>
      </c>
      <c r="U12" s="7" t="s">
        <v>81</v>
      </c>
      <c r="V12" s="7" t="s">
        <v>81</v>
      </c>
      <c r="W12" s="7" t="s">
        <v>81</v>
      </c>
      <c r="X12" s="7" t="s">
        <v>81</v>
      </c>
      <c r="Y12" s="7" t="s">
        <v>81</v>
      </c>
      <c r="Z12" s="7" t="s">
        <v>81</v>
      </c>
      <c r="AA12" s="7" t="s">
        <v>81</v>
      </c>
      <c r="AB12" s="7" t="s">
        <v>81</v>
      </c>
      <c r="AC12" s="7" t="s">
        <v>81</v>
      </c>
      <c r="AD12" s="7" t="s">
        <v>81</v>
      </c>
      <c r="AE12" s="7" t="s">
        <v>81</v>
      </c>
      <c r="AF12" s="7" t="s">
        <v>81</v>
      </c>
      <c r="AG12" s="7" t="s">
        <v>81</v>
      </c>
      <c r="AH12" s="7" t="s">
        <v>81</v>
      </c>
      <c r="AI12" s="7" t="s">
        <v>81</v>
      </c>
      <c r="AJ12" s="7" t="s">
        <v>81</v>
      </c>
      <c r="AK12" s="7" t="s">
        <v>81</v>
      </c>
      <c r="AL12" s="7" t="s">
        <v>81</v>
      </c>
      <c r="AM12" s="7" t="s">
        <v>81</v>
      </c>
      <c r="AN12" s="7" t="s">
        <v>81</v>
      </c>
      <c r="AO12" s="7" t="s">
        <v>81</v>
      </c>
    </row>
    <row r="13" spans="1:41" ht="219" customHeight="1" x14ac:dyDescent="0.2">
      <c r="A13" s="4" t="s">
        <v>82</v>
      </c>
      <c r="B13" s="212" t="s">
        <v>83</v>
      </c>
      <c r="C13" s="212"/>
      <c r="D13" s="212"/>
      <c r="E13" s="212"/>
      <c r="F13" s="212"/>
      <c r="G13" s="212"/>
      <c r="H13" s="212"/>
      <c r="I13" s="212"/>
      <c r="J13" s="212"/>
      <c r="K13" s="212"/>
      <c r="L13" s="21" t="s">
        <v>84</v>
      </c>
      <c r="M13" s="21" t="s">
        <v>85</v>
      </c>
      <c r="N13" s="21" t="s">
        <v>84</v>
      </c>
      <c r="O13" s="21" t="s">
        <v>84</v>
      </c>
      <c r="P13" s="21" t="s">
        <v>84</v>
      </c>
      <c r="Q13" s="21" t="s">
        <v>84</v>
      </c>
      <c r="R13" s="21" t="s">
        <v>84</v>
      </c>
      <c r="S13" s="21" t="s">
        <v>84</v>
      </c>
      <c r="T13" s="21" t="s">
        <v>84</v>
      </c>
      <c r="U13" s="21" t="s">
        <v>84</v>
      </c>
      <c r="V13" s="21" t="s">
        <v>84</v>
      </c>
      <c r="W13" s="21" t="s">
        <v>84</v>
      </c>
      <c r="X13" s="21" t="s">
        <v>84</v>
      </c>
      <c r="Y13" s="73" t="s">
        <v>84</v>
      </c>
      <c r="Z13" s="73" t="s">
        <v>84</v>
      </c>
      <c r="AA13" s="21" t="s">
        <v>84</v>
      </c>
      <c r="AB13" s="21" t="s">
        <v>84</v>
      </c>
      <c r="AC13" s="73" t="s">
        <v>84</v>
      </c>
      <c r="AD13" s="73" t="s">
        <v>84</v>
      </c>
      <c r="AE13" s="21" t="s">
        <v>84</v>
      </c>
      <c r="AF13" s="21" t="s">
        <v>84</v>
      </c>
      <c r="AG13" s="21" t="s">
        <v>84</v>
      </c>
      <c r="AH13" s="21" t="s">
        <v>84</v>
      </c>
      <c r="AI13" s="21" t="s">
        <v>84</v>
      </c>
      <c r="AJ13" s="21" t="s">
        <v>84</v>
      </c>
      <c r="AK13" s="21" t="s">
        <v>84</v>
      </c>
      <c r="AL13" s="21">
        <v>27</v>
      </c>
      <c r="AM13" s="21">
        <v>28</v>
      </c>
      <c r="AN13" s="21">
        <v>29</v>
      </c>
      <c r="AO13" s="21">
        <v>30</v>
      </c>
    </row>
    <row r="14" spans="1:41" ht="283.5" customHeight="1" x14ac:dyDescent="0.2">
      <c r="A14" s="4" t="s">
        <v>86</v>
      </c>
      <c r="B14" s="212" t="s">
        <v>87</v>
      </c>
      <c r="C14" s="213"/>
      <c r="D14" s="213"/>
      <c r="E14" s="213"/>
      <c r="F14" s="213"/>
      <c r="G14" s="213"/>
      <c r="H14" s="213"/>
      <c r="I14" s="213"/>
      <c r="J14" s="213"/>
      <c r="K14" s="213"/>
      <c r="L14" s="21" t="s">
        <v>84</v>
      </c>
      <c r="M14" s="21" t="s">
        <v>85</v>
      </c>
      <c r="N14" s="21" t="s">
        <v>84</v>
      </c>
      <c r="O14" s="21" t="s">
        <v>84</v>
      </c>
      <c r="P14" s="21" t="s">
        <v>84</v>
      </c>
      <c r="Q14" s="21" t="s">
        <v>84</v>
      </c>
      <c r="R14" s="21" t="s">
        <v>84</v>
      </c>
      <c r="S14" s="21" t="s">
        <v>84</v>
      </c>
      <c r="T14" s="21" t="s">
        <v>88</v>
      </c>
      <c r="U14" s="21" t="s">
        <v>84</v>
      </c>
      <c r="V14" s="21" t="s">
        <v>84</v>
      </c>
      <c r="W14" s="21" t="s">
        <v>84</v>
      </c>
      <c r="X14" s="21" t="s">
        <v>84</v>
      </c>
      <c r="Y14" s="21" t="s">
        <v>84</v>
      </c>
      <c r="Z14" s="21" t="s">
        <v>84</v>
      </c>
      <c r="AA14" s="21" t="s">
        <v>84</v>
      </c>
      <c r="AB14" s="21" t="s">
        <v>84</v>
      </c>
      <c r="AC14" s="21" t="s">
        <v>84</v>
      </c>
      <c r="AD14" s="21" t="s">
        <v>84</v>
      </c>
      <c r="AE14" s="21" t="s">
        <v>84</v>
      </c>
      <c r="AF14" s="21" t="s">
        <v>84</v>
      </c>
      <c r="AG14" s="21" t="s">
        <v>84</v>
      </c>
      <c r="AH14" s="21" t="s">
        <v>84</v>
      </c>
      <c r="AI14" s="21" t="s">
        <v>84</v>
      </c>
      <c r="AJ14" s="21" t="s">
        <v>84</v>
      </c>
      <c r="AK14" s="21" t="s">
        <v>84</v>
      </c>
      <c r="AL14" s="21">
        <v>27</v>
      </c>
      <c r="AM14" s="21">
        <v>28</v>
      </c>
      <c r="AN14" s="21">
        <v>29</v>
      </c>
      <c r="AO14" s="21">
        <v>30</v>
      </c>
    </row>
    <row r="15" spans="1:41" ht="409.5" customHeight="1" x14ac:dyDescent="0.2">
      <c r="A15" s="4" t="s">
        <v>89</v>
      </c>
      <c r="B15" s="212" t="s">
        <v>90</v>
      </c>
      <c r="C15" s="213"/>
      <c r="D15" s="213"/>
      <c r="E15" s="213"/>
      <c r="F15" s="213"/>
      <c r="G15" s="213"/>
      <c r="H15" s="213"/>
      <c r="I15" s="213"/>
      <c r="J15" s="213"/>
      <c r="K15" s="213"/>
      <c r="L15" s="21" t="s">
        <v>84</v>
      </c>
      <c r="M15" s="21" t="s">
        <v>84</v>
      </c>
      <c r="N15" s="21" t="s">
        <v>84</v>
      </c>
      <c r="O15" s="21" t="s">
        <v>84</v>
      </c>
      <c r="P15" s="21" t="s">
        <v>84</v>
      </c>
      <c r="Q15" s="21" t="s">
        <v>84</v>
      </c>
      <c r="R15" s="21" t="s">
        <v>84</v>
      </c>
      <c r="S15" s="21" t="s">
        <v>84</v>
      </c>
      <c r="T15" s="21" t="s">
        <v>84</v>
      </c>
      <c r="U15" s="21" t="s">
        <v>84</v>
      </c>
      <c r="V15" s="21" t="s">
        <v>84</v>
      </c>
      <c r="W15" s="21" t="s">
        <v>84</v>
      </c>
      <c r="X15" s="21" t="s">
        <v>84</v>
      </c>
      <c r="Y15" s="21" t="s">
        <v>91</v>
      </c>
      <c r="Z15" s="21" t="s">
        <v>84</v>
      </c>
      <c r="AA15" s="21" t="s">
        <v>84</v>
      </c>
      <c r="AB15" s="21" t="s">
        <v>84</v>
      </c>
      <c r="AC15" s="21" t="s">
        <v>84</v>
      </c>
      <c r="AD15" s="21" t="s">
        <v>84</v>
      </c>
      <c r="AE15" s="21" t="s">
        <v>84</v>
      </c>
      <c r="AF15" s="21" t="s">
        <v>84</v>
      </c>
      <c r="AG15" s="21" t="s">
        <v>84</v>
      </c>
      <c r="AH15" s="21" t="s">
        <v>84</v>
      </c>
      <c r="AI15" s="21" t="s">
        <v>84</v>
      </c>
      <c r="AJ15" s="21" t="s">
        <v>84</v>
      </c>
      <c r="AK15" s="21" t="s">
        <v>84</v>
      </c>
      <c r="AL15" s="21">
        <v>27</v>
      </c>
      <c r="AM15" s="21">
        <v>28</v>
      </c>
      <c r="AN15" s="21">
        <v>29</v>
      </c>
      <c r="AO15" s="21">
        <v>30</v>
      </c>
    </row>
    <row r="16" spans="1:41" x14ac:dyDescent="0.2">
      <c r="A16" s="4" t="s">
        <v>92</v>
      </c>
      <c r="B16" s="213" t="s">
        <v>93</v>
      </c>
      <c r="C16" s="213"/>
      <c r="D16" s="213"/>
      <c r="E16" s="213"/>
      <c r="F16" s="213"/>
      <c r="G16" s="213"/>
      <c r="H16" s="213"/>
      <c r="I16" s="213"/>
      <c r="J16" s="213"/>
      <c r="K16" s="213"/>
      <c r="L16" s="21" t="s">
        <v>84</v>
      </c>
      <c r="M16" s="21" t="s">
        <v>84</v>
      </c>
      <c r="N16" s="21" t="s">
        <v>94</v>
      </c>
      <c r="O16" s="21" t="s">
        <v>84</v>
      </c>
      <c r="P16" s="21" t="s">
        <v>84</v>
      </c>
      <c r="Q16" s="21" t="s">
        <v>84</v>
      </c>
      <c r="R16" s="21" t="s">
        <v>84</v>
      </c>
      <c r="S16" s="21" t="s">
        <v>84</v>
      </c>
      <c r="T16" s="21" t="s">
        <v>84</v>
      </c>
      <c r="U16" s="21" t="s">
        <v>84</v>
      </c>
      <c r="V16" s="21" t="s">
        <v>84</v>
      </c>
      <c r="W16" s="21" t="s">
        <v>84</v>
      </c>
      <c r="X16" s="21" t="s">
        <v>84</v>
      </c>
      <c r="Y16" s="21" t="s">
        <v>84</v>
      </c>
      <c r="Z16" s="21" t="s">
        <v>84</v>
      </c>
      <c r="AA16" s="21" t="s">
        <v>84</v>
      </c>
      <c r="AB16" s="21" t="s">
        <v>84</v>
      </c>
      <c r="AC16" s="21" t="s">
        <v>84</v>
      </c>
      <c r="AD16" s="21" t="s">
        <v>84</v>
      </c>
      <c r="AE16" s="21" t="s">
        <v>84</v>
      </c>
      <c r="AF16" s="21" t="s">
        <v>84</v>
      </c>
      <c r="AG16" s="21" t="s">
        <v>84</v>
      </c>
      <c r="AH16" s="21" t="s">
        <v>84</v>
      </c>
      <c r="AI16" s="21" t="s">
        <v>84</v>
      </c>
      <c r="AJ16" s="21" t="s">
        <v>84</v>
      </c>
      <c r="AK16" s="21" t="s">
        <v>84</v>
      </c>
      <c r="AL16" s="21">
        <v>27</v>
      </c>
      <c r="AM16" s="21">
        <v>28</v>
      </c>
      <c r="AN16" s="21">
        <v>29</v>
      </c>
      <c r="AO16" s="21">
        <v>30</v>
      </c>
    </row>
    <row r="17" spans="1:41" ht="195.75" customHeight="1" x14ac:dyDescent="0.2">
      <c r="A17" s="4" t="s">
        <v>95</v>
      </c>
      <c r="B17" s="212" t="s">
        <v>96</v>
      </c>
      <c r="C17" s="213"/>
      <c r="D17" s="213"/>
      <c r="E17" s="213"/>
      <c r="F17" s="213"/>
      <c r="G17" s="213"/>
      <c r="H17" s="213"/>
      <c r="I17" s="213"/>
      <c r="J17" s="213"/>
      <c r="K17" s="213"/>
      <c r="L17" s="21" t="s">
        <v>97</v>
      </c>
      <c r="M17" s="21" t="s">
        <v>97</v>
      </c>
      <c r="N17" s="21" t="s">
        <v>97</v>
      </c>
      <c r="O17" s="21" t="s">
        <v>97</v>
      </c>
      <c r="P17" s="21" t="s">
        <v>97</v>
      </c>
      <c r="Q17" s="21" t="s">
        <v>97</v>
      </c>
      <c r="R17" s="21" t="s">
        <v>97</v>
      </c>
      <c r="S17" s="21" t="s">
        <v>97</v>
      </c>
      <c r="T17" s="21" t="s">
        <v>97</v>
      </c>
      <c r="U17" s="21" t="s">
        <v>97</v>
      </c>
      <c r="V17" s="21" t="s">
        <v>97</v>
      </c>
      <c r="W17" s="21" t="s">
        <v>97</v>
      </c>
      <c r="X17" s="21" t="s">
        <v>97</v>
      </c>
      <c r="Y17" s="21" t="s">
        <v>84</v>
      </c>
      <c r="Z17" s="21" t="s">
        <v>97</v>
      </c>
      <c r="AA17" s="21" t="s">
        <v>97</v>
      </c>
      <c r="AB17" s="21" t="s">
        <v>97</v>
      </c>
      <c r="AC17" s="21" t="s">
        <v>97</v>
      </c>
      <c r="AD17" s="21" t="s">
        <v>97</v>
      </c>
      <c r="AE17" s="21" t="s">
        <v>97</v>
      </c>
      <c r="AF17" s="21" t="s">
        <v>98</v>
      </c>
      <c r="AG17" s="21" t="s">
        <v>97</v>
      </c>
      <c r="AH17" s="21" t="s">
        <v>97</v>
      </c>
      <c r="AI17" s="21" t="s">
        <v>97</v>
      </c>
      <c r="AJ17" s="21" t="s">
        <v>97</v>
      </c>
      <c r="AK17" s="21" t="s">
        <v>97</v>
      </c>
      <c r="AL17" s="21">
        <v>27</v>
      </c>
      <c r="AM17" s="21">
        <v>28</v>
      </c>
      <c r="AN17" s="21">
        <v>29</v>
      </c>
      <c r="AO17" s="21">
        <v>30</v>
      </c>
    </row>
    <row r="18" spans="1:41" ht="30" customHeight="1" x14ac:dyDescent="0.2">
      <c r="A18" s="4" t="s">
        <v>99</v>
      </c>
      <c r="B18" s="213" t="s">
        <v>100</v>
      </c>
      <c r="C18" s="213"/>
      <c r="D18" s="213"/>
      <c r="E18" s="213"/>
      <c r="F18" s="213"/>
      <c r="G18" s="213"/>
      <c r="H18" s="213"/>
      <c r="I18" s="213"/>
      <c r="J18" s="213"/>
      <c r="K18" s="213"/>
      <c r="L18" s="21" t="s">
        <v>97</v>
      </c>
      <c r="M18" s="21" t="s">
        <v>97</v>
      </c>
      <c r="N18" s="21" t="s">
        <v>97</v>
      </c>
      <c r="O18" s="21" t="s">
        <v>97</v>
      </c>
      <c r="P18" s="21" t="s">
        <v>97</v>
      </c>
      <c r="Q18" s="21" t="s">
        <v>97</v>
      </c>
      <c r="R18" s="21" t="s">
        <v>97</v>
      </c>
      <c r="S18" s="21" t="s">
        <v>97</v>
      </c>
      <c r="T18" s="21" t="s">
        <v>97</v>
      </c>
      <c r="U18" s="21" t="s">
        <v>97</v>
      </c>
      <c r="V18" s="21" t="s">
        <v>97</v>
      </c>
      <c r="W18" s="21" t="s">
        <v>97</v>
      </c>
      <c r="X18" s="21" t="s">
        <v>97</v>
      </c>
      <c r="Y18" s="21" t="s">
        <v>97</v>
      </c>
      <c r="Z18" s="21" t="s">
        <v>97</v>
      </c>
      <c r="AA18" s="21" t="s">
        <v>97</v>
      </c>
      <c r="AB18" s="21" t="s">
        <v>97</v>
      </c>
      <c r="AC18" s="21" t="s">
        <v>97</v>
      </c>
      <c r="AD18" s="21" t="s">
        <v>97</v>
      </c>
      <c r="AE18" s="21" t="s">
        <v>97</v>
      </c>
      <c r="AF18" s="21" t="s">
        <v>97</v>
      </c>
      <c r="AG18" s="21" t="s">
        <v>97</v>
      </c>
      <c r="AH18" s="21" t="s">
        <v>97</v>
      </c>
      <c r="AI18" s="21" t="s">
        <v>97</v>
      </c>
      <c r="AJ18" s="21" t="s">
        <v>97</v>
      </c>
      <c r="AK18" s="21" t="s">
        <v>97</v>
      </c>
      <c r="AL18" s="21">
        <v>27</v>
      </c>
      <c r="AM18" s="21">
        <v>28</v>
      </c>
      <c r="AN18" s="21">
        <v>29</v>
      </c>
      <c r="AO18" s="21">
        <v>30</v>
      </c>
    </row>
    <row r="19" spans="1:41" ht="60" customHeight="1" x14ac:dyDescent="0.2">
      <c r="A19" s="4" t="s">
        <v>101</v>
      </c>
      <c r="B19" s="213" t="s">
        <v>102</v>
      </c>
      <c r="C19" s="213"/>
      <c r="D19" s="213"/>
      <c r="E19" s="213"/>
      <c r="F19" s="213"/>
      <c r="G19" s="213"/>
      <c r="H19" s="213"/>
      <c r="I19" s="213"/>
      <c r="J19" s="213"/>
      <c r="K19" s="213"/>
      <c r="L19" s="21" t="s">
        <v>97</v>
      </c>
      <c r="M19" s="21" t="s">
        <v>97</v>
      </c>
      <c r="N19" s="21" t="s">
        <v>97</v>
      </c>
      <c r="O19" s="21" t="s">
        <v>97</v>
      </c>
      <c r="P19" s="21" t="s">
        <v>97</v>
      </c>
      <c r="Q19" s="21" t="s">
        <v>97</v>
      </c>
      <c r="R19" s="21" t="s">
        <v>97</v>
      </c>
      <c r="S19" s="21" t="s">
        <v>97</v>
      </c>
      <c r="T19" s="21" t="s">
        <v>97</v>
      </c>
      <c r="U19" s="21" t="s">
        <v>97</v>
      </c>
      <c r="V19" s="21" t="s">
        <v>97</v>
      </c>
      <c r="W19" s="21" t="s">
        <v>97</v>
      </c>
      <c r="X19" s="21" t="s">
        <v>97</v>
      </c>
      <c r="Y19" s="21" t="s">
        <v>97</v>
      </c>
      <c r="Z19" s="21" t="s">
        <v>97</v>
      </c>
      <c r="AA19" s="21" t="s">
        <v>97</v>
      </c>
      <c r="AB19" s="21" t="s">
        <v>97</v>
      </c>
      <c r="AC19" s="21" t="s">
        <v>97</v>
      </c>
      <c r="AD19" s="21" t="s">
        <v>97</v>
      </c>
      <c r="AE19" s="21" t="s">
        <v>97</v>
      </c>
      <c r="AF19" s="21" t="s">
        <v>98</v>
      </c>
      <c r="AG19" s="21" t="s">
        <v>97</v>
      </c>
      <c r="AH19" s="21" t="s">
        <v>97</v>
      </c>
      <c r="AI19" s="21" t="s">
        <v>97</v>
      </c>
      <c r="AJ19" s="21" t="s">
        <v>97</v>
      </c>
      <c r="AK19" s="21" t="s">
        <v>97</v>
      </c>
      <c r="AL19" s="21">
        <v>27</v>
      </c>
      <c r="AM19" s="21">
        <v>28</v>
      </c>
      <c r="AN19" s="21">
        <v>29</v>
      </c>
      <c r="AO19" s="21">
        <v>30</v>
      </c>
    </row>
    <row r="20" spans="1:41" ht="201.75" customHeight="1" x14ac:dyDescent="0.2">
      <c r="A20" s="4" t="s">
        <v>103</v>
      </c>
      <c r="B20" s="212" t="s">
        <v>104</v>
      </c>
      <c r="C20" s="213"/>
      <c r="D20" s="213"/>
      <c r="E20" s="213"/>
      <c r="F20" s="213"/>
      <c r="G20" s="213"/>
      <c r="H20" s="213"/>
      <c r="I20" s="213"/>
      <c r="J20" s="213"/>
      <c r="K20" s="213"/>
      <c r="L20" s="74" t="s">
        <v>97</v>
      </c>
      <c r="M20" s="74" t="s">
        <v>97</v>
      </c>
      <c r="N20" s="74" t="s">
        <v>97</v>
      </c>
      <c r="O20" s="74" t="s">
        <v>97</v>
      </c>
      <c r="P20" s="74" t="s">
        <v>97</v>
      </c>
      <c r="Q20" s="74" t="s">
        <v>97</v>
      </c>
      <c r="R20" s="74" t="s">
        <v>97</v>
      </c>
      <c r="S20" s="74" t="s">
        <v>97</v>
      </c>
      <c r="T20" s="74" t="s">
        <v>97</v>
      </c>
      <c r="U20" s="74" t="s">
        <v>97</v>
      </c>
      <c r="V20" s="74" t="s">
        <v>97</v>
      </c>
      <c r="W20" s="74" t="s">
        <v>97</v>
      </c>
      <c r="X20" s="74" t="s">
        <v>97</v>
      </c>
      <c r="Y20" s="21" t="s">
        <v>97</v>
      </c>
      <c r="Z20" s="21" t="s">
        <v>97</v>
      </c>
      <c r="AA20" s="21" t="s">
        <v>97</v>
      </c>
      <c r="AB20" s="21" t="s">
        <v>97</v>
      </c>
      <c r="AC20" s="21" t="s">
        <v>97</v>
      </c>
      <c r="AD20" s="21" t="s">
        <v>97</v>
      </c>
      <c r="AE20" s="21" t="s">
        <v>97</v>
      </c>
      <c r="AF20" s="21" t="s">
        <v>98</v>
      </c>
      <c r="AG20" s="21" t="s">
        <v>97</v>
      </c>
      <c r="AH20" s="21" t="s">
        <v>97</v>
      </c>
      <c r="AI20" s="21" t="s">
        <v>97</v>
      </c>
      <c r="AJ20" s="21" t="s">
        <v>97</v>
      </c>
      <c r="AK20" s="21" t="s">
        <v>105</v>
      </c>
      <c r="AL20" s="21">
        <v>27</v>
      </c>
      <c r="AM20" s="21">
        <v>28</v>
      </c>
      <c r="AN20" s="21">
        <v>29</v>
      </c>
      <c r="AO20" s="21">
        <v>30</v>
      </c>
    </row>
    <row r="21" spans="1:41" ht="60.75" customHeight="1" x14ac:dyDescent="0.2">
      <c r="A21" s="6" t="s">
        <v>106</v>
      </c>
      <c r="B21" s="219" t="s">
        <v>107</v>
      </c>
      <c r="C21" s="220"/>
      <c r="D21" s="220"/>
      <c r="E21" s="220"/>
      <c r="F21" s="220"/>
      <c r="G21" s="220"/>
      <c r="H21" s="220"/>
      <c r="I21" s="220"/>
      <c r="J21" s="220"/>
      <c r="K21" s="220"/>
      <c r="L21" s="7" t="s">
        <v>81</v>
      </c>
      <c r="M21" s="7" t="s">
        <v>81</v>
      </c>
      <c r="N21" s="7" t="s">
        <v>81</v>
      </c>
      <c r="O21" s="7" t="s">
        <v>81</v>
      </c>
      <c r="P21" s="7" t="s">
        <v>81</v>
      </c>
      <c r="Q21" s="7" t="s">
        <v>81</v>
      </c>
      <c r="R21" s="7" t="s">
        <v>81</v>
      </c>
      <c r="S21" s="7" t="s">
        <v>81</v>
      </c>
      <c r="T21" s="7" t="s">
        <v>81</v>
      </c>
      <c r="U21" s="7" t="s">
        <v>81</v>
      </c>
      <c r="V21" s="7" t="s">
        <v>81</v>
      </c>
      <c r="W21" s="7" t="s">
        <v>81</v>
      </c>
      <c r="X21" s="7" t="s">
        <v>81</v>
      </c>
      <c r="Y21" s="7" t="s">
        <v>81</v>
      </c>
      <c r="Z21" s="7" t="s">
        <v>81</v>
      </c>
      <c r="AA21" s="7" t="s">
        <v>81</v>
      </c>
      <c r="AB21" s="7" t="s">
        <v>81</v>
      </c>
      <c r="AC21" s="7" t="s">
        <v>81</v>
      </c>
      <c r="AD21" s="7" t="s">
        <v>81</v>
      </c>
      <c r="AE21" s="7" t="s">
        <v>81</v>
      </c>
      <c r="AF21" s="7" t="s">
        <v>81</v>
      </c>
      <c r="AG21" s="7" t="s">
        <v>81</v>
      </c>
      <c r="AH21" s="7" t="s">
        <v>81</v>
      </c>
      <c r="AI21" s="7" t="s">
        <v>81</v>
      </c>
      <c r="AJ21" s="7" t="s">
        <v>81</v>
      </c>
      <c r="AK21" s="7" t="s">
        <v>81</v>
      </c>
      <c r="AL21" s="7" t="s">
        <v>81</v>
      </c>
      <c r="AM21" s="7" t="s">
        <v>81</v>
      </c>
      <c r="AN21" s="7" t="s">
        <v>81</v>
      </c>
      <c r="AO21" s="7" t="s">
        <v>81</v>
      </c>
    </row>
    <row r="22" spans="1:41" ht="45" customHeight="1" x14ac:dyDescent="0.2">
      <c r="A22" s="4" t="s">
        <v>82</v>
      </c>
      <c r="B22" s="212" t="s">
        <v>108</v>
      </c>
      <c r="C22" s="213"/>
      <c r="D22" s="213"/>
      <c r="E22" s="213"/>
      <c r="F22" s="213"/>
      <c r="G22" s="213"/>
      <c r="H22" s="213"/>
      <c r="I22" s="213"/>
      <c r="J22" s="213"/>
      <c r="K22" s="213"/>
      <c r="L22" s="21" t="s">
        <v>84</v>
      </c>
      <c r="M22" s="21" t="s">
        <v>84</v>
      </c>
      <c r="N22" s="21" t="s">
        <v>84</v>
      </c>
      <c r="O22" s="21" t="s">
        <v>84</v>
      </c>
      <c r="P22" s="21" t="s">
        <v>84</v>
      </c>
      <c r="Q22" s="21" t="s">
        <v>84</v>
      </c>
      <c r="R22" s="21" t="s">
        <v>84</v>
      </c>
      <c r="S22" s="21" t="s">
        <v>84</v>
      </c>
      <c r="T22" s="21" t="s">
        <v>84</v>
      </c>
      <c r="U22" s="21" t="s">
        <v>84</v>
      </c>
      <c r="V22" s="73" t="s">
        <v>84</v>
      </c>
      <c r="W22" s="21" t="s">
        <v>84</v>
      </c>
      <c r="X22" s="21" t="s">
        <v>84</v>
      </c>
      <c r="Y22" s="21" t="s">
        <v>84</v>
      </c>
      <c r="Z22" s="21" t="s">
        <v>84</v>
      </c>
      <c r="AA22" s="21" t="s">
        <v>109</v>
      </c>
      <c r="AB22" s="21" t="s">
        <v>84</v>
      </c>
      <c r="AC22" s="21" t="s">
        <v>84</v>
      </c>
      <c r="AD22" s="21" t="s">
        <v>84</v>
      </c>
      <c r="AE22" s="21" t="s">
        <v>84</v>
      </c>
      <c r="AF22" s="21" t="s">
        <v>84</v>
      </c>
      <c r="AG22" s="21" t="s">
        <v>84</v>
      </c>
      <c r="AH22" s="21" t="s">
        <v>84</v>
      </c>
      <c r="AI22" s="21" t="s">
        <v>84</v>
      </c>
      <c r="AJ22" s="21" t="s">
        <v>84</v>
      </c>
      <c r="AK22" s="21" t="s">
        <v>84</v>
      </c>
      <c r="AL22" s="21">
        <v>0</v>
      </c>
      <c r="AM22" s="21">
        <v>0</v>
      </c>
      <c r="AN22" s="21">
        <v>0</v>
      </c>
      <c r="AO22" s="21">
        <v>0</v>
      </c>
    </row>
    <row r="23" spans="1:41" ht="30" customHeight="1" x14ac:dyDescent="0.2">
      <c r="A23" s="4" t="s">
        <v>86</v>
      </c>
      <c r="B23" s="213" t="s">
        <v>110</v>
      </c>
      <c r="C23" s="213"/>
      <c r="D23" s="213"/>
      <c r="E23" s="213"/>
      <c r="F23" s="213"/>
      <c r="G23" s="213"/>
      <c r="H23" s="213"/>
      <c r="I23" s="213"/>
      <c r="J23" s="213"/>
      <c r="K23" s="213"/>
      <c r="L23" s="21" t="s">
        <v>97</v>
      </c>
      <c r="M23" s="21" t="s">
        <v>97</v>
      </c>
      <c r="N23" s="21" t="s">
        <v>97</v>
      </c>
      <c r="O23" s="21" t="s">
        <v>97</v>
      </c>
      <c r="P23" s="21" t="s">
        <v>97</v>
      </c>
      <c r="Q23" s="21" t="s">
        <v>97</v>
      </c>
      <c r="R23" s="21" t="s">
        <v>97</v>
      </c>
      <c r="S23" s="21" t="s">
        <v>97</v>
      </c>
      <c r="T23" s="21" t="s">
        <v>97</v>
      </c>
      <c r="U23" s="21" t="s">
        <v>97</v>
      </c>
      <c r="V23" s="21" t="s">
        <v>97</v>
      </c>
      <c r="W23" s="21" t="s">
        <v>97</v>
      </c>
      <c r="X23" s="21" t="s">
        <v>97</v>
      </c>
      <c r="Y23" s="21" t="s">
        <v>97</v>
      </c>
      <c r="Z23" s="21" t="s">
        <v>97</v>
      </c>
      <c r="AA23" s="21" t="s">
        <v>97</v>
      </c>
      <c r="AB23" s="21" t="s">
        <v>97</v>
      </c>
      <c r="AC23" s="21" t="s">
        <v>84</v>
      </c>
      <c r="AD23" s="21" t="s">
        <v>84</v>
      </c>
      <c r="AE23" s="21" t="s">
        <v>97</v>
      </c>
      <c r="AF23" s="21" t="s">
        <v>97</v>
      </c>
      <c r="AG23" s="21" t="s">
        <v>97</v>
      </c>
      <c r="AH23" s="21" t="s">
        <v>97</v>
      </c>
      <c r="AI23" s="21" t="s">
        <v>97</v>
      </c>
      <c r="AJ23" s="21" t="s">
        <v>97</v>
      </c>
      <c r="AK23" s="21" t="s">
        <v>97</v>
      </c>
      <c r="AL23" s="21">
        <v>0</v>
      </c>
      <c r="AM23" s="21">
        <v>0</v>
      </c>
      <c r="AN23" s="21">
        <v>0</v>
      </c>
      <c r="AO23" s="21">
        <v>0</v>
      </c>
    </row>
    <row r="24" spans="1:41" ht="72" customHeight="1" x14ac:dyDescent="0.2">
      <c r="A24" s="4" t="s">
        <v>89</v>
      </c>
      <c r="B24" s="212" t="s">
        <v>111</v>
      </c>
      <c r="C24" s="213"/>
      <c r="D24" s="213"/>
      <c r="E24" s="213"/>
      <c r="F24" s="213"/>
      <c r="G24" s="213"/>
      <c r="H24" s="213"/>
      <c r="I24" s="213"/>
      <c r="J24" s="213"/>
      <c r="K24" s="213"/>
      <c r="L24" s="21" t="s">
        <v>97</v>
      </c>
      <c r="M24" s="21" t="s">
        <v>97</v>
      </c>
      <c r="N24" s="21" t="s">
        <v>97</v>
      </c>
      <c r="O24" s="21" t="s">
        <v>97</v>
      </c>
      <c r="P24" s="21" t="s">
        <v>97</v>
      </c>
      <c r="Q24" s="21" t="s">
        <v>97</v>
      </c>
      <c r="R24" s="21" t="s">
        <v>97</v>
      </c>
      <c r="S24" s="21" t="s">
        <v>97</v>
      </c>
      <c r="T24" s="21" t="s">
        <v>97</v>
      </c>
      <c r="U24" s="21" t="s">
        <v>97</v>
      </c>
      <c r="V24" s="21" t="s">
        <v>97</v>
      </c>
      <c r="W24" s="21" t="s">
        <v>97</v>
      </c>
      <c r="X24" s="21" t="s">
        <v>97</v>
      </c>
      <c r="Y24" s="21" t="s">
        <v>97</v>
      </c>
      <c r="Z24" s="21" t="s">
        <v>97</v>
      </c>
      <c r="AA24" s="21" t="s">
        <v>97</v>
      </c>
      <c r="AB24" s="21" t="s">
        <v>97</v>
      </c>
      <c r="AC24" s="21" t="s">
        <v>97</v>
      </c>
      <c r="AD24" s="21" t="s">
        <v>97</v>
      </c>
      <c r="AE24" s="21" t="s">
        <v>97</v>
      </c>
      <c r="AF24" s="21" t="s">
        <v>97</v>
      </c>
      <c r="AG24" s="21" t="s">
        <v>97</v>
      </c>
      <c r="AH24" s="21" t="s">
        <v>97</v>
      </c>
      <c r="AI24" s="21" t="s">
        <v>97</v>
      </c>
      <c r="AJ24" s="21" t="s">
        <v>97</v>
      </c>
      <c r="AK24" s="73" t="s">
        <v>97</v>
      </c>
      <c r="AL24" s="21">
        <v>0</v>
      </c>
      <c r="AM24" s="21">
        <v>0</v>
      </c>
      <c r="AN24" s="21">
        <v>0</v>
      </c>
      <c r="AO24" s="21">
        <v>0</v>
      </c>
    </row>
    <row r="25" spans="1:41" ht="255.75" customHeight="1" x14ac:dyDescent="0.2">
      <c r="A25" s="4" t="s">
        <v>92</v>
      </c>
      <c r="B25" s="212" t="s">
        <v>112</v>
      </c>
      <c r="C25" s="213"/>
      <c r="D25" s="213"/>
      <c r="E25" s="213"/>
      <c r="F25" s="213"/>
      <c r="G25" s="213"/>
      <c r="H25" s="213"/>
      <c r="I25" s="213"/>
      <c r="J25" s="213"/>
      <c r="K25" s="213"/>
      <c r="L25" s="21" t="s">
        <v>84</v>
      </c>
      <c r="M25" s="21" t="s">
        <v>84</v>
      </c>
      <c r="N25" s="73" t="s">
        <v>97</v>
      </c>
      <c r="O25" s="21" t="s">
        <v>84</v>
      </c>
      <c r="P25" s="21" t="s">
        <v>84</v>
      </c>
      <c r="Q25" s="21" t="s">
        <v>84</v>
      </c>
      <c r="R25" s="21" t="s">
        <v>84</v>
      </c>
      <c r="S25" s="21" t="s">
        <v>84</v>
      </c>
      <c r="T25" s="21" t="s">
        <v>84</v>
      </c>
      <c r="U25" s="73" t="s">
        <v>84</v>
      </c>
      <c r="V25" s="73" t="s">
        <v>84</v>
      </c>
      <c r="W25" s="73" t="s">
        <v>84</v>
      </c>
      <c r="X25" s="21" t="s">
        <v>84</v>
      </c>
      <c r="Y25" s="21" t="s">
        <v>84</v>
      </c>
      <c r="Z25" s="21" t="s">
        <v>84</v>
      </c>
      <c r="AA25" s="21" t="s">
        <v>84</v>
      </c>
      <c r="AB25" s="73" t="s">
        <v>84</v>
      </c>
      <c r="AC25" s="21" t="s">
        <v>84</v>
      </c>
      <c r="AD25" s="21" t="s">
        <v>84</v>
      </c>
      <c r="AE25" s="73" t="s">
        <v>84</v>
      </c>
      <c r="AF25" s="21" t="s">
        <v>84</v>
      </c>
      <c r="AG25" s="21" t="s">
        <v>84</v>
      </c>
      <c r="AH25" s="21" t="s">
        <v>84</v>
      </c>
      <c r="AI25" s="21" t="s">
        <v>97</v>
      </c>
      <c r="AJ25" s="21" t="s">
        <v>84</v>
      </c>
      <c r="AK25" s="21" t="s">
        <v>84</v>
      </c>
      <c r="AL25" s="21">
        <v>0</v>
      </c>
      <c r="AM25" s="21">
        <v>0</v>
      </c>
      <c r="AN25" s="21">
        <v>0</v>
      </c>
      <c r="AO25" s="21">
        <v>0</v>
      </c>
    </row>
    <row r="26" spans="1:41" ht="45.75" customHeight="1" x14ac:dyDescent="0.2">
      <c r="A26" s="4" t="s">
        <v>95</v>
      </c>
      <c r="B26" s="213" t="s">
        <v>113</v>
      </c>
      <c r="C26" s="213"/>
      <c r="D26" s="213"/>
      <c r="E26" s="213"/>
      <c r="F26" s="213"/>
      <c r="G26" s="213"/>
      <c r="H26" s="213"/>
      <c r="I26" s="213"/>
      <c r="J26" s="213"/>
      <c r="K26" s="213"/>
      <c r="L26" s="21" t="s">
        <v>84</v>
      </c>
      <c r="M26" s="21" t="s">
        <v>84</v>
      </c>
      <c r="N26" s="21" t="s">
        <v>94</v>
      </c>
      <c r="O26" s="21" t="s">
        <v>84</v>
      </c>
      <c r="P26" s="21" t="s">
        <v>84</v>
      </c>
      <c r="Q26" s="21" t="s">
        <v>84</v>
      </c>
      <c r="R26" s="21" t="s">
        <v>84</v>
      </c>
      <c r="S26" s="21" t="s">
        <v>84</v>
      </c>
      <c r="T26" s="21" t="s">
        <v>84</v>
      </c>
      <c r="U26" s="21" t="s">
        <v>84</v>
      </c>
      <c r="V26" s="21" t="s">
        <v>84</v>
      </c>
      <c r="W26" s="21" t="s">
        <v>84</v>
      </c>
      <c r="X26" s="21" t="s">
        <v>84</v>
      </c>
      <c r="Y26" s="21" t="s">
        <v>84</v>
      </c>
      <c r="Z26" s="21" t="s">
        <v>84</v>
      </c>
      <c r="AA26" s="21" t="s">
        <v>84</v>
      </c>
      <c r="AB26" s="21" t="s">
        <v>84</v>
      </c>
      <c r="AC26" s="21" t="s">
        <v>84</v>
      </c>
      <c r="AD26" s="21" t="s">
        <v>84</v>
      </c>
      <c r="AE26" s="21" t="s">
        <v>84</v>
      </c>
      <c r="AF26" s="21" t="s">
        <v>84</v>
      </c>
      <c r="AG26" s="21" t="s">
        <v>84</v>
      </c>
      <c r="AH26" s="21" t="s">
        <v>84</v>
      </c>
      <c r="AI26" s="21" t="s">
        <v>97</v>
      </c>
      <c r="AJ26" s="21" t="s">
        <v>84</v>
      </c>
      <c r="AK26" s="21" t="s">
        <v>84</v>
      </c>
      <c r="AL26" s="21">
        <v>0</v>
      </c>
      <c r="AM26" s="21">
        <v>0</v>
      </c>
      <c r="AN26" s="21">
        <v>0</v>
      </c>
      <c r="AO26" s="21">
        <v>0</v>
      </c>
    </row>
    <row r="27" spans="1:41" ht="43.5" customHeight="1" x14ac:dyDescent="0.2">
      <c r="A27" s="4" t="s">
        <v>99</v>
      </c>
      <c r="B27" s="213" t="s">
        <v>114</v>
      </c>
      <c r="C27" s="213"/>
      <c r="D27" s="213"/>
      <c r="E27" s="213"/>
      <c r="F27" s="213"/>
      <c r="G27" s="213"/>
      <c r="H27" s="213"/>
      <c r="I27" s="213"/>
      <c r="J27" s="213"/>
      <c r="K27" s="213"/>
      <c r="L27" s="21" t="s">
        <v>84</v>
      </c>
      <c r="M27" s="21" t="s">
        <v>84</v>
      </c>
      <c r="N27" s="21" t="s">
        <v>84</v>
      </c>
      <c r="O27" s="21" t="s">
        <v>84</v>
      </c>
      <c r="P27" s="21" t="s">
        <v>84</v>
      </c>
      <c r="Q27" s="21" t="s">
        <v>84</v>
      </c>
      <c r="R27" s="21" t="s">
        <v>84</v>
      </c>
      <c r="S27" s="21" t="s">
        <v>84</v>
      </c>
      <c r="T27" s="21" t="s">
        <v>84</v>
      </c>
      <c r="U27" s="21" t="s">
        <v>84</v>
      </c>
      <c r="V27" s="21" t="s">
        <v>84</v>
      </c>
      <c r="W27" s="21" t="s">
        <v>84</v>
      </c>
      <c r="X27" s="21" t="s">
        <v>84</v>
      </c>
      <c r="Y27" s="21" t="s">
        <v>84</v>
      </c>
      <c r="Z27" s="21" t="s">
        <v>84</v>
      </c>
      <c r="AA27" s="21" t="s">
        <v>84</v>
      </c>
      <c r="AB27" s="21" t="s">
        <v>84</v>
      </c>
      <c r="AC27" s="21" t="s">
        <v>84</v>
      </c>
      <c r="AD27" s="21" t="s">
        <v>84</v>
      </c>
      <c r="AE27" s="21" t="s">
        <v>84</v>
      </c>
      <c r="AF27" s="21" t="s">
        <v>84</v>
      </c>
      <c r="AG27" s="21" t="s">
        <v>84</v>
      </c>
      <c r="AH27" s="21" t="s">
        <v>84</v>
      </c>
      <c r="AI27" s="21" t="s">
        <v>97</v>
      </c>
      <c r="AJ27" s="21" t="s">
        <v>84</v>
      </c>
      <c r="AK27" s="21" t="s">
        <v>84</v>
      </c>
      <c r="AL27" s="21">
        <v>0</v>
      </c>
      <c r="AM27" s="21">
        <v>0</v>
      </c>
      <c r="AN27" s="21">
        <v>0</v>
      </c>
      <c r="AO27" s="21">
        <v>0</v>
      </c>
    </row>
    <row r="28" spans="1:41" ht="227.25" customHeight="1" x14ac:dyDescent="0.2">
      <c r="A28" s="4" t="s">
        <v>101</v>
      </c>
      <c r="B28" s="212" t="s">
        <v>115</v>
      </c>
      <c r="C28" s="213"/>
      <c r="D28" s="213"/>
      <c r="E28" s="213"/>
      <c r="F28" s="213"/>
      <c r="G28" s="213"/>
      <c r="H28" s="213"/>
      <c r="I28" s="213"/>
      <c r="J28" s="213"/>
      <c r="K28" s="213"/>
      <c r="L28" s="21" t="s">
        <v>84</v>
      </c>
      <c r="M28" s="21" t="s">
        <v>84</v>
      </c>
      <c r="N28" s="21" t="s">
        <v>97</v>
      </c>
      <c r="O28" s="21" t="s">
        <v>84</v>
      </c>
      <c r="P28" s="21" t="s">
        <v>84</v>
      </c>
      <c r="Q28" s="21" t="s">
        <v>84</v>
      </c>
      <c r="R28" s="21" t="s">
        <v>84</v>
      </c>
      <c r="S28" s="21" t="s">
        <v>84</v>
      </c>
      <c r="T28" s="21" t="s">
        <v>84</v>
      </c>
      <c r="U28" s="21" t="s">
        <v>84</v>
      </c>
      <c r="V28" s="21" t="s">
        <v>84</v>
      </c>
      <c r="W28" s="21" t="s">
        <v>84</v>
      </c>
      <c r="X28" s="21" t="s">
        <v>84</v>
      </c>
      <c r="Y28" s="21" t="s">
        <v>84</v>
      </c>
      <c r="Z28" s="21" t="s">
        <v>84</v>
      </c>
      <c r="AA28" s="21" t="s">
        <v>84</v>
      </c>
      <c r="AB28" s="21" t="s">
        <v>84</v>
      </c>
      <c r="AC28" s="21" t="s">
        <v>84</v>
      </c>
      <c r="AD28" s="21" t="s">
        <v>84</v>
      </c>
      <c r="AE28" s="21" t="s">
        <v>84</v>
      </c>
      <c r="AF28" s="21" t="s">
        <v>84</v>
      </c>
      <c r="AG28" s="21" t="s">
        <v>84</v>
      </c>
      <c r="AH28" s="21" t="s">
        <v>84</v>
      </c>
      <c r="AI28" s="21" t="s">
        <v>97</v>
      </c>
      <c r="AJ28" s="21" t="s">
        <v>84</v>
      </c>
      <c r="AK28" s="21" t="s">
        <v>84</v>
      </c>
      <c r="AL28" s="21">
        <v>0</v>
      </c>
      <c r="AM28" s="21">
        <v>0</v>
      </c>
      <c r="AN28" s="21">
        <v>0</v>
      </c>
      <c r="AO28" s="21">
        <v>0</v>
      </c>
    </row>
    <row r="29" spans="1:41" ht="75" customHeight="1" x14ac:dyDescent="0.2">
      <c r="A29" s="4" t="s">
        <v>103</v>
      </c>
      <c r="B29" s="213" t="s">
        <v>116</v>
      </c>
      <c r="C29" s="213"/>
      <c r="D29" s="213"/>
      <c r="E29" s="213"/>
      <c r="F29" s="213"/>
      <c r="G29" s="213"/>
      <c r="H29" s="213"/>
      <c r="I29" s="213"/>
      <c r="J29" s="213"/>
      <c r="K29" s="213"/>
      <c r="L29" s="21" t="s">
        <v>84</v>
      </c>
      <c r="M29" s="21" t="s">
        <v>84</v>
      </c>
      <c r="N29" s="73" t="s">
        <v>97</v>
      </c>
      <c r="O29" s="21" t="s">
        <v>84</v>
      </c>
      <c r="P29" s="73" t="s">
        <v>97</v>
      </c>
      <c r="Q29" s="21" t="s">
        <v>84</v>
      </c>
      <c r="R29" s="21" t="s">
        <v>84</v>
      </c>
      <c r="S29" s="21" t="s">
        <v>84</v>
      </c>
      <c r="T29" s="21" t="s">
        <v>84</v>
      </c>
      <c r="U29" s="73" t="s">
        <v>97</v>
      </c>
      <c r="V29" s="78" t="s">
        <v>117</v>
      </c>
      <c r="W29" s="21" t="s">
        <v>84</v>
      </c>
      <c r="X29" s="21" t="s">
        <v>84</v>
      </c>
      <c r="Y29" s="21" t="s">
        <v>84</v>
      </c>
      <c r="Z29" s="21" t="s">
        <v>84</v>
      </c>
      <c r="AA29" s="21" t="s">
        <v>84</v>
      </c>
      <c r="AB29" s="21" t="s">
        <v>84</v>
      </c>
      <c r="AC29" s="21" t="s">
        <v>84</v>
      </c>
      <c r="AD29" s="21" t="s">
        <v>84</v>
      </c>
      <c r="AE29" s="21" t="s">
        <v>84</v>
      </c>
      <c r="AF29" s="21" t="s">
        <v>84</v>
      </c>
      <c r="AG29" s="21" t="s">
        <v>84</v>
      </c>
      <c r="AH29" s="21" t="s">
        <v>84</v>
      </c>
      <c r="AI29" s="21" t="s">
        <v>97</v>
      </c>
      <c r="AJ29" s="21" t="s">
        <v>84</v>
      </c>
      <c r="AK29" s="21" t="s">
        <v>84</v>
      </c>
      <c r="AL29" s="21">
        <v>0</v>
      </c>
      <c r="AM29" s="21">
        <v>0</v>
      </c>
      <c r="AN29" s="21">
        <v>0</v>
      </c>
      <c r="AO29" s="21">
        <v>0</v>
      </c>
    </row>
    <row r="30" spans="1:41" ht="346.5" customHeight="1" x14ac:dyDescent="0.2">
      <c r="A30" s="4" t="s">
        <v>118</v>
      </c>
      <c r="B30" s="212" t="s">
        <v>119</v>
      </c>
      <c r="C30" s="213"/>
      <c r="D30" s="213"/>
      <c r="E30" s="213"/>
      <c r="F30" s="213"/>
      <c r="G30" s="213"/>
      <c r="H30" s="213"/>
      <c r="I30" s="213"/>
      <c r="J30" s="213"/>
      <c r="K30" s="213"/>
      <c r="L30" s="21" t="s">
        <v>97</v>
      </c>
      <c r="M30" s="21" t="s">
        <v>97</v>
      </c>
      <c r="N30" s="21" t="s">
        <v>94</v>
      </c>
      <c r="O30" s="21" t="s">
        <v>97</v>
      </c>
      <c r="P30" s="21" t="s">
        <v>97</v>
      </c>
      <c r="Q30" s="21" t="s">
        <v>97</v>
      </c>
      <c r="R30" s="21" t="s">
        <v>97</v>
      </c>
      <c r="S30" s="21" t="s">
        <v>97</v>
      </c>
      <c r="T30" s="21" t="s">
        <v>84</v>
      </c>
      <c r="U30" s="21" t="s">
        <v>97</v>
      </c>
      <c r="V30" s="21" t="s">
        <v>97</v>
      </c>
      <c r="W30" s="21" t="s">
        <v>97</v>
      </c>
      <c r="X30" s="21" t="s">
        <v>97</v>
      </c>
      <c r="Y30" s="21" t="s">
        <v>97</v>
      </c>
      <c r="Z30" s="21" t="s">
        <v>84</v>
      </c>
      <c r="AA30" s="21" t="s">
        <v>84</v>
      </c>
      <c r="AB30" s="21" t="s">
        <v>84</v>
      </c>
      <c r="AC30" s="21" t="s">
        <v>84</v>
      </c>
      <c r="AD30" s="21" t="s">
        <v>84</v>
      </c>
      <c r="AE30" s="21" t="s">
        <v>84</v>
      </c>
      <c r="AF30" s="21" t="s">
        <v>84</v>
      </c>
      <c r="AG30" s="21" t="s">
        <v>84</v>
      </c>
      <c r="AH30" s="21" t="s">
        <v>97</v>
      </c>
      <c r="AI30" s="21" t="s">
        <v>97</v>
      </c>
      <c r="AJ30" s="21" t="s">
        <v>97</v>
      </c>
      <c r="AK30" s="21" t="s">
        <v>97</v>
      </c>
      <c r="AL30" s="21">
        <v>0</v>
      </c>
      <c r="AM30" s="21">
        <v>0</v>
      </c>
      <c r="AN30" s="21">
        <v>0</v>
      </c>
      <c r="AO30" s="21">
        <v>0</v>
      </c>
    </row>
    <row r="31" spans="1:41" ht="176.25" customHeight="1" x14ac:dyDescent="0.2">
      <c r="A31" s="4" t="s">
        <v>120</v>
      </c>
      <c r="B31" s="212" t="s">
        <v>121</v>
      </c>
      <c r="C31" s="213"/>
      <c r="D31" s="213"/>
      <c r="E31" s="213"/>
      <c r="F31" s="213"/>
      <c r="G31" s="213"/>
      <c r="H31" s="213"/>
      <c r="I31" s="213"/>
      <c r="J31" s="213"/>
      <c r="K31" s="213"/>
      <c r="L31" s="74" t="s">
        <v>84</v>
      </c>
      <c r="M31" s="74" t="s">
        <v>84</v>
      </c>
      <c r="N31" s="74" t="s">
        <v>94</v>
      </c>
      <c r="O31" s="74" t="s">
        <v>94</v>
      </c>
      <c r="P31" s="21" t="s">
        <v>84</v>
      </c>
      <c r="Q31" s="21" t="s">
        <v>84</v>
      </c>
      <c r="R31" s="21" t="s">
        <v>94</v>
      </c>
      <c r="S31" s="21" t="s">
        <v>84</v>
      </c>
      <c r="T31" s="21" t="s">
        <v>84</v>
      </c>
      <c r="U31" s="21" t="s">
        <v>84</v>
      </c>
      <c r="V31" s="78" t="s">
        <v>117</v>
      </c>
      <c r="W31" s="21" t="s">
        <v>84</v>
      </c>
      <c r="X31" s="21" t="s">
        <v>84</v>
      </c>
      <c r="Y31" s="21" t="s">
        <v>84</v>
      </c>
      <c r="Z31" s="21" t="s">
        <v>84</v>
      </c>
      <c r="AA31" s="21" t="s">
        <v>84</v>
      </c>
      <c r="AB31" s="21" t="s">
        <v>84</v>
      </c>
      <c r="AC31" s="21" t="s">
        <v>84</v>
      </c>
      <c r="AD31" s="21" t="s">
        <v>84</v>
      </c>
      <c r="AE31" s="21" t="s">
        <v>84</v>
      </c>
      <c r="AF31" s="21" t="s">
        <v>84</v>
      </c>
      <c r="AG31" s="21" t="s">
        <v>84</v>
      </c>
      <c r="AH31" s="21" t="s">
        <v>84</v>
      </c>
      <c r="AI31" s="21" t="s">
        <v>84</v>
      </c>
      <c r="AJ31" s="21" t="s">
        <v>84</v>
      </c>
      <c r="AK31" s="21" t="s">
        <v>122</v>
      </c>
      <c r="AL31" s="21">
        <v>0</v>
      </c>
      <c r="AM31" s="21">
        <v>0</v>
      </c>
      <c r="AN31" s="21">
        <v>0</v>
      </c>
      <c r="AO31" s="21">
        <v>0</v>
      </c>
    </row>
    <row r="32" spans="1:41" ht="60.75" customHeight="1" x14ac:dyDescent="0.2">
      <c r="A32" s="4" t="s">
        <v>123</v>
      </c>
      <c r="B32" s="213" t="s">
        <v>124</v>
      </c>
      <c r="C32" s="213"/>
      <c r="D32" s="213"/>
      <c r="E32" s="213"/>
      <c r="F32" s="213"/>
      <c r="G32" s="213"/>
      <c r="H32" s="213"/>
      <c r="I32" s="213"/>
      <c r="J32" s="213"/>
      <c r="K32" s="213"/>
      <c r="L32" s="21" t="s">
        <v>97</v>
      </c>
      <c r="M32" s="21" t="s">
        <v>98</v>
      </c>
      <c r="N32" s="21" t="s">
        <v>97</v>
      </c>
      <c r="O32" s="21" t="s">
        <v>97</v>
      </c>
      <c r="P32" s="21" t="s">
        <v>97</v>
      </c>
      <c r="Q32" s="21" t="s">
        <v>97</v>
      </c>
      <c r="R32" s="21" t="s">
        <v>97</v>
      </c>
      <c r="S32" s="21" t="s">
        <v>97</v>
      </c>
      <c r="T32" s="21" t="s">
        <v>97</v>
      </c>
      <c r="U32" s="21" t="s">
        <v>97</v>
      </c>
      <c r="V32" s="21" t="s">
        <v>97</v>
      </c>
      <c r="W32" s="21" t="s">
        <v>97</v>
      </c>
      <c r="X32" s="21" t="s">
        <v>97</v>
      </c>
      <c r="Y32" s="21" t="s">
        <v>97</v>
      </c>
      <c r="Z32" s="21" t="s">
        <v>97</v>
      </c>
      <c r="AA32" s="21" t="s">
        <v>97</v>
      </c>
      <c r="AB32" s="21" t="s">
        <v>97</v>
      </c>
      <c r="AC32" s="21" t="s">
        <v>97</v>
      </c>
      <c r="AD32" s="21" t="s">
        <v>97</v>
      </c>
      <c r="AE32" s="21" t="s">
        <v>97</v>
      </c>
      <c r="AF32" s="21" t="s">
        <v>97</v>
      </c>
      <c r="AG32" s="21" t="s">
        <v>97</v>
      </c>
      <c r="AH32" s="21" t="s">
        <v>97</v>
      </c>
      <c r="AI32" s="21" t="s">
        <v>97</v>
      </c>
      <c r="AJ32" s="21" t="s">
        <v>97</v>
      </c>
      <c r="AK32" s="21" t="s">
        <v>97</v>
      </c>
      <c r="AL32" s="21">
        <v>0</v>
      </c>
      <c r="AM32" s="21">
        <v>0</v>
      </c>
      <c r="AN32" s="21">
        <v>0</v>
      </c>
      <c r="AO32" s="21">
        <v>0</v>
      </c>
    </row>
    <row r="33" spans="1:41" x14ac:dyDescent="0.2">
      <c r="A33" s="4" t="s">
        <v>125</v>
      </c>
      <c r="B33" s="213" t="s">
        <v>126</v>
      </c>
      <c r="C33" s="213"/>
      <c r="D33" s="213"/>
      <c r="E33" s="213"/>
      <c r="F33" s="213"/>
      <c r="G33" s="213"/>
      <c r="H33" s="213"/>
      <c r="I33" s="213"/>
      <c r="J33" s="213"/>
      <c r="K33" s="213"/>
      <c r="L33" s="21" t="s">
        <v>97</v>
      </c>
      <c r="M33" s="21" t="s">
        <v>98</v>
      </c>
      <c r="N33" s="21" t="s">
        <v>97</v>
      </c>
      <c r="O33" s="21" t="s">
        <v>97</v>
      </c>
      <c r="P33" s="21" t="s">
        <v>97</v>
      </c>
      <c r="Q33" s="21" t="s">
        <v>97</v>
      </c>
      <c r="R33" s="21" t="s">
        <v>97</v>
      </c>
      <c r="S33" s="21" t="s">
        <v>97</v>
      </c>
      <c r="T33" s="21" t="s">
        <v>97</v>
      </c>
      <c r="U33" s="21" t="s">
        <v>97</v>
      </c>
      <c r="V33" s="21" t="s">
        <v>97</v>
      </c>
      <c r="W33" s="21" t="s">
        <v>97</v>
      </c>
      <c r="X33" s="21" t="s">
        <v>97</v>
      </c>
      <c r="Y33" s="21" t="s">
        <v>97</v>
      </c>
      <c r="Z33" s="21" t="s">
        <v>97</v>
      </c>
      <c r="AA33" s="21" t="s">
        <v>97</v>
      </c>
      <c r="AB33" s="21" t="s">
        <v>97</v>
      </c>
      <c r="AC33" s="21" t="s">
        <v>97</v>
      </c>
      <c r="AD33" s="21" t="s">
        <v>97</v>
      </c>
      <c r="AE33" s="21" t="s">
        <v>97</v>
      </c>
      <c r="AF33" s="21" t="s">
        <v>97</v>
      </c>
      <c r="AG33" s="21" t="s">
        <v>97</v>
      </c>
      <c r="AH33" s="21" t="s">
        <v>97</v>
      </c>
      <c r="AI33" s="21" t="s">
        <v>97</v>
      </c>
      <c r="AJ33" s="21" t="s">
        <v>97</v>
      </c>
      <c r="AK33" s="21" t="s">
        <v>97</v>
      </c>
      <c r="AL33" s="21">
        <v>0</v>
      </c>
      <c r="AM33" s="21">
        <v>0</v>
      </c>
      <c r="AN33" s="21">
        <v>0</v>
      </c>
      <c r="AO33" s="21">
        <v>0</v>
      </c>
    </row>
    <row r="34" spans="1:41" ht="58.5" customHeight="1" x14ac:dyDescent="0.2">
      <c r="A34" s="6" t="s">
        <v>127</v>
      </c>
      <c r="B34" s="219" t="s">
        <v>128</v>
      </c>
      <c r="C34" s="220"/>
      <c r="D34" s="220"/>
      <c r="E34" s="220"/>
      <c r="F34" s="220"/>
      <c r="G34" s="220"/>
      <c r="H34" s="220"/>
      <c r="I34" s="220"/>
      <c r="J34" s="220"/>
      <c r="K34" s="220"/>
      <c r="L34" s="7" t="s">
        <v>81</v>
      </c>
      <c r="M34" s="7" t="s">
        <v>81</v>
      </c>
      <c r="N34" s="7" t="s">
        <v>81</v>
      </c>
      <c r="O34" s="7" t="s">
        <v>81</v>
      </c>
      <c r="P34" s="7" t="s">
        <v>81</v>
      </c>
      <c r="Q34" s="7" t="s">
        <v>81</v>
      </c>
      <c r="R34" s="7" t="s">
        <v>81</v>
      </c>
      <c r="S34" s="7" t="s">
        <v>81</v>
      </c>
      <c r="T34" s="7" t="s">
        <v>81</v>
      </c>
      <c r="U34" s="7" t="s">
        <v>81</v>
      </c>
      <c r="V34" s="7" t="s">
        <v>81</v>
      </c>
      <c r="W34" s="7" t="s">
        <v>81</v>
      </c>
      <c r="X34" s="7" t="s">
        <v>81</v>
      </c>
      <c r="Y34" s="7" t="s">
        <v>81</v>
      </c>
      <c r="Z34" s="7" t="s">
        <v>81</v>
      </c>
      <c r="AA34" s="7" t="s">
        <v>81</v>
      </c>
      <c r="AB34" s="7" t="s">
        <v>81</v>
      </c>
      <c r="AC34" s="7" t="s">
        <v>81</v>
      </c>
      <c r="AD34" s="7" t="s">
        <v>81</v>
      </c>
      <c r="AE34" s="7" t="s">
        <v>81</v>
      </c>
      <c r="AF34" s="7" t="s">
        <v>81</v>
      </c>
      <c r="AG34" s="7" t="s">
        <v>81</v>
      </c>
      <c r="AH34" s="7" t="s">
        <v>81</v>
      </c>
      <c r="AI34" s="7" t="s">
        <v>81</v>
      </c>
      <c r="AJ34" s="7" t="s">
        <v>81</v>
      </c>
      <c r="AK34" s="7" t="s">
        <v>81</v>
      </c>
      <c r="AL34" s="7" t="s">
        <v>81</v>
      </c>
      <c r="AM34" s="7" t="s">
        <v>81</v>
      </c>
      <c r="AN34" s="7" t="s">
        <v>81</v>
      </c>
      <c r="AO34" s="7" t="s">
        <v>81</v>
      </c>
    </row>
    <row r="35" spans="1:41" ht="240.75" customHeight="1" x14ac:dyDescent="0.2">
      <c r="A35" s="193"/>
      <c r="B35" s="232" t="e" vm="2">
        <v>#VALUE!</v>
      </c>
      <c r="C35" s="232"/>
      <c r="D35" s="232"/>
      <c r="E35" s="232"/>
      <c r="F35" s="232"/>
      <c r="G35" s="232"/>
      <c r="H35" s="232"/>
      <c r="I35" s="232"/>
      <c r="J35" s="232"/>
      <c r="K35" s="232"/>
      <c r="L35" s="21" t="s">
        <v>84</v>
      </c>
      <c r="M35" s="21" t="s">
        <v>85</v>
      </c>
      <c r="N35" s="21" t="s">
        <v>94</v>
      </c>
      <c r="O35" s="21" t="s">
        <v>84</v>
      </c>
      <c r="P35" s="21" t="s">
        <v>84</v>
      </c>
      <c r="Q35" s="21" t="s">
        <v>84</v>
      </c>
      <c r="R35" s="21" t="s">
        <v>84</v>
      </c>
      <c r="S35" s="21" t="s">
        <v>84</v>
      </c>
      <c r="T35" s="21" t="s">
        <v>84</v>
      </c>
      <c r="U35" s="21" t="s">
        <v>84</v>
      </c>
      <c r="V35" s="21" t="s">
        <v>84</v>
      </c>
      <c r="W35" s="21" t="s">
        <v>84</v>
      </c>
      <c r="X35" s="21" t="s">
        <v>84</v>
      </c>
      <c r="Y35" s="21" t="s">
        <v>84</v>
      </c>
      <c r="Z35" s="21" t="s">
        <v>84</v>
      </c>
      <c r="AA35" s="21" t="s">
        <v>84</v>
      </c>
      <c r="AB35" s="21" t="s">
        <v>84</v>
      </c>
      <c r="AC35" s="21" t="s">
        <v>84</v>
      </c>
      <c r="AD35" s="21" t="s">
        <v>84</v>
      </c>
      <c r="AE35" s="21" t="s">
        <v>84</v>
      </c>
      <c r="AF35" s="21" t="s">
        <v>84</v>
      </c>
      <c r="AG35" s="21" t="s">
        <v>84</v>
      </c>
      <c r="AH35" s="21" t="s">
        <v>84</v>
      </c>
      <c r="AI35" s="21" t="s">
        <v>84</v>
      </c>
      <c r="AJ35" s="21" t="s">
        <v>84</v>
      </c>
      <c r="AK35" s="21" t="s">
        <v>84</v>
      </c>
      <c r="AL35" s="21">
        <v>0</v>
      </c>
      <c r="AM35" s="21">
        <v>0</v>
      </c>
      <c r="AN35" s="21">
        <v>0</v>
      </c>
      <c r="AO35" s="21">
        <v>0</v>
      </c>
    </row>
    <row r="36" spans="1:41" ht="75.75" customHeight="1" x14ac:dyDescent="0.2">
      <c r="A36" s="193"/>
      <c r="B36" s="213" t="s">
        <v>129</v>
      </c>
      <c r="C36" s="213"/>
      <c r="D36" s="213"/>
      <c r="E36" s="213"/>
      <c r="F36" s="213"/>
      <c r="G36" s="213"/>
      <c r="H36" s="213"/>
      <c r="I36" s="213"/>
      <c r="J36" s="213"/>
      <c r="K36" s="213"/>
      <c r="L36" s="21" t="s">
        <v>97</v>
      </c>
      <c r="M36" s="21" t="s">
        <v>98</v>
      </c>
      <c r="N36" s="21" t="s">
        <v>97</v>
      </c>
      <c r="O36" s="21" t="s">
        <v>97</v>
      </c>
      <c r="P36" s="21" t="s">
        <v>97</v>
      </c>
      <c r="Q36" s="21" t="s">
        <v>97</v>
      </c>
      <c r="R36" s="21" t="s">
        <v>97</v>
      </c>
      <c r="S36" s="21" t="s">
        <v>97</v>
      </c>
      <c r="T36" s="21" t="s">
        <v>97</v>
      </c>
      <c r="U36" s="21" t="s">
        <v>97</v>
      </c>
      <c r="V36" s="21" t="s">
        <v>97</v>
      </c>
      <c r="W36" s="21" t="s">
        <v>97</v>
      </c>
      <c r="X36" s="21" t="s">
        <v>97</v>
      </c>
      <c r="Y36" s="21" t="s">
        <v>97</v>
      </c>
      <c r="Z36" s="21" t="s">
        <v>97</v>
      </c>
      <c r="AA36" s="21" t="s">
        <v>97</v>
      </c>
      <c r="AB36" s="21" t="s">
        <v>97</v>
      </c>
      <c r="AC36" s="21" t="s">
        <v>97</v>
      </c>
      <c r="AD36" s="21" t="s">
        <v>97</v>
      </c>
      <c r="AE36" s="21" t="s">
        <v>97</v>
      </c>
      <c r="AF36" s="21" t="s">
        <v>97</v>
      </c>
      <c r="AG36" s="21" t="s">
        <v>98</v>
      </c>
      <c r="AH36" s="21" t="s">
        <v>97</v>
      </c>
      <c r="AI36" s="21" t="s">
        <v>97</v>
      </c>
      <c r="AJ36" s="21" t="s">
        <v>97</v>
      </c>
      <c r="AK36" s="21" t="s">
        <v>97</v>
      </c>
      <c r="AL36" s="21">
        <v>0</v>
      </c>
      <c r="AM36" s="21">
        <v>0</v>
      </c>
      <c r="AN36" s="21">
        <v>0</v>
      </c>
      <c r="AO36" s="21">
        <v>0</v>
      </c>
    </row>
    <row r="37" spans="1:41" ht="59.25" customHeight="1" x14ac:dyDescent="0.2">
      <c r="A37" s="6" t="s">
        <v>130</v>
      </c>
      <c r="B37" s="219" t="s">
        <v>131</v>
      </c>
      <c r="C37" s="220"/>
      <c r="D37" s="220"/>
      <c r="E37" s="220"/>
      <c r="F37" s="220"/>
      <c r="G37" s="220"/>
      <c r="H37" s="220"/>
      <c r="I37" s="220"/>
      <c r="J37" s="220"/>
      <c r="K37" s="220"/>
      <c r="L37" s="7" t="s">
        <v>81</v>
      </c>
      <c r="M37" s="7" t="s">
        <v>81</v>
      </c>
      <c r="N37" s="7" t="s">
        <v>81</v>
      </c>
      <c r="O37" s="7" t="s">
        <v>81</v>
      </c>
      <c r="P37" s="7" t="s">
        <v>81</v>
      </c>
      <c r="Q37" s="7" t="s">
        <v>81</v>
      </c>
      <c r="R37" s="7" t="s">
        <v>81</v>
      </c>
      <c r="S37" s="7" t="s">
        <v>81</v>
      </c>
      <c r="T37" s="7" t="s">
        <v>81</v>
      </c>
      <c r="U37" s="7" t="s">
        <v>81</v>
      </c>
      <c r="V37" s="7" t="s">
        <v>81</v>
      </c>
      <c r="W37" s="7" t="s">
        <v>81</v>
      </c>
      <c r="X37" s="7" t="s">
        <v>81</v>
      </c>
      <c r="Y37" s="7" t="s">
        <v>81</v>
      </c>
      <c r="Z37" s="7" t="s">
        <v>81</v>
      </c>
      <c r="AA37" s="7" t="s">
        <v>81</v>
      </c>
      <c r="AB37" s="7" t="s">
        <v>81</v>
      </c>
      <c r="AC37" s="7" t="s">
        <v>81</v>
      </c>
      <c r="AD37" s="7" t="s">
        <v>81</v>
      </c>
      <c r="AE37" s="7" t="s">
        <v>81</v>
      </c>
      <c r="AF37" s="7" t="s">
        <v>81</v>
      </c>
      <c r="AG37" s="7" t="s">
        <v>81</v>
      </c>
      <c r="AH37" s="7" t="s">
        <v>81</v>
      </c>
      <c r="AI37" s="7" t="s">
        <v>81</v>
      </c>
      <c r="AJ37" s="7" t="s">
        <v>81</v>
      </c>
      <c r="AK37" s="7" t="s">
        <v>81</v>
      </c>
      <c r="AL37" s="7" t="s">
        <v>81</v>
      </c>
      <c r="AM37" s="7" t="s">
        <v>81</v>
      </c>
      <c r="AN37" s="7" t="s">
        <v>81</v>
      </c>
      <c r="AO37" s="7" t="s">
        <v>81</v>
      </c>
    </row>
    <row r="38" spans="1:41" x14ac:dyDescent="0.2">
      <c r="A38" s="4" t="s">
        <v>82</v>
      </c>
      <c r="B38" s="213" t="s">
        <v>132</v>
      </c>
      <c r="C38" s="213"/>
      <c r="D38" s="213"/>
      <c r="E38" s="213"/>
      <c r="F38" s="213"/>
      <c r="G38" s="213"/>
      <c r="H38" s="213"/>
      <c r="I38" s="213"/>
      <c r="J38" s="213"/>
      <c r="K38" s="213"/>
      <c r="L38" s="21" t="s">
        <v>94</v>
      </c>
      <c r="M38" s="21" t="s">
        <v>85</v>
      </c>
      <c r="N38" s="21" t="s">
        <v>84</v>
      </c>
      <c r="O38" s="21" t="s">
        <v>84</v>
      </c>
      <c r="P38" s="21" t="s">
        <v>84</v>
      </c>
      <c r="Q38" s="21" t="s">
        <v>84</v>
      </c>
      <c r="R38" s="21" t="s">
        <v>84</v>
      </c>
      <c r="S38" s="21" t="s">
        <v>84</v>
      </c>
      <c r="T38" s="21" t="s">
        <v>84</v>
      </c>
      <c r="U38" s="21" t="s">
        <v>84</v>
      </c>
      <c r="V38" s="21" t="s">
        <v>84</v>
      </c>
      <c r="W38" s="21" t="s">
        <v>84</v>
      </c>
      <c r="X38" s="21" t="s">
        <v>84</v>
      </c>
      <c r="Y38" s="21" t="s">
        <v>84</v>
      </c>
      <c r="Z38" s="21" t="s">
        <v>84</v>
      </c>
      <c r="AA38" s="21" t="s">
        <v>84</v>
      </c>
      <c r="AB38" s="21" t="s">
        <v>84</v>
      </c>
      <c r="AC38" s="21" t="s">
        <v>84</v>
      </c>
      <c r="AD38" s="21" t="s">
        <v>84</v>
      </c>
      <c r="AE38" s="21" t="s">
        <v>84</v>
      </c>
      <c r="AF38" s="21" t="s">
        <v>84</v>
      </c>
      <c r="AG38" s="21" t="s">
        <v>84</v>
      </c>
      <c r="AH38" s="21" t="s">
        <v>84</v>
      </c>
      <c r="AI38" s="21" t="s">
        <v>122</v>
      </c>
      <c r="AJ38" s="21" t="s">
        <v>84</v>
      </c>
      <c r="AK38" s="21" t="s">
        <v>84</v>
      </c>
      <c r="AL38" s="21">
        <v>0</v>
      </c>
      <c r="AM38" s="21">
        <v>0</v>
      </c>
      <c r="AN38" s="21">
        <v>0</v>
      </c>
      <c r="AO38" s="21">
        <v>0</v>
      </c>
    </row>
    <row r="39" spans="1:41" x14ac:dyDescent="0.2">
      <c r="A39" s="4" t="s">
        <v>86</v>
      </c>
      <c r="B39" s="213" t="s">
        <v>133</v>
      </c>
      <c r="C39" s="213"/>
      <c r="D39" s="213"/>
      <c r="E39" s="213"/>
      <c r="F39" s="213"/>
      <c r="G39" s="213"/>
      <c r="H39" s="213"/>
      <c r="I39" s="213"/>
      <c r="J39" s="213"/>
      <c r="K39" s="213"/>
      <c r="L39" s="21" t="s">
        <v>94</v>
      </c>
      <c r="M39" s="21" t="s">
        <v>84</v>
      </c>
      <c r="N39" s="21" t="s">
        <v>84</v>
      </c>
      <c r="O39" s="21" t="s">
        <v>84</v>
      </c>
      <c r="P39" s="21" t="s">
        <v>84</v>
      </c>
      <c r="Q39" s="21" t="s">
        <v>84</v>
      </c>
      <c r="R39" s="21" t="s">
        <v>84</v>
      </c>
      <c r="S39" s="21" t="s">
        <v>84</v>
      </c>
      <c r="T39" s="21" t="s">
        <v>84</v>
      </c>
      <c r="U39" s="21" t="s">
        <v>84</v>
      </c>
      <c r="V39" s="21" t="s">
        <v>84</v>
      </c>
      <c r="W39" s="21" t="s">
        <v>84</v>
      </c>
      <c r="X39" s="21" t="s">
        <v>84</v>
      </c>
      <c r="Y39" s="21" t="s">
        <v>84</v>
      </c>
      <c r="Z39" s="21" t="s">
        <v>84</v>
      </c>
      <c r="AA39" s="21" t="s">
        <v>84</v>
      </c>
      <c r="AB39" s="21" t="s">
        <v>84</v>
      </c>
      <c r="AC39" s="21" t="s">
        <v>84</v>
      </c>
      <c r="AD39" s="21" t="s">
        <v>84</v>
      </c>
      <c r="AE39" s="21" t="s">
        <v>84</v>
      </c>
      <c r="AF39" s="21" t="s">
        <v>84</v>
      </c>
      <c r="AG39" s="21" t="s">
        <v>84</v>
      </c>
      <c r="AH39" s="21" t="s">
        <v>84</v>
      </c>
      <c r="AI39" s="21" t="s">
        <v>122</v>
      </c>
      <c r="AJ39" s="21" t="s">
        <v>84</v>
      </c>
      <c r="AK39" s="21" t="s">
        <v>84</v>
      </c>
      <c r="AL39" s="21">
        <v>0</v>
      </c>
      <c r="AM39" s="21">
        <v>0</v>
      </c>
      <c r="AN39" s="21">
        <v>0</v>
      </c>
      <c r="AO39" s="21">
        <v>0</v>
      </c>
    </row>
    <row r="40" spans="1:41" x14ac:dyDescent="0.2">
      <c r="A40" s="4" t="s">
        <v>89</v>
      </c>
      <c r="B40" s="213" t="s">
        <v>134</v>
      </c>
      <c r="C40" s="213"/>
      <c r="D40" s="213"/>
      <c r="E40" s="213"/>
      <c r="F40" s="213"/>
      <c r="G40" s="213"/>
      <c r="H40" s="213"/>
      <c r="I40" s="213"/>
      <c r="J40" s="213"/>
      <c r="K40" s="213"/>
      <c r="L40" s="21" t="s">
        <v>84</v>
      </c>
      <c r="M40" s="21" t="s">
        <v>84</v>
      </c>
      <c r="N40" s="21" t="s">
        <v>94</v>
      </c>
      <c r="O40" s="21" t="s">
        <v>84</v>
      </c>
      <c r="P40" s="21" t="s">
        <v>84</v>
      </c>
      <c r="Q40" s="21" t="s">
        <v>84</v>
      </c>
      <c r="R40" s="21" t="s">
        <v>84</v>
      </c>
      <c r="S40" s="21" t="s">
        <v>84</v>
      </c>
      <c r="T40" s="21" t="s">
        <v>84</v>
      </c>
      <c r="U40" s="21" t="s">
        <v>84</v>
      </c>
      <c r="V40" s="21" t="s">
        <v>84</v>
      </c>
      <c r="W40" s="21" t="s">
        <v>84</v>
      </c>
      <c r="X40" s="21" t="s">
        <v>84</v>
      </c>
      <c r="Y40" s="21" t="s">
        <v>84</v>
      </c>
      <c r="Z40" s="21" t="s">
        <v>84</v>
      </c>
      <c r="AA40" s="21" t="s">
        <v>84</v>
      </c>
      <c r="AB40" s="21" t="s">
        <v>84</v>
      </c>
      <c r="AC40" s="21" t="s">
        <v>84</v>
      </c>
      <c r="AD40" s="21" t="s">
        <v>84</v>
      </c>
      <c r="AE40" s="21" t="s">
        <v>84</v>
      </c>
      <c r="AF40" s="21" t="s">
        <v>84</v>
      </c>
      <c r="AG40" s="21" t="s">
        <v>84</v>
      </c>
      <c r="AH40" s="21" t="s">
        <v>84</v>
      </c>
      <c r="AI40" s="21" t="s">
        <v>122</v>
      </c>
      <c r="AJ40" s="21" t="s">
        <v>84</v>
      </c>
      <c r="AK40" s="21" t="s">
        <v>84</v>
      </c>
      <c r="AL40" s="21">
        <v>0</v>
      </c>
      <c r="AM40" s="21">
        <v>0</v>
      </c>
      <c r="AN40" s="21">
        <v>0</v>
      </c>
      <c r="AO40" s="21">
        <v>0</v>
      </c>
    </row>
    <row r="41" spans="1:41" ht="31.5" customHeight="1" x14ac:dyDescent="0.2">
      <c r="A41" s="4" t="s">
        <v>92</v>
      </c>
      <c r="B41" s="213" t="s">
        <v>135</v>
      </c>
      <c r="C41" s="213"/>
      <c r="D41" s="213"/>
      <c r="E41" s="213"/>
      <c r="F41" s="213"/>
      <c r="G41" s="213"/>
      <c r="H41" s="213"/>
      <c r="I41" s="213"/>
      <c r="J41" s="213"/>
      <c r="K41" s="213"/>
      <c r="L41" s="21" t="s">
        <v>94</v>
      </c>
      <c r="M41" s="21" t="s">
        <v>84</v>
      </c>
      <c r="N41" s="21" t="s">
        <v>84</v>
      </c>
      <c r="O41" s="21" t="s">
        <v>84</v>
      </c>
      <c r="P41" s="21" t="s">
        <v>84</v>
      </c>
      <c r="Q41" s="21" t="s">
        <v>84</v>
      </c>
      <c r="R41" s="21" t="s">
        <v>84</v>
      </c>
      <c r="S41" s="21" t="s">
        <v>84</v>
      </c>
      <c r="T41" s="21" t="s">
        <v>84</v>
      </c>
      <c r="U41" s="21" t="s">
        <v>84</v>
      </c>
      <c r="V41" s="21" t="s">
        <v>84</v>
      </c>
      <c r="W41" s="21" t="s">
        <v>84</v>
      </c>
      <c r="X41" s="21" t="s">
        <v>84</v>
      </c>
      <c r="Y41" s="21" t="s">
        <v>84</v>
      </c>
      <c r="Z41" s="21" t="s">
        <v>84</v>
      </c>
      <c r="AA41" s="21" t="s">
        <v>84</v>
      </c>
      <c r="AB41" s="21" t="s">
        <v>84</v>
      </c>
      <c r="AC41" s="21" t="s">
        <v>84</v>
      </c>
      <c r="AD41" s="21" t="s">
        <v>84</v>
      </c>
      <c r="AE41" s="21" t="s">
        <v>84</v>
      </c>
      <c r="AF41" s="21" t="s">
        <v>84</v>
      </c>
      <c r="AG41" s="21" t="s">
        <v>84</v>
      </c>
      <c r="AH41" s="21" t="s">
        <v>84</v>
      </c>
      <c r="AI41" s="21" t="s">
        <v>122</v>
      </c>
      <c r="AJ41" s="21" t="s">
        <v>84</v>
      </c>
      <c r="AK41" s="21" t="s">
        <v>84</v>
      </c>
      <c r="AL41" s="21">
        <v>0</v>
      </c>
      <c r="AM41" s="21">
        <v>0</v>
      </c>
      <c r="AN41" s="21">
        <v>0</v>
      </c>
      <c r="AO41" s="21">
        <v>0</v>
      </c>
    </row>
    <row r="42" spans="1:41" ht="74.25" customHeight="1" x14ac:dyDescent="0.2">
      <c r="A42" s="4" t="s">
        <v>95</v>
      </c>
      <c r="B42" s="212" t="s">
        <v>136</v>
      </c>
      <c r="C42" s="213"/>
      <c r="D42" s="213"/>
      <c r="E42" s="213"/>
      <c r="F42" s="213"/>
      <c r="G42" s="213"/>
      <c r="H42" s="213"/>
      <c r="I42" s="213"/>
      <c r="J42" s="213"/>
      <c r="K42" s="213"/>
      <c r="L42" s="21" t="s">
        <v>94</v>
      </c>
      <c r="M42" s="21" t="s">
        <v>84</v>
      </c>
      <c r="N42" s="21" t="s">
        <v>84</v>
      </c>
      <c r="O42" s="21" t="s">
        <v>84</v>
      </c>
      <c r="P42" s="21" t="s">
        <v>84</v>
      </c>
      <c r="Q42" s="21" t="s">
        <v>84</v>
      </c>
      <c r="R42" s="21" t="s">
        <v>84</v>
      </c>
      <c r="S42" s="21" t="s">
        <v>84</v>
      </c>
      <c r="T42" s="21" t="s">
        <v>84</v>
      </c>
      <c r="U42" s="21" t="s">
        <v>84</v>
      </c>
      <c r="V42" s="21" t="s">
        <v>84</v>
      </c>
      <c r="W42" s="21" t="s">
        <v>84</v>
      </c>
      <c r="X42" s="21" t="s">
        <v>84</v>
      </c>
      <c r="Y42" s="21" t="s">
        <v>84</v>
      </c>
      <c r="Z42" s="21" t="s">
        <v>84</v>
      </c>
      <c r="AA42" s="21" t="s">
        <v>84</v>
      </c>
      <c r="AB42" s="21" t="s">
        <v>84</v>
      </c>
      <c r="AC42" s="21" t="s">
        <v>84</v>
      </c>
      <c r="AD42" s="21" t="s">
        <v>84</v>
      </c>
      <c r="AE42" s="21" t="s">
        <v>84</v>
      </c>
      <c r="AF42" s="21" t="s">
        <v>84</v>
      </c>
      <c r="AG42" s="21" t="s">
        <v>84</v>
      </c>
      <c r="AH42" s="21" t="s">
        <v>84</v>
      </c>
      <c r="AI42" s="21" t="s">
        <v>122</v>
      </c>
      <c r="AJ42" s="21" t="s">
        <v>84</v>
      </c>
      <c r="AK42" s="21" t="s">
        <v>84</v>
      </c>
      <c r="AL42" s="21">
        <v>0</v>
      </c>
      <c r="AM42" s="21">
        <v>0</v>
      </c>
      <c r="AN42" s="21">
        <v>0</v>
      </c>
      <c r="AO42" s="21">
        <v>0</v>
      </c>
    </row>
    <row r="43" spans="1:41" ht="75.75" customHeight="1" x14ac:dyDescent="0.2">
      <c r="A43" s="4" t="s">
        <v>99</v>
      </c>
      <c r="B43" s="212" t="s">
        <v>137</v>
      </c>
      <c r="C43" s="213"/>
      <c r="D43" s="213"/>
      <c r="E43" s="213"/>
      <c r="F43" s="213"/>
      <c r="G43" s="213"/>
      <c r="H43" s="213"/>
      <c r="I43" s="213"/>
      <c r="J43" s="213"/>
      <c r="K43" s="213"/>
      <c r="L43" s="21" t="s">
        <v>94</v>
      </c>
      <c r="M43" s="21" t="s">
        <v>84</v>
      </c>
      <c r="N43" s="21" t="s">
        <v>84</v>
      </c>
      <c r="O43" s="21" t="s">
        <v>94</v>
      </c>
      <c r="P43" s="21" t="s">
        <v>84</v>
      </c>
      <c r="Q43" s="21" t="s">
        <v>84</v>
      </c>
      <c r="R43" s="21" t="s">
        <v>84</v>
      </c>
      <c r="S43" s="21" t="s">
        <v>84</v>
      </c>
      <c r="T43" s="21" t="s">
        <v>84</v>
      </c>
      <c r="U43" s="21" t="s">
        <v>84</v>
      </c>
      <c r="V43" s="21" t="s">
        <v>84</v>
      </c>
      <c r="W43" s="21" t="s">
        <v>84</v>
      </c>
      <c r="X43" s="21" t="s">
        <v>84</v>
      </c>
      <c r="Y43" s="21" t="s">
        <v>84</v>
      </c>
      <c r="Z43" s="21" t="s">
        <v>84</v>
      </c>
      <c r="AA43" s="21" t="s">
        <v>84</v>
      </c>
      <c r="AB43" s="21" t="s">
        <v>84</v>
      </c>
      <c r="AC43" s="21" t="s">
        <v>84</v>
      </c>
      <c r="AD43" s="21" t="s">
        <v>84</v>
      </c>
      <c r="AE43" s="21" t="s">
        <v>84</v>
      </c>
      <c r="AF43" s="21" t="s">
        <v>84</v>
      </c>
      <c r="AG43" s="21" t="s">
        <v>84</v>
      </c>
      <c r="AH43" s="21" t="s">
        <v>84</v>
      </c>
      <c r="AI43" s="21" t="s">
        <v>122</v>
      </c>
      <c r="AJ43" s="21" t="s">
        <v>84</v>
      </c>
      <c r="AK43" s="21" t="s">
        <v>84</v>
      </c>
      <c r="AL43" s="21">
        <v>0</v>
      </c>
      <c r="AM43" s="21">
        <v>0</v>
      </c>
      <c r="AN43" s="21">
        <v>0</v>
      </c>
      <c r="AO43" s="21">
        <v>0</v>
      </c>
    </row>
    <row r="44" spans="1:41" x14ac:dyDescent="0.2">
      <c r="A44" s="4" t="s">
        <v>101</v>
      </c>
      <c r="B44" s="213" t="s">
        <v>138</v>
      </c>
      <c r="C44" s="213"/>
      <c r="D44" s="213"/>
      <c r="E44" s="213"/>
      <c r="F44" s="213"/>
      <c r="G44" s="213"/>
      <c r="H44" s="213"/>
      <c r="I44" s="213"/>
      <c r="J44" s="213"/>
      <c r="K44" s="213"/>
      <c r="L44" s="21" t="s">
        <v>94</v>
      </c>
      <c r="M44" s="21" t="s">
        <v>84</v>
      </c>
      <c r="N44" s="21" t="s">
        <v>84</v>
      </c>
      <c r="O44" s="21" t="s">
        <v>94</v>
      </c>
      <c r="P44" s="21" t="s">
        <v>84</v>
      </c>
      <c r="Q44" s="21" t="s">
        <v>84</v>
      </c>
      <c r="R44" s="21" t="s">
        <v>84</v>
      </c>
      <c r="S44" s="21" t="s">
        <v>84</v>
      </c>
      <c r="T44" s="21" t="s">
        <v>84</v>
      </c>
      <c r="U44" s="21" t="s">
        <v>84</v>
      </c>
      <c r="V44" s="21" t="s">
        <v>84</v>
      </c>
      <c r="W44" s="21" t="s">
        <v>84</v>
      </c>
      <c r="X44" s="21" t="s">
        <v>84</v>
      </c>
      <c r="Y44" s="21" t="s">
        <v>84</v>
      </c>
      <c r="Z44" s="21" t="s">
        <v>84</v>
      </c>
      <c r="AA44" s="21" t="s">
        <v>84</v>
      </c>
      <c r="AB44" s="21" t="s">
        <v>84</v>
      </c>
      <c r="AC44" s="21" t="s">
        <v>84</v>
      </c>
      <c r="AD44" s="21" t="s">
        <v>84</v>
      </c>
      <c r="AE44" s="21" t="s">
        <v>84</v>
      </c>
      <c r="AF44" s="21" t="s">
        <v>84</v>
      </c>
      <c r="AG44" s="21" t="s">
        <v>84</v>
      </c>
      <c r="AH44" s="21" t="s">
        <v>84</v>
      </c>
      <c r="AI44" s="21" t="s">
        <v>122</v>
      </c>
      <c r="AJ44" s="21" t="s">
        <v>84</v>
      </c>
      <c r="AK44" s="21" t="s">
        <v>84</v>
      </c>
      <c r="AL44" s="21">
        <v>0</v>
      </c>
      <c r="AM44" s="21">
        <v>0</v>
      </c>
      <c r="AN44" s="21">
        <v>0</v>
      </c>
      <c r="AO44" s="21">
        <v>0</v>
      </c>
    </row>
    <row r="45" spans="1:41" x14ac:dyDescent="0.2">
      <c r="A45" s="4" t="s">
        <v>103</v>
      </c>
      <c r="B45" s="213" t="s">
        <v>139</v>
      </c>
      <c r="C45" s="213"/>
      <c r="D45" s="213"/>
      <c r="E45" s="213"/>
      <c r="F45" s="213"/>
      <c r="G45" s="213"/>
      <c r="H45" s="213"/>
      <c r="I45" s="213"/>
      <c r="J45" s="213"/>
      <c r="K45" s="213"/>
      <c r="L45" s="21" t="s">
        <v>84</v>
      </c>
      <c r="M45" s="21" t="s">
        <v>84</v>
      </c>
      <c r="N45" s="21" t="s">
        <v>97</v>
      </c>
      <c r="O45" s="21" t="s">
        <v>84</v>
      </c>
      <c r="P45" s="74" t="s">
        <v>84</v>
      </c>
      <c r="Q45" s="21" t="s">
        <v>84</v>
      </c>
      <c r="R45" s="21" t="s">
        <v>84</v>
      </c>
      <c r="S45" s="21" t="s">
        <v>84</v>
      </c>
      <c r="T45" s="21" t="s">
        <v>84</v>
      </c>
      <c r="U45" s="21" t="s">
        <v>84</v>
      </c>
      <c r="V45" s="21" t="s">
        <v>84</v>
      </c>
      <c r="W45" s="21" t="s">
        <v>84</v>
      </c>
      <c r="X45" s="21" t="s">
        <v>84</v>
      </c>
      <c r="Y45" s="21" t="s">
        <v>84</v>
      </c>
      <c r="Z45" s="21" t="s">
        <v>84</v>
      </c>
      <c r="AA45" s="21" t="s">
        <v>84</v>
      </c>
      <c r="AB45" s="21" t="s">
        <v>84</v>
      </c>
      <c r="AC45" s="21" t="s">
        <v>84</v>
      </c>
      <c r="AD45" s="21" t="s">
        <v>84</v>
      </c>
      <c r="AE45" s="21" t="s">
        <v>84</v>
      </c>
      <c r="AF45" s="21" t="s">
        <v>84</v>
      </c>
      <c r="AG45" s="21" t="s">
        <v>84</v>
      </c>
      <c r="AH45" s="21" t="s">
        <v>84</v>
      </c>
      <c r="AI45" s="21" t="s">
        <v>122</v>
      </c>
      <c r="AJ45" s="21" t="s">
        <v>84</v>
      </c>
      <c r="AK45" s="21" t="s">
        <v>84</v>
      </c>
      <c r="AL45" s="21">
        <v>0</v>
      </c>
      <c r="AM45" s="21">
        <v>0</v>
      </c>
      <c r="AN45" s="21">
        <v>0</v>
      </c>
      <c r="AO45" s="21">
        <v>0</v>
      </c>
    </row>
    <row r="46" spans="1:41" x14ac:dyDescent="0.2">
      <c r="A46" s="4" t="s">
        <v>118</v>
      </c>
      <c r="B46" s="213" t="s">
        <v>140</v>
      </c>
      <c r="C46" s="213"/>
      <c r="D46" s="213"/>
      <c r="E46" s="213"/>
      <c r="F46" s="213"/>
      <c r="G46" s="213"/>
      <c r="H46" s="213"/>
      <c r="I46" s="213"/>
      <c r="J46" s="213"/>
      <c r="K46" s="213"/>
      <c r="L46" s="21" t="s">
        <v>94</v>
      </c>
      <c r="M46" s="21" t="s">
        <v>85</v>
      </c>
      <c r="N46" s="21" t="s">
        <v>97</v>
      </c>
      <c r="O46" s="21" t="s">
        <v>84</v>
      </c>
      <c r="P46" s="74" t="s">
        <v>84</v>
      </c>
      <c r="Q46" s="21" t="s">
        <v>84</v>
      </c>
      <c r="R46" s="21" t="s">
        <v>84</v>
      </c>
      <c r="S46" s="21" t="s">
        <v>84</v>
      </c>
      <c r="T46" s="21" t="s">
        <v>84</v>
      </c>
      <c r="U46" s="21" t="s">
        <v>84</v>
      </c>
      <c r="V46" s="21" t="s">
        <v>84</v>
      </c>
      <c r="W46" s="21" t="s">
        <v>84</v>
      </c>
      <c r="X46" s="21" t="s">
        <v>84</v>
      </c>
      <c r="Y46" s="21" t="s">
        <v>84</v>
      </c>
      <c r="Z46" s="21" t="s">
        <v>84</v>
      </c>
      <c r="AA46" s="21" t="s">
        <v>84</v>
      </c>
      <c r="AB46" s="21" t="s">
        <v>84</v>
      </c>
      <c r="AC46" s="21" t="s">
        <v>84</v>
      </c>
      <c r="AD46" s="21" t="s">
        <v>84</v>
      </c>
      <c r="AE46" s="21" t="s">
        <v>84</v>
      </c>
      <c r="AF46" s="21" t="s">
        <v>84</v>
      </c>
      <c r="AG46" s="21" t="s">
        <v>84</v>
      </c>
      <c r="AH46" s="21" t="s">
        <v>84</v>
      </c>
      <c r="AI46" s="21" t="s">
        <v>122</v>
      </c>
      <c r="AJ46" s="21" t="s">
        <v>84</v>
      </c>
      <c r="AK46" s="21" t="s">
        <v>84</v>
      </c>
      <c r="AL46" s="21">
        <v>0</v>
      </c>
      <c r="AM46" s="21">
        <v>0</v>
      </c>
      <c r="AN46" s="21">
        <v>0</v>
      </c>
      <c r="AO46" s="21">
        <v>0</v>
      </c>
    </row>
    <row r="47" spans="1:41" ht="104.25" customHeight="1" x14ac:dyDescent="0.2">
      <c r="A47" s="6" t="s">
        <v>141</v>
      </c>
      <c r="B47" s="219" t="s">
        <v>142</v>
      </c>
      <c r="C47" s="220"/>
      <c r="D47" s="220"/>
      <c r="E47" s="220"/>
      <c r="F47" s="220"/>
      <c r="G47" s="220"/>
      <c r="H47" s="220"/>
      <c r="I47" s="220"/>
      <c r="J47" s="220"/>
      <c r="K47" s="220"/>
      <c r="L47" s="7" t="s">
        <v>81</v>
      </c>
      <c r="M47" s="7" t="s">
        <v>81</v>
      </c>
      <c r="N47" s="7" t="s">
        <v>81</v>
      </c>
      <c r="O47" s="7" t="s">
        <v>81</v>
      </c>
      <c r="P47" s="7" t="s">
        <v>81</v>
      </c>
      <c r="Q47" s="7" t="s">
        <v>81</v>
      </c>
      <c r="R47" s="7" t="s">
        <v>81</v>
      </c>
      <c r="S47" s="7" t="s">
        <v>81</v>
      </c>
      <c r="T47" s="7" t="s">
        <v>81</v>
      </c>
      <c r="U47" s="7" t="s">
        <v>81</v>
      </c>
      <c r="V47" s="7" t="s">
        <v>81</v>
      </c>
      <c r="W47" s="7" t="s">
        <v>81</v>
      </c>
      <c r="X47" s="7" t="s">
        <v>81</v>
      </c>
      <c r="Y47" s="7" t="s">
        <v>81</v>
      </c>
      <c r="Z47" s="7" t="s">
        <v>81</v>
      </c>
      <c r="AA47" s="7" t="s">
        <v>81</v>
      </c>
      <c r="AB47" s="7" t="s">
        <v>81</v>
      </c>
      <c r="AC47" s="7" t="s">
        <v>81</v>
      </c>
      <c r="AD47" s="7" t="s">
        <v>81</v>
      </c>
      <c r="AE47" s="7" t="s">
        <v>81</v>
      </c>
      <c r="AF47" s="7" t="s">
        <v>81</v>
      </c>
      <c r="AG47" s="7" t="s">
        <v>81</v>
      </c>
      <c r="AH47" s="7" t="s">
        <v>81</v>
      </c>
      <c r="AI47" s="7" t="s">
        <v>81</v>
      </c>
      <c r="AJ47" s="7" t="s">
        <v>81</v>
      </c>
      <c r="AK47" s="7" t="s">
        <v>81</v>
      </c>
      <c r="AL47" s="7" t="s">
        <v>81</v>
      </c>
      <c r="AM47" s="7" t="s">
        <v>81</v>
      </c>
      <c r="AN47" s="7" t="s">
        <v>81</v>
      </c>
      <c r="AO47" s="7" t="s">
        <v>81</v>
      </c>
    </row>
    <row r="48" spans="1:41" x14ac:dyDescent="0.2">
      <c r="A48" s="4" t="s">
        <v>82</v>
      </c>
      <c r="B48" s="213" t="s">
        <v>143</v>
      </c>
      <c r="C48" s="213"/>
      <c r="D48" s="213"/>
      <c r="E48" s="213"/>
      <c r="F48" s="213"/>
      <c r="G48" s="213"/>
      <c r="H48" s="213"/>
      <c r="I48" s="213"/>
      <c r="J48" s="213"/>
      <c r="K48" s="213"/>
      <c r="L48" s="21" t="s">
        <v>94</v>
      </c>
      <c r="M48" s="21" t="s">
        <v>97</v>
      </c>
      <c r="N48" s="21" t="s">
        <v>97</v>
      </c>
      <c r="O48" s="21" t="s">
        <v>97</v>
      </c>
      <c r="P48" s="21" t="s">
        <v>84</v>
      </c>
      <c r="Q48" s="21" t="s">
        <v>97</v>
      </c>
      <c r="R48" s="21" t="s">
        <v>84</v>
      </c>
      <c r="S48" s="21" t="s">
        <v>84</v>
      </c>
      <c r="T48" s="21" t="s">
        <v>84</v>
      </c>
      <c r="U48" s="21" t="s">
        <v>84</v>
      </c>
      <c r="V48" s="21" t="s">
        <v>84</v>
      </c>
      <c r="W48" s="21" t="s">
        <v>84</v>
      </c>
      <c r="X48" s="21" t="s">
        <v>84</v>
      </c>
      <c r="Y48" s="21" t="s">
        <v>97</v>
      </c>
      <c r="Z48" s="21" t="s">
        <v>84</v>
      </c>
      <c r="AA48" s="21" t="s">
        <v>84</v>
      </c>
      <c r="AB48" s="21" t="s">
        <v>97</v>
      </c>
      <c r="AC48" s="21" t="s">
        <v>84</v>
      </c>
      <c r="AD48" s="21" t="s">
        <v>84</v>
      </c>
      <c r="AE48" s="21" t="s">
        <v>84</v>
      </c>
      <c r="AF48" s="21" t="s">
        <v>84</v>
      </c>
      <c r="AG48" s="21" t="s">
        <v>84</v>
      </c>
      <c r="AH48" s="21" t="s">
        <v>97</v>
      </c>
      <c r="AI48" s="21" t="s">
        <v>122</v>
      </c>
      <c r="AJ48" s="21" t="s">
        <v>97</v>
      </c>
      <c r="AK48" s="21" t="s">
        <v>97</v>
      </c>
      <c r="AL48" s="21">
        <v>0</v>
      </c>
      <c r="AM48" s="21">
        <v>0</v>
      </c>
      <c r="AN48" s="21">
        <v>0</v>
      </c>
      <c r="AO48" s="21">
        <v>0</v>
      </c>
    </row>
    <row r="49" spans="1:41" x14ac:dyDescent="0.2">
      <c r="A49" s="4" t="s">
        <v>86</v>
      </c>
      <c r="B49" s="213" t="s">
        <v>144</v>
      </c>
      <c r="C49" s="213"/>
      <c r="D49" s="213"/>
      <c r="E49" s="213"/>
      <c r="F49" s="213"/>
      <c r="G49" s="213"/>
      <c r="H49" s="213"/>
      <c r="I49" s="213"/>
      <c r="J49" s="213"/>
      <c r="K49" s="213"/>
      <c r="L49" s="21" t="s">
        <v>84</v>
      </c>
      <c r="M49" s="21" t="s">
        <v>97</v>
      </c>
      <c r="N49" s="21" t="s">
        <v>97</v>
      </c>
      <c r="O49" s="21" t="s">
        <v>97</v>
      </c>
      <c r="P49" s="21" t="s">
        <v>84</v>
      </c>
      <c r="Q49" s="21" t="s">
        <v>97</v>
      </c>
      <c r="R49" s="21" t="s">
        <v>84</v>
      </c>
      <c r="S49" s="21" t="s">
        <v>97</v>
      </c>
      <c r="T49" s="21" t="s">
        <v>84</v>
      </c>
      <c r="U49" s="21" t="s">
        <v>84</v>
      </c>
      <c r="V49" s="21" t="s">
        <v>97</v>
      </c>
      <c r="W49" s="21" t="s">
        <v>84</v>
      </c>
      <c r="X49" s="21" t="s">
        <v>84</v>
      </c>
      <c r="Y49" s="21" t="s">
        <v>84</v>
      </c>
      <c r="Z49" s="21" t="s">
        <v>84</v>
      </c>
      <c r="AA49" s="21" t="s">
        <v>97</v>
      </c>
      <c r="AB49" s="21" t="s">
        <v>97</v>
      </c>
      <c r="AC49" s="21" t="s">
        <v>84</v>
      </c>
      <c r="AD49" s="21" t="s">
        <v>84</v>
      </c>
      <c r="AE49" s="21" t="s">
        <v>97</v>
      </c>
      <c r="AF49" s="21" t="s">
        <v>84</v>
      </c>
      <c r="AG49" s="21" t="s">
        <v>97</v>
      </c>
      <c r="AH49" s="21" t="s">
        <v>84</v>
      </c>
      <c r="AI49" s="21" t="s">
        <v>122</v>
      </c>
      <c r="AJ49" s="21" t="s">
        <v>97</v>
      </c>
      <c r="AK49" s="21" t="s">
        <v>97</v>
      </c>
      <c r="AL49" s="21">
        <v>0</v>
      </c>
      <c r="AM49" s="21">
        <v>0</v>
      </c>
      <c r="AN49" s="21">
        <v>0</v>
      </c>
      <c r="AO49" s="21">
        <v>0</v>
      </c>
    </row>
    <row r="50" spans="1:41" ht="30.75" customHeight="1" x14ac:dyDescent="0.2">
      <c r="A50" s="4" t="s">
        <v>89</v>
      </c>
      <c r="B50" s="213" t="s">
        <v>145</v>
      </c>
      <c r="C50" s="213"/>
      <c r="D50" s="213"/>
      <c r="E50" s="213"/>
      <c r="F50" s="213"/>
      <c r="G50" s="213"/>
      <c r="H50" s="213"/>
      <c r="I50" s="213"/>
      <c r="J50" s="213"/>
      <c r="K50" s="213"/>
      <c r="L50" s="21" t="s">
        <v>97</v>
      </c>
      <c r="M50" s="21" t="s">
        <v>85</v>
      </c>
      <c r="N50" s="21" t="s">
        <v>94</v>
      </c>
      <c r="O50" s="21" t="s">
        <v>94</v>
      </c>
      <c r="P50" s="21" t="s">
        <v>84</v>
      </c>
      <c r="Q50" s="21" t="s">
        <v>84</v>
      </c>
      <c r="R50" s="21" t="s">
        <v>84</v>
      </c>
      <c r="S50" s="21" t="s">
        <v>97</v>
      </c>
      <c r="T50" s="21" t="s">
        <v>84</v>
      </c>
      <c r="U50" s="21" t="s">
        <v>84</v>
      </c>
      <c r="V50" s="21" t="s">
        <v>84</v>
      </c>
      <c r="W50" s="21" t="s">
        <v>84</v>
      </c>
      <c r="X50" s="21" t="s">
        <v>84</v>
      </c>
      <c r="Y50" s="21" t="s">
        <v>97</v>
      </c>
      <c r="Z50" s="21" t="s">
        <v>97</v>
      </c>
      <c r="AA50" s="21" t="s">
        <v>97</v>
      </c>
      <c r="AB50" s="21" t="s">
        <v>84</v>
      </c>
      <c r="AC50" s="21" t="s">
        <v>84</v>
      </c>
      <c r="AD50" s="21" t="s">
        <v>84</v>
      </c>
      <c r="AE50" s="21" t="s">
        <v>84</v>
      </c>
      <c r="AF50" s="21" t="s">
        <v>97</v>
      </c>
      <c r="AG50" s="21" t="s">
        <v>84</v>
      </c>
      <c r="AH50" s="21" t="s">
        <v>97</v>
      </c>
      <c r="AI50" s="21" t="s">
        <v>122</v>
      </c>
      <c r="AJ50" s="21" t="s">
        <v>84</v>
      </c>
      <c r="AK50" s="21" t="s">
        <v>84</v>
      </c>
      <c r="AL50" s="21">
        <v>0</v>
      </c>
      <c r="AM50" s="21">
        <v>0</v>
      </c>
      <c r="AN50" s="21">
        <v>0</v>
      </c>
      <c r="AO50" s="21">
        <v>0</v>
      </c>
    </row>
    <row r="51" spans="1:41" x14ac:dyDescent="0.2">
      <c r="A51" s="4" t="s">
        <v>92</v>
      </c>
      <c r="B51" s="213" t="s">
        <v>146</v>
      </c>
      <c r="C51" s="213"/>
      <c r="D51" s="213"/>
      <c r="E51" s="213"/>
      <c r="F51" s="213"/>
      <c r="G51" s="213"/>
      <c r="H51" s="213"/>
      <c r="I51" s="213"/>
      <c r="J51" s="213"/>
      <c r="K51" s="213"/>
      <c r="L51" s="21" t="s">
        <v>97</v>
      </c>
      <c r="M51" s="21" t="s">
        <v>97</v>
      </c>
      <c r="N51" s="21" t="s">
        <v>97</v>
      </c>
      <c r="O51" s="21" t="s">
        <v>97</v>
      </c>
      <c r="P51" s="21" t="s">
        <v>97</v>
      </c>
      <c r="Q51" s="21" t="s">
        <v>97</v>
      </c>
      <c r="R51" s="21" t="s">
        <v>97</v>
      </c>
      <c r="S51" s="21" t="s">
        <v>97</v>
      </c>
      <c r="T51" s="21" t="s">
        <v>97</v>
      </c>
      <c r="U51" s="21" t="s">
        <v>97</v>
      </c>
      <c r="V51" s="21" t="s">
        <v>97</v>
      </c>
      <c r="W51" s="21" t="s">
        <v>97</v>
      </c>
      <c r="X51" s="21" t="s">
        <v>97</v>
      </c>
      <c r="Y51" s="21" t="s">
        <v>97</v>
      </c>
      <c r="Z51" s="21" t="s">
        <v>97</v>
      </c>
      <c r="AA51" s="21" t="s">
        <v>97</v>
      </c>
      <c r="AB51" s="21" t="s">
        <v>97</v>
      </c>
      <c r="AC51" s="21" t="s">
        <v>97</v>
      </c>
      <c r="AD51" s="21" t="s">
        <v>97</v>
      </c>
      <c r="AE51" s="21" t="s">
        <v>97</v>
      </c>
      <c r="AF51" s="21" t="s">
        <v>97</v>
      </c>
      <c r="AG51" s="21" t="s">
        <v>97</v>
      </c>
      <c r="AH51" s="21" t="s">
        <v>97</v>
      </c>
      <c r="AI51" s="21" t="s">
        <v>122</v>
      </c>
      <c r="AJ51" s="21" t="s">
        <v>97</v>
      </c>
      <c r="AK51" s="21" t="s">
        <v>97</v>
      </c>
      <c r="AL51" s="21">
        <v>0</v>
      </c>
      <c r="AM51" s="21">
        <v>0</v>
      </c>
      <c r="AN51" s="21">
        <v>0</v>
      </c>
      <c r="AO51" s="21">
        <v>0</v>
      </c>
    </row>
    <row r="52" spans="1:41" ht="57" customHeight="1" x14ac:dyDescent="0.2">
      <c r="A52" s="4" t="s">
        <v>95</v>
      </c>
      <c r="B52" s="213" t="s">
        <v>147</v>
      </c>
      <c r="C52" s="213"/>
      <c r="D52" s="213"/>
      <c r="E52" s="213"/>
      <c r="F52" s="213"/>
      <c r="G52" s="213"/>
      <c r="H52" s="213"/>
      <c r="I52" s="213"/>
      <c r="J52" s="213"/>
      <c r="K52" s="213"/>
      <c r="L52" s="21" t="s">
        <v>97</v>
      </c>
      <c r="M52" s="21" t="s">
        <v>97</v>
      </c>
      <c r="N52" s="21" t="s">
        <v>97</v>
      </c>
      <c r="O52" s="21" t="s">
        <v>97</v>
      </c>
      <c r="P52" s="21" t="s">
        <v>97</v>
      </c>
      <c r="Q52" s="21" t="s">
        <v>97</v>
      </c>
      <c r="R52" s="21" t="s">
        <v>97</v>
      </c>
      <c r="S52" s="21" t="s">
        <v>97</v>
      </c>
      <c r="T52" s="21" t="s">
        <v>97</v>
      </c>
      <c r="U52" s="21" t="s">
        <v>97</v>
      </c>
      <c r="V52" s="21" t="s">
        <v>97</v>
      </c>
      <c r="W52" s="21" t="s">
        <v>97</v>
      </c>
      <c r="X52" s="21" t="s">
        <v>97</v>
      </c>
      <c r="Y52" s="21" t="s">
        <v>97</v>
      </c>
      <c r="Z52" s="21" t="s">
        <v>97</v>
      </c>
      <c r="AA52" s="21" t="s">
        <v>97</v>
      </c>
      <c r="AB52" s="21" t="s">
        <v>97</v>
      </c>
      <c r="AC52" s="21" t="s">
        <v>97</v>
      </c>
      <c r="AD52" s="21" t="s">
        <v>97</v>
      </c>
      <c r="AE52" s="21" t="s">
        <v>97</v>
      </c>
      <c r="AF52" s="21" t="s">
        <v>97</v>
      </c>
      <c r="AG52" s="21" t="s">
        <v>97</v>
      </c>
      <c r="AH52" s="21" t="s">
        <v>97</v>
      </c>
      <c r="AI52" s="21" t="s">
        <v>122</v>
      </c>
      <c r="AJ52" s="21" t="s">
        <v>97</v>
      </c>
      <c r="AK52" s="21" t="s">
        <v>97</v>
      </c>
      <c r="AL52" s="21">
        <v>0</v>
      </c>
      <c r="AM52" s="21">
        <v>0</v>
      </c>
      <c r="AN52" s="21">
        <v>0</v>
      </c>
      <c r="AO52" s="21">
        <v>0</v>
      </c>
    </row>
    <row r="53" spans="1:41" ht="66.75" customHeight="1" x14ac:dyDescent="0.2">
      <c r="A53" s="6" t="s">
        <v>148</v>
      </c>
      <c r="B53" s="214" t="s">
        <v>149</v>
      </c>
      <c r="C53" s="214"/>
      <c r="D53" s="214"/>
      <c r="E53" s="214"/>
      <c r="F53" s="214"/>
      <c r="G53" s="214"/>
      <c r="H53" s="214"/>
      <c r="I53" s="214"/>
      <c r="J53" s="214"/>
      <c r="K53" s="214"/>
      <c r="L53" s="7" t="s">
        <v>81</v>
      </c>
      <c r="M53" s="7" t="s">
        <v>81</v>
      </c>
      <c r="N53" s="7" t="s">
        <v>81</v>
      </c>
      <c r="O53" s="7" t="s">
        <v>81</v>
      </c>
      <c r="P53" s="7" t="s">
        <v>81</v>
      </c>
      <c r="Q53" s="7" t="s">
        <v>81</v>
      </c>
      <c r="R53" s="7" t="s">
        <v>81</v>
      </c>
      <c r="S53" s="7" t="s">
        <v>81</v>
      </c>
      <c r="T53" s="7" t="s">
        <v>81</v>
      </c>
      <c r="U53" s="7" t="s">
        <v>81</v>
      </c>
      <c r="V53" s="7" t="s">
        <v>81</v>
      </c>
      <c r="W53" s="7" t="s">
        <v>81</v>
      </c>
      <c r="X53" s="7" t="s">
        <v>81</v>
      </c>
      <c r="Y53" s="7" t="s">
        <v>81</v>
      </c>
      <c r="Z53" s="7" t="s">
        <v>81</v>
      </c>
      <c r="AA53" s="7" t="s">
        <v>81</v>
      </c>
      <c r="AB53" s="7" t="s">
        <v>81</v>
      </c>
      <c r="AC53" s="7" t="s">
        <v>81</v>
      </c>
      <c r="AD53" s="7" t="s">
        <v>81</v>
      </c>
      <c r="AE53" s="7" t="s">
        <v>81</v>
      </c>
      <c r="AF53" s="7" t="s">
        <v>81</v>
      </c>
      <c r="AG53" s="7" t="s">
        <v>81</v>
      </c>
      <c r="AH53" s="7" t="s">
        <v>81</v>
      </c>
      <c r="AI53" s="7" t="s">
        <v>81</v>
      </c>
      <c r="AJ53" s="7" t="s">
        <v>81</v>
      </c>
      <c r="AK53" s="7" t="s">
        <v>81</v>
      </c>
      <c r="AL53" s="7" t="s">
        <v>81</v>
      </c>
      <c r="AM53" s="7" t="s">
        <v>81</v>
      </c>
      <c r="AN53" s="7" t="s">
        <v>81</v>
      </c>
      <c r="AO53" s="7" t="s">
        <v>81</v>
      </c>
    </row>
    <row r="54" spans="1:41" ht="61.5" customHeight="1" x14ac:dyDescent="0.2">
      <c r="A54" s="4" t="s">
        <v>82</v>
      </c>
      <c r="B54" s="213" t="s">
        <v>150</v>
      </c>
      <c r="C54" s="213"/>
      <c r="D54" s="213"/>
      <c r="E54" s="213"/>
      <c r="F54" s="213"/>
      <c r="G54" s="213"/>
      <c r="H54" s="213"/>
      <c r="I54" s="213"/>
      <c r="J54" s="213"/>
      <c r="K54" s="213"/>
      <c r="L54" s="21" t="s">
        <v>97</v>
      </c>
      <c r="M54" s="21" t="s">
        <v>97</v>
      </c>
      <c r="N54" s="21" t="s">
        <v>97</v>
      </c>
      <c r="O54" s="21" t="s">
        <v>97</v>
      </c>
      <c r="P54" s="21" t="s">
        <v>97</v>
      </c>
      <c r="Q54" s="21" t="s">
        <v>97</v>
      </c>
      <c r="R54" s="21" t="s">
        <v>97</v>
      </c>
      <c r="S54" s="21" t="s">
        <v>97</v>
      </c>
      <c r="T54" s="21" t="s">
        <v>97</v>
      </c>
      <c r="U54" s="21" t="s">
        <v>97</v>
      </c>
      <c r="V54" s="21" t="s">
        <v>97</v>
      </c>
      <c r="W54" s="21" t="s">
        <v>97</v>
      </c>
      <c r="X54" s="21" t="s">
        <v>97</v>
      </c>
      <c r="Y54" s="21" t="s">
        <v>97</v>
      </c>
      <c r="Z54" s="21" t="s">
        <v>97</v>
      </c>
      <c r="AA54" s="21" t="s">
        <v>97</v>
      </c>
      <c r="AB54" s="21" t="s">
        <v>97</v>
      </c>
      <c r="AC54" s="21" t="s">
        <v>97</v>
      </c>
      <c r="AD54" s="21" t="s">
        <v>97</v>
      </c>
      <c r="AE54" s="21" t="s">
        <v>97</v>
      </c>
      <c r="AF54" s="21" t="s">
        <v>97</v>
      </c>
      <c r="AG54" s="21" t="s">
        <v>97</v>
      </c>
      <c r="AH54" s="21" t="s">
        <v>97</v>
      </c>
      <c r="AI54" s="21" t="s">
        <v>97</v>
      </c>
      <c r="AJ54" s="21" t="s">
        <v>97</v>
      </c>
      <c r="AK54" s="21" t="s">
        <v>97</v>
      </c>
      <c r="AL54" s="21">
        <v>0</v>
      </c>
      <c r="AM54" s="21">
        <v>0</v>
      </c>
      <c r="AN54" s="21">
        <v>0</v>
      </c>
      <c r="AO54" s="21">
        <v>0</v>
      </c>
    </row>
    <row r="55" spans="1:41" ht="102.75" customHeight="1" x14ac:dyDescent="0.2">
      <c r="A55" s="6" t="s">
        <v>151</v>
      </c>
      <c r="B55" s="219" t="s">
        <v>152</v>
      </c>
      <c r="C55" s="220"/>
      <c r="D55" s="220"/>
      <c r="E55" s="220"/>
      <c r="F55" s="220"/>
      <c r="G55" s="220"/>
      <c r="H55" s="220"/>
      <c r="I55" s="220"/>
      <c r="J55" s="220"/>
      <c r="K55" s="220"/>
      <c r="L55" s="7" t="s">
        <v>81</v>
      </c>
      <c r="M55" s="7" t="s">
        <v>81</v>
      </c>
      <c r="N55" s="7" t="s">
        <v>81</v>
      </c>
      <c r="O55" s="7" t="s">
        <v>81</v>
      </c>
      <c r="P55" s="7" t="s">
        <v>81</v>
      </c>
      <c r="Q55" s="7" t="s">
        <v>81</v>
      </c>
      <c r="R55" s="7" t="s">
        <v>81</v>
      </c>
      <c r="S55" s="7" t="s">
        <v>81</v>
      </c>
      <c r="T55" s="7" t="s">
        <v>81</v>
      </c>
      <c r="U55" s="7" t="s">
        <v>81</v>
      </c>
      <c r="V55" s="7" t="s">
        <v>81</v>
      </c>
      <c r="W55" s="7" t="s">
        <v>81</v>
      </c>
      <c r="X55" s="7" t="s">
        <v>81</v>
      </c>
      <c r="Y55" s="7" t="s">
        <v>81</v>
      </c>
      <c r="Z55" s="7" t="s">
        <v>81</v>
      </c>
      <c r="AA55" s="7" t="s">
        <v>81</v>
      </c>
      <c r="AB55" s="7" t="s">
        <v>81</v>
      </c>
      <c r="AC55" s="7" t="s">
        <v>81</v>
      </c>
      <c r="AD55" s="7" t="s">
        <v>81</v>
      </c>
      <c r="AE55" s="7" t="s">
        <v>81</v>
      </c>
      <c r="AF55" s="7" t="s">
        <v>81</v>
      </c>
      <c r="AG55" s="7" t="s">
        <v>81</v>
      </c>
      <c r="AH55" s="7" t="s">
        <v>81</v>
      </c>
      <c r="AI55" s="7" t="s">
        <v>81</v>
      </c>
      <c r="AJ55" s="7" t="s">
        <v>81</v>
      </c>
      <c r="AK55" s="7" t="s">
        <v>81</v>
      </c>
      <c r="AL55" s="7" t="s">
        <v>81</v>
      </c>
      <c r="AM55" s="7" t="s">
        <v>81</v>
      </c>
      <c r="AN55" s="7" t="s">
        <v>81</v>
      </c>
      <c r="AO55" s="7" t="s">
        <v>81</v>
      </c>
    </row>
    <row r="56" spans="1:41" ht="60" customHeight="1" x14ac:dyDescent="0.2">
      <c r="A56" s="4" t="s">
        <v>82</v>
      </c>
      <c r="B56" s="213" t="s">
        <v>153</v>
      </c>
      <c r="C56" s="213"/>
      <c r="D56" s="213"/>
      <c r="E56" s="213"/>
      <c r="F56" s="213"/>
      <c r="G56" s="213"/>
      <c r="H56" s="213"/>
      <c r="I56" s="213"/>
      <c r="J56" s="213"/>
      <c r="K56" s="213"/>
      <c r="L56" s="21" t="s">
        <v>97</v>
      </c>
      <c r="M56" s="21" t="s">
        <v>97</v>
      </c>
      <c r="N56" s="21" t="s">
        <v>97</v>
      </c>
      <c r="O56" s="21" t="s">
        <v>97</v>
      </c>
      <c r="P56" s="21" t="s">
        <v>97</v>
      </c>
      <c r="Q56" s="21" t="s">
        <v>97</v>
      </c>
      <c r="R56" s="21" t="s">
        <v>97</v>
      </c>
      <c r="S56" s="21" t="s">
        <v>97</v>
      </c>
      <c r="T56" s="21" t="s">
        <v>97</v>
      </c>
      <c r="U56" s="21" t="s">
        <v>97</v>
      </c>
      <c r="V56" s="21" t="s">
        <v>97</v>
      </c>
      <c r="W56" s="21" t="s">
        <v>97</v>
      </c>
      <c r="X56" s="21" t="s">
        <v>97</v>
      </c>
      <c r="Y56" s="21" t="s">
        <v>97</v>
      </c>
      <c r="Z56" s="21" t="s">
        <v>97</v>
      </c>
      <c r="AA56" s="21" t="s">
        <v>97</v>
      </c>
      <c r="AB56" s="21" t="s">
        <v>97</v>
      </c>
      <c r="AC56" s="21" t="s">
        <v>97</v>
      </c>
      <c r="AD56" s="21" t="s">
        <v>97</v>
      </c>
      <c r="AE56" s="21" t="s">
        <v>97</v>
      </c>
      <c r="AF56" s="21" t="s">
        <v>97</v>
      </c>
      <c r="AG56" s="21" t="s">
        <v>97</v>
      </c>
      <c r="AH56" s="21" t="s">
        <v>97</v>
      </c>
      <c r="AI56" s="21" t="s">
        <v>97</v>
      </c>
      <c r="AJ56" s="21" t="s">
        <v>97</v>
      </c>
      <c r="AK56" s="21" t="s">
        <v>97</v>
      </c>
      <c r="AL56" s="21">
        <v>0</v>
      </c>
      <c r="AM56" s="21">
        <v>0</v>
      </c>
      <c r="AN56" s="21">
        <v>0</v>
      </c>
      <c r="AO56" s="21">
        <v>0</v>
      </c>
    </row>
    <row r="57" spans="1:41" ht="409.5" customHeight="1" x14ac:dyDescent="0.2">
      <c r="A57" s="4" t="s">
        <v>86</v>
      </c>
      <c r="B57" s="212" t="s">
        <v>154</v>
      </c>
      <c r="C57" s="213"/>
      <c r="D57" s="213"/>
      <c r="E57" s="213"/>
      <c r="F57" s="213"/>
      <c r="G57" s="213"/>
      <c r="H57" s="213"/>
      <c r="I57" s="213"/>
      <c r="J57" s="213"/>
      <c r="K57" s="213"/>
      <c r="L57" s="21" t="s">
        <v>97</v>
      </c>
      <c r="M57" s="21" t="s">
        <v>97</v>
      </c>
      <c r="N57" s="21" t="s">
        <v>97</v>
      </c>
      <c r="O57" s="21" t="s">
        <v>97</v>
      </c>
      <c r="P57" s="21" t="s">
        <v>97</v>
      </c>
      <c r="Q57" s="21" t="s">
        <v>97</v>
      </c>
      <c r="R57" s="21" t="s">
        <v>97</v>
      </c>
      <c r="S57" s="21" t="s">
        <v>97</v>
      </c>
      <c r="T57" s="21" t="s">
        <v>97</v>
      </c>
      <c r="U57" s="21" t="s">
        <v>97</v>
      </c>
      <c r="V57" s="21" t="s">
        <v>97</v>
      </c>
      <c r="W57" s="21" t="s">
        <v>97</v>
      </c>
      <c r="X57" s="21" t="s">
        <v>97</v>
      </c>
      <c r="Y57" s="21" t="s">
        <v>97</v>
      </c>
      <c r="Z57" s="21" t="s">
        <v>97</v>
      </c>
      <c r="AA57" s="21" t="s">
        <v>97</v>
      </c>
      <c r="AB57" s="21" t="s">
        <v>97</v>
      </c>
      <c r="AC57" s="21" t="s">
        <v>97</v>
      </c>
      <c r="AD57" s="21" t="s">
        <v>97</v>
      </c>
      <c r="AE57" s="21" t="s">
        <v>97</v>
      </c>
      <c r="AF57" s="21" t="s">
        <v>97</v>
      </c>
      <c r="AG57" s="21" t="s">
        <v>97</v>
      </c>
      <c r="AH57" s="21" t="s">
        <v>97</v>
      </c>
      <c r="AI57" s="21" t="s">
        <v>97</v>
      </c>
      <c r="AJ57" s="21" t="s">
        <v>97</v>
      </c>
      <c r="AK57" s="21" t="s">
        <v>97</v>
      </c>
      <c r="AL57" s="21">
        <v>0</v>
      </c>
      <c r="AM57" s="21">
        <v>0</v>
      </c>
      <c r="AN57" s="21">
        <v>0</v>
      </c>
      <c r="AO57" s="21">
        <v>0</v>
      </c>
    </row>
    <row r="58" spans="1:41" ht="60" customHeight="1" x14ac:dyDescent="0.2">
      <c r="A58" s="6" t="s">
        <v>155</v>
      </c>
      <c r="B58" s="233" t="s">
        <v>156</v>
      </c>
      <c r="C58" s="234"/>
      <c r="D58" s="234"/>
      <c r="E58" s="234"/>
      <c r="F58" s="234"/>
      <c r="G58" s="234"/>
      <c r="H58" s="234"/>
      <c r="I58" s="234"/>
      <c r="J58" s="234"/>
      <c r="K58" s="234"/>
      <c r="L58" s="7" t="s">
        <v>81</v>
      </c>
      <c r="M58" s="7" t="s">
        <v>81</v>
      </c>
      <c r="N58" s="7" t="s">
        <v>81</v>
      </c>
      <c r="O58" s="7" t="s">
        <v>81</v>
      </c>
      <c r="P58" s="7" t="s">
        <v>81</v>
      </c>
      <c r="Q58" s="7" t="s">
        <v>81</v>
      </c>
      <c r="R58" s="7" t="s">
        <v>81</v>
      </c>
      <c r="S58" s="7" t="s">
        <v>81</v>
      </c>
      <c r="T58" s="7" t="s">
        <v>81</v>
      </c>
      <c r="U58" s="7" t="s">
        <v>81</v>
      </c>
      <c r="V58" s="7" t="s">
        <v>81</v>
      </c>
      <c r="W58" s="7" t="s">
        <v>81</v>
      </c>
      <c r="X58" s="7" t="s">
        <v>81</v>
      </c>
      <c r="Y58" s="7" t="s">
        <v>81</v>
      </c>
      <c r="Z58" s="7" t="s">
        <v>81</v>
      </c>
      <c r="AA58" s="7" t="s">
        <v>81</v>
      </c>
      <c r="AB58" s="7" t="s">
        <v>81</v>
      </c>
      <c r="AC58" s="7" t="s">
        <v>81</v>
      </c>
      <c r="AD58" s="7" t="s">
        <v>81</v>
      </c>
      <c r="AE58" s="7" t="s">
        <v>81</v>
      </c>
      <c r="AF58" s="7" t="s">
        <v>81</v>
      </c>
      <c r="AG58" s="7" t="s">
        <v>81</v>
      </c>
      <c r="AH58" s="7" t="s">
        <v>81</v>
      </c>
      <c r="AI58" s="7" t="s">
        <v>81</v>
      </c>
      <c r="AJ58" s="7" t="s">
        <v>81</v>
      </c>
      <c r="AK58" s="7" t="s">
        <v>81</v>
      </c>
      <c r="AL58" s="7" t="s">
        <v>81</v>
      </c>
      <c r="AM58" s="7" t="s">
        <v>81</v>
      </c>
      <c r="AN58" s="7" t="s">
        <v>81</v>
      </c>
      <c r="AO58" s="7" t="s">
        <v>81</v>
      </c>
    </row>
    <row r="59" spans="1:41" ht="12.75" customHeight="1" x14ac:dyDescent="0.2">
      <c r="A59" s="203" t="s">
        <v>157</v>
      </c>
      <c r="B59" s="203"/>
      <c r="C59" s="203"/>
      <c r="D59" s="203"/>
      <c r="E59" s="203"/>
      <c r="F59" s="203"/>
      <c r="G59" s="203"/>
      <c r="H59" s="203"/>
      <c r="I59" s="203"/>
      <c r="J59" s="203"/>
      <c r="K59" s="203"/>
      <c r="L59" s="202" t="s">
        <v>158</v>
      </c>
      <c r="M59" s="202" t="s">
        <v>158</v>
      </c>
      <c r="N59" s="202" t="s">
        <v>158</v>
      </c>
      <c r="O59" s="202" t="s">
        <v>158</v>
      </c>
      <c r="P59" s="202" t="s">
        <v>158</v>
      </c>
      <c r="Q59" s="202" t="s">
        <v>158</v>
      </c>
      <c r="R59" s="202" t="s">
        <v>158</v>
      </c>
      <c r="S59" s="202" t="s">
        <v>158</v>
      </c>
      <c r="T59" s="202" t="s">
        <v>158</v>
      </c>
      <c r="U59" s="202" t="s">
        <v>158</v>
      </c>
      <c r="V59" s="202" t="s">
        <v>158</v>
      </c>
      <c r="W59" s="202" t="s">
        <v>158</v>
      </c>
      <c r="X59" s="202" t="s">
        <v>158</v>
      </c>
      <c r="Y59" s="202" t="s">
        <v>158</v>
      </c>
      <c r="Z59" s="202" t="s">
        <v>158</v>
      </c>
      <c r="AA59" s="202" t="s">
        <v>158</v>
      </c>
      <c r="AB59" s="202" t="s">
        <v>158</v>
      </c>
      <c r="AC59" s="202" t="s">
        <v>158</v>
      </c>
      <c r="AD59" s="202" t="s">
        <v>158</v>
      </c>
      <c r="AE59" s="202" t="s">
        <v>158</v>
      </c>
      <c r="AF59" s="202" t="s">
        <v>158</v>
      </c>
      <c r="AG59" s="202" t="s">
        <v>158</v>
      </c>
      <c r="AH59" s="202" t="s">
        <v>158</v>
      </c>
      <c r="AI59" s="204" t="s">
        <v>158</v>
      </c>
      <c r="AJ59" s="202" t="s">
        <v>158</v>
      </c>
      <c r="AK59" s="202" t="s">
        <v>158</v>
      </c>
      <c r="AL59" s="203" t="s">
        <v>159</v>
      </c>
      <c r="AM59" s="203" t="s">
        <v>159</v>
      </c>
      <c r="AN59" s="203" t="s">
        <v>159</v>
      </c>
      <c r="AO59" s="203" t="s">
        <v>159</v>
      </c>
    </row>
    <row r="60" spans="1:41" s="22" customFormat="1" ht="45" customHeight="1" x14ac:dyDescent="0.2">
      <c r="A60" s="202" t="s">
        <v>160</v>
      </c>
      <c r="B60" s="202"/>
      <c r="C60" s="202"/>
      <c r="D60" s="202"/>
      <c r="E60" s="202"/>
      <c r="F60" s="202"/>
      <c r="G60" s="204" t="s">
        <v>161</v>
      </c>
      <c r="H60" s="204"/>
      <c r="I60" s="204"/>
      <c r="J60" s="204"/>
      <c r="K60" s="204"/>
      <c r="L60" s="209"/>
      <c r="M60" s="203"/>
      <c r="N60" s="203"/>
      <c r="O60" s="203"/>
      <c r="P60" s="203"/>
      <c r="Q60" s="203"/>
      <c r="R60" s="203"/>
      <c r="S60" s="203"/>
      <c r="T60" s="203"/>
      <c r="U60" s="203"/>
      <c r="V60" s="203"/>
      <c r="W60" s="203"/>
      <c r="X60" s="203"/>
      <c r="Y60" s="203"/>
      <c r="Z60" s="203"/>
      <c r="AA60" s="203"/>
      <c r="AB60" s="203"/>
      <c r="AC60" s="203"/>
      <c r="AD60" s="203"/>
      <c r="AE60" s="203"/>
      <c r="AF60" s="203"/>
      <c r="AG60" s="203"/>
      <c r="AH60" s="203"/>
      <c r="AI60" s="205"/>
      <c r="AJ60" s="203"/>
      <c r="AK60" s="203"/>
      <c r="AL60" s="203"/>
      <c r="AM60" s="203"/>
      <c r="AN60" s="203"/>
      <c r="AO60" s="203"/>
    </row>
    <row r="61" spans="1:41" x14ac:dyDescent="0.2">
      <c r="A61" s="193" t="s">
        <v>162</v>
      </c>
      <c r="B61" s="193"/>
      <c r="C61" s="193"/>
      <c r="D61" s="208"/>
      <c r="E61" s="208"/>
      <c r="F61" s="87" t="s">
        <v>163</v>
      </c>
      <c r="G61" s="210">
        <v>0.75</v>
      </c>
      <c r="H61" s="211"/>
      <c r="I61" s="211"/>
      <c r="J61" s="211"/>
      <c r="K61" s="211"/>
      <c r="L61" s="83">
        <f>4615.56+3284.13</f>
        <v>7899.6900000000005</v>
      </c>
      <c r="M61" s="90"/>
      <c r="N61" s="72"/>
      <c r="P61" s="84">
        <f>3639.12+4379.35</f>
        <v>8018.47</v>
      </c>
      <c r="Q61" s="71"/>
      <c r="R61" s="75"/>
      <c r="S61" s="84">
        <f>5386.15+1728.77</f>
        <v>7114.92</v>
      </c>
      <c r="T61" s="71"/>
      <c r="U61" s="71"/>
      <c r="V61" s="84">
        <f>2506.89+2175.62</f>
        <v>4682.51</v>
      </c>
      <c r="W61" s="71"/>
      <c r="X61" s="71"/>
      <c r="Y61" s="5">
        <f>9196.25+1693.91</f>
        <v>10890.16</v>
      </c>
      <c r="Z61" s="5"/>
      <c r="AA61" s="5">
        <f>2403.89+1895.75</f>
        <v>4299.6399999999994</v>
      </c>
      <c r="AB61" s="5">
        <f>3070.07+442.59</f>
        <v>3512.6600000000003</v>
      </c>
      <c r="AC61" s="5"/>
      <c r="AD61" s="5">
        <f>85761.78+2306.67</f>
        <v>88068.45</v>
      </c>
      <c r="AE61" s="5">
        <f>1450+1717.527</f>
        <v>3167.527</v>
      </c>
      <c r="AF61" s="5">
        <f>10251+3864.5</f>
        <v>14115.5</v>
      </c>
      <c r="AG61" s="5">
        <f>2378.73+33140.58</f>
        <v>35519.310000000005</v>
      </c>
      <c r="AH61" s="5">
        <f>5659.23+10875.9</f>
        <v>16535.129999999997</v>
      </c>
      <c r="AI61" s="5">
        <f>2888.17</f>
        <v>2888.17</v>
      </c>
      <c r="AJ61" s="5"/>
      <c r="AK61" s="5"/>
      <c r="AL61" s="5">
        <v>0</v>
      </c>
      <c r="AM61" s="5">
        <v>0</v>
      </c>
      <c r="AN61" s="5">
        <v>0</v>
      </c>
      <c r="AO61" s="5">
        <v>0</v>
      </c>
    </row>
    <row r="62" spans="1:41" x14ac:dyDescent="0.2">
      <c r="A62" s="193" t="s">
        <v>164</v>
      </c>
      <c r="B62" s="193"/>
      <c r="C62" s="193"/>
      <c r="D62" s="208"/>
      <c r="E62" s="208"/>
      <c r="F62" s="87" t="s">
        <v>163</v>
      </c>
      <c r="G62" s="210">
        <v>1.2</v>
      </c>
      <c r="H62" s="211"/>
      <c r="I62" s="211"/>
      <c r="J62" s="211"/>
      <c r="K62" s="211"/>
      <c r="L62" s="84"/>
      <c r="M62" s="90">
        <f>16565.98+10551.77+2211.96+5161.24</f>
        <v>34490.949999999997</v>
      </c>
      <c r="N62" s="71"/>
      <c r="O62" s="84">
        <f>3398.08+2646.08+7317.36</f>
        <v>13361.52</v>
      </c>
      <c r="P62" s="5"/>
      <c r="Q62" s="85">
        <f>3347.02+9424.36+5697.88+3935.4</f>
        <v>22404.660000000003</v>
      </c>
      <c r="R62" s="85">
        <f>10578.03+5932.9+7366.57</f>
        <v>23877.5</v>
      </c>
      <c r="S62" s="5"/>
      <c r="T62" s="84">
        <f>7397.11+7322.49+6635.88+7882.82</f>
        <v>29238.3</v>
      </c>
      <c r="U62" s="85">
        <f>7087.4+1356.76+3515.6+4126.89</f>
        <v>16086.650000000001</v>
      </c>
      <c r="V62" s="5"/>
      <c r="W62" s="85">
        <f>4038.545+2646.0786+7684.215</f>
        <v>14368.838599999999</v>
      </c>
      <c r="X62" s="5"/>
      <c r="Y62" s="5"/>
      <c r="Z62" s="5">
        <f>3225.62+1634.63+1056.2+677.23</f>
        <v>6593.68</v>
      </c>
      <c r="AA62" s="5"/>
      <c r="AB62" s="5"/>
      <c r="AC62" s="5">
        <f>3141.45+777+4405.03+4502.65</f>
        <v>12826.13</v>
      </c>
      <c r="AD62" s="5"/>
      <c r="AE62" s="5"/>
      <c r="AF62" s="5"/>
      <c r="AG62" s="5"/>
      <c r="AH62" s="5"/>
      <c r="AI62" s="5">
        <v>2726.26</v>
      </c>
      <c r="AJ62" s="5">
        <f>2571.68+1580.19+687.5+495.74</f>
        <v>5335.11</v>
      </c>
      <c r="AK62" s="5"/>
      <c r="AL62" s="5">
        <v>0</v>
      </c>
      <c r="AM62" s="5">
        <v>0</v>
      </c>
      <c r="AN62" s="5">
        <v>0</v>
      </c>
      <c r="AO62" s="5">
        <v>0</v>
      </c>
    </row>
    <row r="63" spans="1:41" x14ac:dyDescent="0.2">
      <c r="A63" s="193" t="s">
        <v>165</v>
      </c>
      <c r="B63" s="193"/>
      <c r="C63" s="193"/>
      <c r="D63" s="208"/>
      <c r="E63" s="208"/>
      <c r="F63" s="87" t="s">
        <v>163</v>
      </c>
      <c r="G63" s="210">
        <v>1.5</v>
      </c>
      <c r="H63" s="211"/>
      <c r="I63" s="211"/>
      <c r="J63" s="211"/>
      <c r="K63" s="211"/>
      <c r="L63" s="86"/>
      <c r="M63" s="88"/>
      <c r="N63" s="5">
        <f>2116.98+1262.04+1614.62+1465.97+851.19</f>
        <v>7310.7999999999993</v>
      </c>
      <c r="O63" s="5"/>
      <c r="P63" s="5"/>
      <c r="Q63" s="5"/>
      <c r="R63" s="5"/>
      <c r="S63" s="5"/>
      <c r="T63" s="5"/>
      <c r="U63" s="5"/>
      <c r="V63" s="5"/>
      <c r="W63" s="5"/>
      <c r="X63" s="85">
        <f>3448.28+3138.21+2411.06+1305.37+1046.98</f>
        <v>11349.899999999998</v>
      </c>
      <c r="Y63" s="5"/>
      <c r="Z63" s="5"/>
      <c r="AA63" s="5"/>
      <c r="AB63" s="5"/>
      <c r="AC63" s="5"/>
      <c r="AD63" s="5"/>
      <c r="AE63" s="5"/>
      <c r="AF63" s="5"/>
      <c r="AG63" s="5"/>
      <c r="AH63" s="5"/>
      <c r="AI63" s="5"/>
      <c r="AJ63" s="5"/>
      <c r="AK63" s="5">
        <f>4044.35+82.54+2064.97+7087.4+1981.48+1398.36+542.38+519.9+488.92+488.92</f>
        <v>18699.219999999998</v>
      </c>
      <c r="AL63" s="5">
        <v>0</v>
      </c>
      <c r="AM63" s="5">
        <v>0</v>
      </c>
      <c r="AN63" s="5">
        <v>0</v>
      </c>
      <c r="AO63" s="5">
        <v>0</v>
      </c>
    </row>
    <row r="64" spans="1:41" ht="78" customHeight="1" x14ac:dyDescent="0.2">
      <c r="A64" s="206" t="s">
        <v>166</v>
      </c>
      <c r="B64" s="206"/>
      <c r="C64" s="206"/>
      <c r="D64" s="206"/>
      <c r="E64" s="206"/>
      <c r="F64" s="206"/>
      <c r="G64" s="207"/>
      <c r="H64" s="207"/>
      <c r="I64" s="207"/>
      <c r="J64" s="207"/>
      <c r="K64" s="207"/>
      <c r="L64" s="89" t="s">
        <v>81</v>
      </c>
      <c r="M64" s="7" t="s">
        <v>81</v>
      </c>
      <c r="N64" s="7" t="s">
        <v>81</v>
      </c>
      <c r="O64" s="7" t="s">
        <v>81</v>
      </c>
      <c r="P64" s="7" t="s">
        <v>81</v>
      </c>
      <c r="Q64" s="7" t="s">
        <v>81</v>
      </c>
      <c r="R64" s="7" t="s">
        <v>81</v>
      </c>
      <c r="S64" s="7" t="s">
        <v>81</v>
      </c>
      <c r="T64" s="7" t="s">
        <v>81</v>
      </c>
      <c r="U64" s="7" t="s">
        <v>81</v>
      </c>
      <c r="V64" s="7" t="s">
        <v>81</v>
      </c>
      <c r="W64" s="7" t="s">
        <v>81</v>
      </c>
      <c r="X64" s="7" t="s">
        <v>81</v>
      </c>
      <c r="Y64" s="7" t="s">
        <v>81</v>
      </c>
      <c r="Z64" s="7" t="s">
        <v>81</v>
      </c>
      <c r="AA64" s="7" t="s">
        <v>81</v>
      </c>
      <c r="AB64" s="7" t="s">
        <v>81</v>
      </c>
      <c r="AC64" s="7" t="s">
        <v>81</v>
      </c>
      <c r="AD64" s="7" t="s">
        <v>81</v>
      </c>
      <c r="AE64" s="7" t="s">
        <v>81</v>
      </c>
      <c r="AF64" s="7" t="s">
        <v>81</v>
      </c>
      <c r="AG64" s="7" t="s">
        <v>81</v>
      </c>
      <c r="AH64" s="7" t="s">
        <v>81</v>
      </c>
      <c r="AI64" s="7" t="s">
        <v>81</v>
      </c>
      <c r="AJ64" s="7" t="s">
        <v>81</v>
      </c>
      <c r="AK64" s="7" t="s">
        <v>81</v>
      </c>
      <c r="AL64" s="7" t="s">
        <v>81</v>
      </c>
      <c r="AM64" s="7" t="s">
        <v>81</v>
      </c>
      <c r="AN64" s="7" t="s">
        <v>81</v>
      </c>
      <c r="AO64" s="7" t="s">
        <v>81</v>
      </c>
    </row>
    <row r="65" spans="1:41" ht="186.75" customHeight="1" x14ac:dyDescent="0.2">
      <c r="A65" s="206"/>
      <c r="B65" s="206"/>
      <c r="C65" s="206"/>
      <c r="D65" s="206"/>
      <c r="E65" s="206"/>
      <c r="F65" s="206"/>
      <c r="G65" s="206"/>
      <c r="H65" s="206"/>
      <c r="I65" s="206"/>
      <c r="J65" s="206"/>
      <c r="K65" s="206"/>
      <c r="L65" s="21" t="s">
        <v>84</v>
      </c>
      <c r="M65" s="21" t="s">
        <v>84</v>
      </c>
      <c r="N65" s="21" t="s">
        <v>84</v>
      </c>
      <c r="O65" s="21" t="s">
        <v>84</v>
      </c>
      <c r="P65" s="21" t="s">
        <v>84</v>
      </c>
      <c r="Q65" s="21" t="s">
        <v>84</v>
      </c>
      <c r="R65" s="21" t="s">
        <v>84</v>
      </c>
      <c r="S65" s="21" t="s">
        <v>84</v>
      </c>
      <c r="T65" s="21" t="s">
        <v>84</v>
      </c>
      <c r="U65" s="21" t="s">
        <v>84</v>
      </c>
      <c r="V65" s="21" t="s">
        <v>84</v>
      </c>
      <c r="W65" s="21" t="s">
        <v>84</v>
      </c>
      <c r="X65" s="21" t="s">
        <v>84</v>
      </c>
      <c r="Y65" s="21" t="s">
        <v>84</v>
      </c>
      <c r="Z65" s="21" t="s">
        <v>84</v>
      </c>
      <c r="AA65" s="21" t="s">
        <v>84</v>
      </c>
      <c r="AB65" s="21" t="s">
        <v>84</v>
      </c>
      <c r="AC65" s="21" t="s">
        <v>84</v>
      </c>
      <c r="AD65" s="21" t="s">
        <v>84</v>
      </c>
      <c r="AE65" s="21" t="s">
        <v>84</v>
      </c>
      <c r="AF65" s="21" t="s">
        <v>84</v>
      </c>
      <c r="AG65" s="21" t="s">
        <v>84</v>
      </c>
      <c r="AH65" s="21" t="s">
        <v>84</v>
      </c>
      <c r="AI65" s="21" t="s">
        <v>84</v>
      </c>
      <c r="AJ65" s="21" t="s">
        <v>84</v>
      </c>
      <c r="AK65" s="21" t="s">
        <v>84</v>
      </c>
      <c r="AL65" s="21">
        <v>0</v>
      </c>
      <c r="AM65" s="21">
        <v>0</v>
      </c>
      <c r="AN65" s="21">
        <v>0</v>
      </c>
      <c r="AO65" s="21">
        <v>0</v>
      </c>
    </row>
    <row r="66" spans="1:41" ht="364.5" customHeight="1" x14ac:dyDescent="0.2">
      <c r="A66" s="203" t="s">
        <v>167</v>
      </c>
      <c r="B66" s="203"/>
      <c r="C66" s="203"/>
      <c r="D66" s="203"/>
      <c r="E66" s="203"/>
      <c r="F66" s="203"/>
      <c r="G66" s="203"/>
      <c r="H66" s="203"/>
      <c r="I66" s="203"/>
      <c r="J66" s="203"/>
      <c r="K66" s="203"/>
      <c r="L66" s="11" t="s">
        <v>97</v>
      </c>
      <c r="M66" s="11" t="s">
        <v>97</v>
      </c>
      <c r="N66" s="11" t="s">
        <v>97</v>
      </c>
      <c r="O66" s="11" t="s">
        <v>97</v>
      </c>
      <c r="P66" s="11" t="s">
        <v>97</v>
      </c>
      <c r="Q66" s="11" t="s">
        <v>97</v>
      </c>
      <c r="R66" s="11" t="s">
        <v>97</v>
      </c>
      <c r="S66" s="11" t="s">
        <v>97</v>
      </c>
      <c r="T66" s="11" t="s">
        <v>97</v>
      </c>
      <c r="U66" s="11" t="s">
        <v>97</v>
      </c>
      <c r="V66" s="11" t="s">
        <v>97</v>
      </c>
      <c r="W66" s="11" t="s">
        <v>97</v>
      </c>
      <c r="X66" s="11" t="s">
        <v>97</v>
      </c>
      <c r="Y66" s="11" t="s">
        <v>97</v>
      </c>
      <c r="Z66" s="11" t="s">
        <v>97</v>
      </c>
      <c r="AA66" s="11" t="s">
        <v>97</v>
      </c>
      <c r="AB66" s="11" t="s">
        <v>97</v>
      </c>
      <c r="AC66" s="11" t="s">
        <v>97</v>
      </c>
      <c r="AD66" s="77" t="s">
        <v>97</v>
      </c>
      <c r="AE66" s="11" t="s">
        <v>97</v>
      </c>
      <c r="AF66" s="11" t="s">
        <v>97</v>
      </c>
      <c r="AG66" s="77" t="s">
        <v>97</v>
      </c>
      <c r="AH66" s="11" t="s">
        <v>97</v>
      </c>
      <c r="AI66" s="11" t="s">
        <v>97</v>
      </c>
      <c r="AJ66" s="11" t="s">
        <v>97</v>
      </c>
      <c r="AK66" s="81" t="s">
        <v>97</v>
      </c>
      <c r="AL66" s="10"/>
      <c r="AM66" s="10"/>
      <c r="AN66" s="10"/>
      <c r="AO66" s="10"/>
    </row>
    <row r="68" spans="1:41" hidden="1" x14ac:dyDescent="0.2"/>
    <row r="69" spans="1:41" hidden="1" x14ac:dyDescent="0.2">
      <c r="B69" s="225" t="e" vm="3">
        <v>#VALUE!</v>
      </c>
      <c r="C69" s="225"/>
      <c r="D69" s="225"/>
      <c r="E69" s="225"/>
      <c r="F69" s="225" t="e" vm="4">
        <v>#VALUE!</v>
      </c>
      <c r="G69" s="225"/>
      <c r="H69" s="225"/>
      <c r="I69" s="225"/>
      <c r="J69" s="225"/>
    </row>
    <row r="70" spans="1:41" hidden="1" x14ac:dyDescent="0.2">
      <c r="B70" s="225"/>
      <c r="C70" s="225"/>
      <c r="D70" s="225"/>
      <c r="E70" s="225"/>
      <c r="F70" s="225"/>
      <c r="G70" s="225"/>
      <c r="H70" s="225"/>
      <c r="I70" s="225"/>
      <c r="J70" s="225"/>
    </row>
    <row r="71" spans="1:41" hidden="1" x14ac:dyDescent="0.2">
      <c r="B71" s="226" t="s">
        <v>168</v>
      </c>
      <c r="C71" s="227"/>
      <c r="D71" s="227"/>
      <c r="E71" s="228"/>
      <c r="F71" s="226" t="s">
        <v>169</v>
      </c>
      <c r="G71" s="227"/>
      <c r="H71" s="227"/>
      <c r="I71" s="227"/>
      <c r="J71" s="228"/>
    </row>
    <row r="72" spans="1:41" hidden="1" x14ac:dyDescent="0.2">
      <c r="B72" s="229" t="s">
        <v>170</v>
      </c>
      <c r="C72" s="230"/>
      <c r="D72" s="230"/>
      <c r="E72" s="231"/>
      <c r="F72" s="229" t="s">
        <v>170</v>
      </c>
      <c r="G72" s="230"/>
      <c r="H72" s="230"/>
      <c r="I72" s="230"/>
      <c r="J72" s="231"/>
    </row>
    <row r="73" spans="1:41" hidden="1" x14ac:dyDescent="0.2"/>
  </sheetData>
  <sheetProtection algorithmName="SHA-512" hashValue="AvGSNw1QT+iS1I1cLo2qZBqswmy+EzTrUWkja/38AsNj1BIbhTgP0rcv5yhCYtoqGI3mbG+zJjqSgpJp5GK2Vg==" saltValue="YUf1cCRkhIY3NEk5ThgsBg==" spinCount="100000" sheet="1" formatCells="0" formatColumns="0" formatRows="0" insertColumns="0" insertRows="0" insertHyperlinks="0" deleteColumns="0" deleteRows="0" sort="0" autoFilter="0" pivotTables="0"/>
  <mergeCells count="114">
    <mergeCell ref="B69:E70"/>
    <mergeCell ref="F69:J70"/>
    <mergeCell ref="B71:E71"/>
    <mergeCell ref="F71:J71"/>
    <mergeCell ref="F72:J72"/>
    <mergeCell ref="B72:E72"/>
    <mergeCell ref="B14:K14"/>
    <mergeCell ref="B15:K15"/>
    <mergeCell ref="B16:K16"/>
    <mergeCell ref="B17:K17"/>
    <mergeCell ref="B33:K33"/>
    <mergeCell ref="B34:K34"/>
    <mergeCell ref="B44:K44"/>
    <mergeCell ref="B35:K35"/>
    <mergeCell ref="B36:K36"/>
    <mergeCell ref="B37:K37"/>
    <mergeCell ref="B48:K48"/>
    <mergeCell ref="B49:K49"/>
    <mergeCell ref="B38:K38"/>
    <mergeCell ref="B58:K58"/>
    <mergeCell ref="A60:F60"/>
    <mergeCell ref="G60:K60"/>
    <mergeCell ref="A35:A36"/>
    <mergeCell ref="B39:K39"/>
    <mergeCell ref="G7:I7"/>
    <mergeCell ref="G8:I8"/>
    <mergeCell ref="J7:K7"/>
    <mergeCell ref="J8:K8"/>
    <mergeCell ref="B32:K32"/>
    <mergeCell ref="B28:K28"/>
    <mergeCell ref="B29:K29"/>
    <mergeCell ref="B30:K30"/>
    <mergeCell ref="B31:K31"/>
    <mergeCell ref="A8:F8"/>
    <mergeCell ref="A9:L9"/>
    <mergeCell ref="B18:K18"/>
    <mergeCell ref="B10:K10"/>
    <mergeCell ref="B12:K12"/>
    <mergeCell ref="B13:K13"/>
    <mergeCell ref="B40:K40"/>
    <mergeCell ref="B41:K41"/>
    <mergeCell ref="B42:K42"/>
    <mergeCell ref="B43:K43"/>
    <mergeCell ref="B45:K45"/>
    <mergeCell ref="B46:K46"/>
    <mergeCell ref="B47:K47"/>
    <mergeCell ref="B55:K55"/>
    <mergeCell ref="B56:K56"/>
    <mergeCell ref="B57:K57"/>
    <mergeCell ref="B50:K50"/>
    <mergeCell ref="B51:K51"/>
    <mergeCell ref="B52:K52"/>
    <mergeCell ref="B53:K53"/>
    <mergeCell ref="B54:K54"/>
    <mergeCell ref="A1:B6"/>
    <mergeCell ref="C1:L1"/>
    <mergeCell ref="C2:L2"/>
    <mergeCell ref="C3:L3"/>
    <mergeCell ref="C4:L4"/>
    <mergeCell ref="C5:L5"/>
    <mergeCell ref="C6:L6"/>
    <mergeCell ref="B26:K26"/>
    <mergeCell ref="B27:K27"/>
    <mergeCell ref="B20:K20"/>
    <mergeCell ref="B19:K19"/>
    <mergeCell ref="B21:K21"/>
    <mergeCell ref="B22:K22"/>
    <mergeCell ref="B23:K23"/>
    <mergeCell ref="B24:K24"/>
    <mergeCell ref="B25:K25"/>
    <mergeCell ref="B11:K11"/>
    <mergeCell ref="A7:F7"/>
    <mergeCell ref="N59:N60"/>
    <mergeCell ref="O59:O60"/>
    <mergeCell ref="P59:P60"/>
    <mergeCell ref="Q59:Q60"/>
    <mergeCell ref="R59:R60"/>
    <mergeCell ref="S59:S60"/>
    <mergeCell ref="T59:T60"/>
    <mergeCell ref="A64:K65"/>
    <mergeCell ref="A66:K66"/>
    <mergeCell ref="A59:K59"/>
    <mergeCell ref="D62:E62"/>
    <mergeCell ref="D63:E63"/>
    <mergeCell ref="L59:L60"/>
    <mergeCell ref="M59:M60"/>
    <mergeCell ref="A62:C62"/>
    <mergeCell ref="A63:C63"/>
    <mergeCell ref="A61:C61"/>
    <mergeCell ref="G61:K61"/>
    <mergeCell ref="G62:K62"/>
    <mergeCell ref="G63:K63"/>
    <mergeCell ref="D61:E61"/>
    <mergeCell ref="AM59:AM60"/>
    <mergeCell ref="AN59:AN60"/>
    <mergeCell ref="AO59:AO60"/>
    <mergeCell ref="AH59:AH60"/>
    <mergeCell ref="AI59:AI60"/>
    <mergeCell ref="AJ59:AJ60"/>
    <mergeCell ref="AK59:AK60"/>
    <mergeCell ref="AL59:AL60"/>
    <mergeCell ref="AD59:AD60"/>
    <mergeCell ref="AE59:AE60"/>
    <mergeCell ref="AF59:AF60"/>
    <mergeCell ref="AG59:AG60"/>
    <mergeCell ref="Y59:Y60"/>
    <mergeCell ref="Z59:Z60"/>
    <mergeCell ref="AA59:AA60"/>
    <mergeCell ref="AB59:AB60"/>
    <mergeCell ref="AC59:AC60"/>
    <mergeCell ref="U59:U60"/>
    <mergeCell ref="V59:V60"/>
    <mergeCell ref="W59:W60"/>
    <mergeCell ref="X59:X6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59253E-AF87-49F4-9F21-CBE9529A54BA}">
  <dimension ref="A1:EB42"/>
  <sheetViews>
    <sheetView topLeftCell="B36" workbookViewId="0">
      <selection activeCell="N43" sqref="N43"/>
    </sheetView>
  </sheetViews>
  <sheetFormatPr baseColWidth="10" defaultColWidth="11.42578125" defaultRowHeight="12.75" x14ac:dyDescent="0.2"/>
  <cols>
    <col min="1" max="1" width="11.42578125" style="14"/>
    <col min="2" max="7" width="11.42578125" style="2"/>
    <col min="8" max="8" width="9.42578125" style="2" customWidth="1"/>
    <col min="9" max="9" width="11.42578125" style="2"/>
    <col min="10" max="10" width="21" style="2" customWidth="1"/>
    <col min="11" max="11" width="20.28515625" style="2" bestFit="1" customWidth="1"/>
    <col min="12" max="12" width="19.5703125" style="2" customWidth="1"/>
    <col min="13" max="37" width="14.85546875" style="2" customWidth="1"/>
    <col min="38" max="41" width="14.85546875" style="2" hidden="1" customWidth="1"/>
    <col min="42" max="16384" width="11.42578125" style="2"/>
  </cols>
  <sheetData>
    <row r="1" spans="1:132" s="15" customFormat="1" x14ac:dyDescent="0.2">
      <c r="A1" s="215" t="e" vm="1">
        <v>#VALUE!</v>
      </c>
      <c r="B1" s="216"/>
      <c r="C1" s="196" t="s">
        <v>1</v>
      </c>
      <c r="D1" s="197"/>
      <c r="E1" s="197"/>
      <c r="F1" s="197"/>
      <c r="G1" s="197"/>
      <c r="H1" s="197"/>
      <c r="I1" s="197"/>
      <c r="J1" s="197"/>
      <c r="K1" s="197"/>
      <c r="L1" s="198"/>
    </row>
    <row r="2" spans="1:132" s="15" customFormat="1" x14ac:dyDescent="0.2">
      <c r="A2" s="215"/>
      <c r="B2" s="216"/>
      <c r="C2" s="199" t="s">
        <v>2</v>
      </c>
      <c r="D2" s="200"/>
      <c r="E2" s="200"/>
      <c r="F2" s="200"/>
      <c r="G2" s="200"/>
      <c r="H2" s="200"/>
      <c r="I2" s="200"/>
      <c r="J2" s="200"/>
      <c r="K2" s="200"/>
      <c r="L2" s="201"/>
    </row>
    <row r="3" spans="1:132" s="15" customFormat="1" ht="34.5" customHeight="1" x14ac:dyDescent="0.2">
      <c r="A3" s="215"/>
      <c r="B3" s="216"/>
      <c r="C3" s="199" t="s">
        <v>3</v>
      </c>
      <c r="D3" s="200"/>
      <c r="E3" s="200"/>
      <c r="F3" s="200"/>
      <c r="G3" s="200"/>
      <c r="H3" s="200"/>
      <c r="I3" s="200"/>
      <c r="J3" s="200"/>
      <c r="K3" s="200"/>
      <c r="L3" s="201"/>
    </row>
    <row r="4" spans="1:132" s="15" customFormat="1" x14ac:dyDescent="0.2">
      <c r="A4" s="215"/>
      <c r="B4" s="216"/>
      <c r="C4" s="199"/>
      <c r="D4" s="200"/>
      <c r="E4" s="200"/>
      <c r="F4" s="200"/>
      <c r="G4" s="200"/>
      <c r="H4" s="200"/>
      <c r="I4" s="200"/>
      <c r="J4" s="200"/>
      <c r="K4" s="200"/>
      <c r="L4" s="201"/>
    </row>
    <row r="5" spans="1:132" s="15" customFormat="1" x14ac:dyDescent="0.2">
      <c r="A5" s="215"/>
      <c r="B5" s="216"/>
      <c r="C5" s="199" t="s">
        <v>4</v>
      </c>
      <c r="D5" s="200"/>
      <c r="E5" s="200"/>
      <c r="F5" s="200"/>
      <c r="G5" s="200"/>
      <c r="H5" s="200"/>
      <c r="I5" s="200"/>
      <c r="J5" s="200"/>
      <c r="K5" s="200"/>
      <c r="L5" s="201"/>
    </row>
    <row r="6" spans="1:132" s="15" customFormat="1" x14ac:dyDescent="0.2">
      <c r="A6" s="217"/>
      <c r="B6" s="218"/>
      <c r="C6" s="199"/>
      <c r="D6" s="200"/>
      <c r="E6" s="200"/>
      <c r="F6" s="200"/>
      <c r="G6" s="200"/>
      <c r="H6" s="200"/>
      <c r="I6" s="200"/>
      <c r="J6" s="200"/>
      <c r="K6" s="200"/>
      <c r="L6" s="201"/>
    </row>
    <row r="7" spans="1:132" s="15" customFormat="1" x14ac:dyDescent="0.2">
      <c r="A7" s="222" t="s">
        <v>5</v>
      </c>
      <c r="B7" s="222"/>
      <c r="C7" s="222"/>
      <c r="D7" s="222"/>
      <c r="E7" s="222"/>
      <c r="F7" s="222"/>
      <c r="G7" s="223">
        <v>4000000000</v>
      </c>
      <c r="H7" s="223"/>
      <c r="I7" s="223"/>
      <c r="J7" s="221" t="s">
        <v>6</v>
      </c>
      <c r="K7" s="221"/>
      <c r="L7" s="17">
        <v>1300000</v>
      </c>
    </row>
    <row r="8" spans="1:132" s="15" customFormat="1" x14ac:dyDescent="0.2">
      <c r="A8" s="222" t="s">
        <v>7</v>
      </c>
      <c r="B8" s="222"/>
      <c r="C8" s="222"/>
      <c r="D8" s="222"/>
      <c r="E8" s="222"/>
      <c r="F8" s="222"/>
      <c r="G8" s="221">
        <v>1</v>
      </c>
      <c r="H8" s="221"/>
      <c r="I8" s="221"/>
      <c r="J8" s="221" t="s">
        <v>8</v>
      </c>
      <c r="K8" s="221"/>
      <c r="L8" s="18">
        <f>G7/L7</f>
        <v>3076.9230769230771</v>
      </c>
    </row>
    <row r="9" spans="1:132" s="15" customFormat="1" x14ac:dyDescent="0.2">
      <c r="A9" s="193"/>
      <c r="B9" s="193"/>
      <c r="C9" s="193"/>
      <c r="D9" s="193"/>
      <c r="E9" s="193"/>
      <c r="F9" s="193"/>
      <c r="G9" s="193"/>
      <c r="H9" s="193"/>
      <c r="I9" s="193"/>
      <c r="J9" s="193"/>
      <c r="K9" s="193"/>
      <c r="L9" s="193"/>
    </row>
    <row r="10" spans="1:132" x14ac:dyDescent="0.2">
      <c r="A10" s="209" t="s">
        <v>9</v>
      </c>
      <c r="B10" s="248" t="s">
        <v>76</v>
      </c>
      <c r="C10" s="249"/>
      <c r="D10" s="249"/>
      <c r="E10" s="249"/>
      <c r="F10" s="249"/>
      <c r="G10" s="249"/>
      <c r="H10" s="249"/>
      <c r="I10" s="249"/>
      <c r="J10" s="249"/>
      <c r="K10" s="236"/>
      <c r="L10" s="6" t="s">
        <v>14</v>
      </c>
      <c r="M10" s="6" t="s">
        <v>16</v>
      </c>
      <c r="N10" s="6" t="s">
        <v>18</v>
      </c>
      <c r="O10" s="6" t="s">
        <v>20</v>
      </c>
      <c r="P10" s="6" t="s">
        <v>23</v>
      </c>
      <c r="Q10" s="6" t="s">
        <v>26</v>
      </c>
      <c r="R10" s="6" t="s">
        <v>29</v>
      </c>
      <c r="S10" s="6" t="s">
        <v>31</v>
      </c>
      <c r="T10" s="6" t="s">
        <v>33</v>
      </c>
      <c r="U10" s="6" t="s">
        <v>36</v>
      </c>
      <c r="V10" s="6" t="s">
        <v>38</v>
      </c>
      <c r="W10" s="6" t="s">
        <v>41</v>
      </c>
      <c r="X10" s="6" t="s">
        <v>43</v>
      </c>
      <c r="Y10" s="6" t="s">
        <v>45</v>
      </c>
      <c r="Z10" s="6" t="s">
        <v>47</v>
      </c>
      <c r="AA10" s="6" t="s">
        <v>49</v>
      </c>
      <c r="AB10" s="6" t="s">
        <v>51</v>
      </c>
      <c r="AC10" s="6" t="s">
        <v>53</v>
      </c>
      <c r="AD10" s="6" t="s">
        <v>55</v>
      </c>
      <c r="AE10" s="6" t="s">
        <v>57</v>
      </c>
      <c r="AF10" s="6" t="s">
        <v>59</v>
      </c>
      <c r="AG10" s="6" t="s">
        <v>61</v>
      </c>
      <c r="AH10" s="6" t="s">
        <v>63</v>
      </c>
      <c r="AI10" s="6" t="s">
        <v>65</v>
      </c>
      <c r="AJ10" s="6" t="s">
        <v>67</v>
      </c>
      <c r="AK10" s="6" t="s">
        <v>69</v>
      </c>
      <c r="AL10" s="6" t="s">
        <v>70</v>
      </c>
      <c r="AM10" s="6" t="s">
        <v>71</v>
      </c>
      <c r="AN10" s="6" t="s">
        <v>72</v>
      </c>
      <c r="AO10" s="6" t="s">
        <v>73</v>
      </c>
    </row>
    <row r="11" spans="1:132" x14ac:dyDescent="0.2">
      <c r="A11" s="205"/>
      <c r="B11" s="250"/>
      <c r="C11" s="251"/>
      <c r="D11" s="251"/>
      <c r="E11" s="251"/>
      <c r="F11" s="251"/>
      <c r="G11" s="251"/>
      <c r="H11" s="251"/>
      <c r="I11" s="251"/>
      <c r="J11" s="251"/>
      <c r="K11" s="252"/>
      <c r="L11" s="6" t="str" cm="1">
        <f t="array" ref="L11:AO11">TRANSPOSE(Proponentes!B11:B40)</f>
        <v>Unión Temporal Elite 2024</v>
      </c>
      <c r="M11" s="6" t="str">
        <v>Consorcio Señalizar GP</v>
      </c>
      <c r="N11" s="6" t="str">
        <v>CREA SAS</v>
      </c>
      <c r="O11" s="6" t="str">
        <v>UT Cundinamarca Segura</v>
      </c>
      <c r="P11" s="6" t="str">
        <v>PINTUVIAL SAS</v>
      </c>
      <c r="Q11" s="6" t="str">
        <v>SEGURIDAD Y SERVICIOS SEÑALIZACIÓN S.A.</v>
      </c>
      <c r="R11" s="6" t="str">
        <v>SOCINTER S.A.</v>
      </c>
      <c r="S11" s="6" t="str">
        <v>UT TRACKVIAL</v>
      </c>
      <c r="T11" s="6" t="str">
        <v>CONSORCIO VIAL COMPROT 2024</v>
      </c>
      <c r="U11" s="6" t="str">
        <v>FREESTONE CONSTRUCCIONES S.A.S.</v>
      </c>
      <c r="V11" s="6" t="str">
        <v>NSP DE COLOMBIA S.A.S.</v>
      </c>
      <c r="W11" s="6" t="str">
        <v>INGENIEROS CIVILES EN TRAFICO, TRANSPORTE Y VIAS
- ICOVIAS S.A.S.</v>
      </c>
      <c r="X11" s="6" t="str">
        <v>JAVIER FERNANDO BASTIDAS CAMPAÑA</v>
      </c>
      <c r="Y11" s="6" t="str">
        <v>CONSORCIO MS.</v>
      </c>
      <c r="Z11" s="6" t="str">
        <v>CONSORCIO WIGV SEÑALIZADORES</v>
      </c>
      <c r="AA11" s="6" t="str">
        <v>CONSORCIO SUPER AC2R 2024</v>
      </c>
      <c r="AB11" s="6" t="str">
        <v>CONSORCIO VIAL CUNDINAMARCA 286</v>
      </c>
      <c r="AC11" s="6" t="str">
        <v>UNIÓN TEMPORAL VSDM</v>
      </c>
      <c r="AD11" s="6" t="str">
        <v>CONSORCIO SEGURIVIAL SM</v>
      </c>
      <c r="AE11" s="6" t="str">
        <v>UNIÓN TEMPORAL INSEAN CUNDINAMARCA 2024</v>
      </c>
      <c r="AF11" s="6" t="str">
        <v>CONSORCIO CUNDINAMARCA VIAL.</v>
      </c>
      <c r="AG11" s="6" t="str">
        <v>CONSORCIO INGENIO VIAL</v>
      </c>
      <c r="AH11" s="6" t="str">
        <v>CONSORCIO SEGUVIAL 2RI</v>
      </c>
      <c r="AI11" s="6" t="str">
        <v>SEÑAL VÍAS SAS</v>
      </c>
      <c r="AJ11" s="6" t="str">
        <v>CONSORCIO GEPAV-TPD.</v>
      </c>
      <c r="AK11" s="6" t="str">
        <v>CONSORCIO SANTIAGO</v>
      </c>
      <c r="AL11" s="6">
        <v>0</v>
      </c>
      <c r="AM11" s="6">
        <v>0</v>
      </c>
      <c r="AN11" s="6">
        <v>0</v>
      </c>
      <c r="AO11" s="6">
        <v>0</v>
      </c>
    </row>
    <row r="12" spans="1:132" s="8" customFormat="1" ht="25.5" hidden="1" x14ac:dyDescent="0.2">
      <c r="A12" s="236" t="s">
        <v>171</v>
      </c>
      <c r="B12" s="253" t="s">
        <v>172</v>
      </c>
      <c r="C12" s="253"/>
      <c r="D12" s="253"/>
      <c r="E12" s="253"/>
      <c r="F12" s="253"/>
      <c r="G12" s="253"/>
      <c r="H12" s="253"/>
      <c r="I12" s="253"/>
      <c r="J12" s="253"/>
      <c r="K12" s="253"/>
      <c r="L12" s="7" t="s">
        <v>81</v>
      </c>
      <c r="M12" s="7" t="s">
        <v>81</v>
      </c>
      <c r="N12" s="7" t="s">
        <v>81</v>
      </c>
      <c r="O12" s="7" t="s">
        <v>81</v>
      </c>
      <c r="P12" s="7" t="s">
        <v>81</v>
      </c>
      <c r="Q12" s="7" t="s">
        <v>81</v>
      </c>
      <c r="R12" s="7" t="s">
        <v>81</v>
      </c>
      <c r="S12" s="7" t="s">
        <v>81</v>
      </c>
      <c r="T12" s="7" t="s">
        <v>81</v>
      </c>
      <c r="U12" s="7" t="s">
        <v>81</v>
      </c>
      <c r="V12" s="7" t="s">
        <v>81</v>
      </c>
      <c r="W12" s="7" t="s">
        <v>81</v>
      </c>
      <c r="X12" s="7" t="s">
        <v>81</v>
      </c>
      <c r="Y12" s="7" t="s">
        <v>81</v>
      </c>
      <c r="Z12" s="7" t="s">
        <v>81</v>
      </c>
      <c r="AA12" s="7" t="s">
        <v>81</v>
      </c>
      <c r="AB12" s="7" t="s">
        <v>81</v>
      </c>
      <c r="AC12" s="7" t="s">
        <v>81</v>
      </c>
      <c r="AD12" s="7" t="s">
        <v>81</v>
      </c>
      <c r="AE12" s="7" t="s">
        <v>81</v>
      </c>
      <c r="AF12" s="7" t="s">
        <v>81</v>
      </c>
      <c r="AG12" s="7" t="s">
        <v>81</v>
      </c>
      <c r="AH12" s="7" t="s">
        <v>81</v>
      </c>
      <c r="AI12" s="7" t="s">
        <v>81</v>
      </c>
      <c r="AJ12" s="7" t="s">
        <v>81</v>
      </c>
      <c r="AK12" s="7" t="s">
        <v>81</v>
      </c>
      <c r="AL12" s="7" t="s">
        <v>81</v>
      </c>
      <c r="AM12" s="7" t="s">
        <v>81</v>
      </c>
      <c r="AN12" s="7" t="s">
        <v>81</v>
      </c>
      <c r="AO12" s="7" t="s">
        <v>81</v>
      </c>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132" hidden="1" x14ac:dyDescent="0.2">
      <c r="A13" s="237"/>
      <c r="B13" s="226" t="s">
        <v>173</v>
      </c>
      <c r="C13" s="227"/>
      <c r="D13" s="227"/>
      <c r="E13" s="227"/>
      <c r="F13" s="227"/>
      <c r="G13" s="227"/>
      <c r="H13" s="227"/>
      <c r="I13" s="227"/>
      <c r="J13" s="228"/>
      <c r="K13" s="9">
        <v>4000000000</v>
      </c>
      <c r="L13" s="5">
        <v>0</v>
      </c>
      <c r="M13" s="5">
        <v>0</v>
      </c>
      <c r="N13" s="5">
        <v>0</v>
      </c>
      <c r="O13" s="5">
        <v>0</v>
      </c>
      <c r="P13" s="5">
        <v>0</v>
      </c>
      <c r="Q13" s="5">
        <v>0</v>
      </c>
      <c r="R13" s="5">
        <v>0</v>
      </c>
      <c r="S13" s="5">
        <v>0</v>
      </c>
      <c r="T13" s="5">
        <v>0</v>
      </c>
      <c r="U13" s="5">
        <v>0</v>
      </c>
      <c r="V13" s="5">
        <v>0</v>
      </c>
      <c r="W13" s="5">
        <v>0</v>
      </c>
      <c r="X13" s="5">
        <v>0</v>
      </c>
      <c r="Y13" s="5">
        <v>0</v>
      </c>
      <c r="Z13" s="5">
        <v>0</v>
      </c>
      <c r="AA13" s="5">
        <v>0</v>
      </c>
      <c r="AB13" s="5">
        <v>0</v>
      </c>
      <c r="AC13" s="5">
        <v>0</v>
      </c>
      <c r="AD13" s="5">
        <v>0</v>
      </c>
      <c r="AE13" s="5">
        <v>0</v>
      </c>
      <c r="AF13" s="5">
        <v>0</v>
      </c>
      <c r="AG13" s="5">
        <v>0</v>
      </c>
      <c r="AH13" s="5">
        <v>0</v>
      </c>
      <c r="AI13" s="5">
        <v>0</v>
      </c>
      <c r="AJ13" s="5">
        <v>0</v>
      </c>
      <c r="AK13" s="5">
        <v>0</v>
      </c>
      <c r="AL13" s="5">
        <v>0</v>
      </c>
      <c r="AM13" s="5">
        <v>0</v>
      </c>
      <c r="AN13" s="5">
        <v>0</v>
      </c>
      <c r="AO13" s="5">
        <v>0</v>
      </c>
    </row>
    <row r="14" spans="1:132" hidden="1" x14ac:dyDescent="0.2">
      <c r="A14" s="237"/>
      <c r="B14" s="226" t="s">
        <v>174</v>
      </c>
      <c r="C14" s="227"/>
      <c r="D14" s="227"/>
      <c r="E14" s="227"/>
      <c r="F14" s="227"/>
      <c r="G14" s="227"/>
      <c r="H14" s="227"/>
      <c r="I14" s="227"/>
      <c r="J14" s="228"/>
      <c r="K14" s="10"/>
      <c r="L14" s="241"/>
      <c r="M14" s="242"/>
      <c r="N14" s="242"/>
      <c r="O14" s="242"/>
      <c r="P14" s="242"/>
      <c r="Q14" s="242"/>
      <c r="R14" s="242"/>
      <c r="S14" s="242"/>
      <c r="T14" s="242"/>
      <c r="U14" s="242"/>
      <c r="V14" s="242"/>
      <c r="W14" s="242"/>
      <c r="X14" s="242"/>
      <c r="Y14" s="242"/>
      <c r="Z14" s="242"/>
      <c r="AA14" s="242"/>
      <c r="AB14" s="242"/>
      <c r="AC14" s="242"/>
      <c r="AD14" s="242"/>
      <c r="AE14" s="242"/>
      <c r="AF14" s="242"/>
      <c r="AG14" s="242"/>
      <c r="AH14" s="242"/>
      <c r="AI14" s="242"/>
      <c r="AJ14" s="242"/>
      <c r="AK14" s="242"/>
      <c r="AL14" s="242"/>
      <c r="AM14" s="242"/>
      <c r="AN14" s="242"/>
      <c r="AO14" s="243"/>
    </row>
    <row r="15" spans="1:132" hidden="1" x14ac:dyDescent="0.2">
      <c r="A15" s="237"/>
      <c r="B15" s="226" t="s">
        <v>175</v>
      </c>
      <c r="C15" s="227"/>
      <c r="D15" s="227"/>
      <c r="E15" s="227"/>
      <c r="F15" s="227"/>
      <c r="G15" s="227"/>
      <c r="H15" s="227"/>
      <c r="I15" s="227"/>
      <c r="J15" s="228"/>
      <c r="K15" s="10"/>
      <c r="L15" s="244"/>
      <c r="M15" s="245"/>
      <c r="N15" s="245"/>
      <c r="O15" s="245"/>
      <c r="P15" s="245"/>
      <c r="Q15" s="245"/>
      <c r="R15" s="245"/>
      <c r="S15" s="245"/>
      <c r="T15" s="245"/>
      <c r="U15" s="245"/>
      <c r="V15" s="245"/>
      <c r="W15" s="245"/>
      <c r="X15" s="245"/>
      <c r="Y15" s="245"/>
      <c r="Z15" s="245"/>
      <c r="AA15" s="245"/>
      <c r="AB15" s="245"/>
      <c r="AC15" s="245"/>
      <c r="AD15" s="245"/>
      <c r="AE15" s="245"/>
      <c r="AF15" s="245"/>
      <c r="AG15" s="245"/>
      <c r="AH15" s="245"/>
      <c r="AI15" s="245"/>
      <c r="AJ15" s="245"/>
      <c r="AK15" s="245"/>
      <c r="AL15" s="245"/>
      <c r="AM15" s="245"/>
      <c r="AN15" s="245"/>
      <c r="AO15" s="195"/>
    </row>
    <row r="16" spans="1:132" ht="15" hidden="1" customHeight="1" x14ac:dyDescent="0.2">
      <c r="A16" s="237"/>
      <c r="B16" s="247" t="s">
        <v>176</v>
      </c>
      <c r="C16" s="247"/>
      <c r="D16" s="247"/>
      <c r="E16" s="221" t="s">
        <v>177</v>
      </c>
      <c r="F16" s="221"/>
      <c r="G16" s="221" t="s">
        <v>178</v>
      </c>
      <c r="H16" s="221"/>
      <c r="I16" s="221" t="s">
        <v>179</v>
      </c>
      <c r="J16" s="221"/>
      <c r="K16" s="221"/>
      <c r="L16" s="6" t="s">
        <v>180</v>
      </c>
      <c r="M16" s="6" t="s">
        <v>180</v>
      </c>
      <c r="N16" s="6" t="s">
        <v>180</v>
      </c>
      <c r="O16" s="6" t="s">
        <v>180</v>
      </c>
      <c r="P16" s="6" t="s">
        <v>180</v>
      </c>
      <c r="Q16" s="6" t="s">
        <v>180</v>
      </c>
      <c r="R16" s="6" t="s">
        <v>180</v>
      </c>
      <c r="S16" s="6" t="s">
        <v>180</v>
      </c>
      <c r="T16" s="6" t="s">
        <v>180</v>
      </c>
      <c r="U16" s="6" t="s">
        <v>180</v>
      </c>
      <c r="V16" s="6" t="s">
        <v>180</v>
      </c>
      <c r="W16" s="6" t="s">
        <v>180</v>
      </c>
      <c r="X16" s="6" t="s">
        <v>180</v>
      </c>
      <c r="Y16" s="6" t="s">
        <v>180</v>
      </c>
      <c r="Z16" s="6" t="s">
        <v>180</v>
      </c>
      <c r="AA16" s="6" t="s">
        <v>180</v>
      </c>
      <c r="AB16" s="6" t="s">
        <v>180</v>
      </c>
      <c r="AC16" s="6" t="s">
        <v>180</v>
      </c>
      <c r="AD16" s="6" t="s">
        <v>180</v>
      </c>
      <c r="AE16" s="6" t="s">
        <v>180</v>
      </c>
      <c r="AF16" s="6" t="s">
        <v>180</v>
      </c>
      <c r="AG16" s="6" t="s">
        <v>180</v>
      </c>
      <c r="AH16" s="6" t="s">
        <v>180</v>
      </c>
      <c r="AI16" s="6" t="s">
        <v>180</v>
      </c>
      <c r="AJ16" s="6" t="s">
        <v>180</v>
      </c>
      <c r="AK16" s="6" t="s">
        <v>180</v>
      </c>
      <c r="AL16" s="6" t="s">
        <v>180</v>
      </c>
      <c r="AM16" s="6" t="s">
        <v>180</v>
      </c>
      <c r="AN16" s="6" t="s">
        <v>180</v>
      </c>
      <c r="AO16" s="6" t="s">
        <v>180</v>
      </c>
    </row>
    <row r="17" spans="1:132" hidden="1" x14ac:dyDescent="0.2">
      <c r="A17" s="237"/>
      <c r="B17" s="247"/>
      <c r="C17" s="247"/>
      <c r="D17" s="247"/>
      <c r="E17" s="225" t="s">
        <v>181</v>
      </c>
      <c r="F17" s="225"/>
      <c r="G17" s="225">
        <v>1</v>
      </c>
      <c r="H17" s="225"/>
      <c r="I17" s="225" t="s">
        <v>182</v>
      </c>
      <c r="J17" s="225"/>
      <c r="K17" s="225"/>
      <c r="L17" s="11">
        <v>0</v>
      </c>
      <c r="M17" s="11">
        <v>0</v>
      </c>
      <c r="N17" s="11">
        <v>0</v>
      </c>
      <c r="O17" s="11">
        <v>0</v>
      </c>
      <c r="P17" s="11">
        <v>0</v>
      </c>
      <c r="Q17" s="11">
        <v>0</v>
      </c>
      <c r="R17" s="11">
        <v>0</v>
      </c>
      <c r="S17" s="11">
        <v>0</v>
      </c>
      <c r="T17" s="11">
        <v>0</v>
      </c>
      <c r="U17" s="11">
        <v>10</v>
      </c>
      <c r="V17" s="11">
        <v>0</v>
      </c>
      <c r="W17" s="11">
        <v>0</v>
      </c>
      <c r="X17" s="11">
        <v>0</v>
      </c>
      <c r="Y17" s="11">
        <v>0</v>
      </c>
      <c r="Z17" s="11">
        <v>0</v>
      </c>
      <c r="AA17" s="11">
        <v>0</v>
      </c>
      <c r="AB17" s="11">
        <v>0</v>
      </c>
      <c r="AC17" s="11">
        <v>0</v>
      </c>
      <c r="AD17" s="11">
        <v>0</v>
      </c>
      <c r="AE17" s="11">
        <v>0</v>
      </c>
      <c r="AF17" s="11">
        <v>0</v>
      </c>
      <c r="AG17" s="11">
        <v>0</v>
      </c>
      <c r="AH17" s="11">
        <v>0</v>
      </c>
      <c r="AI17" s="11">
        <v>0</v>
      </c>
      <c r="AJ17" s="11">
        <v>0</v>
      </c>
      <c r="AK17" s="11">
        <v>0</v>
      </c>
      <c r="AL17" s="11">
        <v>0</v>
      </c>
      <c r="AM17" s="11">
        <v>0</v>
      </c>
      <c r="AN17" s="11">
        <v>0</v>
      </c>
      <c r="AO17" s="11">
        <v>0</v>
      </c>
    </row>
    <row r="18" spans="1:132" hidden="1" x14ac:dyDescent="0.2">
      <c r="A18" s="237"/>
      <c r="B18" s="247"/>
      <c r="C18" s="247"/>
      <c r="D18" s="247"/>
      <c r="E18" s="225" t="s">
        <v>183</v>
      </c>
      <c r="F18" s="225"/>
      <c r="G18" s="225">
        <v>2</v>
      </c>
      <c r="H18" s="225"/>
      <c r="I18" s="225" t="s">
        <v>184</v>
      </c>
      <c r="J18" s="225"/>
      <c r="K18" s="225"/>
      <c r="L18" s="11">
        <v>0</v>
      </c>
      <c r="M18" s="11">
        <v>0</v>
      </c>
      <c r="N18" s="11">
        <v>0</v>
      </c>
      <c r="O18" s="11">
        <v>0</v>
      </c>
      <c r="P18" s="11">
        <v>0</v>
      </c>
      <c r="Q18" s="11">
        <v>0</v>
      </c>
      <c r="R18" s="11">
        <v>0</v>
      </c>
      <c r="S18" s="11">
        <v>0</v>
      </c>
      <c r="T18" s="11">
        <v>0</v>
      </c>
      <c r="U18" s="11">
        <v>0</v>
      </c>
      <c r="V18" s="11">
        <v>0</v>
      </c>
      <c r="W18" s="11">
        <v>0</v>
      </c>
      <c r="X18" s="11">
        <v>0</v>
      </c>
      <c r="Y18" s="11">
        <v>0</v>
      </c>
      <c r="Z18" s="11">
        <v>0</v>
      </c>
      <c r="AA18" s="11">
        <v>0</v>
      </c>
      <c r="AB18" s="11">
        <v>0</v>
      </c>
      <c r="AC18" s="11">
        <v>0</v>
      </c>
      <c r="AD18" s="11">
        <v>0</v>
      </c>
      <c r="AE18" s="11">
        <v>0</v>
      </c>
      <c r="AF18" s="11">
        <v>0</v>
      </c>
      <c r="AG18" s="11">
        <v>0</v>
      </c>
      <c r="AH18" s="11">
        <v>0</v>
      </c>
      <c r="AI18" s="11">
        <v>0</v>
      </c>
      <c r="AJ18" s="11">
        <v>0</v>
      </c>
      <c r="AK18" s="11">
        <v>0</v>
      </c>
      <c r="AL18" s="11">
        <v>0</v>
      </c>
      <c r="AM18" s="11">
        <v>0</v>
      </c>
      <c r="AN18" s="11">
        <v>0</v>
      </c>
      <c r="AO18" s="11">
        <v>0</v>
      </c>
    </row>
    <row r="19" spans="1:132" hidden="1" x14ac:dyDescent="0.2">
      <c r="A19" s="237"/>
      <c r="B19" s="247"/>
      <c r="C19" s="247"/>
      <c r="D19" s="247"/>
      <c r="E19" s="225" t="s">
        <v>185</v>
      </c>
      <c r="F19" s="225"/>
      <c r="G19" s="225">
        <v>3</v>
      </c>
      <c r="H19" s="225"/>
      <c r="I19" s="225" t="s">
        <v>186</v>
      </c>
      <c r="J19" s="225"/>
      <c r="K19" s="225"/>
      <c r="L19" s="5">
        <v>0</v>
      </c>
      <c r="M19" s="5">
        <v>0</v>
      </c>
      <c r="N19" s="5">
        <v>0</v>
      </c>
      <c r="O19" s="5">
        <v>0</v>
      </c>
      <c r="P19" s="5">
        <v>0</v>
      </c>
      <c r="Q19" s="5">
        <v>0</v>
      </c>
      <c r="R19" s="5">
        <v>0</v>
      </c>
      <c r="S19" s="5">
        <v>0</v>
      </c>
      <c r="T19" s="5">
        <v>0</v>
      </c>
      <c r="U19" s="5">
        <v>0</v>
      </c>
      <c r="V19" s="5">
        <v>0</v>
      </c>
      <c r="W19" s="5">
        <v>0</v>
      </c>
      <c r="X19" s="5">
        <v>0</v>
      </c>
      <c r="Y19" s="5">
        <v>0</v>
      </c>
      <c r="Z19" s="5">
        <v>0</v>
      </c>
      <c r="AA19" s="5">
        <v>0</v>
      </c>
      <c r="AB19" s="5">
        <v>0</v>
      </c>
      <c r="AC19" s="5">
        <v>0</v>
      </c>
      <c r="AD19" s="5">
        <v>0</v>
      </c>
      <c r="AE19" s="5">
        <v>0</v>
      </c>
      <c r="AF19" s="5">
        <v>0</v>
      </c>
      <c r="AG19" s="5">
        <v>0</v>
      </c>
      <c r="AH19" s="5">
        <v>0</v>
      </c>
      <c r="AI19" s="5">
        <v>0</v>
      </c>
      <c r="AJ19" s="5">
        <v>0</v>
      </c>
      <c r="AK19" s="5">
        <v>0</v>
      </c>
      <c r="AL19" s="5">
        <v>0</v>
      </c>
      <c r="AM19" s="5">
        <v>0</v>
      </c>
      <c r="AN19" s="5">
        <v>0</v>
      </c>
      <c r="AO19" s="5">
        <v>0</v>
      </c>
    </row>
    <row r="20" spans="1:132" hidden="1" x14ac:dyDescent="0.2">
      <c r="A20" s="237"/>
      <c r="B20" s="247"/>
      <c r="C20" s="247"/>
      <c r="D20" s="247"/>
      <c r="E20" s="225" t="s">
        <v>187</v>
      </c>
      <c r="F20" s="225"/>
      <c r="G20" s="225">
        <v>4</v>
      </c>
      <c r="H20" s="225"/>
      <c r="I20" s="225" t="s">
        <v>188</v>
      </c>
      <c r="J20" s="225"/>
      <c r="K20" s="225"/>
      <c r="L20" s="11">
        <v>0</v>
      </c>
      <c r="M20" s="11">
        <v>0</v>
      </c>
      <c r="N20" s="11">
        <v>0</v>
      </c>
      <c r="O20" s="11">
        <v>0</v>
      </c>
      <c r="P20" s="11">
        <v>0</v>
      </c>
      <c r="Q20" s="11">
        <v>0</v>
      </c>
      <c r="R20" s="11">
        <v>0</v>
      </c>
      <c r="S20" s="11">
        <v>0</v>
      </c>
      <c r="T20" s="11">
        <v>0</v>
      </c>
      <c r="U20" s="11">
        <v>0</v>
      </c>
      <c r="V20" s="11">
        <v>0</v>
      </c>
      <c r="W20" s="11">
        <v>0</v>
      </c>
      <c r="X20" s="11">
        <v>0</v>
      </c>
      <c r="Y20" s="11">
        <v>0</v>
      </c>
      <c r="Z20" s="11">
        <v>0</v>
      </c>
      <c r="AA20" s="11">
        <v>0</v>
      </c>
      <c r="AB20" s="11">
        <v>0</v>
      </c>
      <c r="AC20" s="11">
        <v>0</v>
      </c>
      <c r="AD20" s="11">
        <v>0</v>
      </c>
      <c r="AE20" s="11">
        <v>0</v>
      </c>
      <c r="AF20" s="11">
        <v>0</v>
      </c>
      <c r="AG20" s="11">
        <v>0</v>
      </c>
      <c r="AH20" s="11">
        <v>0</v>
      </c>
      <c r="AI20" s="11">
        <v>0</v>
      </c>
      <c r="AJ20" s="11">
        <v>0</v>
      </c>
      <c r="AK20" s="11">
        <v>0</v>
      </c>
      <c r="AL20" s="11">
        <v>0</v>
      </c>
      <c r="AM20" s="11">
        <v>0</v>
      </c>
      <c r="AN20" s="11">
        <v>0</v>
      </c>
      <c r="AO20" s="11">
        <v>0</v>
      </c>
    </row>
    <row r="21" spans="1:132" hidden="1" x14ac:dyDescent="0.2">
      <c r="A21" s="237"/>
      <c r="B21" s="221" t="s">
        <v>189</v>
      </c>
      <c r="C21" s="221"/>
      <c r="D21" s="221"/>
      <c r="E21" s="221"/>
      <c r="F21" s="221"/>
      <c r="G21" s="221"/>
      <c r="H21" s="221"/>
      <c r="I21" s="221"/>
      <c r="J21" s="221"/>
      <c r="K21" s="221"/>
      <c r="L21" s="6">
        <f>SUM(L17:L20)</f>
        <v>0</v>
      </c>
      <c r="M21" s="6">
        <f t="shared" ref="M21:AO21" si="0">SUM(M17:M20)</f>
        <v>0</v>
      </c>
      <c r="N21" s="6">
        <f t="shared" si="0"/>
        <v>0</v>
      </c>
      <c r="O21" s="6">
        <f t="shared" si="0"/>
        <v>0</v>
      </c>
      <c r="P21" s="6">
        <f t="shared" si="0"/>
        <v>0</v>
      </c>
      <c r="Q21" s="6">
        <f t="shared" si="0"/>
        <v>0</v>
      </c>
      <c r="R21" s="6">
        <f t="shared" si="0"/>
        <v>0</v>
      </c>
      <c r="S21" s="6">
        <f t="shared" si="0"/>
        <v>0</v>
      </c>
      <c r="T21" s="6">
        <f t="shared" si="0"/>
        <v>0</v>
      </c>
      <c r="U21" s="6">
        <f t="shared" si="0"/>
        <v>10</v>
      </c>
      <c r="V21" s="6">
        <f t="shared" si="0"/>
        <v>0</v>
      </c>
      <c r="W21" s="6">
        <f t="shared" si="0"/>
        <v>0</v>
      </c>
      <c r="X21" s="6">
        <f t="shared" si="0"/>
        <v>0</v>
      </c>
      <c r="Y21" s="6">
        <f t="shared" si="0"/>
        <v>0</v>
      </c>
      <c r="Z21" s="6">
        <f t="shared" si="0"/>
        <v>0</v>
      </c>
      <c r="AA21" s="6">
        <f t="shared" si="0"/>
        <v>0</v>
      </c>
      <c r="AB21" s="6">
        <f t="shared" si="0"/>
        <v>0</v>
      </c>
      <c r="AC21" s="6">
        <f t="shared" si="0"/>
        <v>0</v>
      </c>
      <c r="AD21" s="6">
        <f t="shared" si="0"/>
        <v>0</v>
      </c>
      <c r="AE21" s="6">
        <f t="shared" si="0"/>
        <v>0</v>
      </c>
      <c r="AF21" s="6">
        <f t="shared" si="0"/>
        <v>0</v>
      </c>
      <c r="AG21" s="6">
        <f t="shared" si="0"/>
        <v>0</v>
      </c>
      <c r="AH21" s="6">
        <f t="shared" si="0"/>
        <v>0</v>
      </c>
      <c r="AI21" s="6">
        <f t="shared" si="0"/>
        <v>0</v>
      </c>
      <c r="AJ21" s="6">
        <f t="shared" si="0"/>
        <v>0</v>
      </c>
      <c r="AK21" s="6">
        <f t="shared" si="0"/>
        <v>0</v>
      </c>
      <c r="AL21" s="6">
        <f t="shared" si="0"/>
        <v>0</v>
      </c>
      <c r="AM21" s="6">
        <f t="shared" si="0"/>
        <v>0</v>
      </c>
      <c r="AN21" s="6">
        <f t="shared" si="0"/>
        <v>0</v>
      </c>
      <c r="AO21" s="6">
        <f t="shared" si="0"/>
        <v>0</v>
      </c>
    </row>
    <row r="22" spans="1:132" x14ac:dyDescent="0.2">
      <c r="A22" s="203" t="s">
        <v>190</v>
      </c>
      <c r="B22" s="221" t="s">
        <v>191</v>
      </c>
      <c r="C22" s="221"/>
      <c r="D22" s="221"/>
      <c r="E22" s="221"/>
      <c r="F22" s="221"/>
      <c r="G22" s="221"/>
      <c r="H22" s="221"/>
      <c r="I22" s="221"/>
      <c r="J22" s="221"/>
      <c r="K22" s="221"/>
      <c r="L22" s="203" t="s">
        <v>180</v>
      </c>
      <c r="M22" s="203" t="s">
        <v>180</v>
      </c>
      <c r="N22" s="203" t="s">
        <v>180</v>
      </c>
      <c r="O22" s="203" t="s">
        <v>180</v>
      </c>
      <c r="P22" s="203" t="s">
        <v>180</v>
      </c>
      <c r="Q22" s="203" t="s">
        <v>180</v>
      </c>
      <c r="R22" s="203" t="s">
        <v>180</v>
      </c>
      <c r="S22" s="203" t="s">
        <v>180</v>
      </c>
      <c r="T22" s="203" t="s">
        <v>180</v>
      </c>
      <c r="U22" s="203" t="s">
        <v>180</v>
      </c>
      <c r="V22" s="203" t="s">
        <v>180</v>
      </c>
      <c r="W22" s="203" t="s">
        <v>180</v>
      </c>
      <c r="X22" s="203" t="s">
        <v>180</v>
      </c>
      <c r="Y22" s="203" t="s">
        <v>180</v>
      </c>
      <c r="Z22" s="203" t="s">
        <v>180</v>
      </c>
      <c r="AA22" s="203" t="s">
        <v>180</v>
      </c>
      <c r="AB22" s="203" t="s">
        <v>180</v>
      </c>
      <c r="AC22" s="203" t="s">
        <v>180</v>
      </c>
      <c r="AD22" s="203" t="s">
        <v>180</v>
      </c>
      <c r="AE22" s="203" t="s">
        <v>180</v>
      </c>
      <c r="AF22" s="203" t="s">
        <v>180</v>
      </c>
      <c r="AG22" s="203" t="s">
        <v>180</v>
      </c>
      <c r="AH22" s="203" t="s">
        <v>180</v>
      </c>
      <c r="AI22" s="203" t="s">
        <v>180</v>
      </c>
      <c r="AJ22" s="203" t="s">
        <v>180</v>
      </c>
      <c r="AK22" s="203" t="s">
        <v>180</v>
      </c>
      <c r="AL22" s="203" t="s">
        <v>180</v>
      </c>
      <c r="AM22" s="203" t="s">
        <v>180</v>
      </c>
      <c r="AN22" s="203" t="s">
        <v>180</v>
      </c>
      <c r="AO22" s="203" t="s">
        <v>180</v>
      </c>
    </row>
    <row r="23" spans="1:132" ht="15" customHeight="1" x14ac:dyDescent="0.2">
      <c r="A23" s="203"/>
      <c r="B23" s="247" t="s">
        <v>192</v>
      </c>
      <c r="C23" s="247"/>
      <c r="D23" s="247"/>
      <c r="E23" s="235" t="s">
        <v>193</v>
      </c>
      <c r="F23" s="235"/>
      <c r="G23" s="235"/>
      <c r="H23" s="235"/>
      <c r="I23" s="235"/>
      <c r="J23" s="235"/>
      <c r="K23" s="1" t="s">
        <v>194</v>
      </c>
      <c r="L23" s="203"/>
      <c r="M23" s="203"/>
      <c r="N23" s="203"/>
      <c r="O23" s="203"/>
      <c r="P23" s="203"/>
      <c r="Q23" s="203"/>
      <c r="R23" s="203"/>
      <c r="S23" s="203"/>
      <c r="T23" s="203"/>
      <c r="U23" s="203"/>
      <c r="V23" s="203"/>
      <c r="W23" s="203"/>
      <c r="X23" s="203"/>
      <c r="Y23" s="203"/>
      <c r="Z23" s="203"/>
      <c r="AA23" s="203"/>
      <c r="AB23" s="203"/>
      <c r="AC23" s="203"/>
      <c r="AD23" s="203"/>
      <c r="AE23" s="203"/>
      <c r="AF23" s="203"/>
      <c r="AG23" s="203"/>
      <c r="AH23" s="203"/>
      <c r="AI23" s="203"/>
      <c r="AJ23" s="203"/>
      <c r="AK23" s="203"/>
      <c r="AL23" s="203"/>
      <c r="AM23" s="203"/>
      <c r="AN23" s="203"/>
      <c r="AO23" s="203"/>
    </row>
    <row r="24" spans="1:132" x14ac:dyDescent="0.2">
      <c r="A24" s="203"/>
      <c r="B24" s="247"/>
      <c r="C24" s="247"/>
      <c r="D24" s="247"/>
      <c r="E24" s="225" t="s">
        <v>195</v>
      </c>
      <c r="F24" s="225"/>
      <c r="G24" s="225"/>
      <c r="H24" s="225"/>
      <c r="I24" s="225"/>
      <c r="J24" s="225"/>
      <c r="K24" s="5">
        <v>10</v>
      </c>
      <c r="L24" s="11">
        <v>10</v>
      </c>
      <c r="M24" s="11">
        <v>10</v>
      </c>
      <c r="N24" s="11">
        <v>10</v>
      </c>
      <c r="O24" s="11">
        <v>10</v>
      </c>
      <c r="P24" s="11">
        <v>10</v>
      </c>
      <c r="Q24" s="11">
        <v>10</v>
      </c>
      <c r="R24" s="11">
        <v>10</v>
      </c>
      <c r="S24" s="11">
        <v>10</v>
      </c>
      <c r="T24" s="11">
        <v>10</v>
      </c>
      <c r="U24" s="11">
        <v>10</v>
      </c>
      <c r="V24" s="11">
        <v>10</v>
      </c>
      <c r="W24" s="11">
        <v>10</v>
      </c>
      <c r="X24" s="11">
        <v>10</v>
      </c>
      <c r="Y24" s="11">
        <v>10</v>
      </c>
      <c r="Z24" s="11">
        <v>10</v>
      </c>
      <c r="AA24" s="11">
        <v>10</v>
      </c>
      <c r="AB24" s="11">
        <v>10</v>
      </c>
      <c r="AC24" s="11">
        <v>10</v>
      </c>
      <c r="AD24" s="11">
        <v>10</v>
      </c>
      <c r="AE24" s="11">
        <v>10</v>
      </c>
      <c r="AF24" s="11">
        <v>10</v>
      </c>
      <c r="AG24" s="11">
        <v>10</v>
      </c>
      <c r="AH24" s="11">
        <v>10</v>
      </c>
      <c r="AI24" s="82">
        <v>10</v>
      </c>
      <c r="AJ24" s="11">
        <v>10</v>
      </c>
      <c r="AK24" s="11">
        <v>10</v>
      </c>
      <c r="AL24" s="11">
        <v>0</v>
      </c>
      <c r="AM24" s="11">
        <v>0</v>
      </c>
      <c r="AN24" s="11">
        <v>0</v>
      </c>
      <c r="AO24" s="11">
        <v>0</v>
      </c>
    </row>
    <row r="25" spans="1:132" x14ac:dyDescent="0.2">
      <c r="A25" s="203"/>
      <c r="B25" s="247"/>
      <c r="C25" s="247"/>
      <c r="D25" s="247"/>
      <c r="E25" s="225" t="s">
        <v>196</v>
      </c>
      <c r="F25" s="225"/>
      <c r="G25" s="225"/>
      <c r="H25" s="225"/>
      <c r="I25" s="225"/>
      <c r="J25" s="225"/>
      <c r="K25" s="5">
        <v>9</v>
      </c>
      <c r="L25" s="11">
        <v>9</v>
      </c>
      <c r="M25" s="11">
        <v>9</v>
      </c>
      <c r="N25" s="11">
        <v>9</v>
      </c>
      <c r="O25" s="11">
        <v>9</v>
      </c>
      <c r="P25" s="11">
        <v>9</v>
      </c>
      <c r="Q25" s="11">
        <v>9</v>
      </c>
      <c r="R25" s="11">
        <v>9</v>
      </c>
      <c r="S25" s="11">
        <v>9</v>
      </c>
      <c r="T25" s="11">
        <v>9</v>
      </c>
      <c r="U25" s="11">
        <v>9</v>
      </c>
      <c r="V25" s="11">
        <v>9</v>
      </c>
      <c r="W25" s="11">
        <v>9</v>
      </c>
      <c r="X25" s="11">
        <v>9</v>
      </c>
      <c r="Y25" s="11">
        <v>9</v>
      </c>
      <c r="Z25" s="11">
        <v>9</v>
      </c>
      <c r="AA25" s="11">
        <v>9</v>
      </c>
      <c r="AB25" s="11">
        <v>9</v>
      </c>
      <c r="AC25" s="11">
        <v>9</v>
      </c>
      <c r="AD25" s="11">
        <v>9</v>
      </c>
      <c r="AE25" s="11">
        <v>9</v>
      </c>
      <c r="AF25" s="11">
        <v>9</v>
      </c>
      <c r="AG25" s="11">
        <v>9</v>
      </c>
      <c r="AH25" s="11">
        <v>9</v>
      </c>
      <c r="AI25" s="11">
        <v>9</v>
      </c>
      <c r="AJ25" s="11">
        <v>9</v>
      </c>
      <c r="AK25" s="11">
        <v>9</v>
      </c>
      <c r="AL25" s="11">
        <v>0</v>
      </c>
      <c r="AM25" s="11">
        <v>0</v>
      </c>
      <c r="AN25" s="11">
        <v>0</v>
      </c>
      <c r="AO25" s="11">
        <v>0</v>
      </c>
    </row>
    <row r="26" spans="1:132" x14ac:dyDescent="0.2">
      <c r="A26" s="203"/>
      <c r="B26" s="247"/>
      <c r="C26" s="247"/>
      <c r="D26" s="247"/>
      <c r="E26" s="235" t="s">
        <v>197</v>
      </c>
      <c r="F26" s="235"/>
      <c r="G26" s="235"/>
      <c r="H26" s="235"/>
      <c r="I26" s="235"/>
      <c r="J26" s="235"/>
      <c r="K26" s="1">
        <v>19</v>
      </c>
      <c r="L26" s="4">
        <f>SUM(L24:L25)</f>
        <v>19</v>
      </c>
      <c r="M26" s="4">
        <f t="shared" ref="M26:AK26" si="1">SUM(M24:M25)</f>
        <v>19</v>
      </c>
      <c r="N26" s="4">
        <f t="shared" si="1"/>
        <v>19</v>
      </c>
      <c r="O26" s="4">
        <f t="shared" si="1"/>
        <v>19</v>
      </c>
      <c r="P26" s="4">
        <f t="shared" si="1"/>
        <v>19</v>
      </c>
      <c r="Q26" s="4">
        <f t="shared" si="1"/>
        <v>19</v>
      </c>
      <c r="R26" s="4">
        <f t="shared" si="1"/>
        <v>19</v>
      </c>
      <c r="S26" s="4">
        <f t="shared" si="1"/>
        <v>19</v>
      </c>
      <c r="T26" s="4">
        <f t="shared" si="1"/>
        <v>19</v>
      </c>
      <c r="U26" s="4">
        <f t="shared" si="1"/>
        <v>19</v>
      </c>
      <c r="V26" s="4">
        <f t="shared" si="1"/>
        <v>19</v>
      </c>
      <c r="W26" s="4">
        <f t="shared" si="1"/>
        <v>19</v>
      </c>
      <c r="X26" s="4">
        <f t="shared" si="1"/>
        <v>19</v>
      </c>
      <c r="Y26" s="4">
        <f t="shared" si="1"/>
        <v>19</v>
      </c>
      <c r="Z26" s="4">
        <f t="shared" si="1"/>
        <v>19</v>
      </c>
      <c r="AA26" s="4">
        <f t="shared" si="1"/>
        <v>19</v>
      </c>
      <c r="AB26" s="4">
        <f t="shared" si="1"/>
        <v>19</v>
      </c>
      <c r="AC26" s="4">
        <f t="shared" si="1"/>
        <v>19</v>
      </c>
      <c r="AD26" s="4">
        <f t="shared" si="1"/>
        <v>19</v>
      </c>
      <c r="AE26" s="4">
        <f t="shared" si="1"/>
        <v>19</v>
      </c>
      <c r="AF26" s="4">
        <f t="shared" si="1"/>
        <v>19</v>
      </c>
      <c r="AG26" s="4">
        <f t="shared" si="1"/>
        <v>19</v>
      </c>
      <c r="AH26" s="4">
        <f t="shared" si="1"/>
        <v>19</v>
      </c>
      <c r="AI26" s="4">
        <f t="shared" si="1"/>
        <v>19</v>
      </c>
      <c r="AJ26" s="4">
        <f t="shared" si="1"/>
        <v>19</v>
      </c>
      <c r="AK26" s="4">
        <f t="shared" si="1"/>
        <v>19</v>
      </c>
      <c r="AL26" s="4">
        <v>0</v>
      </c>
      <c r="AM26" s="4">
        <v>0</v>
      </c>
      <c r="AN26" s="4">
        <v>0</v>
      </c>
      <c r="AO26" s="4">
        <v>0</v>
      </c>
    </row>
    <row r="27" spans="1:132" s="8" customFormat="1" x14ac:dyDescent="0.2">
      <c r="A27" s="203" t="s">
        <v>198</v>
      </c>
      <c r="B27" s="221" t="s">
        <v>199</v>
      </c>
      <c r="C27" s="221"/>
      <c r="D27" s="221"/>
      <c r="E27" s="221"/>
      <c r="F27" s="221"/>
      <c r="G27" s="221"/>
      <c r="H27" s="221"/>
      <c r="I27" s="221"/>
      <c r="J27" s="221"/>
      <c r="K27" s="221"/>
      <c r="L27" s="203" t="s">
        <v>180</v>
      </c>
      <c r="M27" s="203" t="s">
        <v>180</v>
      </c>
      <c r="N27" s="203" t="s">
        <v>180</v>
      </c>
      <c r="O27" s="203" t="s">
        <v>180</v>
      </c>
      <c r="P27" s="203" t="s">
        <v>180</v>
      </c>
      <c r="Q27" s="203" t="s">
        <v>180</v>
      </c>
      <c r="R27" s="203" t="s">
        <v>180</v>
      </c>
      <c r="S27" s="203" t="s">
        <v>180</v>
      </c>
      <c r="T27" s="203" t="s">
        <v>180</v>
      </c>
      <c r="U27" s="203" t="s">
        <v>180</v>
      </c>
      <c r="V27" s="203" t="s">
        <v>180</v>
      </c>
      <c r="W27" s="203" t="s">
        <v>180</v>
      </c>
      <c r="X27" s="203" t="s">
        <v>180</v>
      </c>
      <c r="Y27" s="203" t="s">
        <v>180</v>
      </c>
      <c r="Z27" s="203" t="s">
        <v>180</v>
      </c>
      <c r="AA27" s="203" t="s">
        <v>180</v>
      </c>
      <c r="AB27" s="203" t="s">
        <v>180</v>
      </c>
      <c r="AC27" s="203" t="s">
        <v>180</v>
      </c>
      <c r="AD27" s="203" t="s">
        <v>180</v>
      </c>
      <c r="AE27" s="203" t="s">
        <v>180</v>
      </c>
      <c r="AF27" s="203" t="s">
        <v>180</v>
      </c>
      <c r="AG27" s="203" t="s">
        <v>180</v>
      </c>
      <c r="AH27" s="203" t="s">
        <v>180</v>
      </c>
      <c r="AI27" s="203" t="s">
        <v>180</v>
      </c>
      <c r="AJ27" s="203" t="s">
        <v>180</v>
      </c>
      <c r="AK27" s="203" t="s">
        <v>180</v>
      </c>
      <c r="AL27" s="203" t="s">
        <v>180</v>
      </c>
      <c r="AM27" s="203" t="s">
        <v>180</v>
      </c>
      <c r="AN27" s="203" t="s">
        <v>180</v>
      </c>
      <c r="AO27" s="203" t="s">
        <v>180</v>
      </c>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x14ac:dyDescent="0.2">
      <c r="A28" s="203"/>
      <c r="B28" s="247" t="s">
        <v>200</v>
      </c>
      <c r="C28" s="247"/>
      <c r="D28" s="247"/>
      <c r="E28" s="235" t="s">
        <v>193</v>
      </c>
      <c r="F28" s="235"/>
      <c r="G28" s="235"/>
      <c r="H28" s="235"/>
      <c r="I28" s="235"/>
      <c r="J28" s="235"/>
      <c r="K28" s="1" t="s">
        <v>194</v>
      </c>
      <c r="L28" s="203"/>
      <c r="M28" s="203"/>
      <c r="N28" s="203"/>
      <c r="O28" s="203"/>
      <c r="P28" s="203"/>
      <c r="Q28" s="203"/>
      <c r="R28" s="203"/>
      <c r="S28" s="203"/>
      <c r="T28" s="203"/>
      <c r="U28" s="203"/>
      <c r="V28" s="203"/>
      <c r="W28" s="203"/>
      <c r="X28" s="203"/>
      <c r="Y28" s="203"/>
      <c r="Z28" s="203"/>
      <c r="AA28" s="203"/>
      <c r="AB28" s="203"/>
      <c r="AC28" s="203"/>
      <c r="AD28" s="203"/>
      <c r="AE28" s="203"/>
      <c r="AF28" s="203"/>
      <c r="AG28" s="203"/>
      <c r="AH28" s="203"/>
      <c r="AI28" s="203"/>
      <c r="AJ28" s="203"/>
      <c r="AK28" s="203"/>
      <c r="AL28" s="203"/>
      <c r="AM28" s="203"/>
      <c r="AN28" s="203"/>
      <c r="AO28" s="203"/>
    </row>
    <row r="29" spans="1:132" x14ac:dyDescent="0.2">
      <c r="A29" s="203"/>
      <c r="B29" s="247"/>
      <c r="C29" s="247"/>
      <c r="D29" s="247"/>
      <c r="E29" s="225" t="s">
        <v>201</v>
      </c>
      <c r="F29" s="225"/>
      <c r="G29" s="225"/>
      <c r="H29" s="225"/>
      <c r="I29" s="225"/>
      <c r="J29" s="225"/>
      <c r="K29" s="5">
        <v>20</v>
      </c>
      <c r="L29" s="11">
        <v>20</v>
      </c>
      <c r="M29" s="11">
        <v>20</v>
      </c>
      <c r="N29" s="11">
        <v>20</v>
      </c>
      <c r="O29" s="11">
        <v>20</v>
      </c>
      <c r="P29" s="11">
        <v>20</v>
      </c>
      <c r="Q29" s="11">
        <v>20</v>
      </c>
      <c r="R29" s="11">
        <v>20</v>
      </c>
      <c r="S29" s="11">
        <v>20</v>
      </c>
      <c r="T29" s="11">
        <v>20</v>
      </c>
      <c r="U29" s="11">
        <v>20</v>
      </c>
      <c r="V29" s="11">
        <v>20</v>
      </c>
      <c r="W29" s="11">
        <v>20</v>
      </c>
      <c r="X29" s="11">
        <v>20</v>
      </c>
      <c r="Y29" s="11">
        <v>20</v>
      </c>
      <c r="Z29" s="11">
        <v>20</v>
      </c>
      <c r="AA29" s="11">
        <v>20</v>
      </c>
      <c r="AB29" s="11">
        <v>20</v>
      </c>
      <c r="AC29" s="11">
        <v>20</v>
      </c>
      <c r="AD29" s="11">
        <v>20</v>
      </c>
      <c r="AE29" s="11">
        <v>20</v>
      </c>
      <c r="AF29" s="11">
        <v>20</v>
      </c>
      <c r="AG29" s="11">
        <v>20</v>
      </c>
      <c r="AH29" s="11">
        <v>20</v>
      </c>
      <c r="AI29" s="11">
        <v>20</v>
      </c>
      <c r="AJ29" s="11">
        <v>20</v>
      </c>
      <c r="AK29" s="11">
        <v>20</v>
      </c>
      <c r="AL29" s="11">
        <v>0</v>
      </c>
      <c r="AM29" s="11">
        <v>0</v>
      </c>
      <c r="AN29" s="11">
        <v>0</v>
      </c>
      <c r="AO29" s="11">
        <v>0</v>
      </c>
    </row>
    <row r="30" spans="1:132" x14ac:dyDescent="0.2">
      <c r="A30" s="203"/>
      <c r="B30" s="247"/>
      <c r="C30" s="247"/>
      <c r="D30" s="247"/>
      <c r="E30" s="225" t="s">
        <v>202</v>
      </c>
      <c r="F30" s="225"/>
      <c r="G30" s="225"/>
      <c r="H30" s="225"/>
      <c r="I30" s="225"/>
      <c r="J30" s="225"/>
      <c r="K30" s="5">
        <v>5</v>
      </c>
      <c r="L30" s="11">
        <v>0</v>
      </c>
      <c r="M30" s="11">
        <v>0</v>
      </c>
      <c r="N30" s="11">
        <v>0</v>
      </c>
      <c r="O30" s="11">
        <v>0</v>
      </c>
      <c r="P30" s="11">
        <v>0</v>
      </c>
      <c r="Q30" s="11">
        <v>0</v>
      </c>
      <c r="R30" s="11">
        <v>0</v>
      </c>
      <c r="S30" s="11">
        <v>0</v>
      </c>
      <c r="T30" s="11">
        <v>0</v>
      </c>
      <c r="U30" s="11">
        <v>0</v>
      </c>
      <c r="V30" s="11">
        <v>0</v>
      </c>
      <c r="W30" s="11">
        <v>0</v>
      </c>
      <c r="X30" s="11">
        <v>0</v>
      </c>
      <c r="Y30" s="11">
        <v>0</v>
      </c>
      <c r="Z30" s="11">
        <v>0</v>
      </c>
      <c r="AA30" s="11">
        <v>0</v>
      </c>
      <c r="AB30" s="11">
        <v>0</v>
      </c>
      <c r="AC30" s="11">
        <v>0</v>
      </c>
      <c r="AD30" s="11">
        <v>0</v>
      </c>
      <c r="AE30" s="11">
        <v>0</v>
      </c>
      <c r="AF30" s="11">
        <v>0</v>
      </c>
      <c r="AG30" s="11">
        <v>0</v>
      </c>
      <c r="AH30" s="11">
        <v>0</v>
      </c>
      <c r="AI30" s="11">
        <v>0</v>
      </c>
      <c r="AJ30" s="11">
        <v>0</v>
      </c>
      <c r="AK30" s="11">
        <v>0</v>
      </c>
      <c r="AL30" s="11">
        <v>0</v>
      </c>
      <c r="AM30" s="11">
        <v>0</v>
      </c>
      <c r="AN30" s="11">
        <v>0</v>
      </c>
      <c r="AO30" s="11">
        <v>0</v>
      </c>
    </row>
    <row r="31" spans="1:132" x14ac:dyDescent="0.2">
      <c r="A31" s="203"/>
      <c r="B31" s="247"/>
      <c r="C31" s="247"/>
      <c r="D31" s="247"/>
      <c r="E31" s="235" t="s">
        <v>197</v>
      </c>
      <c r="F31" s="235"/>
      <c r="G31" s="235"/>
      <c r="H31" s="235"/>
      <c r="I31" s="235"/>
      <c r="J31" s="235"/>
      <c r="K31" s="1">
        <v>25</v>
      </c>
      <c r="L31" s="4">
        <f>SUM(L29:L30)</f>
        <v>20</v>
      </c>
      <c r="M31" s="4">
        <f t="shared" ref="M31:AN31" si="2">SUM(M29:M30)</f>
        <v>20</v>
      </c>
      <c r="N31" s="4">
        <f t="shared" si="2"/>
        <v>20</v>
      </c>
      <c r="O31" s="4">
        <f t="shared" si="2"/>
        <v>20</v>
      </c>
      <c r="P31" s="4">
        <f t="shared" si="2"/>
        <v>20</v>
      </c>
      <c r="Q31" s="4">
        <f t="shared" si="2"/>
        <v>20</v>
      </c>
      <c r="R31" s="4">
        <f t="shared" si="2"/>
        <v>20</v>
      </c>
      <c r="S31" s="4">
        <f t="shared" si="2"/>
        <v>20</v>
      </c>
      <c r="T31" s="4">
        <f t="shared" si="2"/>
        <v>20</v>
      </c>
      <c r="U31" s="4">
        <f t="shared" si="2"/>
        <v>20</v>
      </c>
      <c r="V31" s="4">
        <f t="shared" si="2"/>
        <v>20</v>
      </c>
      <c r="W31" s="4">
        <f t="shared" si="2"/>
        <v>20</v>
      </c>
      <c r="X31" s="4">
        <f t="shared" si="2"/>
        <v>20</v>
      </c>
      <c r="Y31" s="4">
        <f t="shared" si="2"/>
        <v>20</v>
      </c>
      <c r="Z31" s="4">
        <f t="shared" si="2"/>
        <v>20</v>
      </c>
      <c r="AA31" s="4">
        <f t="shared" si="2"/>
        <v>20</v>
      </c>
      <c r="AB31" s="4">
        <f t="shared" si="2"/>
        <v>20</v>
      </c>
      <c r="AC31" s="4">
        <f t="shared" si="2"/>
        <v>20</v>
      </c>
      <c r="AD31" s="4">
        <f t="shared" si="2"/>
        <v>20</v>
      </c>
      <c r="AE31" s="4">
        <f t="shared" si="2"/>
        <v>20</v>
      </c>
      <c r="AF31" s="4">
        <f t="shared" si="2"/>
        <v>20</v>
      </c>
      <c r="AG31" s="4">
        <f t="shared" si="2"/>
        <v>20</v>
      </c>
      <c r="AH31" s="4">
        <f t="shared" si="2"/>
        <v>20</v>
      </c>
      <c r="AI31" s="4">
        <f t="shared" si="2"/>
        <v>20</v>
      </c>
      <c r="AJ31" s="4">
        <f t="shared" si="2"/>
        <v>20</v>
      </c>
      <c r="AK31" s="4">
        <f t="shared" si="2"/>
        <v>20</v>
      </c>
      <c r="AL31" s="4">
        <v>0</v>
      </c>
      <c r="AM31" s="4">
        <v>0</v>
      </c>
      <c r="AN31" s="4">
        <f t="shared" si="2"/>
        <v>0</v>
      </c>
      <c r="AO31" s="4">
        <v>0</v>
      </c>
    </row>
    <row r="32" spans="1:132" s="8" customFormat="1" x14ac:dyDescent="0.2">
      <c r="A32" s="203" t="s">
        <v>203</v>
      </c>
      <c r="B32" s="221" t="s">
        <v>204</v>
      </c>
      <c r="C32" s="221"/>
      <c r="D32" s="221"/>
      <c r="E32" s="221"/>
      <c r="F32" s="221"/>
      <c r="G32" s="221"/>
      <c r="H32" s="221"/>
      <c r="I32" s="221"/>
      <c r="J32" s="221" t="s">
        <v>194</v>
      </c>
      <c r="K32" s="221"/>
      <c r="L32" s="6" t="s">
        <v>180</v>
      </c>
      <c r="M32" s="6" t="s">
        <v>180</v>
      </c>
      <c r="N32" s="6" t="s">
        <v>180</v>
      </c>
      <c r="O32" s="6" t="s">
        <v>180</v>
      </c>
      <c r="P32" s="6" t="s">
        <v>180</v>
      </c>
      <c r="Q32" s="6" t="s">
        <v>180</v>
      </c>
      <c r="R32" s="6" t="s">
        <v>180</v>
      </c>
      <c r="S32" s="6" t="s">
        <v>180</v>
      </c>
      <c r="T32" s="6" t="s">
        <v>180</v>
      </c>
      <c r="U32" s="6" t="s">
        <v>180</v>
      </c>
      <c r="V32" s="6" t="s">
        <v>180</v>
      </c>
      <c r="W32" s="6" t="s">
        <v>180</v>
      </c>
      <c r="X32" s="6" t="s">
        <v>180</v>
      </c>
      <c r="Y32" s="6" t="s">
        <v>180</v>
      </c>
      <c r="Z32" s="6" t="s">
        <v>180</v>
      </c>
      <c r="AA32" s="6" t="s">
        <v>180</v>
      </c>
      <c r="AB32" s="6" t="s">
        <v>180</v>
      </c>
      <c r="AC32" s="6" t="s">
        <v>180</v>
      </c>
      <c r="AD32" s="6" t="s">
        <v>180</v>
      </c>
      <c r="AE32" s="6" t="s">
        <v>180</v>
      </c>
      <c r="AF32" s="6" t="s">
        <v>180</v>
      </c>
      <c r="AG32" s="6" t="s">
        <v>180</v>
      </c>
      <c r="AH32" s="6" t="s">
        <v>180</v>
      </c>
      <c r="AI32" s="6" t="s">
        <v>180</v>
      </c>
      <c r="AJ32" s="6" t="s">
        <v>180</v>
      </c>
      <c r="AK32" s="6" t="s">
        <v>180</v>
      </c>
      <c r="AL32" s="6" t="s">
        <v>180</v>
      </c>
      <c r="AM32" s="6" t="s">
        <v>180</v>
      </c>
      <c r="AN32" s="6" t="s">
        <v>180</v>
      </c>
      <c r="AO32" s="6" t="s">
        <v>180</v>
      </c>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ht="63" customHeight="1" x14ac:dyDescent="0.2">
      <c r="A33" s="203"/>
      <c r="B33" s="247" t="s">
        <v>205</v>
      </c>
      <c r="C33" s="247"/>
      <c r="D33" s="247"/>
      <c r="E33" s="247"/>
      <c r="F33" s="247"/>
      <c r="G33" s="247"/>
      <c r="H33" s="247"/>
      <c r="I33" s="247"/>
      <c r="J33" s="246">
        <v>1</v>
      </c>
      <c r="K33" s="246"/>
      <c r="L33" s="11">
        <v>1</v>
      </c>
      <c r="M33" s="11">
        <v>1</v>
      </c>
      <c r="N33" s="11">
        <v>1</v>
      </c>
      <c r="O33" s="11">
        <v>1</v>
      </c>
      <c r="P33" s="11">
        <v>1</v>
      </c>
      <c r="Q33" s="11">
        <v>1</v>
      </c>
      <c r="R33" s="11">
        <v>1</v>
      </c>
      <c r="S33" s="11">
        <v>1</v>
      </c>
      <c r="T33" s="11">
        <v>1</v>
      </c>
      <c r="U33" s="11">
        <v>1</v>
      </c>
      <c r="V33" s="11">
        <v>1</v>
      </c>
      <c r="W33" s="11">
        <v>1</v>
      </c>
      <c r="X33" s="11">
        <v>1</v>
      </c>
      <c r="Y33" s="11">
        <v>1</v>
      </c>
      <c r="Z33" s="11">
        <v>1</v>
      </c>
      <c r="AA33" s="11">
        <v>1</v>
      </c>
      <c r="AB33" s="11">
        <v>1</v>
      </c>
      <c r="AC33" s="11">
        <v>1</v>
      </c>
      <c r="AD33" s="11">
        <v>1</v>
      </c>
      <c r="AE33" s="11">
        <v>1</v>
      </c>
      <c r="AF33" s="11">
        <v>1</v>
      </c>
      <c r="AG33" s="11">
        <v>1</v>
      </c>
      <c r="AH33" s="11">
        <v>1</v>
      </c>
      <c r="AI33" s="11">
        <v>1</v>
      </c>
      <c r="AJ33" s="11">
        <v>1</v>
      </c>
      <c r="AK33" s="82">
        <v>1</v>
      </c>
      <c r="AL33" s="11">
        <v>0</v>
      </c>
      <c r="AM33" s="11">
        <v>0</v>
      </c>
      <c r="AN33" s="11">
        <v>0</v>
      </c>
      <c r="AO33" s="11">
        <v>0</v>
      </c>
    </row>
    <row r="34" spans="1:132" s="8" customFormat="1" x14ac:dyDescent="0.2">
      <c r="A34" s="203" t="s">
        <v>206</v>
      </c>
      <c r="B34" s="221" t="s">
        <v>207</v>
      </c>
      <c r="C34" s="221"/>
      <c r="D34" s="221"/>
      <c r="E34" s="221"/>
      <c r="F34" s="221"/>
      <c r="G34" s="221"/>
      <c r="H34" s="221"/>
      <c r="I34" s="221"/>
      <c r="J34" s="221" t="s">
        <v>194</v>
      </c>
      <c r="K34" s="221"/>
      <c r="L34" s="6" t="s">
        <v>180</v>
      </c>
      <c r="M34" s="6" t="s">
        <v>180</v>
      </c>
      <c r="N34" s="6" t="s">
        <v>180</v>
      </c>
      <c r="O34" s="6" t="s">
        <v>180</v>
      </c>
      <c r="P34" s="6" t="s">
        <v>180</v>
      </c>
      <c r="Q34" s="6" t="s">
        <v>180</v>
      </c>
      <c r="R34" s="6" t="s">
        <v>180</v>
      </c>
      <c r="S34" s="6" t="s">
        <v>180</v>
      </c>
      <c r="T34" s="6" t="s">
        <v>180</v>
      </c>
      <c r="U34" s="6" t="s">
        <v>180</v>
      </c>
      <c r="V34" s="6" t="s">
        <v>180</v>
      </c>
      <c r="W34" s="6" t="s">
        <v>180</v>
      </c>
      <c r="X34" s="6" t="s">
        <v>180</v>
      </c>
      <c r="Y34" s="6" t="s">
        <v>180</v>
      </c>
      <c r="Z34" s="6" t="s">
        <v>180</v>
      </c>
      <c r="AA34" s="6" t="s">
        <v>180</v>
      </c>
      <c r="AB34" s="6" t="s">
        <v>180</v>
      </c>
      <c r="AC34" s="6" t="s">
        <v>180</v>
      </c>
      <c r="AD34" s="6" t="s">
        <v>180</v>
      </c>
      <c r="AE34" s="6" t="s">
        <v>180</v>
      </c>
      <c r="AF34" s="6" t="s">
        <v>180</v>
      </c>
      <c r="AG34" s="6" t="s">
        <v>180</v>
      </c>
      <c r="AH34" s="6" t="s">
        <v>180</v>
      </c>
      <c r="AI34" s="6" t="s">
        <v>180</v>
      </c>
      <c r="AJ34" s="6" t="s">
        <v>180</v>
      </c>
      <c r="AK34" s="6" t="s">
        <v>180</v>
      </c>
      <c r="AL34" s="6" t="s">
        <v>180</v>
      </c>
      <c r="AM34" s="6" t="s">
        <v>180</v>
      </c>
      <c r="AN34" s="6" t="s">
        <v>180</v>
      </c>
      <c r="AO34" s="6" t="s">
        <v>180</v>
      </c>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ht="63" customHeight="1" x14ac:dyDescent="0.2">
      <c r="A35" s="203"/>
      <c r="B35" s="247" t="s">
        <v>208</v>
      </c>
      <c r="C35" s="247"/>
      <c r="D35" s="247"/>
      <c r="E35" s="247"/>
      <c r="F35" s="247"/>
      <c r="G35" s="247"/>
      <c r="H35" s="247"/>
      <c r="I35" s="247"/>
      <c r="J35" s="246" t="s">
        <v>209</v>
      </c>
      <c r="K35" s="246"/>
      <c r="L35" s="11">
        <v>0.25</v>
      </c>
      <c r="M35" s="11">
        <v>0.25</v>
      </c>
      <c r="N35" s="11">
        <v>0.25</v>
      </c>
      <c r="O35" s="11">
        <v>0.25</v>
      </c>
      <c r="P35" s="11">
        <v>0.25</v>
      </c>
      <c r="Q35" s="11">
        <v>0.25</v>
      </c>
      <c r="R35" s="11">
        <v>0.25</v>
      </c>
      <c r="S35" s="11">
        <v>0.25</v>
      </c>
      <c r="T35" s="11">
        <v>0.25</v>
      </c>
      <c r="U35" s="11">
        <v>0.25</v>
      </c>
      <c r="V35" s="82">
        <v>0.25</v>
      </c>
      <c r="W35" s="11">
        <v>0.25</v>
      </c>
      <c r="X35" s="82">
        <v>0</v>
      </c>
      <c r="Y35" s="82">
        <v>0.25</v>
      </c>
      <c r="Z35" s="11">
        <v>0.25</v>
      </c>
      <c r="AA35" s="11">
        <v>0.25</v>
      </c>
      <c r="AB35" s="11">
        <v>0.25</v>
      </c>
      <c r="AC35" s="11">
        <v>0.25</v>
      </c>
      <c r="AD35" s="11">
        <v>0.25</v>
      </c>
      <c r="AE35" s="11">
        <v>0.25</v>
      </c>
      <c r="AF35" s="11">
        <v>0.25</v>
      </c>
      <c r="AG35" s="11">
        <v>0.25</v>
      </c>
      <c r="AH35" s="11">
        <v>0.25</v>
      </c>
      <c r="AI35" s="11">
        <v>0.25</v>
      </c>
      <c r="AJ35" s="11">
        <v>0.25</v>
      </c>
      <c r="AK35" s="11">
        <v>0.25</v>
      </c>
      <c r="AL35" s="11">
        <v>0</v>
      </c>
      <c r="AM35" s="11">
        <v>0</v>
      </c>
      <c r="AN35" s="11">
        <v>0</v>
      </c>
      <c r="AO35" s="11">
        <v>0</v>
      </c>
    </row>
    <row r="36" spans="1:132" s="8" customFormat="1" x14ac:dyDescent="0.2">
      <c r="A36" s="203" t="s">
        <v>210</v>
      </c>
      <c r="B36" s="221" t="s">
        <v>211</v>
      </c>
      <c r="C36" s="221"/>
      <c r="D36" s="221"/>
      <c r="E36" s="221"/>
      <c r="F36" s="221"/>
      <c r="G36" s="221"/>
      <c r="H36" s="221"/>
      <c r="I36" s="221"/>
      <c r="J36" s="196" t="s">
        <v>194</v>
      </c>
      <c r="K36" s="198"/>
      <c r="L36" s="6" t="s">
        <v>180</v>
      </c>
      <c r="M36" s="6" t="s">
        <v>180</v>
      </c>
      <c r="N36" s="6" t="s">
        <v>180</v>
      </c>
      <c r="O36" s="6" t="s">
        <v>180</v>
      </c>
      <c r="P36" s="6" t="s">
        <v>180</v>
      </c>
      <c r="Q36" s="6" t="s">
        <v>180</v>
      </c>
      <c r="R36" s="6" t="s">
        <v>180</v>
      </c>
      <c r="S36" s="6" t="s">
        <v>180</v>
      </c>
      <c r="T36" s="6" t="s">
        <v>180</v>
      </c>
      <c r="U36" s="6" t="s">
        <v>180</v>
      </c>
      <c r="V36" s="6" t="s">
        <v>180</v>
      </c>
      <c r="W36" s="6" t="s">
        <v>180</v>
      </c>
      <c r="X36" s="6" t="s">
        <v>180</v>
      </c>
      <c r="Y36" s="6" t="s">
        <v>180</v>
      </c>
      <c r="Z36" s="6" t="s">
        <v>180</v>
      </c>
      <c r="AA36" s="6" t="s">
        <v>180</v>
      </c>
      <c r="AB36" s="6" t="s">
        <v>180</v>
      </c>
      <c r="AC36" s="6" t="s">
        <v>180</v>
      </c>
      <c r="AD36" s="6" t="s">
        <v>180</v>
      </c>
      <c r="AE36" s="6" t="s">
        <v>180</v>
      </c>
      <c r="AF36" s="6" t="s">
        <v>180</v>
      </c>
      <c r="AG36" s="6" t="s">
        <v>180</v>
      </c>
      <c r="AH36" s="6" t="s">
        <v>180</v>
      </c>
      <c r="AI36" s="6" t="s">
        <v>180</v>
      </c>
      <c r="AJ36" s="6" t="s">
        <v>180</v>
      </c>
      <c r="AK36" s="6" t="s">
        <v>180</v>
      </c>
      <c r="AL36" s="6" t="s">
        <v>180</v>
      </c>
      <c r="AM36" s="6" t="s">
        <v>180</v>
      </c>
      <c r="AN36" s="6" t="s">
        <v>180</v>
      </c>
      <c r="AO36" s="6" t="s">
        <v>180</v>
      </c>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ht="63" customHeight="1" x14ac:dyDescent="0.2">
      <c r="A37" s="203"/>
      <c r="B37" s="247" t="s">
        <v>212</v>
      </c>
      <c r="C37" s="247"/>
      <c r="D37" s="247"/>
      <c r="E37" s="247"/>
      <c r="F37" s="247"/>
      <c r="G37" s="247"/>
      <c r="H37" s="247"/>
      <c r="I37" s="247"/>
      <c r="J37" s="254" t="s">
        <v>209</v>
      </c>
      <c r="K37" s="255"/>
      <c r="L37" s="11">
        <v>0.25</v>
      </c>
      <c r="M37" s="11">
        <v>0.25</v>
      </c>
      <c r="N37" s="11">
        <v>0.25</v>
      </c>
      <c r="O37" s="11">
        <v>0.25</v>
      </c>
      <c r="P37" s="11">
        <v>0.25</v>
      </c>
      <c r="Q37" s="11">
        <v>0.25</v>
      </c>
      <c r="R37" s="11">
        <v>0.25</v>
      </c>
      <c r="S37" s="11">
        <v>0.25</v>
      </c>
      <c r="T37" s="11">
        <v>0.25</v>
      </c>
      <c r="U37" s="11">
        <v>0.25</v>
      </c>
      <c r="V37" s="11">
        <v>0.25</v>
      </c>
      <c r="W37" s="11">
        <v>0.25</v>
      </c>
      <c r="X37" s="11">
        <v>0.25</v>
      </c>
      <c r="Y37" s="11">
        <v>0.25</v>
      </c>
      <c r="Z37" s="11">
        <v>0.25</v>
      </c>
      <c r="AA37" s="11">
        <v>0.25</v>
      </c>
      <c r="AB37" s="11">
        <v>0.25</v>
      </c>
      <c r="AC37" s="11">
        <v>0.25</v>
      </c>
      <c r="AD37" s="11">
        <v>0.25</v>
      </c>
      <c r="AE37" s="11">
        <v>0.25</v>
      </c>
      <c r="AF37" s="82">
        <v>0.25</v>
      </c>
      <c r="AG37" s="11">
        <v>0.25</v>
      </c>
      <c r="AH37" s="11">
        <v>0.25</v>
      </c>
      <c r="AI37" s="11">
        <v>0.25</v>
      </c>
      <c r="AJ37" s="11">
        <v>0.25</v>
      </c>
      <c r="AK37" s="11">
        <v>0.25</v>
      </c>
      <c r="AL37" s="11">
        <v>0</v>
      </c>
      <c r="AM37" s="11">
        <v>0</v>
      </c>
      <c r="AN37" s="11">
        <v>0</v>
      </c>
      <c r="AO37" s="11">
        <v>30</v>
      </c>
    </row>
    <row r="38" spans="1:132" s="8" customFormat="1" x14ac:dyDescent="0.2">
      <c r="A38" s="203" t="s">
        <v>213</v>
      </c>
      <c r="B38" s="203"/>
      <c r="C38" s="203"/>
      <c r="D38" s="203"/>
      <c r="E38" s="203"/>
      <c r="F38" s="203"/>
      <c r="G38" s="203"/>
      <c r="H38" s="203"/>
      <c r="I38" s="203"/>
      <c r="J38" s="203"/>
      <c r="K38" s="203"/>
      <c r="L38" s="12">
        <f t="shared" ref="L38:AO38" si="3">L26+L31+L33+L35+L37</f>
        <v>40.5</v>
      </c>
      <c r="M38" s="12">
        <f t="shared" si="3"/>
        <v>40.5</v>
      </c>
      <c r="N38" s="12">
        <f t="shared" si="3"/>
        <v>40.5</v>
      </c>
      <c r="O38" s="12">
        <f t="shared" si="3"/>
        <v>40.5</v>
      </c>
      <c r="P38" s="12">
        <f t="shared" si="3"/>
        <v>40.5</v>
      </c>
      <c r="Q38" s="12">
        <f t="shared" si="3"/>
        <v>40.5</v>
      </c>
      <c r="R38" s="12">
        <f t="shared" si="3"/>
        <v>40.5</v>
      </c>
      <c r="S38" s="12">
        <f t="shared" si="3"/>
        <v>40.5</v>
      </c>
      <c r="T38" s="12">
        <f t="shared" si="3"/>
        <v>40.5</v>
      </c>
      <c r="U38" s="12">
        <f t="shared" si="3"/>
        <v>40.5</v>
      </c>
      <c r="V38" s="12">
        <f t="shared" si="3"/>
        <v>40.5</v>
      </c>
      <c r="W38" s="12">
        <f t="shared" si="3"/>
        <v>40.5</v>
      </c>
      <c r="X38" s="12">
        <f t="shared" si="3"/>
        <v>40.25</v>
      </c>
      <c r="Y38" s="12">
        <f t="shared" si="3"/>
        <v>40.5</v>
      </c>
      <c r="Z38" s="12">
        <f t="shared" si="3"/>
        <v>40.5</v>
      </c>
      <c r="AA38" s="12">
        <f t="shared" si="3"/>
        <v>40.5</v>
      </c>
      <c r="AB38" s="12">
        <f t="shared" si="3"/>
        <v>40.5</v>
      </c>
      <c r="AC38" s="12">
        <f t="shared" si="3"/>
        <v>40.5</v>
      </c>
      <c r="AD38" s="12">
        <f t="shared" si="3"/>
        <v>40.5</v>
      </c>
      <c r="AE38" s="12">
        <f t="shared" si="3"/>
        <v>40.5</v>
      </c>
      <c r="AF38" s="12">
        <f t="shared" si="3"/>
        <v>40.5</v>
      </c>
      <c r="AG38" s="12">
        <f t="shared" si="3"/>
        <v>40.5</v>
      </c>
      <c r="AH38" s="12">
        <f t="shared" si="3"/>
        <v>40.5</v>
      </c>
      <c r="AI38" s="12">
        <f t="shared" si="3"/>
        <v>40.5</v>
      </c>
      <c r="AJ38" s="12">
        <f t="shared" si="3"/>
        <v>40.5</v>
      </c>
      <c r="AK38" s="12">
        <f t="shared" si="3"/>
        <v>40.5</v>
      </c>
      <c r="AL38" s="12">
        <f t="shared" si="3"/>
        <v>0</v>
      </c>
      <c r="AM38" s="12">
        <f t="shared" si="3"/>
        <v>0</v>
      </c>
      <c r="AN38" s="12">
        <f t="shared" si="3"/>
        <v>0</v>
      </c>
      <c r="AO38" s="12">
        <f t="shared" si="3"/>
        <v>30</v>
      </c>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x14ac:dyDescent="0.2">
      <c r="A39" s="203" t="s">
        <v>214</v>
      </c>
      <c r="B39" s="203"/>
      <c r="C39" s="203"/>
      <c r="D39" s="203"/>
      <c r="E39" s="203"/>
      <c r="F39" s="203"/>
      <c r="G39" s="203"/>
      <c r="H39" s="203"/>
      <c r="I39" s="203"/>
      <c r="J39" s="203"/>
      <c r="K39" s="203"/>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row>
    <row r="40" spans="1:132" ht="54.75" customHeight="1" x14ac:dyDescent="0.2">
      <c r="A40" s="199" t="s">
        <v>215</v>
      </c>
      <c r="B40" s="200"/>
      <c r="C40" s="200"/>
      <c r="D40" s="200"/>
      <c r="E40" s="200"/>
      <c r="F40" s="200"/>
      <c r="G40" s="200"/>
      <c r="H40" s="200"/>
      <c r="I40" s="200"/>
      <c r="J40" s="200"/>
      <c r="K40" s="201"/>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row>
    <row r="41" spans="1:132" x14ac:dyDescent="0.2">
      <c r="A41" s="238" t="s">
        <v>216</v>
      </c>
      <c r="B41" s="239"/>
      <c r="C41" s="239"/>
      <c r="D41" s="239"/>
      <c r="E41" s="239"/>
      <c r="F41" s="239"/>
      <c r="G41" s="239"/>
      <c r="H41" s="239"/>
      <c r="I41" s="239"/>
      <c r="J41" s="239"/>
      <c r="K41" s="240"/>
      <c r="L41" s="12">
        <f>L38-L39-L40</f>
        <v>40.5</v>
      </c>
      <c r="M41" s="12">
        <f t="shared" ref="M41:AO41" si="4">M38-M39-M40</f>
        <v>40.5</v>
      </c>
      <c r="N41" s="12">
        <f t="shared" si="4"/>
        <v>40.5</v>
      </c>
      <c r="O41" s="12">
        <f t="shared" si="4"/>
        <v>40.5</v>
      </c>
      <c r="P41" s="12">
        <f t="shared" si="4"/>
        <v>40.5</v>
      </c>
      <c r="Q41" s="12">
        <f t="shared" si="4"/>
        <v>40.5</v>
      </c>
      <c r="R41" s="12">
        <f t="shared" si="4"/>
        <v>40.5</v>
      </c>
      <c r="S41" s="12">
        <f t="shared" si="4"/>
        <v>40.5</v>
      </c>
      <c r="T41" s="12">
        <f t="shared" si="4"/>
        <v>40.5</v>
      </c>
      <c r="U41" s="12">
        <f t="shared" si="4"/>
        <v>40.5</v>
      </c>
      <c r="V41" s="12">
        <f t="shared" si="4"/>
        <v>40.5</v>
      </c>
      <c r="W41" s="12">
        <f t="shared" si="4"/>
        <v>40.5</v>
      </c>
      <c r="X41" s="12">
        <f t="shared" si="4"/>
        <v>40.25</v>
      </c>
      <c r="Y41" s="12">
        <f t="shared" si="4"/>
        <v>40.5</v>
      </c>
      <c r="Z41" s="12">
        <f t="shared" si="4"/>
        <v>40.5</v>
      </c>
      <c r="AA41" s="12">
        <f t="shared" si="4"/>
        <v>40.5</v>
      </c>
      <c r="AB41" s="12">
        <f t="shared" si="4"/>
        <v>40.5</v>
      </c>
      <c r="AC41" s="12">
        <f t="shared" si="4"/>
        <v>40.5</v>
      </c>
      <c r="AD41" s="12">
        <f t="shared" si="4"/>
        <v>40.5</v>
      </c>
      <c r="AE41" s="12">
        <f t="shared" si="4"/>
        <v>40.5</v>
      </c>
      <c r="AF41" s="12">
        <f t="shared" si="4"/>
        <v>40.5</v>
      </c>
      <c r="AG41" s="12">
        <f t="shared" si="4"/>
        <v>40.5</v>
      </c>
      <c r="AH41" s="12">
        <f t="shared" si="4"/>
        <v>40.5</v>
      </c>
      <c r="AI41" s="12">
        <f t="shared" si="4"/>
        <v>40.5</v>
      </c>
      <c r="AJ41" s="12">
        <f t="shared" si="4"/>
        <v>40.5</v>
      </c>
      <c r="AK41" s="12">
        <f t="shared" si="4"/>
        <v>40.5</v>
      </c>
      <c r="AL41" s="12">
        <f t="shared" si="4"/>
        <v>0</v>
      </c>
      <c r="AM41" s="12">
        <f t="shared" si="4"/>
        <v>0</v>
      </c>
      <c r="AN41" s="12">
        <f t="shared" si="4"/>
        <v>0</v>
      </c>
      <c r="AO41" s="12">
        <f t="shared" si="4"/>
        <v>30</v>
      </c>
    </row>
    <row r="42" spans="1:132" ht="90" customHeight="1" x14ac:dyDescent="0.2">
      <c r="A42" s="238" t="s">
        <v>167</v>
      </c>
      <c r="B42" s="239"/>
      <c r="C42" s="239"/>
      <c r="D42" s="239"/>
      <c r="E42" s="239"/>
      <c r="F42" s="239"/>
      <c r="G42" s="239"/>
      <c r="H42" s="239"/>
      <c r="I42" s="239"/>
      <c r="J42" s="239"/>
      <c r="K42" s="240"/>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row>
  </sheetData>
  <sheetProtection algorithmName="SHA-512" hashValue="FQDuOQkNMK5aQPeRHf2bYVzpAt31gsdLDkA51Rd3l6oL2igPjBoushLxhRu1J0a3l2ZcUXG8yOyl0g2e+ooSew==" saltValue="ftXfX0YPq5rguHrOlZYWGQ==" spinCount="100000" sheet="1" formatCells="0" formatColumns="0" formatRows="0" insertColumns="0" insertRows="0" insertHyperlinks="0" deleteColumns="0" deleteRows="0" sort="0" autoFilter="0" pivotTables="0"/>
  <mergeCells count="133">
    <mergeCell ref="Y22:Y23"/>
    <mergeCell ref="AE27:AE28"/>
    <mergeCell ref="W27:W28"/>
    <mergeCell ref="A41:K41"/>
    <mergeCell ref="B10:K11"/>
    <mergeCell ref="A10:A11"/>
    <mergeCell ref="B12:K12"/>
    <mergeCell ref="A39:K39"/>
    <mergeCell ref="B37:I37"/>
    <mergeCell ref="A36:A37"/>
    <mergeCell ref="B34:I34"/>
    <mergeCell ref="A32:A33"/>
    <mergeCell ref="B32:I32"/>
    <mergeCell ref="J36:K36"/>
    <mergeCell ref="J37:K37"/>
    <mergeCell ref="B27:K27"/>
    <mergeCell ref="A40:K40"/>
    <mergeCell ref="A38:K38"/>
    <mergeCell ref="A27:A31"/>
    <mergeCell ref="B28:D31"/>
    <mergeCell ref="E28:J28"/>
    <mergeCell ref="B36:I36"/>
    <mergeCell ref="B35:I35"/>
    <mergeCell ref="B33:I33"/>
    <mergeCell ref="AC22:AC23"/>
    <mergeCell ref="AD22:AD23"/>
    <mergeCell ref="AE22:AE23"/>
    <mergeCell ref="AF27:AF28"/>
    <mergeCell ref="AG27:AG28"/>
    <mergeCell ref="AH27:AH28"/>
    <mergeCell ref="Z27:Z28"/>
    <mergeCell ref="AA27:AA28"/>
    <mergeCell ref="AB27:AB28"/>
    <mergeCell ref="AC27:AC28"/>
    <mergeCell ref="AD27:AD28"/>
    <mergeCell ref="AF22:AF23"/>
    <mergeCell ref="AG22:AG23"/>
    <mergeCell ref="Z22:Z23"/>
    <mergeCell ref="AA22:AA23"/>
    <mergeCell ref="T22:T23"/>
    <mergeCell ref="AB22:AB23"/>
    <mergeCell ref="Y27:Y28"/>
    <mergeCell ref="I18:K18"/>
    <mergeCell ref="I19:K19"/>
    <mergeCell ref="I20:K20"/>
    <mergeCell ref="E20:F20"/>
    <mergeCell ref="G18:H18"/>
    <mergeCell ref="G19:H19"/>
    <mergeCell ref="E26:J26"/>
    <mergeCell ref="E24:J24"/>
    <mergeCell ref="E25:J25"/>
    <mergeCell ref="E23:J23"/>
    <mergeCell ref="B22:K22"/>
    <mergeCell ref="U22:U23"/>
    <mergeCell ref="V22:V23"/>
    <mergeCell ref="S27:S28"/>
    <mergeCell ref="T27:T28"/>
    <mergeCell ref="U27:U28"/>
    <mergeCell ref="V27:V28"/>
    <mergeCell ref="W22:W23"/>
    <mergeCell ref="X22:X23"/>
    <mergeCell ref="M22:M23"/>
    <mergeCell ref="N22:N23"/>
    <mergeCell ref="O22:O23"/>
    <mergeCell ref="P27:P28"/>
    <mergeCell ref="B16:D20"/>
    <mergeCell ref="I17:K17"/>
    <mergeCell ref="S22:S23"/>
    <mergeCell ref="Q27:Q28"/>
    <mergeCell ref="R27:R28"/>
    <mergeCell ref="G17:H17"/>
    <mergeCell ref="E19:F19"/>
    <mergeCell ref="B23:D26"/>
    <mergeCell ref="B21:K21"/>
    <mergeCell ref="R22:R23"/>
    <mergeCell ref="P22:P23"/>
    <mergeCell ref="Q22:Q23"/>
    <mergeCell ref="A42:K42"/>
    <mergeCell ref="B13:J13"/>
    <mergeCell ref="B14:J14"/>
    <mergeCell ref="B15:J15"/>
    <mergeCell ref="L14:AO15"/>
    <mergeCell ref="AH22:AH23"/>
    <mergeCell ref="AI22:AI23"/>
    <mergeCell ref="AJ22:AJ23"/>
    <mergeCell ref="AK22:AK23"/>
    <mergeCell ref="AL22:AL23"/>
    <mergeCell ref="AM22:AM23"/>
    <mergeCell ref="AN22:AN23"/>
    <mergeCell ref="AO22:AO23"/>
    <mergeCell ref="L27:L28"/>
    <mergeCell ref="M27:M28"/>
    <mergeCell ref="N27:N28"/>
    <mergeCell ref="O27:O28"/>
    <mergeCell ref="AI27:AI28"/>
    <mergeCell ref="J32:K32"/>
    <mergeCell ref="J33:K33"/>
    <mergeCell ref="I16:K16"/>
    <mergeCell ref="E30:J30"/>
    <mergeCell ref="J34:K34"/>
    <mergeCell ref="J35:K35"/>
    <mergeCell ref="A8:F8"/>
    <mergeCell ref="A22:A26"/>
    <mergeCell ref="A12:A21"/>
    <mergeCell ref="G8:I8"/>
    <mergeCell ref="J8:K8"/>
    <mergeCell ref="A9:L9"/>
    <mergeCell ref="G20:H20"/>
    <mergeCell ref="G16:H16"/>
    <mergeCell ref="E29:J29"/>
    <mergeCell ref="E16:F16"/>
    <mergeCell ref="E17:F17"/>
    <mergeCell ref="E18:F18"/>
    <mergeCell ref="L22:L23"/>
    <mergeCell ref="A1:B6"/>
    <mergeCell ref="C1:L1"/>
    <mergeCell ref="C2:L2"/>
    <mergeCell ref="C3:L3"/>
    <mergeCell ref="C4:L4"/>
    <mergeCell ref="C5:L5"/>
    <mergeCell ref="C6:L6"/>
    <mergeCell ref="G7:I7"/>
    <mergeCell ref="J7:K7"/>
    <mergeCell ref="A7:F7"/>
    <mergeCell ref="E31:J31"/>
    <mergeCell ref="AJ27:AJ28"/>
    <mergeCell ref="AK27:AK28"/>
    <mergeCell ref="AO27:AO28"/>
    <mergeCell ref="AL27:AL28"/>
    <mergeCell ref="A34:A35"/>
    <mergeCell ref="X27:X28"/>
    <mergeCell ref="AM27:AM28"/>
    <mergeCell ref="AN27:AN28"/>
  </mergeCells>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9C04C-CC0D-4968-8D14-BF3C7E011C48}">
  <dimension ref="A1:EA102"/>
  <sheetViews>
    <sheetView topLeftCell="AZ82" zoomScale="85" zoomScaleNormal="85" workbookViewId="0">
      <selection activeCell="BK101" sqref="BK101"/>
    </sheetView>
  </sheetViews>
  <sheetFormatPr baseColWidth="10" defaultColWidth="11.42578125" defaultRowHeight="12.75" x14ac:dyDescent="0.2"/>
  <cols>
    <col min="1" max="7" width="11.42578125" style="15"/>
    <col min="8" max="8" width="19.140625" style="15" bestFit="1" customWidth="1"/>
    <col min="9" max="9" width="11.42578125" style="15" customWidth="1"/>
    <col min="10" max="10" width="22.28515625" style="15" customWidth="1"/>
    <col min="11" max="11" width="20" style="15" customWidth="1"/>
    <col min="12" max="12" width="17.140625" style="15" customWidth="1"/>
    <col min="13" max="13" width="13.140625" style="15" customWidth="1"/>
    <col min="14" max="14" width="15.5703125" style="15" customWidth="1"/>
    <col min="15" max="16" width="18.28515625" style="15" customWidth="1"/>
    <col min="17" max="17" width="13.42578125" style="15" customWidth="1"/>
    <col min="18" max="18" width="15.5703125" style="15" customWidth="1"/>
    <col min="19" max="19" width="21" style="15" customWidth="1"/>
    <col min="20" max="20" width="18.42578125" style="15" customWidth="1"/>
    <col min="21" max="21" width="11.85546875" style="15" customWidth="1"/>
    <col min="22" max="22" width="15.5703125" style="15" customWidth="1"/>
    <col min="23" max="23" width="19.140625" style="15" customWidth="1"/>
    <col min="24" max="24" width="15.5703125" style="15" customWidth="1"/>
    <col min="25" max="25" width="13.42578125" style="15" customWidth="1"/>
    <col min="26" max="26" width="15.5703125" style="15" customWidth="1"/>
    <col min="27" max="27" width="28.28515625" style="15" customWidth="1"/>
    <col min="28" max="28" width="18.140625" style="15" customWidth="1"/>
    <col min="29" max="29" width="13.42578125" style="15" customWidth="1"/>
    <col min="30" max="30" width="15.5703125" style="15" customWidth="1"/>
    <col min="31" max="31" width="25" style="15" customWidth="1"/>
    <col min="32" max="32" width="16.5703125" style="15" customWidth="1"/>
    <col min="33" max="33" width="13.42578125" style="15" customWidth="1"/>
    <col min="34" max="34" width="15.5703125" style="15" customWidth="1"/>
    <col min="35" max="35" width="20.5703125" style="15" customWidth="1"/>
    <col min="36" max="36" width="15.7109375" style="15" customWidth="1"/>
    <col min="37" max="37" width="13.42578125" style="15" customWidth="1"/>
    <col min="38" max="38" width="15.5703125" style="15" customWidth="1"/>
    <col min="39" max="39" width="23.5703125" style="15" customWidth="1"/>
    <col min="40" max="40" width="18.140625" style="15" customWidth="1"/>
    <col min="41" max="41" width="13.42578125" style="15" customWidth="1"/>
    <col min="42" max="42" width="11.42578125" style="15" customWidth="1"/>
    <col min="43" max="43" width="21.140625" style="15" customWidth="1"/>
    <col min="44" max="44" width="15.42578125" style="15" customWidth="1"/>
    <col min="45" max="45" width="13.42578125" style="15" bestFit="1" customWidth="1"/>
    <col min="46" max="46" width="15.5703125" style="15" bestFit="1" customWidth="1"/>
    <col min="47" max="47" width="24" style="15" customWidth="1"/>
    <col min="48" max="48" width="15.5703125" style="15" customWidth="1"/>
    <col min="49" max="49" width="13.42578125" style="15" bestFit="1" customWidth="1"/>
    <col min="50" max="50" width="15.5703125" style="15" bestFit="1" customWidth="1"/>
    <col min="51" max="51" width="22.42578125" style="15" customWidth="1"/>
    <col min="52" max="52" width="15.28515625" style="15" customWidth="1"/>
    <col min="53" max="53" width="13.42578125" style="15" bestFit="1" customWidth="1"/>
    <col min="54" max="54" width="15.5703125" style="15" bestFit="1" customWidth="1"/>
    <col min="55" max="55" width="26.42578125" style="15" customWidth="1"/>
    <col min="56" max="56" width="17.42578125" style="15" customWidth="1"/>
    <col min="57" max="57" width="13.42578125" style="15" bestFit="1" customWidth="1"/>
    <col min="58" max="58" width="15.5703125" style="15" bestFit="1" customWidth="1"/>
    <col min="59" max="59" width="22.140625" style="15" customWidth="1"/>
    <col min="60" max="60" width="15.28515625" style="15" customWidth="1"/>
    <col min="61" max="61" width="13.42578125" style="15" bestFit="1" customWidth="1"/>
    <col min="62" max="62" width="15.5703125" style="15" bestFit="1" customWidth="1"/>
    <col min="63" max="63" width="27.5703125" style="15" customWidth="1"/>
    <col min="64" max="65" width="19.28515625" style="15" customWidth="1"/>
    <col min="66" max="66" width="15.5703125" style="15" bestFit="1" customWidth="1"/>
    <col min="67" max="67" width="26.5703125" style="15" customWidth="1"/>
    <col min="68" max="68" width="16.42578125" style="106" bestFit="1" customWidth="1"/>
    <col min="69" max="69" width="13.42578125" style="15" bestFit="1" customWidth="1"/>
    <col min="70" max="70" width="15.5703125" style="15" bestFit="1" customWidth="1"/>
    <col min="71" max="71" width="19.5703125" style="130" customWidth="1"/>
    <col min="72" max="72" width="14.85546875" style="15" bestFit="1" customWidth="1"/>
    <col min="73" max="73" width="13.42578125" style="15" bestFit="1" customWidth="1"/>
    <col min="74" max="74" width="15.5703125" style="15" bestFit="1" customWidth="1"/>
    <col min="75" max="75" width="20.28515625" style="15" customWidth="1"/>
    <col min="76" max="76" width="21.42578125" style="15" customWidth="1"/>
    <col min="77" max="77" width="13.42578125" style="15" bestFit="1" customWidth="1"/>
    <col min="78" max="78" width="15.5703125" style="15" bestFit="1" customWidth="1"/>
    <col min="79" max="79" width="18.7109375" style="15" customWidth="1"/>
    <col min="80" max="80" width="15.42578125" style="15" customWidth="1"/>
    <col min="81" max="81" width="13.42578125" style="15" bestFit="1" customWidth="1"/>
    <col min="82" max="82" width="15.5703125" style="15" bestFit="1" customWidth="1"/>
    <col min="83" max="83" width="19.42578125" style="15" customWidth="1"/>
    <col min="84" max="84" width="15.7109375" style="15" customWidth="1"/>
    <col min="85" max="85" width="13.42578125" style="15" bestFit="1" customWidth="1"/>
    <col min="86" max="86" width="15.5703125" style="15" bestFit="1" customWidth="1"/>
    <col min="87" max="87" width="19.28515625" style="15" customWidth="1"/>
    <col min="88" max="88" width="17" style="15" customWidth="1"/>
    <col min="89" max="89" width="13.42578125" style="15" bestFit="1" customWidth="1"/>
    <col min="90" max="90" width="15.5703125" style="15" bestFit="1" customWidth="1"/>
    <col min="91" max="91" width="21.42578125" style="15" customWidth="1"/>
    <col min="92" max="92" width="16.85546875" style="15" customWidth="1"/>
    <col min="93" max="93" width="13.42578125" style="15" bestFit="1" customWidth="1"/>
    <col min="94" max="94" width="15.5703125" style="15" bestFit="1" customWidth="1"/>
    <col min="95" max="95" width="24" style="15" customWidth="1"/>
    <col min="96" max="96" width="16.85546875" style="15" customWidth="1"/>
    <col min="97" max="97" width="13.42578125" style="15" bestFit="1" customWidth="1"/>
    <col min="98" max="98" width="15.5703125" style="15" bestFit="1" customWidth="1"/>
    <col min="99" max="99" width="28.7109375" style="15" customWidth="1"/>
    <col min="100" max="100" width="0" style="15" hidden="1" customWidth="1"/>
    <col min="101" max="101" width="13.42578125" style="15" hidden="1" customWidth="1"/>
    <col min="102" max="102" width="15.5703125" style="15" hidden="1" customWidth="1"/>
    <col min="103" max="103" width="0" style="15" hidden="1" customWidth="1"/>
    <col min="104" max="104" width="16" style="15" customWidth="1"/>
    <col min="105" max="105" width="13.42578125" style="15" bestFit="1" customWidth="1"/>
    <col min="106" max="106" width="15.5703125" style="15" bestFit="1" customWidth="1"/>
    <col min="107" max="107" width="22.85546875" style="15" customWidth="1"/>
    <col min="108" max="108" width="16.42578125" style="15" customWidth="1"/>
    <col min="109" max="109" width="13.42578125" style="15" bestFit="1" customWidth="1"/>
    <col min="110" max="110" width="15.5703125" style="15" bestFit="1" customWidth="1"/>
    <col min="111" max="111" width="31.140625" style="15" customWidth="1"/>
    <col min="112" max="112" width="18.42578125" style="15" customWidth="1"/>
    <col min="113" max="113" width="13.42578125" style="15" bestFit="1" customWidth="1"/>
    <col min="114" max="114" width="15.5703125" style="15" bestFit="1" customWidth="1"/>
    <col min="115" max="115" width="23.28515625" style="15" customWidth="1"/>
    <col min="116" max="116" width="0" style="15" hidden="1" customWidth="1"/>
    <col min="117" max="117" width="13.42578125" style="15" hidden="1" customWidth="1"/>
    <col min="118" max="118" width="15.5703125" style="15" hidden="1" customWidth="1"/>
    <col min="119" max="120" width="0" style="15" hidden="1" customWidth="1"/>
    <col min="121" max="121" width="13.42578125" style="15" hidden="1" customWidth="1"/>
    <col min="122" max="122" width="15.5703125" style="15" hidden="1" customWidth="1"/>
    <col min="123" max="124" width="0" style="15" hidden="1" customWidth="1"/>
    <col min="125" max="125" width="13.42578125" style="15" hidden="1" customWidth="1"/>
    <col min="126" max="126" width="15.5703125" style="15" hidden="1" customWidth="1"/>
    <col min="127" max="128" width="0" style="15" hidden="1" customWidth="1"/>
    <col min="129" max="129" width="13.42578125" style="15" hidden="1" customWidth="1"/>
    <col min="130" max="130" width="15.5703125" style="15" hidden="1" customWidth="1"/>
    <col min="131" max="131" width="0" style="15" hidden="1" customWidth="1"/>
    <col min="132" max="16384" width="11.42578125" style="15"/>
  </cols>
  <sheetData>
    <row r="1" spans="1:131" x14ac:dyDescent="0.2">
      <c r="A1" s="215" t="e" vm="1">
        <v>#VALUE!</v>
      </c>
      <c r="B1" s="216"/>
      <c r="C1" s="196" t="s">
        <v>1</v>
      </c>
      <c r="D1" s="197"/>
      <c r="E1" s="197"/>
      <c r="F1" s="197"/>
      <c r="G1" s="197"/>
      <c r="H1" s="197"/>
      <c r="I1" s="197"/>
      <c r="J1" s="197"/>
      <c r="K1" s="197"/>
      <c r="L1" s="198"/>
    </row>
    <row r="2" spans="1:131" x14ac:dyDescent="0.2">
      <c r="A2" s="215"/>
      <c r="B2" s="216"/>
      <c r="C2" s="199" t="s">
        <v>2</v>
      </c>
      <c r="D2" s="200"/>
      <c r="E2" s="200"/>
      <c r="F2" s="200"/>
      <c r="G2" s="200"/>
      <c r="H2" s="200"/>
      <c r="I2" s="200"/>
      <c r="J2" s="200"/>
      <c r="K2" s="200"/>
      <c r="L2" s="201"/>
    </row>
    <row r="3" spans="1:131" ht="34.5" customHeight="1" x14ac:dyDescent="0.2">
      <c r="A3" s="215"/>
      <c r="B3" s="216"/>
      <c r="C3" s="199" t="s">
        <v>3</v>
      </c>
      <c r="D3" s="200"/>
      <c r="E3" s="200"/>
      <c r="F3" s="200"/>
      <c r="G3" s="200"/>
      <c r="H3" s="200"/>
      <c r="I3" s="200"/>
      <c r="J3" s="200"/>
      <c r="K3" s="200"/>
      <c r="L3" s="201"/>
    </row>
    <row r="4" spans="1:131" x14ac:dyDescent="0.2">
      <c r="A4" s="215"/>
      <c r="B4" s="216"/>
      <c r="C4" s="199"/>
      <c r="D4" s="200"/>
      <c r="E4" s="200"/>
      <c r="F4" s="200"/>
      <c r="G4" s="200"/>
      <c r="H4" s="200"/>
      <c r="I4" s="200"/>
      <c r="J4" s="200"/>
      <c r="K4" s="200"/>
      <c r="L4" s="201"/>
    </row>
    <row r="5" spans="1:131" x14ac:dyDescent="0.2">
      <c r="A5" s="215"/>
      <c r="B5" s="216"/>
      <c r="C5" s="199" t="s">
        <v>4</v>
      </c>
      <c r="D5" s="200"/>
      <c r="E5" s="200"/>
      <c r="F5" s="200"/>
      <c r="G5" s="200"/>
      <c r="H5" s="200"/>
      <c r="I5" s="200"/>
      <c r="J5" s="200"/>
      <c r="K5" s="200"/>
      <c r="L5" s="201"/>
      <c r="AN5" s="102"/>
    </row>
    <row r="6" spans="1:131" x14ac:dyDescent="0.2">
      <c r="A6" s="217"/>
      <c r="B6" s="218"/>
      <c r="C6" s="199"/>
      <c r="D6" s="200"/>
      <c r="E6" s="200"/>
      <c r="F6" s="200"/>
      <c r="G6" s="200"/>
      <c r="H6" s="200"/>
      <c r="I6" s="200"/>
      <c r="J6" s="200"/>
      <c r="K6" s="200"/>
      <c r="L6" s="201"/>
    </row>
    <row r="7" spans="1:131" x14ac:dyDescent="0.2">
      <c r="A7" s="222" t="s">
        <v>5</v>
      </c>
      <c r="B7" s="222"/>
      <c r="C7" s="222"/>
      <c r="D7" s="222"/>
      <c r="E7" s="222"/>
      <c r="F7" s="222"/>
      <c r="G7" s="223">
        <v>4000000000</v>
      </c>
      <c r="H7" s="223"/>
      <c r="I7" s="223"/>
      <c r="J7" s="221" t="s">
        <v>6</v>
      </c>
      <c r="K7" s="221"/>
      <c r="L7" s="17">
        <v>1300000</v>
      </c>
      <c r="AN7" s="102"/>
    </row>
    <row r="8" spans="1:131" x14ac:dyDescent="0.2">
      <c r="A8" s="222" t="s">
        <v>7</v>
      </c>
      <c r="B8" s="222"/>
      <c r="C8" s="222"/>
      <c r="D8" s="222"/>
      <c r="E8" s="222"/>
      <c r="F8" s="222"/>
      <c r="G8" s="221">
        <v>1</v>
      </c>
      <c r="H8" s="221"/>
      <c r="I8" s="221"/>
      <c r="J8" s="221" t="s">
        <v>8</v>
      </c>
      <c r="K8" s="221"/>
      <c r="L8" s="18">
        <f>G7/L7</f>
        <v>3076.9230769230771</v>
      </c>
      <c r="AN8" s="102"/>
    </row>
    <row r="9" spans="1:131" x14ac:dyDescent="0.2">
      <c r="A9" s="193"/>
      <c r="B9" s="193"/>
      <c r="C9" s="193"/>
      <c r="D9" s="193"/>
      <c r="E9" s="193"/>
      <c r="F9" s="193"/>
      <c r="G9" s="193"/>
      <c r="H9" s="193"/>
      <c r="I9" s="193"/>
      <c r="J9" s="193"/>
      <c r="K9" s="193"/>
      <c r="L9" s="193"/>
    </row>
    <row r="10" spans="1:131" x14ac:dyDescent="0.2">
      <c r="A10" s="203" t="s">
        <v>9</v>
      </c>
      <c r="B10" s="203" t="s">
        <v>76</v>
      </c>
      <c r="C10" s="203"/>
      <c r="D10" s="203"/>
      <c r="E10" s="203"/>
      <c r="F10" s="203"/>
      <c r="G10" s="203"/>
      <c r="H10" s="203"/>
      <c r="I10" s="203"/>
      <c r="J10" s="203"/>
      <c r="K10" s="203"/>
      <c r="L10" s="198" t="s">
        <v>14</v>
      </c>
      <c r="M10" s="221"/>
      <c r="N10" s="221"/>
      <c r="O10" s="221"/>
      <c r="P10" s="221" t="s">
        <v>16</v>
      </c>
      <c r="Q10" s="221"/>
      <c r="R10" s="221"/>
      <c r="S10" s="221"/>
      <c r="T10" s="221" t="s">
        <v>18</v>
      </c>
      <c r="U10" s="221"/>
      <c r="V10" s="221"/>
      <c r="W10" s="221"/>
      <c r="X10" s="221" t="s">
        <v>20</v>
      </c>
      <c r="Y10" s="221"/>
      <c r="Z10" s="221"/>
      <c r="AA10" s="221"/>
      <c r="AB10" s="221" t="s">
        <v>23</v>
      </c>
      <c r="AC10" s="221"/>
      <c r="AD10" s="221"/>
      <c r="AE10" s="221"/>
      <c r="AF10" s="221" t="s">
        <v>26</v>
      </c>
      <c r="AG10" s="221"/>
      <c r="AH10" s="221"/>
      <c r="AI10" s="221"/>
      <c r="AJ10" s="221" t="s">
        <v>29</v>
      </c>
      <c r="AK10" s="221"/>
      <c r="AL10" s="221"/>
      <c r="AM10" s="221"/>
      <c r="AN10" s="221" t="s">
        <v>31</v>
      </c>
      <c r="AO10" s="221"/>
      <c r="AP10" s="221"/>
      <c r="AQ10" s="221"/>
      <c r="AR10" s="221" t="s">
        <v>33</v>
      </c>
      <c r="AS10" s="221"/>
      <c r="AT10" s="221"/>
      <c r="AU10" s="221"/>
      <c r="AV10" s="221" t="s">
        <v>36</v>
      </c>
      <c r="AW10" s="221"/>
      <c r="AX10" s="221"/>
      <c r="AY10" s="221"/>
      <c r="AZ10" s="221" t="s">
        <v>38</v>
      </c>
      <c r="BA10" s="221"/>
      <c r="BB10" s="221"/>
      <c r="BC10" s="221"/>
      <c r="BD10" s="221" t="s">
        <v>41</v>
      </c>
      <c r="BE10" s="221"/>
      <c r="BF10" s="221"/>
      <c r="BG10" s="221"/>
      <c r="BH10" s="221" t="s">
        <v>43</v>
      </c>
      <c r="BI10" s="221"/>
      <c r="BJ10" s="221"/>
      <c r="BK10" s="221"/>
      <c r="BL10" s="221" t="s">
        <v>45</v>
      </c>
      <c r="BM10" s="221"/>
      <c r="BN10" s="221"/>
      <c r="BO10" s="221"/>
      <c r="BP10" s="221" t="s">
        <v>47</v>
      </c>
      <c r="BQ10" s="221"/>
      <c r="BR10" s="221"/>
      <c r="BS10" s="221"/>
      <c r="BT10" s="221" t="s">
        <v>49</v>
      </c>
      <c r="BU10" s="221"/>
      <c r="BV10" s="221"/>
      <c r="BW10" s="221"/>
      <c r="BX10" s="221" t="s">
        <v>51</v>
      </c>
      <c r="BY10" s="221"/>
      <c r="BZ10" s="221"/>
      <c r="CA10" s="221"/>
      <c r="CB10" s="221" t="s">
        <v>53</v>
      </c>
      <c r="CC10" s="221"/>
      <c r="CD10" s="221"/>
      <c r="CE10" s="221"/>
      <c r="CF10" s="221" t="s">
        <v>55</v>
      </c>
      <c r="CG10" s="221"/>
      <c r="CH10" s="221"/>
      <c r="CI10" s="221"/>
      <c r="CJ10" s="221" t="s">
        <v>57</v>
      </c>
      <c r="CK10" s="221"/>
      <c r="CL10" s="221"/>
      <c r="CM10" s="221"/>
      <c r="CN10" s="221" t="s">
        <v>59</v>
      </c>
      <c r="CO10" s="221"/>
      <c r="CP10" s="221"/>
      <c r="CQ10" s="221"/>
      <c r="CR10" s="221" t="s">
        <v>61</v>
      </c>
      <c r="CS10" s="221"/>
      <c r="CT10" s="221"/>
      <c r="CU10" s="221"/>
      <c r="CV10" s="221" t="s">
        <v>63</v>
      </c>
      <c r="CW10" s="221"/>
      <c r="CX10" s="221"/>
      <c r="CY10" s="221"/>
      <c r="CZ10" s="221" t="s">
        <v>65</v>
      </c>
      <c r="DA10" s="221"/>
      <c r="DB10" s="221"/>
      <c r="DC10" s="221"/>
      <c r="DD10" s="221" t="s">
        <v>67</v>
      </c>
      <c r="DE10" s="221"/>
      <c r="DF10" s="221"/>
      <c r="DG10" s="221"/>
      <c r="DH10" s="221" t="s">
        <v>69</v>
      </c>
      <c r="DI10" s="221"/>
      <c r="DJ10" s="221"/>
      <c r="DK10" s="221"/>
      <c r="DL10" s="221" t="s">
        <v>70</v>
      </c>
      <c r="DM10" s="221"/>
      <c r="DN10" s="221"/>
      <c r="DO10" s="221"/>
      <c r="DP10" s="221" t="s">
        <v>71</v>
      </c>
      <c r="DQ10" s="221"/>
      <c r="DR10" s="221"/>
      <c r="DS10" s="221"/>
      <c r="DT10" s="221" t="s">
        <v>72</v>
      </c>
      <c r="DU10" s="221"/>
      <c r="DV10" s="221"/>
      <c r="DW10" s="221"/>
      <c r="DX10" s="221" t="s">
        <v>73</v>
      </c>
      <c r="DY10" s="221"/>
      <c r="DZ10" s="221"/>
      <c r="EA10" s="221"/>
    </row>
    <row r="11" spans="1:131" x14ac:dyDescent="0.2">
      <c r="A11" s="203"/>
      <c r="B11" s="203"/>
      <c r="C11" s="203"/>
      <c r="D11" s="203"/>
      <c r="E11" s="203"/>
      <c r="F11" s="203"/>
      <c r="G11" s="203"/>
      <c r="H11" s="203"/>
      <c r="I11" s="203"/>
      <c r="J11" s="203"/>
      <c r="K11" s="203"/>
      <c r="L11" s="198" t="str">
        <f>Proponentes!B11</f>
        <v>Unión Temporal Elite 2024</v>
      </c>
      <c r="M11" s="221"/>
      <c r="N11" s="221"/>
      <c r="O11" s="221"/>
      <c r="P11" s="221" t="str">
        <f>Proponentes!B12</f>
        <v>Consorcio Señalizar GP</v>
      </c>
      <c r="Q11" s="221"/>
      <c r="R11" s="221"/>
      <c r="S11" s="221"/>
      <c r="T11" s="221" t="str">
        <f>Proponentes!B13</f>
        <v>CREA SAS</v>
      </c>
      <c r="U11" s="221"/>
      <c r="V11" s="221"/>
      <c r="W11" s="221"/>
      <c r="X11" s="221" t="str">
        <f>Proponentes!B14</f>
        <v>UT Cundinamarca Segura</v>
      </c>
      <c r="Y11" s="221"/>
      <c r="Z11" s="221"/>
      <c r="AA11" s="221"/>
      <c r="AB11" s="221" t="str">
        <f>Proponentes!B15</f>
        <v>PINTUVIAL SAS</v>
      </c>
      <c r="AC11" s="221"/>
      <c r="AD11" s="221"/>
      <c r="AE11" s="221"/>
      <c r="AF11" s="221" t="str">
        <f>Proponentes!B16</f>
        <v>SEGURIDAD Y SERVICIOS SEÑALIZACIÓN S.A.</v>
      </c>
      <c r="AG11" s="221"/>
      <c r="AH11" s="221"/>
      <c r="AI11" s="221"/>
      <c r="AJ11" s="221" t="str">
        <f>Proponentes!B17</f>
        <v>SOCINTER S.A.</v>
      </c>
      <c r="AK11" s="221"/>
      <c r="AL11" s="221"/>
      <c r="AM11" s="221"/>
      <c r="AN11" s="221" t="str">
        <f>Proponentes!B18</f>
        <v>UT TRACKVIAL</v>
      </c>
      <c r="AO11" s="221"/>
      <c r="AP11" s="221"/>
      <c r="AQ11" s="221"/>
      <c r="AR11" s="221" t="str">
        <f>Proponentes!B19</f>
        <v>CONSORCIO VIAL COMPROT 2024</v>
      </c>
      <c r="AS11" s="221"/>
      <c r="AT11" s="221"/>
      <c r="AU11" s="221"/>
      <c r="AV11" s="221" t="str">
        <f>Proponentes!B20</f>
        <v>FREESTONE CONSTRUCCIONES S.A.S.</v>
      </c>
      <c r="AW11" s="221"/>
      <c r="AX11" s="221"/>
      <c r="AY11" s="221"/>
      <c r="AZ11" s="221" t="str">
        <f>Proponentes!B21</f>
        <v>NSP DE COLOMBIA S.A.S.</v>
      </c>
      <c r="BA11" s="221"/>
      <c r="BB11" s="221"/>
      <c r="BC11" s="221"/>
      <c r="BD11" s="221" t="str">
        <f>Proponentes!B22</f>
        <v>INGENIEROS CIVILES EN TRAFICO, TRANSPORTE Y VIAS
- ICOVIAS S.A.S.</v>
      </c>
      <c r="BE11" s="221"/>
      <c r="BF11" s="221"/>
      <c r="BG11" s="221"/>
      <c r="BH11" s="221" t="str">
        <f>Proponentes!B23</f>
        <v>JAVIER FERNANDO BASTIDAS CAMPAÑA</v>
      </c>
      <c r="BI11" s="221"/>
      <c r="BJ11" s="221"/>
      <c r="BK11" s="221"/>
      <c r="BL11" s="221" t="str">
        <f>Proponentes!B24</f>
        <v>CONSORCIO MS.</v>
      </c>
      <c r="BM11" s="221"/>
      <c r="BN11" s="221"/>
      <c r="BO11" s="221"/>
      <c r="BP11" s="221" t="str">
        <f>Proponentes!B25</f>
        <v>CONSORCIO WIGV SEÑALIZADORES</v>
      </c>
      <c r="BQ11" s="221"/>
      <c r="BR11" s="221"/>
      <c r="BS11" s="221"/>
      <c r="BT11" s="221" t="str">
        <f>Proponentes!B26</f>
        <v>CONSORCIO SUPER AC2R 2024</v>
      </c>
      <c r="BU11" s="221"/>
      <c r="BV11" s="221"/>
      <c r="BW11" s="221"/>
      <c r="BX11" s="221" t="str">
        <f>Proponentes!B27</f>
        <v>CONSORCIO VIAL CUNDINAMARCA 286</v>
      </c>
      <c r="BY11" s="221"/>
      <c r="BZ11" s="221"/>
      <c r="CA11" s="221"/>
      <c r="CB11" s="221" t="str">
        <f>Proponentes!B28</f>
        <v>UNIÓN TEMPORAL VSDM</v>
      </c>
      <c r="CC11" s="221"/>
      <c r="CD11" s="221"/>
      <c r="CE11" s="221"/>
      <c r="CF11" s="221" t="str">
        <f>Proponentes!B29</f>
        <v>CONSORCIO SEGURIVIAL SM</v>
      </c>
      <c r="CG11" s="221"/>
      <c r="CH11" s="221"/>
      <c r="CI11" s="221"/>
      <c r="CJ11" s="221" t="str">
        <f>Proponentes!B30</f>
        <v>UNIÓN TEMPORAL INSEAN CUNDINAMARCA 2024</v>
      </c>
      <c r="CK11" s="221"/>
      <c r="CL11" s="221"/>
      <c r="CM11" s="221"/>
      <c r="CN11" s="221" t="str">
        <f>Proponentes!B31</f>
        <v>CONSORCIO CUNDINAMARCA VIAL.</v>
      </c>
      <c r="CO11" s="221"/>
      <c r="CP11" s="221"/>
      <c r="CQ11" s="221"/>
      <c r="CR11" s="221" t="str">
        <f>Proponentes!B32</f>
        <v>CONSORCIO INGENIO VIAL</v>
      </c>
      <c r="CS11" s="221"/>
      <c r="CT11" s="221"/>
      <c r="CU11" s="221"/>
      <c r="CV11" s="221" t="str">
        <f>Proponentes!B33</f>
        <v>CONSORCIO SEGUVIAL 2RI</v>
      </c>
      <c r="CW11" s="221"/>
      <c r="CX11" s="221"/>
      <c r="CY11" s="221"/>
      <c r="CZ11" s="221" t="str">
        <f>Proponentes!B34</f>
        <v>SEÑAL VÍAS SAS</v>
      </c>
      <c r="DA11" s="221"/>
      <c r="DB11" s="221"/>
      <c r="DC11" s="221"/>
      <c r="DD11" s="221" t="str">
        <f>Proponentes!B35</f>
        <v>CONSORCIO GEPAV-TPD.</v>
      </c>
      <c r="DE11" s="221"/>
      <c r="DF11" s="221"/>
      <c r="DG11" s="221"/>
      <c r="DH11" s="221" t="str">
        <f>Proponentes!B36</f>
        <v>CONSORCIO SANTIAGO</v>
      </c>
      <c r="DI11" s="221"/>
      <c r="DJ11" s="221"/>
      <c r="DK11" s="221"/>
      <c r="DL11" s="221">
        <f>Proponentes!B37</f>
        <v>0</v>
      </c>
      <c r="DM11" s="221"/>
      <c r="DN11" s="221"/>
      <c r="DO11" s="221"/>
      <c r="DP11" s="221">
        <f>Proponentes!B38</f>
        <v>0</v>
      </c>
      <c r="DQ11" s="221"/>
      <c r="DR11" s="221"/>
      <c r="DS11" s="221"/>
      <c r="DT11" s="221">
        <f>Proponentes!B39</f>
        <v>0</v>
      </c>
      <c r="DU11" s="221"/>
      <c r="DV11" s="221"/>
      <c r="DW11" s="221"/>
      <c r="DX11" s="221">
        <f>Proponentes!B40</f>
        <v>0</v>
      </c>
      <c r="DY11" s="221"/>
      <c r="DZ11" s="221"/>
      <c r="EA11" s="221"/>
    </row>
    <row r="12" spans="1:131" s="23" customFormat="1" ht="64.5" customHeight="1" x14ac:dyDescent="0.25">
      <c r="A12" s="203"/>
      <c r="B12" s="202" t="s">
        <v>173</v>
      </c>
      <c r="C12" s="202"/>
      <c r="D12" s="202"/>
      <c r="E12" s="202"/>
      <c r="F12" s="202"/>
      <c r="G12" s="202"/>
      <c r="H12" s="202"/>
      <c r="I12" s="202"/>
      <c r="J12" s="202"/>
      <c r="K12" s="202"/>
      <c r="L12" s="13" t="s">
        <v>217</v>
      </c>
      <c r="M12" s="7" t="s">
        <v>218</v>
      </c>
      <c r="N12" s="7" t="s">
        <v>219</v>
      </c>
      <c r="O12" s="7" t="s">
        <v>220</v>
      </c>
      <c r="P12" s="7" t="s">
        <v>217</v>
      </c>
      <c r="Q12" s="7" t="s">
        <v>218</v>
      </c>
      <c r="R12" s="7" t="s">
        <v>219</v>
      </c>
      <c r="S12" s="7" t="s">
        <v>220</v>
      </c>
      <c r="T12" s="7" t="s">
        <v>217</v>
      </c>
      <c r="U12" s="7" t="s">
        <v>218</v>
      </c>
      <c r="V12" s="7" t="s">
        <v>219</v>
      </c>
      <c r="W12" s="7" t="s">
        <v>220</v>
      </c>
      <c r="X12" s="7" t="s">
        <v>217</v>
      </c>
      <c r="Y12" s="7" t="s">
        <v>218</v>
      </c>
      <c r="Z12" s="7" t="s">
        <v>219</v>
      </c>
      <c r="AA12" s="7" t="s">
        <v>220</v>
      </c>
      <c r="AB12" s="7" t="s">
        <v>217</v>
      </c>
      <c r="AC12" s="7" t="s">
        <v>218</v>
      </c>
      <c r="AD12" s="7" t="s">
        <v>219</v>
      </c>
      <c r="AE12" s="7" t="s">
        <v>220</v>
      </c>
      <c r="AF12" s="7" t="s">
        <v>217</v>
      </c>
      <c r="AG12" s="7" t="s">
        <v>218</v>
      </c>
      <c r="AH12" s="7" t="s">
        <v>219</v>
      </c>
      <c r="AI12" s="7" t="s">
        <v>220</v>
      </c>
      <c r="AJ12" s="7" t="s">
        <v>217</v>
      </c>
      <c r="AK12" s="7" t="s">
        <v>218</v>
      </c>
      <c r="AL12" s="7" t="s">
        <v>219</v>
      </c>
      <c r="AM12" s="7" t="s">
        <v>220</v>
      </c>
      <c r="AN12" s="7" t="s">
        <v>217</v>
      </c>
      <c r="AO12" s="7" t="s">
        <v>218</v>
      </c>
      <c r="AP12" s="7" t="s">
        <v>219</v>
      </c>
      <c r="AQ12" s="7" t="s">
        <v>220</v>
      </c>
      <c r="AR12" s="7" t="s">
        <v>217</v>
      </c>
      <c r="AS12" s="7" t="s">
        <v>218</v>
      </c>
      <c r="AT12" s="7" t="s">
        <v>219</v>
      </c>
      <c r="AU12" s="7" t="s">
        <v>220</v>
      </c>
      <c r="AV12" s="7" t="s">
        <v>217</v>
      </c>
      <c r="AW12" s="7" t="s">
        <v>218</v>
      </c>
      <c r="AX12" s="7" t="s">
        <v>219</v>
      </c>
      <c r="AY12" s="7" t="s">
        <v>220</v>
      </c>
      <c r="AZ12" s="7" t="s">
        <v>217</v>
      </c>
      <c r="BA12" s="7" t="s">
        <v>218</v>
      </c>
      <c r="BB12" s="7" t="s">
        <v>219</v>
      </c>
      <c r="BC12" s="7" t="s">
        <v>220</v>
      </c>
      <c r="BD12" s="7" t="s">
        <v>217</v>
      </c>
      <c r="BE12" s="7" t="s">
        <v>218</v>
      </c>
      <c r="BF12" s="7" t="s">
        <v>219</v>
      </c>
      <c r="BG12" s="7" t="s">
        <v>220</v>
      </c>
      <c r="BH12" s="7" t="s">
        <v>217</v>
      </c>
      <c r="BI12" s="7" t="s">
        <v>218</v>
      </c>
      <c r="BJ12" s="7" t="s">
        <v>219</v>
      </c>
      <c r="BK12" s="7" t="s">
        <v>220</v>
      </c>
      <c r="BL12" s="7" t="s">
        <v>217</v>
      </c>
      <c r="BM12" s="7" t="s">
        <v>218</v>
      </c>
      <c r="BN12" s="7" t="s">
        <v>219</v>
      </c>
      <c r="BO12" s="98" t="s">
        <v>220</v>
      </c>
      <c r="BP12" s="107" t="s">
        <v>217</v>
      </c>
      <c r="BQ12" s="13" t="s">
        <v>218</v>
      </c>
      <c r="BR12" s="7" t="s">
        <v>219</v>
      </c>
      <c r="BS12" s="131" t="s">
        <v>220</v>
      </c>
      <c r="BT12" s="7" t="s">
        <v>217</v>
      </c>
      <c r="BU12" s="7" t="s">
        <v>218</v>
      </c>
      <c r="BV12" s="7" t="s">
        <v>219</v>
      </c>
      <c r="BW12" s="7" t="s">
        <v>220</v>
      </c>
      <c r="BX12" s="7" t="s">
        <v>217</v>
      </c>
      <c r="BY12" s="7" t="s">
        <v>218</v>
      </c>
      <c r="BZ12" s="7" t="s">
        <v>219</v>
      </c>
      <c r="CA12" s="7" t="s">
        <v>220</v>
      </c>
      <c r="CB12" s="7" t="s">
        <v>217</v>
      </c>
      <c r="CC12" s="7" t="s">
        <v>218</v>
      </c>
      <c r="CD12" s="7" t="s">
        <v>219</v>
      </c>
      <c r="CE12" s="7" t="s">
        <v>220</v>
      </c>
      <c r="CF12" s="7" t="s">
        <v>217</v>
      </c>
      <c r="CG12" s="7" t="s">
        <v>218</v>
      </c>
      <c r="CH12" s="7" t="s">
        <v>219</v>
      </c>
      <c r="CI12" s="7" t="s">
        <v>220</v>
      </c>
      <c r="CJ12" s="7" t="s">
        <v>217</v>
      </c>
      <c r="CK12" s="7" t="s">
        <v>218</v>
      </c>
      <c r="CL12" s="7" t="s">
        <v>219</v>
      </c>
      <c r="CM12" s="7" t="s">
        <v>220</v>
      </c>
      <c r="CN12" s="7" t="s">
        <v>217</v>
      </c>
      <c r="CO12" s="7" t="s">
        <v>218</v>
      </c>
      <c r="CP12" s="7" t="s">
        <v>219</v>
      </c>
      <c r="CQ12" s="7" t="s">
        <v>220</v>
      </c>
      <c r="CR12" s="7" t="s">
        <v>217</v>
      </c>
      <c r="CS12" s="7" t="s">
        <v>218</v>
      </c>
      <c r="CT12" s="7" t="s">
        <v>219</v>
      </c>
      <c r="CU12" s="7" t="s">
        <v>220</v>
      </c>
      <c r="CV12" s="7" t="s">
        <v>217</v>
      </c>
      <c r="CW12" s="7" t="s">
        <v>218</v>
      </c>
      <c r="CX12" s="7" t="s">
        <v>219</v>
      </c>
      <c r="CY12" s="7" t="s">
        <v>220</v>
      </c>
      <c r="CZ12" s="7" t="s">
        <v>217</v>
      </c>
      <c r="DA12" s="7" t="s">
        <v>218</v>
      </c>
      <c r="DB12" s="7" t="s">
        <v>219</v>
      </c>
      <c r="DC12" s="7" t="s">
        <v>220</v>
      </c>
      <c r="DD12" s="7" t="s">
        <v>217</v>
      </c>
      <c r="DE12" s="7" t="s">
        <v>218</v>
      </c>
      <c r="DF12" s="7" t="s">
        <v>219</v>
      </c>
      <c r="DG12" s="7" t="s">
        <v>220</v>
      </c>
      <c r="DH12" s="7" t="s">
        <v>217</v>
      </c>
      <c r="DI12" s="7" t="s">
        <v>218</v>
      </c>
      <c r="DJ12" s="7" t="s">
        <v>219</v>
      </c>
      <c r="DK12" s="7" t="s">
        <v>220</v>
      </c>
      <c r="DL12" s="7" t="s">
        <v>217</v>
      </c>
      <c r="DM12" s="7" t="s">
        <v>218</v>
      </c>
      <c r="DN12" s="7" t="s">
        <v>219</v>
      </c>
      <c r="DO12" s="7" t="s">
        <v>220</v>
      </c>
      <c r="DP12" s="7" t="s">
        <v>217</v>
      </c>
      <c r="DQ12" s="7" t="s">
        <v>218</v>
      </c>
      <c r="DR12" s="7" t="s">
        <v>219</v>
      </c>
      <c r="DS12" s="7" t="s">
        <v>220</v>
      </c>
      <c r="DT12" s="7" t="s">
        <v>217</v>
      </c>
      <c r="DU12" s="7" t="s">
        <v>218</v>
      </c>
      <c r="DV12" s="7" t="s">
        <v>219</v>
      </c>
      <c r="DW12" s="7" t="s">
        <v>220</v>
      </c>
      <c r="DX12" s="7" t="s">
        <v>217</v>
      </c>
      <c r="DY12" s="7" t="s">
        <v>218</v>
      </c>
      <c r="DZ12" s="7" t="s">
        <v>219</v>
      </c>
      <c r="EA12" s="7" t="s">
        <v>220</v>
      </c>
    </row>
    <row r="13" spans="1:131" ht="15" customHeight="1" x14ac:dyDescent="0.2">
      <c r="A13" s="37" t="s">
        <v>221</v>
      </c>
      <c r="B13" s="266" t="s">
        <v>222</v>
      </c>
      <c r="C13" s="266"/>
      <c r="D13" s="266"/>
      <c r="E13" s="266"/>
      <c r="F13" s="266"/>
      <c r="G13" s="266"/>
      <c r="H13" s="38" t="s">
        <v>223</v>
      </c>
      <c r="I13" s="38" t="s">
        <v>224</v>
      </c>
      <c r="J13" s="37" t="s">
        <v>217</v>
      </c>
      <c r="K13" s="37" t="s">
        <v>225</v>
      </c>
      <c r="L13" s="135"/>
      <c r="M13" s="135"/>
      <c r="N13" s="135"/>
      <c r="O13" s="135"/>
      <c r="P13" s="135"/>
      <c r="Q13" s="135"/>
      <c r="R13" s="135"/>
      <c r="S13" s="135"/>
      <c r="T13" s="135"/>
      <c r="U13" s="135"/>
      <c r="V13" s="135"/>
      <c r="W13" s="135"/>
      <c r="X13" s="135"/>
      <c r="Y13" s="135"/>
      <c r="Z13" s="135"/>
      <c r="AA13" s="135"/>
      <c r="AB13" s="135"/>
      <c r="AC13" s="135"/>
      <c r="AD13" s="135"/>
      <c r="AE13" s="135"/>
      <c r="AF13" s="135"/>
      <c r="AG13" s="135"/>
      <c r="AH13" s="135"/>
      <c r="AI13" s="135"/>
      <c r="AJ13" s="135"/>
      <c r="AK13" s="135"/>
      <c r="AL13" s="135"/>
      <c r="AM13" s="135"/>
      <c r="AN13" s="135"/>
      <c r="AO13" s="135"/>
      <c r="AP13" s="135"/>
      <c r="AQ13" s="135"/>
      <c r="AR13" s="135"/>
      <c r="AS13" s="135"/>
      <c r="AT13" s="135"/>
      <c r="AU13" s="135"/>
      <c r="AV13" s="135"/>
      <c r="AW13" s="135"/>
      <c r="AX13" s="135"/>
      <c r="AY13" s="135"/>
      <c r="AZ13" s="135"/>
      <c r="BA13" s="135"/>
      <c r="BB13" s="135"/>
      <c r="BC13" s="135"/>
      <c r="BD13" s="135"/>
      <c r="BE13" s="135"/>
      <c r="BF13" s="135"/>
      <c r="BG13" s="135"/>
      <c r="BH13" s="135"/>
      <c r="BI13" s="135"/>
      <c r="BJ13" s="135"/>
      <c r="BK13" s="135"/>
      <c r="BL13" s="135"/>
      <c r="BM13" s="135"/>
      <c r="BN13" s="135"/>
      <c r="BO13" s="135"/>
      <c r="BP13" s="135"/>
      <c r="BQ13" s="135"/>
      <c r="BR13" s="135"/>
      <c r="BS13" s="135"/>
      <c r="BT13" s="135"/>
      <c r="BU13" s="135"/>
      <c r="BV13" s="135"/>
      <c r="BW13" s="135"/>
      <c r="BX13" s="135"/>
      <c r="BY13" s="135"/>
      <c r="BZ13" s="135"/>
      <c r="CA13" s="135"/>
      <c r="CB13" s="135"/>
      <c r="CC13" s="135"/>
      <c r="CD13" s="135"/>
      <c r="CE13" s="135"/>
      <c r="CF13" s="135"/>
      <c r="CG13" s="135"/>
      <c r="CH13" s="135"/>
      <c r="CI13" s="135"/>
      <c r="CJ13" s="135"/>
      <c r="CK13" s="135"/>
      <c r="CL13" s="135"/>
      <c r="CM13" s="135"/>
      <c r="CN13" s="135"/>
      <c r="CO13" s="135"/>
      <c r="CP13" s="135"/>
      <c r="CQ13" s="135"/>
      <c r="CR13" s="135"/>
      <c r="CS13" s="135"/>
      <c r="CT13" s="135"/>
      <c r="CU13" s="135"/>
      <c r="CV13" s="135"/>
      <c r="CW13" s="135"/>
      <c r="CX13" s="135"/>
      <c r="CY13" s="135"/>
      <c r="CZ13" s="135"/>
      <c r="DA13" s="135"/>
      <c r="DB13" s="135"/>
      <c r="DC13" s="135"/>
      <c r="DD13" s="135"/>
      <c r="DE13" s="135"/>
      <c r="DF13" s="135"/>
      <c r="DG13" s="135"/>
      <c r="DH13" s="135"/>
      <c r="DI13" s="135"/>
      <c r="DJ13" s="135"/>
      <c r="DK13" s="135"/>
      <c r="DL13" s="135"/>
      <c r="DM13" s="135"/>
      <c r="DN13" s="135"/>
      <c r="DO13" s="135"/>
      <c r="DP13" s="135"/>
      <c r="DQ13" s="135"/>
      <c r="DR13" s="135"/>
      <c r="DS13" s="135"/>
      <c r="DT13" s="135"/>
      <c r="DU13" s="135"/>
      <c r="DV13" s="135"/>
      <c r="DW13" s="135"/>
      <c r="DX13" s="135"/>
      <c r="DY13" s="135"/>
      <c r="DZ13" s="135"/>
      <c r="EA13" s="135"/>
    </row>
    <row r="14" spans="1:131" x14ac:dyDescent="0.2">
      <c r="A14" s="264" t="s">
        <v>226</v>
      </c>
      <c r="B14" s="264"/>
      <c r="C14" s="264"/>
      <c r="D14" s="264"/>
      <c r="E14" s="264"/>
      <c r="F14" s="264"/>
      <c r="G14" s="264"/>
      <c r="H14" s="264"/>
      <c r="I14" s="264"/>
      <c r="J14" s="264"/>
      <c r="K14" s="264"/>
      <c r="L14" s="135"/>
      <c r="M14" s="135"/>
      <c r="N14" s="135"/>
      <c r="O14" s="135"/>
      <c r="P14" s="135"/>
      <c r="Q14" s="135"/>
      <c r="R14" s="135"/>
      <c r="S14" s="135"/>
      <c r="T14" s="135"/>
      <c r="U14" s="135"/>
      <c r="V14" s="135"/>
      <c r="W14" s="135"/>
      <c r="X14" s="135"/>
      <c r="Y14" s="135"/>
      <c r="Z14" s="135"/>
      <c r="AA14" s="135"/>
      <c r="AB14" s="135"/>
      <c r="AC14" s="135"/>
      <c r="AD14" s="135"/>
      <c r="AE14" s="135"/>
      <c r="AF14" s="135"/>
      <c r="AG14" s="135"/>
      <c r="AH14" s="135"/>
      <c r="AI14" s="135"/>
      <c r="AJ14" s="135"/>
      <c r="AK14" s="135"/>
      <c r="AL14" s="135"/>
      <c r="AM14" s="135"/>
      <c r="AN14" s="135"/>
      <c r="AO14" s="135"/>
      <c r="AP14" s="135"/>
      <c r="AQ14" s="135"/>
      <c r="AR14" s="135"/>
      <c r="AS14" s="135"/>
      <c r="AT14" s="135"/>
      <c r="AU14" s="135"/>
      <c r="AV14" s="135"/>
      <c r="AW14" s="135"/>
      <c r="AX14" s="135"/>
      <c r="AY14" s="135"/>
      <c r="AZ14" s="135"/>
      <c r="BA14" s="135"/>
      <c r="BB14" s="135"/>
      <c r="BC14" s="135"/>
      <c r="BD14" s="135"/>
      <c r="BE14" s="135"/>
      <c r="BF14" s="135"/>
      <c r="BG14" s="135"/>
      <c r="BH14" s="135"/>
      <c r="BI14" s="135"/>
      <c r="BJ14" s="135"/>
      <c r="BK14" s="135"/>
      <c r="BL14" s="135"/>
      <c r="BM14" s="135"/>
      <c r="BN14" s="135"/>
      <c r="BO14" s="135"/>
      <c r="BP14" s="135"/>
      <c r="BQ14" s="135"/>
      <c r="BR14" s="135"/>
      <c r="BS14" s="135"/>
      <c r="BT14" s="135"/>
      <c r="BU14" s="135"/>
      <c r="BV14" s="135"/>
      <c r="BW14" s="135"/>
      <c r="BX14" s="135"/>
      <c r="BY14" s="135"/>
      <c r="BZ14" s="135"/>
      <c r="CA14" s="135"/>
      <c r="CB14" s="135"/>
      <c r="CC14" s="135"/>
      <c r="CD14" s="135"/>
      <c r="CE14" s="135"/>
      <c r="CF14" s="135"/>
      <c r="CG14" s="135"/>
      <c r="CH14" s="135"/>
      <c r="CI14" s="135"/>
      <c r="CJ14" s="135"/>
      <c r="CK14" s="135"/>
      <c r="CL14" s="135"/>
      <c r="CM14" s="135"/>
      <c r="CN14" s="135"/>
      <c r="CO14" s="135"/>
      <c r="CP14" s="135"/>
      <c r="CQ14" s="135"/>
      <c r="CR14" s="135"/>
      <c r="CS14" s="135"/>
      <c r="CT14" s="135"/>
      <c r="CU14" s="135"/>
      <c r="CV14" s="135"/>
      <c r="CW14" s="135"/>
      <c r="CX14" s="135"/>
      <c r="CY14" s="135"/>
      <c r="CZ14" s="135"/>
      <c r="DA14" s="135"/>
      <c r="DB14" s="135"/>
      <c r="DC14" s="135"/>
      <c r="DD14" s="135"/>
      <c r="DE14" s="135"/>
      <c r="DF14" s="135"/>
      <c r="DG14" s="135"/>
      <c r="DH14" s="135"/>
      <c r="DI14" s="135"/>
      <c r="DJ14" s="135"/>
      <c r="DK14" s="135"/>
      <c r="DL14" s="135"/>
      <c r="DM14" s="135"/>
      <c r="DN14" s="135"/>
      <c r="DO14" s="135"/>
      <c r="DP14" s="135"/>
      <c r="DQ14" s="135"/>
      <c r="DR14" s="135"/>
      <c r="DS14" s="135"/>
      <c r="DT14" s="135"/>
      <c r="DU14" s="135"/>
      <c r="DV14" s="135"/>
      <c r="DW14" s="135"/>
      <c r="DX14" s="135"/>
      <c r="DY14" s="135"/>
      <c r="DZ14" s="135"/>
      <c r="EA14" s="135"/>
    </row>
    <row r="15" spans="1:131" ht="35.25" customHeight="1" x14ac:dyDescent="0.25">
      <c r="A15" s="39">
        <v>1</v>
      </c>
      <c r="B15" s="265" t="s">
        <v>227</v>
      </c>
      <c r="C15" s="265"/>
      <c r="D15" s="265"/>
      <c r="E15" s="265"/>
      <c r="F15" s="265"/>
      <c r="G15" s="265"/>
      <c r="H15" s="25" t="s">
        <v>228</v>
      </c>
      <c r="I15" s="26">
        <v>33600</v>
      </c>
      <c r="J15" s="27">
        <v>2132</v>
      </c>
      <c r="K15" s="28">
        <f>ROUND(I15*J15,2)</f>
        <v>71635200</v>
      </c>
      <c r="L15" s="100">
        <v>2111</v>
      </c>
      <c r="M15" s="112">
        <f>ROUND(L15,0)</f>
        <v>2111</v>
      </c>
      <c r="N15" s="10" t="str">
        <f>IF(M15&gt;$J15,"SI","NO")</f>
        <v>NO</v>
      </c>
      <c r="O15" s="132">
        <f>M15*$I15</f>
        <v>70929600</v>
      </c>
      <c r="P15" s="137">
        <v>2047</v>
      </c>
      <c r="Q15" s="112">
        <f>ROUND(P15,0)</f>
        <v>2047</v>
      </c>
      <c r="R15" s="10" t="str">
        <f>IF(Q15&gt;$J15,"SI","NO")</f>
        <v>NO</v>
      </c>
      <c r="S15" s="132">
        <f>Q15*$I15</f>
        <v>68779200</v>
      </c>
      <c r="T15" s="143">
        <v>1910</v>
      </c>
      <c r="U15" s="112">
        <f>ROUND(T15,0)</f>
        <v>1910</v>
      </c>
      <c r="V15" s="10" t="str">
        <f>IF(U15&gt;$J15,"SI","NO")</f>
        <v>NO</v>
      </c>
      <c r="W15" s="132">
        <f>U15*$I15</f>
        <v>64176000</v>
      </c>
      <c r="X15" s="142">
        <v>1940</v>
      </c>
      <c r="Y15" s="112">
        <f>ROUND(X15,0)</f>
        <v>1940</v>
      </c>
      <c r="Z15" s="10" t="str">
        <f>IF(Y15&gt;$J15,"SI","NO")</f>
        <v>NO</v>
      </c>
      <c r="AA15" s="132">
        <f>Y15*$I15</f>
        <v>65184000</v>
      </c>
      <c r="AB15" s="28">
        <v>2020</v>
      </c>
      <c r="AC15" s="112">
        <f>ROUND(AB15,0)</f>
        <v>2020</v>
      </c>
      <c r="AD15" s="10" t="str">
        <f>IF(AC15&gt;$J15,"SI","NO")</f>
        <v>NO</v>
      </c>
      <c r="AE15" s="132">
        <f>AC15*$I15</f>
        <v>67872000</v>
      </c>
      <c r="AF15" s="132">
        <v>2100</v>
      </c>
      <c r="AG15" s="112">
        <f>ROUND(AF15,0)</f>
        <v>2100</v>
      </c>
      <c r="AH15" s="10" t="str">
        <f>IF(AF15&gt;$J15,"SI","NO")</f>
        <v>NO</v>
      </c>
      <c r="AI15" s="132">
        <f>AF15*$I15</f>
        <v>70560000</v>
      </c>
      <c r="AJ15" s="28">
        <v>2100</v>
      </c>
      <c r="AK15" s="112">
        <f>ROUND(AJ15,0)</f>
        <v>2100</v>
      </c>
      <c r="AL15" s="10" t="str">
        <f>IF(AK15&gt;$J15,"SI","NO")</f>
        <v>NO</v>
      </c>
      <c r="AM15" s="132">
        <f>AK15*$I15</f>
        <v>70560000</v>
      </c>
      <c r="AN15" s="28">
        <v>1963.15</v>
      </c>
      <c r="AO15" s="112">
        <f>ROUND(AN15,0)</f>
        <v>1963</v>
      </c>
      <c r="AP15" s="10" t="str">
        <f>IF(AO15&gt;$J15,"SI","NO")</f>
        <v>NO</v>
      </c>
      <c r="AQ15" s="132">
        <f>AO15*$I15</f>
        <v>65956800</v>
      </c>
      <c r="AR15" s="158">
        <v>1926</v>
      </c>
      <c r="AS15" s="112">
        <f>ROUND(AR15,0)</f>
        <v>1926</v>
      </c>
      <c r="AT15" s="10" t="str">
        <f>IF(AS15&gt;$J15,"SI","NO")</f>
        <v>NO</v>
      </c>
      <c r="AU15" s="132">
        <f>AS15*$I15</f>
        <v>64713600</v>
      </c>
      <c r="AV15" s="28">
        <v>2004</v>
      </c>
      <c r="AW15" s="112">
        <f>ROUND(AV15,0)</f>
        <v>2004</v>
      </c>
      <c r="AX15" s="10" t="str">
        <f>IF(AW15&gt;$J15,"SI","NO")</f>
        <v>NO</v>
      </c>
      <c r="AY15" s="132">
        <f>AW15*$I15</f>
        <v>67334400</v>
      </c>
      <c r="AZ15" s="28">
        <v>2007.06</v>
      </c>
      <c r="BA15" s="112">
        <f>ROUND(AZ15,0)</f>
        <v>2007</v>
      </c>
      <c r="BB15" s="10" t="str">
        <f>IF(BA15&gt;$J15,"SI","NO")</f>
        <v>NO</v>
      </c>
      <c r="BC15" s="132">
        <f>BA15*$I15</f>
        <v>67435200</v>
      </c>
      <c r="BD15" s="28">
        <v>2131</v>
      </c>
      <c r="BE15" s="112">
        <f>ROUND(BD15,0)</f>
        <v>2131</v>
      </c>
      <c r="BF15" s="10" t="str">
        <f>IF(BE15&gt;$J15,"SI","NO")</f>
        <v>NO</v>
      </c>
      <c r="BG15" s="132">
        <f>BE15*$I15</f>
        <v>71601600</v>
      </c>
      <c r="BH15" s="28">
        <v>2100</v>
      </c>
      <c r="BI15" s="112">
        <f>ROUND(BH15,0)</f>
        <v>2100</v>
      </c>
      <c r="BJ15" s="10" t="str">
        <f>IF(BI15&gt;$J15,"SI","NO")</f>
        <v>NO</v>
      </c>
      <c r="BK15" s="132">
        <f>BI15*$I15</f>
        <v>70560000</v>
      </c>
      <c r="BL15" s="28">
        <v>1880</v>
      </c>
      <c r="BM15" s="112">
        <f>ROUND(BL15,0)</f>
        <v>1880</v>
      </c>
      <c r="BN15" s="10" t="str">
        <f>IF(BM15&gt;$J15,"SI","NO")</f>
        <v>NO</v>
      </c>
      <c r="BO15" s="132">
        <f>BM15*$I15</f>
        <v>63168000</v>
      </c>
      <c r="BP15" s="108">
        <v>1900</v>
      </c>
      <c r="BQ15" s="112">
        <f>ROUND(BP15,0)</f>
        <v>1900</v>
      </c>
      <c r="BR15" s="10" t="str">
        <f>IF(BQ15&gt;$J15,"SI","NO")</f>
        <v>NO</v>
      </c>
      <c r="BS15" s="132">
        <f>BQ15*$I15</f>
        <v>63840000</v>
      </c>
      <c r="BT15" s="132">
        <v>2020</v>
      </c>
      <c r="BU15" s="112">
        <f>ROUND(BT15,0)</f>
        <v>2020</v>
      </c>
      <c r="BV15" s="10" t="str">
        <f>IF(BU15&gt;$J15,"SI","NO")</f>
        <v>NO</v>
      </c>
      <c r="BW15" s="132">
        <f>BU15*$I15</f>
        <v>67872000</v>
      </c>
      <c r="BX15" s="113">
        <v>2000</v>
      </c>
      <c r="BY15" s="112">
        <f>ROUND(BX15,0)</f>
        <v>2000</v>
      </c>
      <c r="BZ15" s="10" t="str">
        <f>IF(BY15&gt;$J15,"SI","NO")</f>
        <v>NO</v>
      </c>
      <c r="CA15" s="132">
        <f>BY15*$I15</f>
        <v>67200000</v>
      </c>
      <c r="CB15" s="113">
        <v>1951</v>
      </c>
      <c r="CC15" s="112">
        <f>ROUND(CB15,0)</f>
        <v>1951</v>
      </c>
      <c r="CD15" s="10" t="str">
        <f>IF(CC15&gt;$J15,"SI","NO")</f>
        <v>NO</v>
      </c>
      <c r="CE15" s="132">
        <f>CC15*$I15</f>
        <v>65553600</v>
      </c>
      <c r="CF15" s="100">
        <v>1812</v>
      </c>
      <c r="CG15" s="112">
        <f>ROUND(CF15,0)</f>
        <v>1812</v>
      </c>
      <c r="CH15" s="10" t="str">
        <f>IF(CG15&gt;$J15,"SI","NO")</f>
        <v>NO</v>
      </c>
      <c r="CI15" s="132">
        <f>CG15*$I15</f>
        <v>60883200</v>
      </c>
      <c r="CJ15" s="100">
        <v>2100</v>
      </c>
      <c r="CK15" s="112">
        <f>ROUND(CJ15,0)</f>
        <v>2100</v>
      </c>
      <c r="CL15" s="10" t="str">
        <f>IF(CK15&gt;$J15,"SI","NO")</f>
        <v>NO</v>
      </c>
      <c r="CM15" s="132">
        <f>CK15*$I15</f>
        <v>70560000</v>
      </c>
      <c r="CN15" s="100">
        <v>1870</v>
      </c>
      <c r="CO15" s="112">
        <f>ROUND(CN15,0)</f>
        <v>1870</v>
      </c>
      <c r="CP15" s="10" t="str">
        <f>IF(CO15&gt;$J15,"SI","NO")</f>
        <v>NO</v>
      </c>
      <c r="CQ15" s="132">
        <f>CO15*$I15</f>
        <v>62832000</v>
      </c>
      <c r="CR15" s="100">
        <v>1814</v>
      </c>
      <c r="CS15" s="112">
        <f>ROUND(CR15,0)</f>
        <v>1814</v>
      </c>
      <c r="CT15" s="10" t="str">
        <f>IF(CS15&gt;$J15,"SI","NO")</f>
        <v>NO</v>
      </c>
      <c r="CU15" s="132">
        <f>CS15*$I15</f>
        <v>60950400</v>
      </c>
      <c r="CV15" s="10"/>
      <c r="CW15" s="10"/>
      <c r="CX15" s="10"/>
      <c r="CY15" s="10"/>
      <c r="CZ15" s="100">
        <v>1708</v>
      </c>
      <c r="DA15" s="112">
        <f>ROUND(CZ15,0)</f>
        <v>1708</v>
      </c>
      <c r="DB15" s="10" t="str">
        <f>IF(DA15&gt;$J15,"SI","NO")</f>
        <v>NO</v>
      </c>
      <c r="DC15" s="132">
        <f>DA15*$I15</f>
        <v>57388800</v>
      </c>
      <c r="DD15" s="100">
        <v>2025</v>
      </c>
      <c r="DE15" s="112">
        <f>ROUND(DD15,0)</f>
        <v>2025</v>
      </c>
      <c r="DF15" s="10" t="str">
        <f>IF(DE15&gt;$J15,"SI","NO")</f>
        <v>NO</v>
      </c>
      <c r="DG15" s="132">
        <f>DE15*$I15</f>
        <v>68040000</v>
      </c>
      <c r="DH15" s="100">
        <v>1823</v>
      </c>
      <c r="DI15" s="112">
        <f>ROUND(DH15,0)</f>
        <v>1823</v>
      </c>
      <c r="DJ15" s="10" t="str">
        <f>IF(DI15&gt;$J15,"SI","NO")</f>
        <v>NO</v>
      </c>
      <c r="DK15" s="132">
        <f>DI15*$I15</f>
        <v>61252800</v>
      </c>
      <c r="DL15" s="10"/>
      <c r="DM15" s="10"/>
      <c r="DN15" s="10"/>
      <c r="DO15" s="10"/>
      <c r="DP15" s="10"/>
      <c r="DQ15" s="10"/>
      <c r="DR15" s="10"/>
      <c r="DS15" s="10"/>
      <c r="DT15" s="10"/>
      <c r="DU15" s="10"/>
      <c r="DV15" s="10"/>
      <c r="DW15" s="10"/>
      <c r="DX15" s="10"/>
      <c r="DY15" s="10"/>
      <c r="DZ15" s="10"/>
      <c r="EA15" s="10"/>
    </row>
    <row r="16" spans="1:131" ht="35.25" customHeight="1" x14ac:dyDescent="0.25">
      <c r="A16" s="39">
        <v>2</v>
      </c>
      <c r="B16" s="265" t="s">
        <v>229</v>
      </c>
      <c r="C16" s="265"/>
      <c r="D16" s="265"/>
      <c r="E16" s="265"/>
      <c r="F16" s="265"/>
      <c r="G16" s="265"/>
      <c r="H16" s="25" t="s">
        <v>228</v>
      </c>
      <c r="I16" s="26">
        <v>840</v>
      </c>
      <c r="J16" s="27">
        <v>2341</v>
      </c>
      <c r="K16" s="28">
        <f t="shared" ref="K16:K17" si="0">ROUND(I16*J16,2)</f>
        <v>1966440</v>
      </c>
      <c r="L16" s="101">
        <v>2318</v>
      </c>
      <c r="M16" s="112">
        <f>ROUND(L16,0)</f>
        <v>2318</v>
      </c>
      <c r="N16" s="10" t="str">
        <f>IF(M16&gt;$J16,"SI","NO")</f>
        <v>NO</v>
      </c>
      <c r="O16" s="132">
        <f>M16*$I16</f>
        <v>1947120</v>
      </c>
      <c r="P16" s="138">
        <v>2107</v>
      </c>
      <c r="Q16" s="112">
        <f>ROUND(P16,0)</f>
        <v>2107</v>
      </c>
      <c r="R16" s="10" t="str">
        <f>IF(Q16&gt;$J16,"SI","NO")</f>
        <v>NO</v>
      </c>
      <c r="S16" s="132">
        <f>Q16*$I16</f>
        <v>1769880</v>
      </c>
      <c r="T16" s="144">
        <v>2200</v>
      </c>
      <c r="U16" s="112">
        <f>ROUND(T16,0)</f>
        <v>2200</v>
      </c>
      <c r="V16" s="10" t="str">
        <f>IF(U16&gt;$J16,"SI","NO")</f>
        <v>NO</v>
      </c>
      <c r="W16" s="132">
        <f>U16*$I16</f>
        <v>1848000</v>
      </c>
      <c r="X16" s="113">
        <v>2130</v>
      </c>
      <c r="Y16" s="112">
        <f>ROUND(X16,0)</f>
        <v>2130</v>
      </c>
      <c r="Z16" s="10" t="str">
        <f>IF(Y16&gt;$J16,"SI","NO")</f>
        <v>NO</v>
      </c>
      <c r="AA16" s="132">
        <f>Y16*$I16</f>
        <v>1789200</v>
      </c>
      <c r="AB16" s="28">
        <v>2218</v>
      </c>
      <c r="AC16" s="112">
        <f>ROUND(AB16,0)</f>
        <v>2218</v>
      </c>
      <c r="AD16" s="10" t="str">
        <f>IF(AC16&gt;$J16,"SI","NO")</f>
        <v>NO</v>
      </c>
      <c r="AE16" s="132">
        <f>AC16*$I16</f>
        <v>1863120</v>
      </c>
      <c r="AF16" s="132">
        <v>2300</v>
      </c>
      <c r="AG16" s="112">
        <f>ROUND(AF16,0)</f>
        <v>2300</v>
      </c>
      <c r="AH16" s="10" t="str">
        <f>IF(AF16&gt;$J16,"SI","NO")</f>
        <v>NO</v>
      </c>
      <c r="AI16" s="132">
        <f>AF16*$I16</f>
        <v>1932000</v>
      </c>
      <c r="AJ16" s="28">
        <v>2290</v>
      </c>
      <c r="AK16" s="112">
        <f>ROUND(AJ16,0)</f>
        <v>2290</v>
      </c>
      <c r="AL16" s="10" t="str">
        <f>IF(AK16&gt;$J16,"SI","NO")</f>
        <v>NO</v>
      </c>
      <c r="AM16" s="132">
        <f>AK16*$I16</f>
        <v>1923600</v>
      </c>
      <c r="AN16" s="28">
        <v>2155.59</v>
      </c>
      <c r="AO16" s="112">
        <f>ROUND(AN16,0)</f>
        <v>2156</v>
      </c>
      <c r="AP16" s="10" t="str">
        <f>IF(AO16&gt;$J16,"SI","NO")</f>
        <v>NO</v>
      </c>
      <c r="AQ16" s="132">
        <f>AO16*$I16</f>
        <v>1811040</v>
      </c>
      <c r="AR16" s="158">
        <v>2115</v>
      </c>
      <c r="AS16" s="112">
        <f>ROUND(AR16,0)</f>
        <v>2115</v>
      </c>
      <c r="AT16" s="10" t="str">
        <f>IF(AS16&gt;$J16,"SI","NO")</f>
        <v>NO</v>
      </c>
      <c r="AU16" s="132">
        <f>AS16*$I16</f>
        <v>1776600</v>
      </c>
      <c r="AV16" s="28">
        <v>2130</v>
      </c>
      <c r="AW16" s="112">
        <f>ROUND(AV16,0)</f>
        <v>2130</v>
      </c>
      <c r="AX16" s="10" t="str">
        <f>IF(AW16&gt;$J16,"SI","NO")</f>
        <v>NO</v>
      </c>
      <c r="AY16" s="132">
        <f>AW16*$I16</f>
        <v>1789200</v>
      </c>
      <c r="AZ16" s="28">
        <v>2203.8200000000002</v>
      </c>
      <c r="BA16" s="112">
        <f>ROUND(AZ16,0)</f>
        <v>2204</v>
      </c>
      <c r="BB16" s="10" t="str">
        <f>IF(BA16&gt;$J16,"SI","NO")</f>
        <v>NO</v>
      </c>
      <c r="BC16" s="132">
        <f>BA16*$I16</f>
        <v>1851360</v>
      </c>
      <c r="BD16" s="28">
        <v>1584</v>
      </c>
      <c r="BE16" s="112">
        <f>ROUND(BD16,0)</f>
        <v>1584</v>
      </c>
      <c r="BF16" s="10" t="str">
        <f>IF(BE16&gt;$J16,"SI","NO")</f>
        <v>NO</v>
      </c>
      <c r="BG16" s="132">
        <f>BE16*$I16</f>
        <v>1330560</v>
      </c>
      <c r="BH16" s="28">
        <v>2306</v>
      </c>
      <c r="BI16" s="112">
        <f>ROUND(BH16,0)</f>
        <v>2306</v>
      </c>
      <c r="BJ16" s="10" t="str">
        <f>IF(BI16&gt;$J16,"SI","NO")</f>
        <v>NO</v>
      </c>
      <c r="BK16" s="132">
        <f>BI16*$I16</f>
        <v>1937040</v>
      </c>
      <c r="BL16" s="28">
        <v>2120</v>
      </c>
      <c r="BM16" s="112">
        <f>ROUND(BL16,0)</f>
        <v>2120</v>
      </c>
      <c r="BN16" s="10" t="str">
        <f>IF(BM16&gt;$J16,"SI","NO")</f>
        <v>NO</v>
      </c>
      <c r="BO16" s="132">
        <f>BM16*$I16</f>
        <v>1780800</v>
      </c>
      <c r="BP16" s="109">
        <v>2086</v>
      </c>
      <c r="BQ16" s="112">
        <f>ROUND(BP16,0)</f>
        <v>2086</v>
      </c>
      <c r="BR16" s="10" t="str">
        <f t="shared" ref="BR16:BR19" si="1">IF(BQ16&gt;$J16,"SI","NO")</f>
        <v>NO</v>
      </c>
      <c r="BS16" s="132">
        <f t="shared" ref="BS16:BS79" si="2">BQ16*$I16</f>
        <v>1752240</v>
      </c>
      <c r="BT16" s="132">
        <v>2218</v>
      </c>
      <c r="BU16" s="112">
        <f>ROUND(BT16,0)</f>
        <v>2218</v>
      </c>
      <c r="BV16" s="10" t="str">
        <f>IF(BU16&gt;$J16,"SI","NO")</f>
        <v>NO</v>
      </c>
      <c r="BW16" s="132">
        <f>BU16*$I16</f>
        <v>1863120</v>
      </c>
      <c r="BX16" s="113">
        <v>2100</v>
      </c>
      <c r="BY16" s="112">
        <f>ROUND(BX16,0)</f>
        <v>2100</v>
      </c>
      <c r="BZ16" s="10" t="str">
        <f>IF(BY16&gt;$J16,"SI","NO")</f>
        <v>NO</v>
      </c>
      <c r="CA16" s="132">
        <f>BY16*$I16</f>
        <v>1764000</v>
      </c>
      <c r="CB16" s="113">
        <v>2152</v>
      </c>
      <c r="CC16" s="112">
        <f>ROUND(CB16,0)</f>
        <v>2152</v>
      </c>
      <c r="CD16" s="10" t="str">
        <f>IF(CC16&gt;$J16,"SI","NO")</f>
        <v>NO</v>
      </c>
      <c r="CE16" s="132">
        <f>CC16*$I16</f>
        <v>1807680</v>
      </c>
      <c r="CF16" s="101">
        <v>1990</v>
      </c>
      <c r="CG16" s="112">
        <f>ROUND(CF16,0)</f>
        <v>1990</v>
      </c>
      <c r="CH16" s="10" t="str">
        <f>IF(CG16&gt;$J16,"SI","NO")</f>
        <v>NO</v>
      </c>
      <c r="CI16" s="132">
        <f>CG16*$I16</f>
        <v>1671600</v>
      </c>
      <c r="CJ16" s="101">
        <v>2300</v>
      </c>
      <c r="CK16" s="112">
        <f>ROUND(CJ16,0)</f>
        <v>2300</v>
      </c>
      <c r="CL16" s="10" t="str">
        <f>IF(CK16&gt;$J16,"SI","NO")</f>
        <v>NO</v>
      </c>
      <c r="CM16" s="132">
        <f>CK16*$I16</f>
        <v>1932000</v>
      </c>
      <c r="CN16" s="100">
        <v>2060</v>
      </c>
      <c r="CO16" s="112">
        <f>ROUND(CN16,0)</f>
        <v>2060</v>
      </c>
      <c r="CP16" s="10" t="str">
        <f>IF(CO16&gt;$J16,"SI","NO")</f>
        <v>NO</v>
      </c>
      <c r="CQ16" s="132">
        <f>CO16*$I16</f>
        <v>1730400</v>
      </c>
      <c r="CR16" s="100">
        <v>1991</v>
      </c>
      <c r="CS16" s="112">
        <f>ROUND(CR16,0)</f>
        <v>1991</v>
      </c>
      <c r="CT16" s="10" t="str">
        <f>IF(CS16&gt;$J16,"SI","NO")</f>
        <v>NO</v>
      </c>
      <c r="CU16" s="132">
        <f>CS16*$I16</f>
        <v>1672440</v>
      </c>
      <c r="CV16" s="10"/>
      <c r="CW16" s="10"/>
      <c r="CX16" s="10"/>
      <c r="CY16" s="10"/>
      <c r="CZ16" s="101">
        <v>2217</v>
      </c>
      <c r="DA16" s="112">
        <f>ROUND(CZ16,0)</f>
        <v>2217</v>
      </c>
      <c r="DB16" s="10" t="str">
        <f>IF(DA16&gt;$J16,"SI","NO")</f>
        <v>NO</v>
      </c>
      <c r="DC16" s="132">
        <f>DA16*$I16</f>
        <v>1862280</v>
      </c>
      <c r="DD16" s="101">
        <v>2224</v>
      </c>
      <c r="DE16" s="112">
        <f>ROUND(DD16,0)</f>
        <v>2224</v>
      </c>
      <c r="DF16" s="10" t="str">
        <f>IF(DE16&gt;$J16,"SI","NO")</f>
        <v>NO</v>
      </c>
      <c r="DG16" s="132">
        <f>DE16*$I16</f>
        <v>1868160</v>
      </c>
      <c r="DH16" s="101">
        <v>2002</v>
      </c>
      <c r="DI16" s="112">
        <f>ROUND(DH16,0)</f>
        <v>2002</v>
      </c>
      <c r="DJ16" s="10" t="str">
        <f>IF(DI16&gt;$J16,"SI","NO")</f>
        <v>NO</v>
      </c>
      <c r="DK16" s="132">
        <f>DI16*$I16</f>
        <v>1681680</v>
      </c>
      <c r="DL16" s="10"/>
      <c r="DM16" s="10"/>
      <c r="DN16" s="10"/>
      <c r="DO16" s="10"/>
      <c r="DP16" s="10"/>
      <c r="DQ16" s="10"/>
      <c r="DR16" s="10"/>
      <c r="DS16" s="10"/>
      <c r="DT16" s="10"/>
      <c r="DU16" s="10"/>
      <c r="DV16" s="10"/>
      <c r="DW16" s="10"/>
      <c r="DX16" s="10"/>
      <c r="DY16" s="10"/>
      <c r="DZ16" s="10"/>
      <c r="EA16" s="10"/>
    </row>
    <row r="17" spans="1:131" ht="35.25" customHeight="1" x14ac:dyDescent="0.25">
      <c r="A17" s="39">
        <v>3</v>
      </c>
      <c r="B17" s="265" t="s">
        <v>230</v>
      </c>
      <c r="C17" s="265"/>
      <c r="D17" s="265"/>
      <c r="E17" s="265"/>
      <c r="F17" s="265"/>
      <c r="G17" s="265"/>
      <c r="H17" s="25" t="s">
        <v>231</v>
      </c>
      <c r="I17" s="26">
        <v>5846.4</v>
      </c>
      <c r="J17" s="27">
        <v>23973</v>
      </c>
      <c r="K17" s="28">
        <f t="shared" si="0"/>
        <v>140155747.19999999</v>
      </c>
      <c r="L17" s="101">
        <v>23733</v>
      </c>
      <c r="M17" s="112">
        <f>ROUND(L17,0)</f>
        <v>23733</v>
      </c>
      <c r="N17" s="10" t="str">
        <f>IF(M17&gt;$J17,"SI","NO")</f>
        <v>NO</v>
      </c>
      <c r="O17" s="132">
        <f>M17*$I17</f>
        <v>138752611.19999999</v>
      </c>
      <c r="P17" s="138">
        <v>23014</v>
      </c>
      <c r="Q17" s="112">
        <f>ROUND(P17,0)</f>
        <v>23014</v>
      </c>
      <c r="R17" s="10" t="str">
        <f>IF(Q17&gt;$J17,"SI","NO")</f>
        <v>NO</v>
      </c>
      <c r="S17" s="132">
        <f>Q17*$I17</f>
        <v>134549049.59999999</v>
      </c>
      <c r="T17" s="144">
        <v>21550</v>
      </c>
      <c r="U17" s="112">
        <f>ROUND(T17,0)</f>
        <v>21550</v>
      </c>
      <c r="V17" s="10" t="str">
        <f>IF(U17&gt;$J17,"SI","NO")</f>
        <v>NO</v>
      </c>
      <c r="W17" s="132">
        <f>U17*$I17</f>
        <v>125989919.99999999</v>
      </c>
      <c r="X17" s="113">
        <v>21815</v>
      </c>
      <c r="Y17" s="112">
        <f>ROUND(X17,0)</f>
        <v>21815</v>
      </c>
      <c r="Z17" s="10" t="str">
        <f>IF(Y17&gt;$J17,"SI","NO")</f>
        <v>NO</v>
      </c>
      <c r="AA17" s="132">
        <f>Y17*$I17</f>
        <v>127539215.99999999</v>
      </c>
      <c r="AB17" s="28">
        <v>22710</v>
      </c>
      <c r="AC17" s="112">
        <f>ROUND(AB17,0)</f>
        <v>22710</v>
      </c>
      <c r="AD17" s="10" t="str">
        <f>IF(AC17&gt;$J17,"SI","NO")</f>
        <v>NO</v>
      </c>
      <c r="AE17" s="132">
        <f>AC17*$I17</f>
        <v>132771743.99999999</v>
      </c>
      <c r="AF17" s="132">
        <v>22800</v>
      </c>
      <c r="AG17" s="112">
        <f>ROUND(AF17,0)</f>
        <v>22800</v>
      </c>
      <c r="AH17" s="10" t="str">
        <f>IF(AF17&gt;$J17,"SI","NO")</f>
        <v>NO</v>
      </c>
      <c r="AI17" s="132">
        <f>AF17*$I17</f>
        <v>133297919.99999999</v>
      </c>
      <c r="AJ17" s="28">
        <v>21500</v>
      </c>
      <c r="AK17" s="112">
        <f>ROUND(AJ17,0)</f>
        <v>21500</v>
      </c>
      <c r="AL17" s="10" t="str">
        <f>IF(AK17&gt;$J17,"SI","NO")</f>
        <v>NO</v>
      </c>
      <c r="AM17" s="132">
        <f>AK17*$I17</f>
        <v>125697599.99999999</v>
      </c>
      <c r="AN17" s="28">
        <v>22074.34</v>
      </c>
      <c r="AO17" s="112">
        <f>ROUND(AN17,0)</f>
        <v>22074</v>
      </c>
      <c r="AP17" s="10" t="str">
        <f>IF(AO17&gt;$J17,"SI","NO")</f>
        <v>NO</v>
      </c>
      <c r="AQ17" s="132">
        <f>AO17*$I17</f>
        <v>129053433.59999999</v>
      </c>
      <c r="AR17" s="158">
        <v>21655</v>
      </c>
      <c r="AS17" s="112">
        <f>ROUND(AR17,0)</f>
        <v>21655</v>
      </c>
      <c r="AT17" s="10" t="str">
        <f>IF(AS17&gt;$J17,"SI","NO")</f>
        <v>NO</v>
      </c>
      <c r="AU17" s="132">
        <f>AS17*$I17</f>
        <v>126603791.99999999</v>
      </c>
      <c r="AV17" s="28">
        <v>22535</v>
      </c>
      <c r="AW17" s="112">
        <f>ROUND(AV17,0)</f>
        <v>22535</v>
      </c>
      <c r="AX17" s="10" t="str">
        <f>IF(AW17&gt;$J17,"SI","NO")</f>
        <v>NO</v>
      </c>
      <c r="AY17" s="132">
        <f>AW17*$I17</f>
        <v>131748623.99999999</v>
      </c>
      <c r="AZ17" s="28">
        <v>22568.18</v>
      </c>
      <c r="BA17" s="112">
        <f>ROUND(AZ17,0)</f>
        <v>22568</v>
      </c>
      <c r="BB17" s="10" t="str">
        <f>IF(BA17&gt;$J17,"SI","NO")</f>
        <v>NO</v>
      </c>
      <c r="BC17" s="132">
        <f>BA17*$I17</f>
        <v>131941555.19999999</v>
      </c>
      <c r="BD17" s="28">
        <v>23972</v>
      </c>
      <c r="BE17" s="112">
        <f>ROUND(BD17,0)</f>
        <v>23972</v>
      </c>
      <c r="BF17" s="10" t="str">
        <f>IF(BE17&gt;$J17,"SI","NO")</f>
        <v>NO</v>
      </c>
      <c r="BG17" s="132">
        <f>BE17*$I17</f>
        <v>140149900.79999998</v>
      </c>
      <c r="BH17" s="28">
        <v>23014</v>
      </c>
      <c r="BI17" s="112">
        <f>ROUND(BH17,0)</f>
        <v>23014</v>
      </c>
      <c r="BJ17" s="10" t="str">
        <f>IF(BI17&gt;$J17,"SI","NO")</f>
        <v>NO</v>
      </c>
      <c r="BK17" s="132">
        <f>BI17*$I17</f>
        <v>134549049.59999999</v>
      </c>
      <c r="BL17" s="28">
        <v>20450</v>
      </c>
      <c r="BM17" s="112">
        <f>ROUND(BL17,0)</f>
        <v>20450</v>
      </c>
      <c r="BN17" s="10" t="str">
        <f>IF(BM17&gt;$J17,"SI","NO")</f>
        <v>NO</v>
      </c>
      <c r="BO17" s="132">
        <f>BM17*$I17</f>
        <v>119558880</v>
      </c>
      <c r="BP17" s="108">
        <v>21360</v>
      </c>
      <c r="BQ17" s="112">
        <f>ROUND(BP17,0)</f>
        <v>21360</v>
      </c>
      <c r="BR17" s="10" t="str">
        <f t="shared" si="1"/>
        <v>NO</v>
      </c>
      <c r="BS17" s="132">
        <f t="shared" si="2"/>
        <v>124879103.99999999</v>
      </c>
      <c r="BT17" s="132">
        <v>22710</v>
      </c>
      <c r="BU17" s="112">
        <f>ROUND(BT17,0)</f>
        <v>22710</v>
      </c>
      <c r="BV17" s="10" t="str">
        <f>IF(BU17&gt;$J17,"SI","NO")</f>
        <v>NO</v>
      </c>
      <c r="BW17" s="132">
        <f>BU17*$I17</f>
        <v>132771743.99999999</v>
      </c>
      <c r="BX17" s="113">
        <v>17850</v>
      </c>
      <c r="BY17" s="112">
        <f>ROUND(BX17,0)</f>
        <v>17850</v>
      </c>
      <c r="BZ17" s="10" t="str">
        <f>IF(BY17&gt;$J17,"SI","NO")</f>
        <v>NO</v>
      </c>
      <c r="CA17" s="132">
        <f>BY17*$I17</f>
        <v>104358240</v>
      </c>
      <c r="CB17" s="113">
        <v>22919</v>
      </c>
      <c r="CC17" s="112">
        <f>ROUND(CB17,0)</f>
        <v>22919</v>
      </c>
      <c r="CD17" s="10" t="str">
        <f>IF(CC17&gt;$J17,"SI","NO")</f>
        <v>NO</v>
      </c>
      <c r="CE17" s="132">
        <f>CC17*$I17</f>
        <v>133993641.59999999</v>
      </c>
      <c r="CF17" s="101">
        <v>20377</v>
      </c>
      <c r="CG17" s="112">
        <f>ROUND(CF17,0)</f>
        <v>20377</v>
      </c>
      <c r="CH17" s="10" t="str">
        <f>IF(CG17&gt;$J17,"SI","NO")</f>
        <v>NO</v>
      </c>
      <c r="CI17" s="132">
        <f>CG17*$I17</f>
        <v>119132092.8</v>
      </c>
      <c r="CJ17" s="101">
        <v>23000</v>
      </c>
      <c r="CK17" s="112">
        <f>ROUND(CJ17,0)</f>
        <v>23000</v>
      </c>
      <c r="CL17" s="10" t="str">
        <f>IF(CK17&gt;$J17,"SI","NO")</f>
        <v>NO</v>
      </c>
      <c r="CM17" s="132">
        <f>CK17*$I17</f>
        <v>134467200</v>
      </c>
      <c r="CN17" s="100">
        <v>21050</v>
      </c>
      <c r="CO17" s="112">
        <f>ROUND(CN17,0)</f>
        <v>21050</v>
      </c>
      <c r="CP17" s="10" t="str">
        <f>IF(CO17&gt;$J17,"SI","NO")</f>
        <v>NO</v>
      </c>
      <c r="CQ17" s="132">
        <f>CO17*$I17</f>
        <v>123066719.99999999</v>
      </c>
      <c r="CR17" s="100">
        <v>20394</v>
      </c>
      <c r="CS17" s="112">
        <f>ROUND(CR17,0)</f>
        <v>20394</v>
      </c>
      <c r="CT17" s="10" t="str">
        <f>IF(CS17&gt;$J17,"SI","NO")</f>
        <v>NO</v>
      </c>
      <c r="CU17" s="132">
        <f>CS17*$I17</f>
        <v>119231481.59999999</v>
      </c>
      <c r="CV17" s="10"/>
      <c r="CW17" s="10"/>
      <c r="CX17" s="10"/>
      <c r="CY17" s="10"/>
      <c r="CZ17" s="101">
        <v>19202</v>
      </c>
      <c r="DA17" s="112">
        <f>ROUND(CZ17,0)</f>
        <v>19202</v>
      </c>
      <c r="DB17" s="10" t="str">
        <f>IF(DA17&gt;$J17,"SI","NO")</f>
        <v>NO</v>
      </c>
      <c r="DC17" s="132">
        <f>DA17*$I17</f>
        <v>112262572.8</v>
      </c>
      <c r="DD17" s="101">
        <v>19178</v>
      </c>
      <c r="DE17" s="112">
        <f>ROUND(DD17,0)</f>
        <v>19178</v>
      </c>
      <c r="DF17" s="10" t="str">
        <f>IF(DE17&gt;$J17,"SI","NO")</f>
        <v>NO</v>
      </c>
      <c r="DG17" s="132">
        <f>DE17*$I17</f>
        <v>112122259.19999999</v>
      </c>
      <c r="DH17" s="101">
        <v>20497</v>
      </c>
      <c r="DI17" s="112">
        <f>ROUND(DH17,0)</f>
        <v>20497</v>
      </c>
      <c r="DJ17" s="10" t="str">
        <f>IF(DI17&gt;$J17,"SI","NO")</f>
        <v>NO</v>
      </c>
      <c r="DK17" s="132">
        <f>DI17*$I17</f>
        <v>119833660.8</v>
      </c>
      <c r="DL17" s="10"/>
      <c r="DM17" s="10"/>
      <c r="DN17" s="10"/>
      <c r="DO17" s="10"/>
      <c r="DP17" s="10"/>
      <c r="DQ17" s="10"/>
      <c r="DR17" s="10"/>
      <c r="DS17" s="10"/>
      <c r="DT17" s="10"/>
      <c r="DU17" s="10"/>
      <c r="DV17" s="10"/>
      <c r="DW17" s="10"/>
      <c r="DX17" s="10"/>
      <c r="DY17" s="10"/>
      <c r="DZ17" s="10"/>
      <c r="EA17" s="10"/>
    </row>
    <row r="18" spans="1:131" ht="14.25" x14ac:dyDescent="0.2">
      <c r="A18" s="264" t="s">
        <v>232</v>
      </c>
      <c r="B18" s="264"/>
      <c r="C18" s="264"/>
      <c r="D18" s="264"/>
      <c r="E18" s="264"/>
      <c r="F18" s="264"/>
      <c r="G18" s="264"/>
      <c r="H18" s="264"/>
      <c r="I18" s="264"/>
      <c r="J18" s="264"/>
      <c r="K18" s="264"/>
      <c r="L18" s="136"/>
      <c r="M18" s="136"/>
      <c r="N18" s="136"/>
      <c r="O18" s="136"/>
      <c r="P18" s="136"/>
      <c r="Q18" s="136"/>
      <c r="R18" s="136"/>
      <c r="S18" s="136"/>
      <c r="T18" s="147"/>
      <c r="U18" s="136"/>
      <c r="V18" s="136"/>
      <c r="W18" s="136"/>
      <c r="X18" s="136"/>
      <c r="Y18" s="136"/>
      <c r="Z18" s="136"/>
      <c r="AA18" s="136"/>
      <c r="AB18" s="114"/>
      <c r="AC18" s="136"/>
      <c r="AD18" s="136"/>
      <c r="AE18" s="136"/>
      <c r="AF18" s="136"/>
      <c r="AG18" s="136"/>
      <c r="AH18" s="136"/>
      <c r="AI18" s="136"/>
      <c r="AJ18" s="136"/>
      <c r="AK18" s="136"/>
      <c r="AL18" s="136"/>
      <c r="AM18" s="136"/>
      <c r="AN18" s="136"/>
      <c r="AO18" s="136"/>
      <c r="AP18" s="136"/>
      <c r="AQ18" s="136"/>
      <c r="AR18" s="136"/>
      <c r="AS18" s="136"/>
      <c r="AT18" s="136"/>
      <c r="AU18" s="136"/>
      <c r="AV18" s="136"/>
      <c r="AW18" s="136"/>
      <c r="AX18" s="136"/>
      <c r="AY18" s="136"/>
      <c r="AZ18" s="136"/>
      <c r="BA18" s="136"/>
      <c r="BB18" s="136"/>
      <c r="BC18" s="136"/>
      <c r="BD18" s="136"/>
      <c r="BE18" s="136"/>
      <c r="BF18" s="136"/>
      <c r="BG18" s="136"/>
      <c r="BH18" s="136"/>
      <c r="BI18" s="136"/>
      <c r="BJ18" s="136"/>
      <c r="BK18" s="136"/>
      <c r="BL18" s="136"/>
      <c r="BM18" s="136"/>
      <c r="BN18" s="136"/>
      <c r="BO18" s="136"/>
      <c r="BP18" s="136"/>
      <c r="BQ18" s="136"/>
      <c r="BR18" s="136"/>
      <c r="BS18" s="136"/>
      <c r="BT18" s="136" t="s">
        <v>233</v>
      </c>
      <c r="BU18" s="136"/>
      <c r="BV18" s="136"/>
      <c r="BW18" s="136"/>
      <c r="BX18" s="136"/>
      <c r="BY18" s="136"/>
      <c r="BZ18" s="136"/>
      <c r="CA18" s="136"/>
      <c r="CB18" s="136"/>
      <c r="CC18" s="136"/>
      <c r="CD18" s="136"/>
      <c r="CE18" s="136"/>
      <c r="CF18" s="136"/>
      <c r="CG18" s="136"/>
      <c r="CH18" s="136"/>
      <c r="CI18" s="136"/>
      <c r="CJ18" s="136"/>
      <c r="CK18" s="136"/>
      <c r="CL18" s="136"/>
      <c r="CM18" s="136"/>
      <c r="CN18" s="136"/>
      <c r="CO18" s="136"/>
      <c r="CP18" s="136"/>
      <c r="CQ18" s="136"/>
      <c r="CR18" s="100"/>
      <c r="CS18" s="136"/>
      <c r="CT18" s="136"/>
      <c r="CU18" s="136"/>
      <c r="CV18" s="136"/>
      <c r="CW18" s="136"/>
      <c r="CX18" s="136"/>
      <c r="CY18" s="136"/>
      <c r="CZ18" s="136"/>
      <c r="DA18" s="136"/>
      <c r="DB18" s="136"/>
      <c r="DC18" s="136"/>
      <c r="DD18" s="136"/>
      <c r="DE18" s="136"/>
      <c r="DF18" s="136"/>
      <c r="DG18" s="136"/>
      <c r="DH18" s="136"/>
      <c r="DI18" s="136"/>
      <c r="DJ18" s="136"/>
      <c r="DK18" s="136"/>
      <c r="DL18" s="136"/>
      <c r="DM18" s="136"/>
      <c r="DN18" s="136"/>
      <c r="DO18" s="136"/>
      <c r="DP18" s="136"/>
      <c r="DQ18" s="136"/>
      <c r="DR18" s="136"/>
      <c r="DS18" s="136"/>
      <c r="DT18" s="136"/>
      <c r="DU18" s="136"/>
      <c r="DV18" s="136"/>
      <c r="DW18" s="136"/>
      <c r="DX18" s="136"/>
      <c r="DY18" s="136"/>
      <c r="DZ18" s="136"/>
      <c r="EA18" s="136"/>
    </row>
    <row r="19" spans="1:131" ht="15" customHeight="1" x14ac:dyDescent="0.25">
      <c r="A19" s="40">
        <v>4</v>
      </c>
      <c r="B19" s="265" t="s">
        <v>234</v>
      </c>
      <c r="C19" s="265"/>
      <c r="D19" s="265"/>
      <c r="E19" s="265"/>
      <c r="F19" s="265"/>
      <c r="G19" s="265"/>
      <c r="H19" s="25" t="s">
        <v>228</v>
      </c>
      <c r="I19" s="29">
        <v>5040</v>
      </c>
      <c r="J19" s="27">
        <v>3181</v>
      </c>
      <c r="K19" s="28">
        <f t="shared" ref="K19:K22" si="3">ROUND(I19*J19,2)</f>
        <v>16032240</v>
      </c>
      <c r="L19" s="100">
        <v>3149</v>
      </c>
      <c r="M19" s="112">
        <f>ROUND(L19,0)</f>
        <v>3149</v>
      </c>
      <c r="N19" s="10" t="str">
        <f>IF(M19&gt;$J19,"SI","NO")</f>
        <v>NO</v>
      </c>
      <c r="O19" s="132">
        <f>M19*$I19</f>
        <v>15870960</v>
      </c>
      <c r="P19" s="100">
        <v>1909</v>
      </c>
      <c r="Q19" s="112">
        <f>ROUND(P19,0)</f>
        <v>1909</v>
      </c>
      <c r="R19" s="10" t="str">
        <f>IF(Q19&gt;$J19,"SI","NO")</f>
        <v>NO</v>
      </c>
      <c r="S19" s="132">
        <f>Q19*$I19</f>
        <v>9621360</v>
      </c>
      <c r="T19" s="143">
        <v>2926</v>
      </c>
      <c r="U19" s="112">
        <f>ROUND(T19,0)</f>
        <v>2926</v>
      </c>
      <c r="V19" s="10" t="str">
        <f>IF(U19&gt;$J19,"SI","NO")</f>
        <v>NO</v>
      </c>
      <c r="W19" s="132">
        <f>U19*$I19</f>
        <v>14747040</v>
      </c>
      <c r="X19" s="142">
        <v>2895</v>
      </c>
      <c r="Y19" s="112">
        <f>ROUND(X19,0)</f>
        <v>2895</v>
      </c>
      <c r="Z19" s="10" t="str">
        <f>IF(Y19&gt;$J19,"SI","NO")</f>
        <v>NO</v>
      </c>
      <c r="AA19" s="132">
        <f>Y19*$I19</f>
        <v>14590800</v>
      </c>
      <c r="AB19" s="28">
        <v>2227</v>
      </c>
      <c r="AC19" s="112">
        <f>ROUND(AB19,0)</f>
        <v>2227</v>
      </c>
      <c r="AD19" s="10" t="str">
        <f>IF(AC19&gt;$J19,"SI","NO")</f>
        <v>NO</v>
      </c>
      <c r="AE19" s="132">
        <f>AC19*$I19</f>
        <v>11224080</v>
      </c>
      <c r="AF19" s="132">
        <v>3100</v>
      </c>
      <c r="AG19" s="112">
        <f>ROUND(AF19,0)</f>
        <v>3100</v>
      </c>
      <c r="AH19" s="10" t="str">
        <f>IF(AF19&gt;$J19,"SI","NO")</f>
        <v>NO</v>
      </c>
      <c r="AI19" s="132">
        <f>AF19*$I19</f>
        <v>15624000</v>
      </c>
      <c r="AJ19" s="27">
        <v>2544</v>
      </c>
      <c r="AK19" s="112">
        <f>ROUND(AJ19,0)</f>
        <v>2544</v>
      </c>
      <c r="AL19" s="10" t="str">
        <f>IF(AK19&gt;$J19,"SI","NO")</f>
        <v>NO</v>
      </c>
      <c r="AM19" s="132">
        <f>AK19*$I19</f>
        <v>12821760</v>
      </c>
      <c r="AN19" s="27">
        <v>2929.06</v>
      </c>
      <c r="AO19" s="112">
        <f>ROUND(AN19,0)</f>
        <v>2929</v>
      </c>
      <c r="AP19" s="10" t="str">
        <f>IF(AO19&gt;$J19,"SI","NO")</f>
        <v>NO</v>
      </c>
      <c r="AQ19" s="132">
        <f>AO19*$I19</f>
        <v>14762160</v>
      </c>
      <c r="AR19" s="158">
        <v>2873</v>
      </c>
      <c r="AS19" s="112">
        <f>ROUND(AR19,0)</f>
        <v>2873</v>
      </c>
      <c r="AT19" s="10" t="str">
        <f>IF(AS19&gt;$J19,"SI","NO")</f>
        <v>NO</v>
      </c>
      <c r="AU19" s="132">
        <f>AS19*$I19</f>
        <v>14479920</v>
      </c>
      <c r="AV19" s="28">
        <v>2990</v>
      </c>
      <c r="AW19" s="112">
        <f>ROUND(AV19,0)</f>
        <v>2990</v>
      </c>
      <c r="AX19" s="10" t="str">
        <f>IF(AW19&gt;$J19,"SI","NO")</f>
        <v>NO</v>
      </c>
      <c r="AY19" s="132">
        <f>AW19*$I19</f>
        <v>15069600</v>
      </c>
      <c r="AZ19" s="28">
        <v>2994.59</v>
      </c>
      <c r="BA19" s="112">
        <f>ROUND(AZ19,0)</f>
        <v>2995</v>
      </c>
      <c r="BB19" s="10" t="str">
        <f>IF(BA19&gt;$J19,"SI","NO")</f>
        <v>NO</v>
      </c>
      <c r="BC19" s="132">
        <f>BA19*$I19</f>
        <v>15094800</v>
      </c>
      <c r="BD19" s="28">
        <v>3180</v>
      </c>
      <c r="BE19" s="112">
        <f>ROUND(BD19,0)</f>
        <v>3180</v>
      </c>
      <c r="BF19" s="10" t="str">
        <f>IF(BE19&gt;$J19,"SI","NO")</f>
        <v>NO</v>
      </c>
      <c r="BG19" s="132">
        <f>BE19*$I19</f>
        <v>16027200</v>
      </c>
      <c r="BH19" s="28">
        <v>3117</v>
      </c>
      <c r="BI19" s="112">
        <f>ROUND(BH19,0)</f>
        <v>3117</v>
      </c>
      <c r="BJ19" s="10" t="str">
        <f>IF(BI19&gt;$J19,"SI","NO")</f>
        <v>NO</v>
      </c>
      <c r="BK19" s="132">
        <f>BI19*$I19</f>
        <v>15709680</v>
      </c>
      <c r="BL19" s="28">
        <v>2980</v>
      </c>
      <c r="BM19" s="112">
        <f>ROUND(BL19,0)</f>
        <v>2980</v>
      </c>
      <c r="BN19" s="10" t="str">
        <f>IF(BM19&gt;$J19,"SI","NO")</f>
        <v>NO</v>
      </c>
      <c r="BO19" s="132">
        <f>BM19*$I19</f>
        <v>15019200</v>
      </c>
      <c r="BP19" s="108">
        <v>2834</v>
      </c>
      <c r="BQ19" s="112">
        <f t="shared" ref="BQ19:BQ22" si="4">ROUND(BP19,0)</f>
        <v>2834</v>
      </c>
      <c r="BR19" s="10" t="str">
        <f t="shared" si="1"/>
        <v>NO</v>
      </c>
      <c r="BS19" s="132">
        <f t="shared" si="2"/>
        <v>14283360</v>
      </c>
      <c r="BT19" s="132">
        <v>3014</v>
      </c>
      <c r="BU19" s="112">
        <f>ROUND(BT19,0)</f>
        <v>3014</v>
      </c>
      <c r="BV19" s="10" t="str">
        <f>IF(BU19&gt;$J19,"SI","NO")</f>
        <v>NO</v>
      </c>
      <c r="BW19" s="132">
        <f>BU19*$I19</f>
        <v>15190560</v>
      </c>
      <c r="BX19" s="113">
        <v>3181</v>
      </c>
      <c r="BY19" s="112">
        <f>ROUND(BX19,0)</f>
        <v>3181</v>
      </c>
      <c r="BZ19" s="10" t="str">
        <f>IF(BY19&gt;$J19,"SI","NO")</f>
        <v>NO</v>
      </c>
      <c r="CA19" s="132">
        <f>BY19*$I19</f>
        <v>16032240</v>
      </c>
      <c r="CB19" s="113">
        <v>2958</v>
      </c>
      <c r="CC19" s="112">
        <f>ROUND(CB19,0)</f>
        <v>2958</v>
      </c>
      <c r="CD19" s="10" t="str">
        <f>IF(CC19&gt;$J19,"SI","NO")</f>
        <v>NO</v>
      </c>
      <c r="CE19" s="132">
        <f>CC19*$I19</f>
        <v>14908320</v>
      </c>
      <c r="CF19" s="100">
        <v>2704</v>
      </c>
      <c r="CG19" s="112">
        <f>ROUND(CF19,0)</f>
        <v>2704</v>
      </c>
      <c r="CH19" s="10" t="str">
        <f>IF(CG19&gt;$J19,"SI","NO")</f>
        <v>NO</v>
      </c>
      <c r="CI19" s="132">
        <f>CG19*$I19</f>
        <v>13628160</v>
      </c>
      <c r="CJ19" s="100">
        <v>2500</v>
      </c>
      <c r="CK19" s="112">
        <f>ROUND(CJ19,0)</f>
        <v>2500</v>
      </c>
      <c r="CL19" s="10" t="str">
        <f>IF(CK19&gt;$J19,"SI","NO")</f>
        <v>NO</v>
      </c>
      <c r="CM19" s="132">
        <f>CK19*$I19</f>
        <v>12600000</v>
      </c>
      <c r="CN19" s="100">
        <v>2800</v>
      </c>
      <c r="CO19" s="112">
        <f>ROUND(CN19,0)</f>
        <v>2800</v>
      </c>
      <c r="CP19" s="10" t="str">
        <f>IF(CO19&gt;$J19,"SI","NO")</f>
        <v>NO</v>
      </c>
      <c r="CQ19" s="132">
        <f>CO19*$I19</f>
        <v>14112000</v>
      </c>
      <c r="CR19" s="100">
        <v>2706</v>
      </c>
      <c r="CS19" s="112">
        <f>ROUND(CR19,0)</f>
        <v>2706</v>
      </c>
      <c r="CT19" s="10" t="str">
        <f>IF(CS19&gt;$J19,"SI","NO")</f>
        <v>NO</v>
      </c>
      <c r="CU19" s="132">
        <f>CS19*$I19</f>
        <v>13638240</v>
      </c>
      <c r="CV19" s="10"/>
      <c r="CW19" s="10"/>
      <c r="CX19" s="10"/>
      <c r="CY19" s="10"/>
      <c r="CZ19" s="100">
        <v>3012</v>
      </c>
      <c r="DA19" s="112">
        <f>ROUND(CZ19,0)</f>
        <v>3012</v>
      </c>
      <c r="DB19" s="10" t="str">
        <f>IF(DA19&gt;$J19,"SI","NO")</f>
        <v>NO</v>
      </c>
      <c r="DC19" s="132">
        <f>DA19*$I19</f>
        <v>15180480</v>
      </c>
      <c r="DD19" s="100">
        <v>3022</v>
      </c>
      <c r="DE19" s="112">
        <f>ROUND(DD19,0)</f>
        <v>3022</v>
      </c>
      <c r="DF19" s="10" t="str">
        <f>IF(DE19&gt;$J19,"SI","NO")</f>
        <v>NO</v>
      </c>
      <c r="DG19" s="132">
        <f>DE19*$I19</f>
        <v>15230880</v>
      </c>
      <c r="DH19" s="100">
        <v>2720</v>
      </c>
      <c r="DI19" s="112">
        <f>ROUND(DH19,0)</f>
        <v>2720</v>
      </c>
      <c r="DJ19" s="10" t="str">
        <f>IF(DI19&gt;$J19,"SI","NO")</f>
        <v>NO</v>
      </c>
      <c r="DK19" s="132">
        <f>DI19*$I19</f>
        <v>13708800</v>
      </c>
      <c r="DL19" s="10"/>
      <c r="DM19" s="10"/>
      <c r="DN19" s="10"/>
      <c r="DO19" s="10"/>
      <c r="DP19" s="10"/>
      <c r="DQ19" s="10"/>
      <c r="DR19" s="10"/>
      <c r="DS19" s="10"/>
      <c r="DT19" s="10"/>
      <c r="DU19" s="10"/>
      <c r="DV19" s="10"/>
      <c r="DW19" s="10"/>
      <c r="DX19" s="10"/>
      <c r="DY19" s="10"/>
      <c r="DZ19" s="10"/>
      <c r="EA19" s="10"/>
    </row>
    <row r="20" spans="1:131" ht="15" customHeight="1" x14ac:dyDescent="0.25">
      <c r="A20" s="40">
        <v>5</v>
      </c>
      <c r="B20" s="265" t="s">
        <v>235</v>
      </c>
      <c r="C20" s="265"/>
      <c r="D20" s="265"/>
      <c r="E20" s="265"/>
      <c r="F20" s="265"/>
      <c r="G20" s="265"/>
      <c r="H20" s="25" t="s">
        <v>228</v>
      </c>
      <c r="I20" s="29">
        <v>126</v>
      </c>
      <c r="J20" s="27">
        <v>3570</v>
      </c>
      <c r="K20" s="28">
        <f t="shared" si="3"/>
        <v>449820</v>
      </c>
      <c r="L20" s="101">
        <v>3534</v>
      </c>
      <c r="M20" s="112">
        <f>ROUND(L20,0)</f>
        <v>3534</v>
      </c>
      <c r="N20" s="10" t="str">
        <f>IF(M20&gt;$J20,"SI","NO")</f>
        <v>NO</v>
      </c>
      <c r="O20" s="132">
        <f>M20*$I20</f>
        <v>445284</v>
      </c>
      <c r="P20" s="101">
        <v>2142</v>
      </c>
      <c r="Q20" s="112">
        <f>ROUND(P20,0)</f>
        <v>2142</v>
      </c>
      <c r="R20" s="10" t="str">
        <f>IF(Q20&gt;$J20,"SI","NO")</f>
        <v>NO</v>
      </c>
      <c r="S20" s="132">
        <f>Q20*$I20</f>
        <v>269892</v>
      </c>
      <c r="T20" s="144">
        <v>3284</v>
      </c>
      <c r="U20" s="112">
        <f>ROUND(T20,0)</f>
        <v>3284</v>
      </c>
      <c r="V20" s="10" t="str">
        <f>IF(U20&gt;$J20,"SI","NO")</f>
        <v>NO</v>
      </c>
      <c r="W20" s="132">
        <f>U20*$I20</f>
        <v>413784</v>
      </c>
      <c r="X20" s="142">
        <v>3249</v>
      </c>
      <c r="Y20" s="112">
        <f>ROUND(X20,0)</f>
        <v>3249</v>
      </c>
      <c r="Z20" s="10" t="str">
        <f>IF(Y20&gt;$J20,"SI","NO")</f>
        <v>NO</v>
      </c>
      <c r="AA20" s="132">
        <f>Y20*$I20</f>
        <v>409374</v>
      </c>
      <c r="AB20" s="28">
        <v>2499</v>
      </c>
      <c r="AC20" s="112">
        <f>ROUND(AB20,0)</f>
        <v>2499</v>
      </c>
      <c r="AD20" s="10" t="str">
        <f>IF(AC20&gt;$J20,"SI","NO")</f>
        <v>NO</v>
      </c>
      <c r="AE20" s="132">
        <f>AC20*$I20</f>
        <v>314874</v>
      </c>
      <c r="AF20" s="132">
        <v>3400</v>
      </c>
      <c r="AG20" s="112">
        <f>ROUND(AF20,0)</f>
        <v>3400</v>
      </c>
      <c r="AH20" s="10" t="str">
        <f>IF(AF20&gt;$J20,"SI","NO")</f>
        <v>NO</v>
      </c>
      <c r="AI20" s="132">
        <f>AF20*$I20</f>
        <v>428400</v>
      </c>
      <c r="AJ20" s="27">
        <v>2850</v>
      </c>
      <c r="AK20" s="112">
        <f>ROUND(AJ20,0)</f>
        <v>2850</v>
      </c>
      <c r="AL20" s="10" t="str">
        <f>IF(AK20&gt;$J20,"SI","NO")</f>
        <v>NO</v>
      </c>
      <c r="AM20" s="132">
        <f>AK20*$I20</f>
        <v>359100</v>
      </c>
      <c r="AN20" s="27">
        <v>3287.26</v>
      </c>
      <c r="AO20" s="112">
        <f>ROUND(AN20,0)</f>
        <v>3287</v>
      </c>
      <c r="AP20" s="10" t="str">
        <f>IF(AO20&gt;$J20,"SI","NO")</f>
        <v>NO</v>
      </c>
      <c r="AQ20" s="132">
        <f>AO20*$I20</f>
        <v>414162</v>
      </c>
      <c r="AR20" s="158">
        <v>3225</v>
      </c>
      <c r="AS20" s="112">
        <f>ROUND(AR20,0)</f>
        <v>3225</v>
      </c>
      <c r="AT20" s="10" t="str">
        <f>IF(AS20&gt;$J20,"SI","NO")</f>
        <v>NO</v>
      </c>
      <c r="AU20" s="132">
        <f>AS20*$I20</f>
        <v>406350</v>
      </c>
      <c r="AV20" s="28">
        <v>3249</v>
      </c>
      <c r="AW20" s="112">
        <f>ROUND(AV20,0)</f>
        <v>3249</v>
      </c>
      <c r="AX20" s="10" t="str">
        <f>IF(AW20&gt;$J20,"SI","NO")</f>
        <v>NO</v>
      </c>
      <c r="AY20" s="132">
        <f>AW20*$I20</f>
        <v>409374</v>
      </c>
      <c r="AZ20" s="28">
        <v>3360.8</v>
      </c>
      <c r="BA20" s="112">
        <f>ROUND(AZ20,0)</f>
        <v>3361</v>
      </c>
      <c r="BB20" s="10" t="str">
        <f>IF(BA20&gt;$J20,"SI","NO")</f>
        <v>NO</v>
      </c>
      <c r="BC20" s="132">
        <f>BA20*$I20</f>
        <v>423486</v>
      </c>
      <c r="BD20" s="28">
        <v>3569</v>
      </c>
      <c r="BE20" s="112">
        <f>ROUND(BD20,0)</f>
        <v>3569</v>
      </c>
      <c r="BF20" s="10" t="str">
        <f>IF(BE20&gt;$J20,"SI","NO")</f>
        <v>NO</v>
      </c>
      <c r="BG20" s="132">
        <f>BE20*$I20</f>
        <v>449694</v>
      </c>
      <c r="BH20" s="28">
        <v>3516</v>
      </c>
      <c r="BI20" s="112">
        <f>ROUND(BH20,0)</f>
        <v>3516</v>
      </c>
      <c r="BJ20" s="10" t="str">
        <f>IF(BI20&gt;$J20,"SI","NO")</f>
        <v>NO</v>
      </c>
      <c r="BK20" s="132">
        <f>BI20*$I20</f>
        <v>443016</v>
      </c>
      <c r="BL20" s="28">
        <v>3020</v>
      </c>
      <c r="BM20" s="112">
        <f>ROUND(BL20,0)</f>
        <v>3020</v>
      </c>
      <c r="BN20" s="10" t="str">
        <f>IF(BM20&gt;$J20,"SI","NO")</f>
        <v>NO</v>
      </c>
      <c r="BO20" s="132">
        <f>BM20*$I20</f>
        <v>380520</v>
      </c>
      <c r="BP20" s="109">
        <v>3181</v>
      </c>
      <c r="BQ20" s="112">
        <f t="shared" si="4"/>
        <v>3181</v>
      </c>
      <c r="BR20" s="10" t="str">
        <f t="shared" ref="BR20:BR22" si="5">IF(BQ20&gt;$J20,"SI","NO")</f>
        <v>NO</v>
      </c>
      <c r="BS20" s="132">
        <f t="shared" si="2"/>
        <v>400806</v>
      </c>
      <c r="BT20" s="132">
        <v>3382</v>
      </c>
      <c r="BU20" s="112">
        <f>ROUND(BT20,0)</f>
        <v>3382</v>
      </c>
      <c r="BV20" s="10" t="str">
        <f>IF(BU20&gt;$J20,"SI","NO")</f>
        <v>NO</v>
      </c>
      <c r="BW20" s="132">
        <f>BU20*$I20</f>
        <v>426132</v>
      </c>
      <c r="BX20" s="113">
        <v>3570</v>
      </c>
      <c r="BY20" s="112">
        <f>ROUND(BX20,0)</f>
        <v>3570</v>
      </c>
      <c r="BZ20" s="10" t="str">
        <f>IF(BY20&gt;$J20,"SI","NO")</f>
        <v>NO</v>
      </c>
      <c r="CA20" s="132">
        <f>BY20*$I20</f>
        <v>449820</v>
      </c>
      <c r="CB20" s="113">
        <v>3332</v>
      </c>
      <c r="CC20" s="112">
        <f>ROUND(CB20,0)</f>
        <v>3332</v>
      </c>
      <c r="CD20" s="10" t="str">
        <f>IF(CC20&gt;$J20,"SI","NO")</f>
        <v>NO</v>
      </c>
      <c r="CE20" s="132">
        <f>CC20*$I20</f>
        <v>419832</v>
      </c>
      <c r="CF20" s="101">
        <v>3035</v>
      </c>
      <c r="CG20" s="112">
        <f>ROUND(CF20,0)</f>
        <v>3035</v>
      </c>
      <c r="CH20" s="10" t="str">
        <f>IF(CG20&gt;$J20,"SI","NO")</f>
        <v>NO</v>
      </c>
      <c r="CI20" s="132">
        <f>CG20*$I20</f>
        <v>382410</v>
      </c>
      <c r="CJ20" s="101">
        <v>2500</v>
      </c>
      <c r="CK20" s="112">
        <f>ROUND(CJ20,0)</f>
        <v>2500</v>
      </c>
      <c r="CL20" s="10" t="str">
        <f>IF(CK20&gt;$J20,"SI","NO")</f>
        <v>NO</v>
      </c>
      <c r="CM20" s="132">
        <f>CK20*$I20</f>
        <v>315000</v>
      </c>
      <c r="CN20" s="100">
        <v>3100</v>
      </c>
      <c r="CO20" s="112">
        <f>ROUND(CN20,0)</f>
        <v>3100</v>
      </c>
      <c r="CP20" s="10" t="str">
        <f>IF(CO20&gt;$J20,"SI","NO")</f>
        <v>NO</v>
      </c>
      <c r="CQ20" s="132">
        <f>CO20*$I20</f>
        <v>390600</v>
      </c>
      <c r="CR20" s="100">
        <v>3037</v>
      </c>
      <c r="CS20" s="112">
        <f>ROUND(CR20,0)</f>
        <v>3037</v>
      </c>
      <c r="CT20" s="10" t="str">
        <f>IF(CS20&gt;$J20,"SI","NO")</f>
        <v>NO</v>
      </c>
      <c r="CU20" s="132">
        <f>CS20*$I20</f>
        <v>382662</v>
      </c>
      <c r="CV20" s="10"/>
      <c r="CW20" s="10"/>
      <c r="CX20" s="10"/>
      <c r="CY20" s="10"/>
      <c r="CZ20" s="101">
        <v>3381</v>
      </c>
      <c r="DA20" s="112">
        <f>ROUND(CZ20,0)</f>
        <v>3381</v>
      </c>
      <c r="DB20" s="10" t="str">
        <f>IF(DA20&gt;$J20,"SI","NO")</f>
        <v>NO</v>
      </c>
      <c r="DC20" s="132">
        <f>DA20*$I20</f>
        <v>426006</v>
      </c>
      <c r="DD20" s="101">
        <v>3392</v>
      </c>
      <c r="DE20" s="112">
        <f>ROUND(DD20,0)</f>
        <v>3392</v>
      </c>
      <c r="DF20" s="10" t="str">
        <f>IF(DE20&gt;$J20,"SI","NO")</f>
        <v>NO</v>
      </c>
      <c r="DG20" s="132">
        <f>DE20*$I20</f>
        <v>427392</v>
      </c>
      <c r="DH20" s="101">
        <v>3052</v>
      </c>
      <c r="DI20" s="112">
        <f>ROUND(DH20,0)</f>
        <v>3052</v>
      </c>
      <c r="DJ20" s="10" t="str">
        <f>IF(DI20&gt;$J20,"SI","NO")</f>
        <v>NO</v>
      </c>
      <c r="DK20" s="132">
        <f>DI20*$I20</f>
        <v>384552</v>
      </c>
      <c r="DL20" s="10"/>
      <c r="DM20" s="10"/>
      <c r="DN20" s="10"/>
      <c r="DO20" s="10"/>
      <c r="DP20" s="10"/>
      <c r="DQ20" s="10"/>
      <c r="DR20" s="10"/>
      <c r="DS20" s="10"/>
      <c r="DT20" s="10"/>
      <c r="DU20" s="10"/>
      <c r="DV20" s="10"/>
      <c r="DW20" s="10"/>
      <c r="DX20" s="10"/>
      <c r="DY20" s="10"/>
      <c r="DZ20" s="10"/>
      <c r="EA20" s="10"/>
    </row>
    <row r="21" spans="1:131" ht="15" customHeight="1" x14ac:dyDescent="0.25">
      <c r="A21" s="40">
        <v>6</v>
      </c>
      <c r="B21" s="265" t="s">
        <v>236</v>
      </c>
      <c r="C21" s="265"/>
      <c r="D21" s="265"/>
      <c r="E21" s="265"/>
      <c r="F21" s="265"/>
      <c r="G21" s="265"/>
      <c r="H21" s="25" t="s">
        <v>231</v>
      </c>
      <c r="I21" s="29">
        <v>584.6400000000001</v>
      </c>
      <c r="J21" s="27">
        <v>39961</v>
      </c>
      <c r="K21" s="28">
        <f t="shared" si="3"/>
        <v>23362799.039999999</v>
      </c>
      <c r="L21" s="101">
        <v>39561</v>
      </c>
      <c r="M21" s="112">
        <f>ROUND(L21,0)</f>
        <v>39561</v>
      </c>
      <c r="N21" s="10" t="str">
        <f>IF(M21&gt;$J21,"SI","NO")</f>
        <v>NO</v>
      </c>
      <c r="O21" s="132">
        <f>M21*$I21</f>
        <v>23128943.040000003</v>
      </c>
      <c r="P21" s="101">
        <v>23977</v>
      </c>
      <c r="Q21" s="112">
        <f>ROUND(P21,0)</f>
        <v>23977</v>
      </c>
      <c r="R21" s="10" t="str">
        <f>IF(Q21&gt;$J21,"SI","NO")</f>
        <v>NO</v>
      </c>
      <c r="S21" s="132">
        <f>Q21*$I21</f>
        <v>14017913.280000003</v>
      </c>
      <c r="T21" s="144">
        <v>36764</v>
      </c>
      <c r="U21" s="112">
        <f>ROUND(T21,0)</f>
        <v>36764</v>
      </c>
      <c r="V21" s="10" t="str">
        <f>IF(U21&gt;$J21,"SI","NO")</f>
        <v>NO</v>
      </c>
      <c r="W21" s="132">
        <f>U21*$I21</f>
        <v>21493704.960000005</v>
      </c>
      <c r="X21" s="113">
        <v>36365</v>
      </c>
      <c r="Y21" s="112">
        <f>ROUND(X21,0)</f>
        <v>36365</v>
      </c>
      <c r="Z21" s="10" t="str">
        <f>IF(Y21&gt;$J21,"SI","NO")</f>
        <v>NO</v>
      </c>
      <c r="AA21" s="132">
        <f>Y21*$I21</f>
        <v>21260433.600000005</v>
      </c>
      <c r="AB21" s="28">
        <v>27973</v>
      </c>
      <c r="AC21" s="112">
        <f>ROUND(AB21,0)</f>
        <v>27973</v>
      </c>
      <c r="AD21" s="10" t="str">
        <f>IF(AC21&gt;$J21,"SI","NO")</f>
        <v>NO</v>
      </c>
      <c r="AE21" s="132">
        <f>AC21*$I21</f>
        <v>16354134.720000003</v>
      </c>
      <c r="AF21" s="132">
        <v>37900</v>
      </c>
      <c r="AG21" s="112">
        <f>ROUND(AF21,0)</f>
        <v>37900</v>
      </c>
      <c r="AH21" s="10" t="str">
        <f>IF(AF21&gt;$J21,"SI","NO")</f>
        <v>NO</v>
      </c>
      <c r="AI21" s="132">
        <f>AF21*$I21</f>
        <v>22157856.000000004</v>
      </c>
      <c r="AJ21" s="27">
        <v>31900</v>
      </c>
      <c r="AK21" s="112">
        <f>ROUND(AJ21,0)</f>
        <v>31900</v>
      </c>
      <c r="AL21" s="10" t="str">
        <f>IF(AK21&gt;$J21,"SI","NO")</f>
        <v>NO</v>
      </c>
      <c r="AM21" s="132">
        <f>AK21*$I21</f>
        <v>18650016.000000004</v>
      </c>
      <c r="AN21" s="27">
        <v>36796.089999999997</v>
      </c>
      <c r="AO21" s="112">
        <f>ROUND(AN21,0)</f>
        <v>36796</v>
      </c>
      <c r="AP21" s="10" t="str">
        <f>IF(AO21&gt;$J21,"SI","NO")</f>
        <v>NO</v>
      </c>
      <c r="AQ21" s="132">
        <f>AO21*$I21</f>
        <v>21512413.440000005</v>
      </c>
      <c r="AR21" s="158">
        <v>36097</v>
      </c>
      <c r="AS21" s="112">
        <f>ROUND(AR21,0)</f>
        <v>36097</v>
      </c>
      <c r="AT21" s="10" t="str">
        <f>IF(AS21&gt;$J21,"SI","NO")</f>
        <v>NO</v>
      </c>
      <c r="AU21" s="132">
        <f>AS21*$I21</f>
        <v>21103750.080000002</v>
      </c>
      <c r="AV21" s="28">
        <v>37563</v>
      </c>
      <c r="AW21" s="112">
        <f>ROUND(AV21,0)</f>
        <v>37563</v>
      </c>
      <c r="AX21" s="10" t="str">
        <f>IF(AW21&gt;$J21,"SI","NO")</f>
        <v>NO</v>
      </c>
      <c r="AY21" s="132">
        <f>AW21*$I21</f>
        <v>21960832.320000004</v>
      </c>
      <c r="AZ21" s="28">
        <v>37619.29</v>
      </c>
      <c r="BA21" s="112">
        <f>ROUND(AZ21,0)</f>
        <v>37619</v>
      </c>
      <c r="BB21" s="10" t="str">
        <f>IF(BA21&gt;$J21,"SI","NO")</f>
        <v>NO</v>
      </c>
      <c r="BC21" s="132">
        <f>BA21*$I21</f>
        <v>21993572.160000004</v>
      </c>
      <c r="BD21" s="28">
        <v>39960</v>
      </c>
      <c r="BE21" s="112">
        <f>ROUND(BD21,0)</f>
        <v>39960</v>
      </c>
      <c r="BF21" s="10" t="str">
        <f>IF(BE21&gt;$J21,"SI","NO")</f>
        <v>NO</v>
      </c>
      <c r="BG21" s="132">
        <f>BE21*$I21</f>
        <v>23362214.400000002</v>
      </c>
      <c r="BH21" s="28">
        <v>39162</v>
      </c>
      <c r="BI21" s="112">
        <f>ROUND(BH21,0)</f>
        <v>39162</v>
      </c>
      <c r="BJ21" s="10" t="str">
        <f>IF(BI21&gt;$J21,"SI","NO")</f>
        <v>NO</v>
      </c>
      <c r="BK21" s="132">
        <f>BI21*$I21</f>
        <v>22895671.680000003</v>
      </c>
      <c r="BL21" s="28">
        <v>35450</v>
      </c>
      <c r="BM21" s="112">
        <f>ROUND(BL21,0)</f>
        <v>35450</v>
      </c>
      <c r="BN21" s="10" t="str">
        <f>IF(BM21&gt;$J21,"SI","NO")</f>
        <v>NO</v>
      </c>
      <c r="BO21" s="132">
        <f>BM21*$I21</f>
        <v>20725488.000000004</v>
      </c>
      <c r="BP21" s="108">
        <v>35605</v>
      </c>
      <c r="BQ21" s="112">
        <f t="shared" si="4"/>
        <v>35605</v>
      </c>
      <c r="BR21" s="10" t="str">
        <f t="shared" si="5"/>
        <v>NO</v>
      </c>
      <c r="BS21" s="132">
        <f t="shared" si="2"/>
        <v>20816107.200000003</v>
      </c>
      <c r="BT21" s="132">
        <v>37856</v>
      </c>
      <c r="BU21" s="112">
        <f>ROUND(BT21,0)</f>
        <v>37856</v>
      </c>
      <c r="BV21" s="10" t="str">
        <f>IF(BU21&gt;$J21,"SI","NO")</f>
        <v>NO</v>
      </c>
      <c r="BW21" s="132">
        <f>BU21*$I21</f>
        <v>22132131.840000004</v>
      </c>
      <c r="BX21" s="113">
        <v>39961</v>
      </c>
      <c r="BY21" s="112">
        <f>ROUND(BX21,0)</f>
        <v>39961</v>
      </c>
      <c r="BZ21" s="10" t="str">
        <f>IF(BY21&gt;$J21,"SI","NO")</f>
        <v>NO</v>
      </c>
      <c r="CA21" s="132">
        <f>BY21*$I21</f>
        <v>23362799.040000003</v>
      </c>
      <c r="CB21" s="113">
        <v>38267</v>
      </c>
      <c r="CC21" s="112">
        <f>ROUND(CB21,0)</f>
        <v>38267</v>
      </c>
      <c r="CD21" s="10" t="str">
        <f>IF(CC21&gt;$J21,"SI","NO")</f>
        <v>NO</v>
      </c>
      <c r="CE21" s="132">
        <f>CC21*$I21</f>
        <v>22372418.880000003</v>
      </c>
      <c r="CF21" s="101">
        <v>33967</v>
      </c>
      <c r="CG21" s="112">
        <f>ROUND(CF21,0)</f>
        <v>33967</v>
      </c>
      <c r="CH21" s="10" t="str">
        <f>IF(CG21&gt;$J21,"SI","NO")</f>
        <v>NO</v>
      </c>
      <c r="CI21" s="132">
        <f>CG21*$I21</f>
        <v>19858466.880000003</v>
      </c>
      <c r="CJ21" s="101">
        <v>27000</v>
      </c>
      <c r="CK21" s="112">
        <f>ROUND(CJ21,0)</f>
        <v>27000</v>
      </c>
      <c r="CL21" s="10" t="str">
        <f>IF(CK21&gt;$J21,"SI","NO")</f>
        <v>NO</v>
      </c>
      <c r="CM21" s="132">
        <f>CK21*$I21</f>
        <v>15785280.000000002</v>
      </c>
      <c r="CN21" s="100">
        <v>35150</v>
      </c>
      <c r="CO21" s="112">
        <f>ROUND(CN21,0)</f>
        <v>35150</v>
      </c>
      <c r="CP21" s="10" t="str">
        <f>IF(CO21&gt;$J21,"SI","NO")</f>
        <v>NO</v>
      </c>
      <c r="CQ21" s="132">
        <f>CO21*$I21</f>
        <v>20550096.000000004</v>
      </c>
      <c r="CR21" s="100">
        <v>33995</v>
      </c>
      <c r="CS21" s="112">
        <f>ROUND(CR21,0)</f>
        <v>33995</v>
      </c>
      <c r="CT21" s="10" t="str">
        <f>IF(CS21&gt;$J21,"SI","NO")</f>
        <v>NO</v>
      </c>
      <c r="CU21" s="132">
        <f>CS21*$I21</f>
        <v>19874836.800000004</v>
      </c>
      <c r="CV21" s="10"/>
      <c r="CW21" s="10"/>
      <c r="CX21" s="10"/>
      <c r="CY21" s="10"/>
      <c r="CZ21" s="101">
        <v>37843</v>
      </c>
      <c r="DA21" s="112">
        <f>ROUND(CZ21,0)</f>
        <v>37843</v>
      </c>
      <c r="DB21" s="10" t="str">
        <f>IF(DA21&gt;$J21,"SI","NO")</f>
        <v>NO</v>
      </c>
      <c r="DC21" s="132">
        <f>DA21*$I21</f>
        <v>22124531.520000003</v>
      </c>
      <c r="DD21" s="101">
        <v>37963</v>
      </c>
      <c r="DE21" s="112">
        <f>ROUND(DD21,0)</f>
        <v>37963</v>
      </c>
      <c r="DF21" s="10" t="str">
        <f>IF(DE21&gt;$J21,"SI","NO")</f>
        <v>NO</v>
      </c>
      <c r="DG21" s="132">
        <f>DE21*$I21</f>
        <v>22194688.320000004</v>
      </c>
      <c r="DH21" s="101">
        <v>34167</v>
      </c>
      <c r="DI21" s="112">
        <f>ROUND(DH21,0)</f>
        <v>34167</v>
      </c>
      <c r="DJ21" s="10" t="str">
        <f>IF(DI21&gt;$J21,"SI","NO")</f>
        <v>NO</v>
      </c>
      <c r="DK21" s="132">
        <f>DI21*$I21</f>
        <v>19975394.880000003</v>
      </c>
      <c r="DL21" s="10"/>
      <c r="DM21" s="10"/>
      <c r="DN21" s="10"/>
      <c r="DO21" s="10"/>
      <c r="DP21" s="10"/>
      <c r="DQ21" s="10"/>
      <c r="DR21" s="10"/>
      <c r="DS21" s="10"/>
      <c r="DT21" s="10"/>
      <c r="DU21" s="10"/>
      <c r="DV21" s="10"/>
      <c r="DW21" s="10"/>
      <c r="DX21" s="10"/>
      <c r="DY21" s="10"/>
      <c r="DZ21" s="10"/>
      <c r="EA21" s="10"/>
    </row>
    <row r="22" spans="1:131" ht="15.75" customHeight="1" x14ac:dyDescent="0.25">
      <c r="A22" s="40">
        <v>7</v>
      </c>
      <c r="B22" s="265" t="s">
        <v>237</v>
      </c>
      <c r="C22" s="265"/>
      <c r="D22" s="265"/>
      <c r="E22" s="265"/>
      <c r="F22" s="265"/>
      <c r="G22" s="265"/>
      <c r="H22" s="25" t="s">
        <v>231</v>
      </c>
      <c r="I22" s="29">
        <v>292.32000000000005</v>
      </c>
      <c r="J22" s="27">
        <v>37367</v>
      </c>
      <c r="K22" s="28">
        <f t="shared" si="3"/>
        <v>10923121.439999999</v>
      </c>
      <c r="L22" s="101">
        <v>36993</v>
      </c>
      <c r="M22" s="112">
        <f>ROUND(L22,0)</f>
        <v>36993</v>
      </c>
      <c r="N22" s="10" t="str">
        <f>IF(M22&gt;$J22,"SI","NO")</f>
        <v>NO</v>
      </c>
      <c r="O22" s="132">
        <f>M22*$I22</f>
        <v>10813793.760000002</v>
      </c>
      <c r="P22" s="101">
        <v>22420</v>
      </c>
      <c r="Q22" s="112">
        <f>ROUND(P22,0)</f>
        <v>22420</v>
      </c>
      <c r="R22" s="10" t="str">
        <f>IF(Q22&gt;$J22,"SI","NO")</f>
        <v>NO</v>
      </c>
      <c r="S22" s="132">
        <f>Q22*$I22</f>
        <v>6553814.4000000013</v>
      </c>
      <c r="T22" s="144">
        <v>34377</v>
      </c>
      <c r="U22" s="112">
        <f>ROUND(T22,0)</f>
        <v>34377</v>
      </c>
      <c r="V22" s="10" t="str">
        <f>IF(U22&gt;$J22,"SI","NO")</f>
        <v>NO</v>
      </c>
      <c r="W22" s="132">
        <f>U22*$I22</f>
        <v>10049084.640000002</v>
      </c>
      <c r="X22" s="113">
        <v>34004</v>
      </c>
      <c r="Y22" s="112">
        <f>ROUND(X22,0)</f>
        <v>34004</v>
      </c>
      <c r="Z22" s="10" t="str">
        <f>IF(Y22&gt;$J22,"SI","NO")</f>
        <v>NO</v>
      </c>
      <c r="AA22" s="132">
        <f>Y22*$I22</f>
        <v>9940049.2800000012</v>
      </c>
      <c r="AB22" s="28">
        <v>26157</v>
      </c>
      <c r="AC22" s="112">
        <f>ROUND(AB22,0)</f>
        <v>26157</v>
      </c>
      <c r="AD22" s="10" t="str">
        <f>IF(AC22&gt;$J22,"SI","NO")</f>
        <v>NO</v>
      </c>
      <c r="AE22" s="132">
        <f>AC22*$I22</f>
        <v>7646214.2400000012</v>
      </c>
      <c r="AF22" s="132">
        <v>35400</v>
      </c>
      <c r="AG22" s="112">
        <f>ROUND(AF22,0)</f>
        <v>35400</v>
      </c>
      <c r="AH22" s="10" t="str">
        <f>IF(AF22&gt;$J22,"SI","NO")</f>
        <v>NO</v>
      </c>
      <c r="AI22" s="132">
        <f>AF22*$I22</f>
        <v>10348128.000000002</v>
      </c>
      <c r="AJ22" s="27">
        <v>29800</v>
      </c>
      <c r="AK22" s="112">
        <f>ROUND(AJ22,0)</f>
        <v>29800</v>
      </c>
      <c r="AL22" s="10" t="str">
        <f>IF(AK22&gt;$J22,"SI","NO")</f>
        <v>NO</v>
      </c>
      <c r="AM22" s="132">
        <f>AK22*$I22</f>
        <v>8711136.0000000019</v>
      </c>
      <c r="AN22" s="27">
        <v>34407.53</v>
      </c>
      <c r="AO22" s="112">
        <f>ROUND(AN22,0)</f>
        <v>34408</v>
      </c>
      <c r="AP22" s="10" t="str">
        <f>IF(AO22&gt;$J22,"SI","NO")</f>
        <v>NO</v>
      </c>
      <c r="AQ22" s="132">
        <f>AO22*$I22</f>
        <v>10058146.560000002</v>
      </c>
      <c r="AR22" s="158">
        <v>33754</v>
      </c>
      <c r="AS22" s="112">
        <f>ROUND(AR22,0)</f>
        <v>33754</v>
      </c>
      <c r="AT22" s="10" t="str">
        <f>IF(AS22&gt;$J22,"SI","NO")</f>
        <v>NO</v>
      </c>
      <c r="AU22" s="132">
        <f>AS22*$I22</f>
        <v>9866969.2800000012</v>
      </c>
      <c r="AV22" s="28">
        <v>35125</v>
      </c>
      <c r="AW22" s="112">
        <f>ROUND(AV22,0)</f>
        <v>35125</v>
      </c>
      <c r="AX22" s="10" t="str">
        <f>IF(AW22&gt;$J22,"SI","NO")</f>
        <v>NO</v>
      </c>
      <c r="AY22" s="132">
        <f>AW22*$I22</f>
        <v>10267740.000000002</v>
      </c>
      <c r="AZ22" s="28">
        <v>35177.29</v>
      </c>
      <c r="BA22" s="112">
        <f>ROUND(AZ22,0)</f>
        <v>35177</v>
      </c>
      <c r="BB22" s="10" t="str">
        <f>IF(BA22&gt;$J22,"SI","NO")</f>
        <v>NO</v>
      </c>
      <c r="BC22" s="132">
        <f>BA22*$I22</f>
        <v>10282940.640000002</v>
      </c>
      <c r="BD22" s="28">
        <v>37366</v>
      </c>
      <c r="BE22" s="112">
        <f>ROUND(BD22,0)</f>
        <v>37366</v>
      </c>
      <c r="BF22" s="10" t="str">
        <f>IF(BE22&gt;$J22,"SI","NO")</f>
        <v>NO</v>
      </c>
      <c r="BG22" s="132">
        <f>BE22*$I22</f>
        <v>10922829.120000001</v>
      </c>
      <c r="BH22" s="28">
        <v>36806</v>
      </c>
      <c r="BI22" s="112">
        <f>ROUND(BH22,0)</f>
        <v>36806</v>
      </c>
      <c r="BJ22" s="10" t="str">
        <f>IF(BI22&gt;$J22,"SI","NO")</f>
        <v>NO</v>
      </c>
      <c r="BK22" s="132">
        <f>BI22*$I22</f>
        <v>10759129.920000002</v>
      </c>
      <c r="BL22" s="28">
        <v>33140</v>
      </c>
      <c r="BM22" s="112">
        <f>ROUND(BL22,0)</f>
        <v>33140</v>
      </c>
      <c r="BN22" s="10" t="str">
        <f>IF(BM22&gt;$J22,"SI","NO")</f>
        <v>NO</v>
      </c>
      <c r="BO22" s="132">
        <f>BM22*$I22</f>
        <v>9687484.8000000007</v>
      </c>
      <c r="BP22" s="109">
        <v>33294</v>
      </c>
      <c r="BQ22" s="112">
        <f t="shared" si="4"/>
        <v>33294</v>
      </c>
      <c r="BR22" s="10" t="str">
        <f t="shared" si="5"/>
        <v>NO</v>
      </c>
      <c r="BS22" s="132">
        <f t="shared" si="2"/>
        <v>9732502.0800000019</v>
      </c>
      <c r="BT22" s="132">
        <v>35398</v>
      </c>
      <c r="BU22" s="112">
        <f>ROUND(BT22,0)</f>
        <v>35398</v>
      </c>
      <c r="BV22" s="10" t="str">
        <f>IF(BU22&gt;$J22,"SI","NO")</f>
        <v>NO</v>
      </c>
      <c r="BW22" s="132">
        <f>BU22*$I22</f>
        <v>10347543.360000001</v>
      </c>
      <c r="BX22" s="113">
        <v>37367</v>
      </c>
      <c r="BY22" s="112">
        <f>ROUND(BX22,0)</f>
        <v>37367</v>
      </c>
      <c r="BZ22" s="10" t="str">
        <f>IF(BY22&gt;$J22,"SI","NO")</f>
        <v>NO</v>
      </c>
      <c r="CA22" s="132">
        <f>BY22*$I22</f>
        <v>10923121.440000001</v>
      </c>
      <c r="CB22" s="113">
        <v>35777</v>
      </c>
      <c r="CC22" s="112">
        <f>ROUND(CB22,0)</f>
        <v>35777</v>
      </c>
      <c r="CD22" s="10" t="str">
        <f>IF(CC22&gt;$J22,"SI","NO")</f>
        <v>NO</v>
      </c>
      <c r="CE22" s="132">
        <f>CC22*$I22</f>
        <v>10458332.640000002</v>
      </c>
      <c r="CF22" s="101">
        <v>31762</v>
      </c>
      <c r="CG22" s="112">
        <f>ROUND(CF22,0)</f>
        <v>31762</v>
      </c>
      <c r="CH22" s="10" t="str">
        <f>IF(CG22&gt;$J22,"SI","NO")</f>
        <v>NO</v>
      </c>
      <c r="CI22" s="132">
        <f>CG22*$I22</f>
        <v>9284667.8400000017</v>
      </c>
      <c r="CJ22" s="101">
        <v>25000</v>
      </c>
      <c r="CK22" s="112">
        <f>ROUND(CJ22,0)</f>
        <v>25000</v>
      </c>
      <c r="CL22" s="10" t="str">
        <f>IF(CK22&gt;$J22,"SI","NO")</f>
        <v>NO</v>
      </c>
      <c r="CM22" s="132">
        <f>CK22*$I22</f>
        <v>7308000.0000000009</v>
      </c>
      <c r="CN22" s="100">
        <v>32900</v>
      </c>
      <c r="CO22" s="112">
        <f>ROUND(CN22,0)</f>
        <v>32900</v>
      </c>
      <c r="CP22" s="10" t="str">
        <f>IF(CO22&gt;$J22,"SI","NO")</f>
        <v>NO</v>
      </c>
      <c r="CQ22" s="132">
        <f>CO22*$I22</f>
        <v>9617328.0000000019</v>
      </c>
      <c r="CR22" s="100">
        <v>31788</v>
      </c>
      <c r="CS22" s="112">
        <f>ROUND(CR22,0)</f>
        <v>31788</v>
      </c>
      <c r="CT22" s="10" t="str">
        <f>IF(CS22&gt;$J22,"SI","NO")</f>
        <v>NO</v>
      </c>
      <c r="CU22" s="132">
        <f>CS22*$I22</f>
        <v>9292268.160000002</v>
      </c>
      <c r="CV22" s="10"/>
      <c r="CW22" s="10"/>
      <c r="CX22" s="10"/>
      <c r="CY22" s="10"/>
      <c r="CZ22" s="101">
        <v>35387</v>
      </c>
      <c r="DA22" s="112">
        <f>ROUND(CZ22,0)</f>
        <v>35387</v>
      </c>
      <c r="DB22" s="10" t="str">
        <f>IF(DA22&gt;$J22,"SI","NO")</f>
        <v>NO</v>
      </c>
      <c r="DC22" s="132">
        <f>DA22*$I22</f>
        <v>10344327.840000002</v>
      </c>
      <c r="DD22" s="101">
        <v>35499</v>
      </c>
      <c r="DE22" s="112">
        <f>ROUND(DD22,0)</f>
        <v>35499</v>
      </c>
      <c r="DF22" s="10" t="str">
        <f>IF(DE22&gt;$J22,"SI","NO")</f>
        <v>NO</v>
      </c>
      <c r="DG22" s="132">
        <f>DE22*$I22</f>
        <v>10377067.680000002</v>
      </c>
      <c r="DH22" s="101">
        <v>31949</v>
      </c>
      <c r="DI22" s="112">
        <f>ROUND(DH22,0)</f>
        <v>31949</v>
      </c>
      <c r="DJ22" s="10" t="str">
        <f>IF(DI22&gt;$J22,"SI","NO")</f>
        <v>NO</v>
      </c>
      <c r="DK22" s="132">
        <f>DI22*$I22</f>
        <v>9339331.6800000016</v>
      </c>
      <c r="DL22" s="10"/>
      <c r="DM22" s="10"/>
      <c r="DN22" s="10"/>
      <c r="DO22" s="10"/>
      <c r="DP22" s="10"/>
      <c r="DQ22" s="10"/>
      <c r="DR22" s="10"/>
      <c r="DS22" s="10"/>
      <c r="DT22" s="10"/>
      <c r="DU22" s="10"/>
      <c r="DV22" s="10"/>
      <c r="DW22" s="10"/>
      <c r="DX22" s="10"/>
      <c r="DY22" s="10"/>
      <c r="DZ22" s="10"/>
      <c r="EA22" s="10"/>
    </row>
    <row r="23" spans="1:131" ht="14.25" x14ac:dyDescent="0.2">
      <c r="A23" s="264" t="s">
        <v>238</v>
      </c>
      <c r="B23" s="264"/>
      <c r="C23" s="264"/>
      <c r="D23" s="264"/>
      <c r="E23" s="264"/>
      <c r="F23" s="264"/>
      <c r="G23" s="264"/>
      <c r="H23" s="264"/>
      <c r="I23" s="264"/>
      <c r="J23" s="264"/>
      <c r="K23" s="264"/>
      <c r="L23" s="136"/>
      <c r="M23" s="136"/>
      <c r="N23" s="136"/>
      <c r="O23" s="136"/>
      <c r="P23" s="136"/>
      <c r="Q23" s="136"/>
      <c r="R23" s="136"/>
      <c r="S23" s="136"/>
      <c r="T23" s="147"/>
      <c r="U23" s="136"/>
      <c r="V23" s="136"/>
      <c r="W23" s="136"/>
      <c r="X23" s="136"/>
      <c r="Y23" s="136"/>
      <c r="Z23" s="136"/>
      <c r="AA23" s="136"/>
      <c r="AB23" s="114"/>
      <c r="AC23" s="136"/>
      <c r="AD23" s="136"/>
      <c r="AE23" s="136"/>
      <c r="AF23" s="136"/>
      <c r="AG23" s="136"/>
      <c r="AH23" s="136"/>
      <c r="AI23" s="136"/>
      <c r="AJ23" s="136"/>
      <c r="AK23" s="136"/>
      <c r="AL23" s="136"/>
      <c r="AM23" s="136"/>
      <c r="AN23" s="136"/>
      <c r="AO23" s="136"/>
      <c r="AP23" s="136"/>
      <c r="AQ23" s="136"/>
      <c r="AR23" s="136"/>
      <c r="AS23" s="136"/>
      <c r="AT23" s="136"/>
      <c r="AU23" s="136"/>
      <c r="AV23" s="136"/>
      <c r="AW23" s="136"/>
      <c r="AX23" s="136"/>
      <c r="AY23" s="136"/>
      <c r="AZ23" s="136"/>
      <c r="BA23" s="136"/>
      <c r="BB23" s="136"/>
      <c r="BC23" s="136"/>
      <c r="BD23" s="136"/>
      <c r="BE23" s="136"/>
      <c r="BF23" s="136"/>
      <c r="BG23" s="136"/>
      <c r="BH23" s="136"/>
      <c r="BI23" s="136"/>
      <c r="BJ23" s="136"/>
      <c r="BK23" s="136"/>
      <c r="BL23" s="136"/>
      <c r="BM23" s="136"/>
      <c r="BN23" s="136"/>
      <c r="BO23" s="136"/>
      <c r="BP23" s="136"/>
      <c r="BQ23" s="136"/>
      <c r="BR23" s="136"/>
      <c r="BS23" s="136"/>
      <c r="BT23" s="136" t="s">
        <v>233</v>
      </c>
      <c r="BU23" s="136"/>
      <c r="BV23" s="136"/>
      <c r="BW23" s="136"/>
      <c r="BX23" s="136"/>
      <c r="BY23" s="136"/>
      <c r="BZ23" s="136"/>
      <c r="CA23" s="136"/>
      <c r="CB23" s="136"/>
      <c r="CC23" s="136"/>
      <c r="CD23" s="136"/>
      <c r="CE23" s="136"/>
      <c r="CF23" s="136"/>
      <c r="CG23" s="136"/>
      <c r="CH23" s="136"/>
      <c r="CI23" s="136"/>
      <c r="CJ23" s="136"/>
      <c r="CK23" s="136"/>
      <c r="CL23" s="136"/>
      <c r="CM23" s="136"/>
      <c r="CN23" s="136"/>
      <c r="CO23" s="136"/>
      <c r="CP23" s="136"/>
      <c r="CQ23" s="136"/>
      <c r="CR23" s="136"/>
      <c r="CS23" s="136"/>
      <c r="CT23" s="136"/>
      <c r="CU23" s="136"/>
      <c r="CV23" s="136"/>
      <c r="CW23" s="136"/>
      <c r="CX23" s="136"/>
      <c r="CY23" s="136"/>
      <c r="CZ23" s="136"/>
      <c r="DA23" s="136"/>
      <c r="DB23" s="136"/>
      <c r="DC23" s="136"/>
      <c r="DD23" s="136"/>
      <c r="DE23" s="136"/>
      <c r="DF23" s="136"/>
      <c r="DG23" s="136"/>
      <c r="DH23" s="136"/>
      <c r="DI23" s="136"/>
      <c r="DJ23" s="136"/>
      <c r="DK23" s="136"/>
      <c r="DL23" s="136"/>
      <c r="DM23" s="136"/>
      <c r="DN23" s="136"/>
      <c r="DO23" s="136"/>
      <c r="DP23" s="136"/>
      <c r="DQ23" s="136"/>
      <c r="DR23" s="136"/>
      <c r="DS23" s="136"/>
      <c r="DT23" s="136"/>
      <c r="DU23" s="136"/>
      <c r="DV23" s="136"/>
      <c r="DW23" s="136"/>
      <c r="DX23" s="136"/>
      <c r="DY23" s="136"/>
      <c r="DZ23" s="136"/>
      <c r="EA23" s="136"/>
    </row>
    <row r="24" spans="1:131" ht="15" customHeight="1" x14ac:dyDescent="0.25">
      <c r="A24" s="39">
        <v>8</v>
      </c>
      <c r="B24" s="265" t="s">
        <v>239</v>
      </c>
      <c r="C24" s="265"/>
      <c r="D24" s="265"/>
      <c r="E24" s="265"/>
      <c r="F24" s="265"/>
      <c r="G24" s="265"/>
      <c r="H24" s="25" t="s">
        <v>228</v>
      </c>
      <c r="I24" s="29">
        <v>5040</v>
      </c>
      <c r="J24" s="27">
        <v>2772</v>
      </c>
      <c r="K24" s="28">
        <f t="shared" ref="K24:K27" si="6">ROUND(I24*J24,2)</f>
        <v>13970880</v>
      </c>
      <c r="L24" s="100">
        <v>2744</v>
      </c>
      <c r="M24" s="112">
        <f>ROUND(L24,0)</f>
        <v>2744</v>
      </c>
      <c r="N24" s="10" t="str">
        <f>IF(M24&gt;$J24,"SI","NO")</f>
        <v>NO</v>
      </c>
      <c r="O24" s="132">
        <f>M24*$I24</f>
        <v>13829760</v>
      </c>
      <c r="P24" s="100">
        <v>1677</v>
      </c>
      <c r="Q24" s="112">
        <f>ROUND(P24,0)</f>
        <v>1677</v>
      </c>
      <c r="R24" s="10" t="str">
        <f>IF(Q24&gt;$J24,"SI","NO")</f>
        <v>NO</v>
      </c>
      <c r="S24" s="132">
        <f>Q24*$I24</f>
        <v>8452080</v>
      </c>
      <c r="T24" s="143">
        <v>2605</v>
      </c>
      <c r="U24" s="112">
        <f>ROUND(T24,0)</f>
        <v>2605</v>
      </c>
      <c r="V24" s="10" t="str">
        <f>IF(U24&gt;$J24,"SI","NO")</f>
        <v>NO</v>
      </c>
      <c r="W24" s="132">
        <f>U24*$I24</f>
        <v>13129200</v>
      </c>
      <c r="X24" s="142">
        <v>2523</v>
      </c>
      <c r="Y24" s="112">
        <f>ROUND(X24,0)</f>
        <v>2523</v>
      </c>
      <c r="Z24" s="10" t="str">
        <f>IF(Y24&gt;$J24,"SI","NO")</f>
        <v>NO</v>
      </c>
      <c r="AA24" s="132">
        <f>Y24*$I24</f>
        <v>12715920</v>
      </c>
      <c r="AB24" s="28">
        <v>1940</v>
      </c>
      <c r="AC24" s="112">
        <f>ROUND(AB24,0)</f>
        <v>1940</v>
      </c>
      <c r="AD24" s="10" t="str">
        <f>IF(AC24&gt;$J24,"SI","NO")</f>
        <v>NO</v>
      </c>
      <c r="AE24" s="132">
        <f>AC24*$I24</f>
        <v>9777600</v>
      </c>
      <c r="AF24" s="132">
        <v>2700</v>
      </c>
      <c r="AG24" s="112">
        <f>ROUND(AF24,0)</f>
        <v>2700</v>
      </c>
      <c r="AH24" s="10" t="str">
        <f>IF(AF24&gt;$J24,"SI","NO")</f>
        <v>NO</v>
      </c>
      <c r="AI24" s="132">
        <f>AF24*$I24</f>
        <v>13608000</v>
      </c>
      <c r="AJ24" s="27">
        <v>2210</v>
      </c>
      <c r="AK24" s="112">
        <f>ROUND(AJ24,0)</f>
        <v>2210</v>
      </c>
      <c r="AL24" s="10" t="str">
        <f>IF(AK24&gt;$J24,"SI","NO")</f>
        <v>NO</v>
      </c>
      <c r="AM24" s="132">
        <f>AK24*$I24</f>
        <v>11138400</v>
      </c>
      <c r="AN24" s="27">
        <v>2552.46</v>
      </c>
      <c r="AO24" s="112">
        <f>ROUND(AN24,0)</f>
        <v>2552</v>
      </c>
      <c r="AP24" s="10" t="str">
        <f>IF(AO24&gt;$J24,"SI","NO")</f>
        <v>NO</v>
      </c>
      <c r="AQ24" s="132">
        <f>AO24*$I24</f>
        <v>12862080</v>
      </c>
      <c r="AR24" s="158">
        <v>2504</v>
      </c>
      <c r="AS24" s="112">
        <f>ROUND(AR24,0)</f>
        <v>2504</v>
      </c>
      <c r="AT24" s="10" t="str">
        <f>IF(AS24&gt;$J24,"SI","NO")</f>
        <v>NO</v>
      </c>
      <c r="AU24" s="132">
        <f>AS24*$I24</f>
        <v>12620160</v>
      </c>
      <c r="AV24" s="28">
        <v>2523</v>
      </c>
      <c r="AW24" s="112">
        <f>ROUND(AV24,0)</f>
        <v>2523</v>
      </c>
      <c r="AX24" s="10" t="str">
        <f>IF(AW24&gt;$J24,"SI","NO")</f>
        <v>NO</v>
      </c>
      <c r="AY24" s="132">
        <f>AW24*$I24</f>
        <v>12715920</v>
      </c>
      <c r="AZ24" s="28">
        <v>2609.556</v>
      </c>
      <c r="BA24" s="112">
        <f>ROUND(AZ24,0)</f>
        <v>2610</v>
      </c>
      <c r="BB24" s="10" t="str">
        <f>IF(BA24&gt;$J24,"SI","NO")</f>
        <v>NO</v>
      </c>
      <c r="BC24" s="132">
        <f>BA24*$I24</f>
        <v>13154400</v>
      </c>
      <c r="BD24" s="28">
        <v>1875</v>
      </c>
      <c r="BE24" s="112">
        <f>ROUND(BD24,0)</f>
        <v>1875</v>
      </c>
      <c r="BF24" s="10" t="str">
        <f>IF(BE24&gt;$J24,"SI","NO")</f>
        <v>NO</v>
      </c>
      <c r="BG24" s="132">
        <f>BE24*$I24</f>
        <v>9450000</v>
      </c>
      <c r="BH24" s="28">
        <v>2730</v>
      </c>
      <c r="BI24" s="112">
        <f>ROUND(BH24,0)</f>
        <v>2730</v>
      </c>
      <c r="BJ24" s="10" t="str">
        <f>IF(BI24&gt;$J24,"SI","NO")</f>
        <v>NO</v>
      </c>
      <c r="BK24" s="132">
        <f>BI24*$I24</f>
        <v>13759200</v>
      </c>
      <c r="BL24" s="28">
        <v>2650</v>
      </c>
      <c r="BM24" s="112">
        <f>ROUND(BL24,0)</f>
        <v>2650</v>
      </c>
      <c r="BN24" s="10" t="str">
        <f>IF(BM24&gt;$J24,"SI","NO")</f>
        <v>NO</v>
      </c>
      <c r="BO24" s="132">
        <f>BM24*$I24</f>
        <v>13356000</v>
      </c>
      <c r="BP24" s="109">
        <v>2470</v>
      </c>
      <c r="BQ24" s="112">
        <f t="shared" ref="BQ24:BQ27" si="7">ROUND(BP24,0)</f>
        <v>2470</v>
      </c>
      <c r="BR24" s="10" t="str">
        <f t="shared" ref="BR24:BR27" si="8">IF(BQ24&gt;$J24,"SI","NO")</f>
        <v>NO</v>
      </c>
      <c r="BS24" s="132">
        <f t="shared" si="2"/>
        <v>12448800</v>
      </c>
      <c r="BT24" s="132">
        <v>2626</v>
      </c>
      <c r="BU24" s="112">
        <f>ROUND(BT24,0)</f>
        <v>2626</v>
      </c>
      <c r="BV24" s="10" t="str">
        <f>IF(BU24&gt;$J24,"SI","NO")</f>
        <v>NO</v>
      </c>
      <c r="BW24" s="132">
        <f>BU24*$I24</f>
        <v>13235040</v>
      </c>
      <c r="BX24" s="113">
        <v>2772</v>
      </c>
      <c r="BY24" s="112">
        <f>ROUND(BX24,0)</f>
        <v>2772</v>
      </c>
      <c r="BZ24" s="10" t="str">
        <f>IF(BY24&gt;$J24,"SI","NO")</f>
        <v>NO</v>
      </c>
      <c r="CA24" s="132">
        <f>BY24*$I24</f>
        <v>13970880</v>
      </c>
      <c r="CB24" s="113">
        <v>2566</v>
      </c>
      <c r="CC24" s="112">
        <f>ROUND(CB24,0)</f>
        <v>2566</v>
      </c>
      <c r="CD24" s="10" t="str">
        <f>IF(CC24&gt;$J24,"SI","NO")</f>
        <v>NO</v>
      </c>
      <c r="CE24" s="132">
        <f>CC24*$I24</f>
        <v>12932640</v>
      </c>
      <c r="CF24" s="100">
        <v>2356</v>
      </c>
      <c r="CG24" s="112">
        <f>ROUND(CF24,0)</f>
        <v>2356</v>
      </c>
      <c r="CH24" s="10" t="str">
        <f>IF(CG24&gt;$J24,"SI","NO")</f>
        <v>NO</v>
      </c>
      <c r="CI24" s="132">
        <f>CG24*$I24</f>
        <v>11874240</v>
      </c>
      <c r="CJ24" s="100">
        <v>2200</v>
      </c>
      <c r="CK24" s="112">
        <f>ROUND(CJ24,0)</f>
        <v>2200</v>
      </c>
      <c r="CL24" s="10" t="str">
        <f>IF(CK24&gt;$J24,"SI","NO")</f>
        <v>NO</v>
      </c>
      <c r="CM24" s="132">
        <f>CK24*$I24</f>
        <v>11088000</v>
      </c>
      <c r="CN24" s="100">
        <v>2400</v>
      </c>
      <c r="CO24" s="112">
        <f>ROUND(CN24,0)</f>
        <v>2400</v>
      </c>
      <c r="CP24" s="10" t="str">
        <f>IF(CO24&gt;$J24,"SI","NO")</f>
        <v>NO</v>
      </c>
      <c r="CQ24" s="132">
        <f>CO24*$I24</f>
        <v>12096000</v>
      </c>
      <c r="CR24" s="100">
        <v>2358</v>
      </c>
      <c r="CS24" s="112">
        <f>ROUND(CR24,0)</f>
        <v>2358</v>
      </c>
      <c r="CT24" s="10" t="str">
        <f>IF(CS24&gt;$J24,"SI","NO")</f>
        <v>NO</v>
      </c>
      <c r="CU24" s="132">
        <f>CS24*$I24</f>
        <v>11884320</v>
      </c>
      <c r="CV24" s="10"/>
      <c r="CW24" s="10"/>
      <c r="CX24" s="10"/>
      <c r="CY24" s="10"/>
      <c r="CZ24" s="100">
        <v>2625</v>
      </c>
      <c r="DA24" s="112">
        <f>ROUND(CZ24,0)</f>
        <v>2625</v>
      </c>
      <c r="DB24" s="10" t="str">
        <f>IF(DA24&gt;$J24,"SI","NO")</f>
        <v>NO</v>
      </c>
      <c r="DC24" s="132">
        <f>DA24*$I24</f>
        <v>13230000</v>
      </c>
      <c r="DD24" s="100">
        <v>2633</v>
      </c>
      <c r="DE24" s="112">
        <f>ROUND(DD24,0)</f>
        <v>2633</v>
      </c>
      <c r="DF24" s="10" t="str">
        <f>IF(DE24&gt;$J24,"SI","NO")</f>
        <v>NO</v>
      </c>
      <c r="DG24" s="132">
        <f>DE24*$I24</f>
        <v>13270320</v>
      </c>
      <c r="DH24" s="100">
        <v>2370</v>
      </c>
      <c r="DI24" s="112">
        <f>ROUND(DH24,0)</f>
        <v>2370</v>
      </c>
      <c r="DJ24" s="10" t="str">
        <f>IF(DI24&gt;$J24,"SI","NO")</f>
        <v>NO</v>
      </c>
      <c r="DK24" s="132">
        <f>DI24*$I24</f>
        <v>11944800</v>
      </c>
      <c r="DL24" s="10"/>
      <c r="DM24" s="10"/>
      <c r="DN24" s="10"/>
      <c r="DO24" s="10"/>
      <c r="DP24" s="10"/>
      <c r="DQ24" s="10"/>
      <c r="DR24" s="10"/>
      <c r="DS24" s="10"/>
      <c r="DT24" s="10"/>
      <c r="DU24" s="10"/>
      <c r="DV24" s="10"/>
      <c r="DW24" s="10"/>
      <c r="DX24" s="10"/>
      <c r="DY24" s="10"/>
      <c r="DZ24" s="10"/>
      <c r="EA24" s="10"/>
    </row>
    <row r="25" spans="1:131" ht="15" customHeight="1" x14ac:dyDescent="0.25">
      <c r="A25" s="39">
        <v>9</v>
      </c>
      <c r="B25" s="265" t="s">
        <v>240</v>
      </c>
      <c r="C25" s="265"/>
      <c r="D25" s="265"/>
      <c r="E25" s="265"/>
      <c r="F25" s="265"/>
      <c r="G25" s="265"/>
      <c r="H25" s="25" t="s">
        <v>228</v>
      </c>
      <c r="I25" s="29">
        <v>126</v>
      </c>
      <c r="J25" s="27">
        <v>3572</v>
      </c>
      <c r="K25" s="28">
        <f t="shared" si="6"/>
        <v>450072</v>
      </c>
      <c r="L25" s="101">
        <v>3536</v>
      </c>
      <c r="M25" s="112">
        <f>ROUND(L25,0)</f>
        <v>3536</v>
      </c>
      <c r="N25" s="10" t="str">
        <f>IF(M25&gt;$J25,"SI","NO")</f>
        <v>NO</v>
      </c>
      <c r="O25" s="132">
        <f>M25*$I25</f>
        <v>445536</v>
      </c>
      <c r="P25" s="101">
        <v>2161</v>
      </c>
      <c r="Q25" s="112">
        <f>ROUND(P25,0)</f>
        <v>2161</v>
      </c>
      <c r="R25" s="10" t="str">
        <f>IF(Q25&gt;$J25,"SI","NO")</f>
        <v>NO</v>
      </c>
      <c r="S25" s="132">
        <f>Q25*$I25</f>
        <v>272286</v>
      </c>
      <c r="T25" s="144">
        <v>3358</v>
      </c>
      <c r="U25" s="112">
        <f>ROUND(T25,0)</f>
        <v>3358</v>
      </c>
      <c r="V25" s="10" t="str">
        <f>IF(U25&gt;$J25,"SI","NO")</f>
        <v>NO</v>
      </c>
      <c r="W25" s="132">
        <f>U25*$I25</f>
        <v>423108</v>
      </c>
      <c r="X25" s="113">
        <v>3251</v>
      </c>
      <c r="Y25" s="112">
        <f>ROUND(X25,0)</f>
        <v>3251</v>
      </c>
      <c r="Z25" s="10" t="str">
        <f>IF(Y25&gt;$J25,"SI","NO")</f>
        <v>NO</v>
      </c>
      <c r="AA25" s="132">
        <f>Y25*$I25</f>
        <v>409626</v>
      </c>
      <c r="AB25" s="28">
        <v>2500</v>
      </c>
      <c r="AC25" s="112">
        <f>ROUND(AB25,0)</f>
        <v>2500</v>
      </c>
      <c r="AD25" s="10" t="str">
        <f>IF(AC25&gt;$J25,"SI","NO")</f>
        <v>NO</v>
      </c>
      <c r="AE25" s="132">
        <f>AC25*$I25</f>
        <v>315000</v>
      </c>
      <c r="AF25" s="132">
        <v>3400</v>
      </c>
      <c r="AG25" s="112">
        <f>ROUND(AF25,0)</f>
        <v>3400</v>
      </c>
      <c r="AH25" s="10" t="str">
        <f>IF(AF25&gt;$J25,"SI","NO")</f>
        <v>NO</v>
      </c>
      <c r="AI25" s="132">
        <f>AF25*$I25</f>
        <v>428400</v>
      </c>
      <c r="AJ25" s="27">
        <v>2850</v>
      </c>
      <c r="AK25" s="112">
        <f>ROUND(AJ25,0)</f>
        <v>2850</v>
      </c>
      <c r="AL25" s="10" t="str">
        <f>IF(AK25&gt;$J25,"SI","NO")</f>
        <v>NO</v>
      </c>
      <c r="AM25" s="132">
        <f>AK25*$I25</f>
        <v>359100</v>
      </c>
      <c r="AN25" s="27">
        <v>3289.1</v>
      </c>
      <c r="AO25" s="112">
        <f>ROUND(AN25,0)</f>
        <v>3289</v>
      </c>
      <c r="AP25" s="10" t="str">
        <f>IF(AO25&gt;$J25,"SI","NO")</f>
        <v>NO</v>
      </c>
      <c r="AQ25" s="132">
        <f>AO25*$I25</f>
        <v>414414</v>
      </c>
      <c r="AR25" s="158">
        <v>3227</v>
      </c>
      <c r="AS25" s="112">
        <f>ROUND(AR25,0)</f>
        <v>3227</v>
      </c>
      <c r="AT25" s="10" t="str">
        <f>IF(AS25&gt;$J25,"SI","NO")</f>
        <v>NO</v>
      </c>
      <c r="AU25" s="132">
        <f>AS25*$I25</f>
        <v>406602</v>
      </c>
      <c r="AV25" s="28">
        <v>3251</v>
      </c>
      <c r="AW25" s="112">
        <f>ROUND(AV25,0)</f>
        <v>3251</v>
      </c>
      <c r="AX25" s="10" t="str">
        <f>IF(AW25&gt;$J25,"SI","NO")</f>
        <v>NO</v>
      </c>
      <c r="AY25" s="132">
        <f>AW25*$I25</f>
        <v>409626</v>
      </c>
      <c r="AZ25" s="28">
        <v>3362.68</v>
      </c>
      <c r="BA25" s="112">
        <f>ROUND(AZ25,0)</f>
        <v>3363</v>
      </c>
      <c r="BB25" s="10" t="str">
        <f>IF(BA25&gt;$J25,"SI","NO")</f>
        <v>NO</v>
      </c>
      <c r="BC25" s="132">
        <f>BA25*$I25</f>
        <v>423738</v>
      </c>
      <c r="BD25" s="28">
        <v>2416</v>
      </c>
      <c r="BE25" s="112">
        <f>ROUND(BD25,0)</f>
        <v>2416</v>
      </c>
      <c r="BF25" s="10" t="str">
        <f>IF(BE25&gt;$J25,"SI","NO")</f>
        <v>NO</v>
      </c>
      <c r="BG25" s="132">
        <f>BE25*$I25</f>
        <v>304416</v>
      </c>
      <c r="BH25" s="28">
        <v>3429</v>
      </c>
      <c r="BI25" s="112">
        <f>ROUND(BH25,0)</f>
        <v>3429</v>
      </c>
      <c r="BJ25" s="10" t="str">
        <f>IF(BI25&gt;$J25,"SI","NO")</f>
        <v>NO</v>
      </c>
      <c r="BK25" s="132">
        <f>BI25*$I25</f>
        <v>432054</v>
      </c>
      <c r="BL25" s="28">
        <v>3010</v>
      </c>
      <c r="BM25" s="112">
        <f>ROUND(BL25,0)</f>
        <v>3010</v>
      </c>
      <c r="BN25" s="10" t="str">
        <f>IF(BM25&gt;$J25,"SI","NO")</f>
        <v>NO</v>
      </c>
      <c r="BO25" s="132">
        <f>BM25*$I25</f>
        <v>379260</v>
      </c>
      <c r="BP25" s="108">
        <v>3183</v>
      </c>
      <c r="BQ25" s="112">
        <f t="shared" si="7"/>
        <v>3183</v>
      </c>
      <c r="BR25" s="10" t="str">
        <f t="shared" si="8"/>
        <v>NO</v>
      </c>
      <c r="BS25" s="132">
        <f t="shared" si="2"/>
        <v>401058</v>
      </c>
      <c r="BT25" s="132">
        <v>3384</v>
      </c>
      <c r="BU25" s="112">
        <f>ROUND(BT25,0)</f>
        <v>3384</v>
      </c>
      <c r="BV25" s="10" t="str">
        <f>IF(BU25&gt;$J25,"SI","NO")</f>
        <v>NO</v>
      </c>
      <c r="BW25" s="132">
        <f>BU25*$I25</f>
        <v>426384</v>
      </c>
      <c r="BX25" s="113">
        <v>3572</v>
      </c>
      <c r="BY25" s="112">
        <f>ROUND(BX25,0)</f>
        <v>3572</v>
      </c>
      <c r="BZ25" s="10" t="str">
        <f>IF(BY25&gt;$J25,"SI","NO")</f>
        <v>NO</v>
      </c>
      <c r="CA25" s="132">
        <f>BY25*$I25</f>
        <v>450072</v>
      </c>
      <c r="CB25" s="113">
        <v>3334</v>
      </c>
      <c r="CC25" s="112">
        <f>ROUND(CB25,0)</f>
        <v>3334</v>
      </c>
      <c r="CD25" s="10" t="str">
        <f>IF(CC25&gt;$J25,"SI","NO")</f>
        <v>NO</v>
      </c>
      <c r="CE25" s="132">
        <f>CC25*$I25</f>
        <v>420084</v>
      </c>
      <c r="CF25" s="101">
        <v>3036</v>
      </c>
      <c r="CG25" s="112">
        <f>ROUND(CF25,0)</f>
        <v>3036</v>
      </c>
      <c r="CH25" s="10" t="str">
        <f>IF(CG25&gt;$J25,"SI","NO")</f>
        <v>NO</v>
      </c>
      <c r="CI25" s="132">
        <f>CG25*$I25</f>
        <v>382536</v>
      </c>
      <c r="CJ25" s="101">
        <v>2250</v>
      </c>
      <c r="CK25" s="112">
        <f>ROUND(CJ25,0)</f>
        <v>2250</v>
      </c>
      <c r="CL25" s="10" t="str">
        <f>IF(CK25&gt;$J25,"SI","NO")</f>
        <v>NO</v>
      </c>
      <c r="CM25" s="132">
        <f>CK25*$I25</f>
        <v>283500</v>
      </c>
      <c r="CN25" s="100">
        <v>3150</v>
      </c>
      <c r="CO25" s="112">
        <f>ROUND(CN25,0)</f>
        <v>3150</v>
      </c>
      <c r="CP25" s="10" t="str">
        <f>IF(CO25&gt;$J25,"SI","NO")</f>
        <v>NO</v>
      </c>
      <c r="CQ25" s="132">
        <f>CO25*$I25</f>
        <v>396900</v>
      </c>
      <c r="CR25" s="100">
        <v>3039</v>
      </c>
      <c r="CS25" s="112">
        <f>ROUND(CR25,0)</f>
        <v>3039</v>
      </c>
      <c r="CT25" s="10" t="str">
        <f>IF(CS25&gt;$J25,"SI","NO")</f>
        <v>NO</v>
      </c>
      <c r="CU25" s="132">
        <f>CS25*$I25</f>
        <v>382914</v>
      </c>
      <c r="CV25" s="10"/>
      <c r="CW25" s="10"/>
      <c r="CX25" s="10"/>
      <c r="CY25" s="10"/>
      <c r="CZ25" s="101">
        <v>3383</v>
      </c>
      <c r="DA25" s="112">
        <f>ROUND(CZ25,0)</f>
        <v>3383</v>
      </c>
      <c r="DB25" s="10" t="str">
        <f>IF(DA25&gt;$J25,"SI","NO")</f>
        <v>NO</v>
      </c>
      <c r="DC25" s="132">
        <f>DA25*$I25</f>
        <v>426258</v>
      </c>
      <c r="DD25" s="101">
        <v>3393</v>
      </c>
      <c r="DE25" s="112">
        <f>ROUND(DD25,0)</f>
        <v>3393</v>
      </c>
      <c r="DF25" s="10" t="str">
        <f>IF(DE25&gt;$J25,"SI","NO")</f>
        <v>NO</v>
      </c>
      <c r="DG25" s="132">
        <f>DE25*$I25</f>
        <v>427518</v>
      </c>
      <c r="DH25" s="101">
        <v>3054</v>
      </c>
      <c r="DI25" s="112">
        <f>ROUND(DH25,0)</f>
        <v>3054</v>
      </c>
      <c r="DJ25" s="10" t="str">
        <f>IF(DI25&gt;$J25,"SI","NO")</f>
        <v>NO</v>
      </c>
      <c r="DK25" s="132">
        <f>DI25*$I25</f>
        <v>384804</v>
      </c>
      <c r="DL25" s="10"/>
      <c r="DM25" s="10"/>
      <c r="DN25" s="10"/>
      <c r="DO25" s="10"/>
      <c r="DP25" s="10"/>
      <c r="DQ25" s="10"/>
      <c r="DR25" s="10"/>
      <c r="DS25" s="10"/>
      <c r="DT25" s="10"/>
      <c r="DU25" s="10"/>
      <c r="DV25" s="10"/>
      <c r="DW25" s="10"/>
      <c r="DX25" s="10"/>
      <c r="DY25" s="10"/>
      <c r="DZ25" s="10"/>
      <c r="EA25" s="10"/>
    </row>
    <row r="26" spans="1:131" ht="15" customHeight="1" x14ac:dyDescent="0.25">
      <c r="A26" s="39">
        <v>10</v>
      </c>
      <c r="B26" s="265" t="s">
        <v>241</v>
      </c>
      <c r="C26" s="265"/>
      <c r="D26" s="265"/>
      <c r="E26" s="265"/>
      <c r="F26" s="265"/>
      <c r="G26" s="265"/>
      <c r="H26" s="25" t="s">
        <v>231</v>
      </c>
      <c r="I26" s="29">
        <v>584.6400000000001</v>
      </c>
      <c r="J26" s="27">
        <v>39851</v>
      </c>
      <c r="K26" s="28">
        <f t="shared" si="6"/>
        <v>23298488.640000001</v>
      </c>
      <c r="L26" s="101">
        <v>39452</v>
      </c>
      <c r="M26" s="112">
        <f>ROUND(L26,0)</f>
        <v>39452</v>
      </c>
      <c r="N26" s="10" t="str">
        <f>IF(M26&gt;$J26,"SI","NO")</f>
        <v>NO</v>
      </c>
      <c r="O26" s="132">
        <f>M26*$I26</f>
        <v>23065217.280000005</v>
      </c>
      <c r="P26" s="101">
        <v>24110</v>
      </c>
      <c r="Q26" s="112">
        <f>ROUND(P26,0)</f>
        <v>24110</v>
      </c>
      <c r="R26" s="10" t="str">
        <f>IF(Q26&gt;$J26,"SI","NO")</f>
        <v>NO</v>
      </c>
      <c r="S26" s="132">
        <f>Q26*$I26</f>
        <v>14095670.400000002</v>
      </c>
      <c r="T26" s="144">
        <v>37460</v>
      </c>
      <c r="U26" s="112">
        <f>ROUND(T26,0)</f>
        <v>37460</v>
      </c>
      <c r="V26" s="10" t="str">
        <f>IF(U26&gt;$J26,"SI","NO")</f>
        <v>NO</v>
      </c>
      <c r="W26" s="132">
        <f>U26*$I26</f>
        <v>21900614.400000002</v>
      </c>
      <c r="X26" s="142">
        <v>36264</v>
      </c>
      <c r="Y26" s="112">
        <f>ROUND(X26,0)</f>
        <v>36264</v>
      </c>
      <c r="Z26" s="10" t="str">
        <f>IF(Y26&gt;$J26,"SI","NO")</f>
        <v>NO</v>
      </c>
      <c r="AA26" s="132">
        <f>Y26*$I26</f>
        <v>21201384.960000005</v>
      </c>
      <c r="AB26" s="28">
        <v>27896</v>
      </c>
      <c r="AC26" s="112">
        <f>ROUND(AB26,0)</f>
        <v>27896</v>
      </c>
      <c r="AD26" s="10" t="str">
        <f>IF(AC26&gt;$J26,"SI","NO")</f>
        <v>NO</v>
      </c>
      <c r="AE26" s="132">
        <f>AC26*$I26</f>
        <v>16309117.440000003</v>
      </c>
      <c r="AF26" s="132">
        <v>37800</v>
      </c>
      <c r="AG26" s="112">
        <f>ROUND(AF26,0)</f>
        <v>37800</v>
      </c>
      <c r="AH26" s="10" t="str">
        <f>IF(AF26&gt;$J26,"SI","NO")</f>
        <v>NO</v>
      </c>
      <c r="AI26" s="132">
        <f>AF26*$I26</f>
        <v>22099392.000000004</v>
      </c>
      <c r="AJ26" s="27">
        <v>31800</v>
      </c>
      <c r="AK26" s="112">
        <f>ROUND(AJ26,0)</f>
        <v>31800</v>
      </c>
      <c r="AL26" s="10" t="str">
        <f>IF(AK26&gt;$J26,"SI","NO")</f>
        <v>NO</v>
      </c>
      <c r="AM26" s="132">
        <f>AK26*$I26</f>
        <v>18591552.000000004</v>
      </c>
      <c r="AN26" s="27">
        <v>36694.800000000003</v>
      </c>
      <c r="AO26" s="112">
        <f>ROUND(AN26,0)</f>
        <v>36695</v>
      </c>
      <c r="AP26" s="10" t="str">
        <f>IF(AO26&gt;$J26,"SI","NO")</f>
        <v>NO</v>
      </c>
      <c r="AQ26" s="132">
        <f>AO26*$I26</f>
        <v>21453364.800000004</v>
      </c>
      <c r="AR26" s="158">
        <v>35997</v>
      </c>
      <c r="AS26" s="112">
        <f>ROUND(AR26,0)</f>
        <v>35997</v>
      </c>
      <c r="AT26" s="10" t="str">
        <f>IF(AS26&gt;$J26,"SI","NO")</f>
        <v>NO</v>
      </c>
      <c r="AU26" s="132">
        <f>AS26*$I26</f>
        <v>21045286.080000002</v>
      </c>
      <c r="AV26" s="28">
        <v>36264</v>
      </c>
      <c r="AW26" s="112">
        <f>ROUND(AV26,0)</f>
        <v>36264</v>
      </c>
      <c r="AX26" s="10" t="str">
        <f>IF(AW26&gt;$J26,"SI","NO")</f>
        <v>NO</v>
      </c>
      <c r="AY26" s="132">
        <f>AW26*$I26</f>
        <v>21201384.960000005</v>
      </c>
      <c r="AZ26" s="28">
        <v>37515.730000000003</v>
      </c>
      <c r="BA26" s="112">
        <f>ROUND(AZ26,0)</f>
        <v>37516</v>
      </c>
      <c r="BB26" s="10" t="str">
        <f>IF(BA26&gt;$J26,"SI","NO")</f>
        <v>NO</v>
      </c>
      <c r="BC26" s="132">
        <f>BA26*$I26</f>
        <v>21933354.240000002</v>
      </c>
      <c r="BD26" s="28">
        <v>26956</v>
      </c>
      <c r="BE26" s="112">
        <f>ROUND(BD26,0)</f>
        <v>26956</v>
      </c>
      <c r="BF26" s="10" t="str">
        <f>IF(BE26&gt;$J26,"SI","NO")</f>
        <v>NO</v>
      </c>
      <c r="BG26" s="132">
        <f>BE26*$I26</f>
        <v>15759555.840000004</v>
      </c>
      <c r="BH26" s="28">
        <v>39054</v>
      </c>
      <c r="BI26" s="112">
        <f>ROUND(BH26,0)</f>
        <v>39054</v>
      </c>
      <c r="BJ26" s="10" t="str">
        <f>IF(BI26&gt;$J26,"SI","NO")</f>
        <v>NO</v>
      </c>
      <c r="BK26" s="132">
        <f>BI26*$I26</f>
        <v>22832530.560000002</v>
      </c>
      <c r="BL26" s="28">
        <v>35450</v>
      </c>
      <c r="BM26" s="112">
        <f>ROUND(BL26,0)</f>
        <v>35450</v>
      </c>
      <c r="BN26" s="10" t="str">
        <f>IF(BM26&gt;$J26,"SI","NO")</f>
        <v>NO</v>
      </c>
      <c r="BO26" s="132">
        <f>BM26*$I26</f>
        <v>20725488.000000004</v>
      </c>
      <c r="BP26" s="109">
        <v>35507</v>
      </c>
      <c r="BQ26" s="112">
        <f t="shared" si="7"/>
        <v>35507</v>
      </c>
      <c r="BR26" s="10" t="str">
        <f t="shared" si="8"/>
        <v>NO</v>
      </c>
      <c r="BS26" s="132">
        <f t="shared" si="2"/>
        <v>20758812.480000004</v>
      </c>
      <c r="BT26" s="132">
        <v>37752</v>
      </c>
      <c r="BU26" s="112">
        <f>ROUND(BT26,0)</f>
        <v>37752</v>
      </c>
      <c r="BV26" s="10" t="str">
        <f>IF(BU26&gt;$J26,"SI","NO")</f>
        <v>NO</v>
      </c>
      <c r="BW26" s="132">
        <f>BU26*$I26</f>
        <v>22071329.280000005</v>
      </c>
      <c r="BX26" s="113">
        <v>39851</v>
      </c>
      <c r="BY26" s="112">
        <f>ROUND(BX26,0)</f>
        <v>39851</v>
      </c>
      <c r="BZ26" s="10" t="str">
        <f>IF(BY26&gt;$J26,"SI","NO")</f>
        <v>NO</v>
      </c>
      <c r="CA26" s="132">
        <f>BY26*$I26</f>
        <v>23298488.640000004</v>
      </c>
      <c r="CB26" s="113">
        <v>38161</v>
      </c>
      <c r="CC26" s="112">
        <f>ROUND(CB26,0)</f>
        <v>38161</v>
      </c>
      <c r="CD26" s="10" t="str">
        <f>IF(CC26&gt;$J26,"SI","NO")</f>
        <v>NO</v>
      </c>
      <c r="CE26" s="132">
        <f>CC26*$I26</f>
        <v>22310447.040000003</v>
      </c>
      <c r="CF26" s="101">
        <v>33873</v>
      </c>
      <c r="CG26" s="112">
        <f>ROUND(CF26,0)</f>
        <v>33873</v>
      </c>
      <c r="CH26" s="10" t="str">
        <f>IF(CG26&gt;$J26,"SI","NO")</f>
        <v>NO</v>
      </c>
      <c r="CI26" s="132">
        <f>CG26*$I26</f>
        <v>19803510.720000003</v>
      </c>
      <c r="CJ26" s="101">
        <v>23000</v>
      </c>
      <c r="CK26" s="112">
        <f>ROUND(CJ26,0)</f>
        <v>23000</v>
      </c>
      <c r="CL26" s="10" t="str">
        <f>IF(CK26&gt;$J26,"SI","NO")</f>
        <v>NO</v>
      </c>
      <c r="CM26" s="132">
        <f>CK26*$I26</f>
        <v>13446720.000000002</v>
      </c>
      <c r="CN26" s="100">
        <v>35070</v>
      </c>
      <c r="CO26" s="112">
        <f>ROUND(CN26,0)</f>
        <v>35070</v>
      </c>
      <c r="CP26" s="10" t="str">
        <f>IF(CO26&gt;$J26,"SI","NO")</f>
        <v>NO</v>
      </c>
      <c r="CQ26" s="132">
        <f>CO26*$I26</f>
        <v>20503324.800000004</v>
      </c>
      <c r="CR26" s="100">
        <v>33901</v>
      </c>
      <c r="CS26" s="112">
        <f>ROUND(CR26,0)</f>
        <v>33901</v>
      </c>
      <c r="CT26" s="10" t="str">
        <f>IF(CS26&gt;$J26,"SI","NO")</f>
        <v>NO</v>
      </c>
      <c r="CU26" s="132">
        <f>CS26*$I26</f>
        <v>19819880.640000004</v>
      </c>
      <c r="CV26" s="10"/>
      <c r="CW26" s="10"/>
      <c r="CX26" s="10"/>
      <c r="CY26" s="10"/>
      <c r="CZ26" s="101">
        <v>37739</v>
      </c>
      <c r="DA26" s="112">
        <f>ROUND(CZ26,0)</f>
        <v>37739</v>
      </c>
      <c r="DB26" s="10" t="str">
        <f>IF(DA26&gt;$J26,"SI","NO")</f>
        <v>NO</v>
      </c>
      <c r="DC26" s="132">
        <f>DA26*$I26</f>
        <v>22063728.960000005</v>
      </c>
      <c r="DD26" s="101">
        <v>37858</v>
      </c>
      <c r="DE26" s="112">
        <f>ROUND(DD26,0)</f>
        <v>37858</v>
      </c>
      <c r="DF26" s="10" t="str">
        <f>IF(DE26&gt;$J26,"SI","NO")</f>
        <v>NO</v>
      </c>
      <c r="DG26" s="132">
        <f>DE26*$I26</f>
        <v>22133301.120000005</v>
      </c>
      <c r="DH26" s="101">
        <v>34073</v>
      </c>
      <c r="DI26" s="112">
        <f>ROUND(DH26,0)</f>
        <v>34073</v>
      </c>
      <c r="DJ26" s="10" t="str">
        <f>IF(DI26&gt;$J26,"SI","NO")</f>
        <v>NO</v>
      </c>
      <c r="DK26" s="132">
        <f>DI26*$I26</f>
        <v>19920438.720000003</v>
      </c>
      <c r="DL26" s="10"/>
      <c r="DM26" s="10"/>
      <c r="DN26" s="10"/>
      <c r="DO26" s="10"/>
      <c r="DP26" s="10"/>
      <c r="DQ26" s="10"/>
      <c r="DR26" s="10"/>
      <c r="DS26" s="10"/>
      <c r="DT26" s="10"/>
      <c r="DU26" s="10"/>
      <c r="DV26" s="10"/>
      <c r="DW26" s="10"/>
      <c r="DX26" s="10"/>
      <c r="DY26" s="10"/>
      <c r="DZ26" s="10"/>
      <c r="EA26" s="10"/>
    </row>
    <row r="27" spans="1:131" ht="15.75" customHeight="1" x14ac:dyDescent="0.25">
      <c r="A27" s="39">
        <v>11</v>
      </c>
      <c r="B27" s="265" t="s">
        <v>242</v>
      </c>
      <c r="C27" s="265"/>
      <c r="D27" s="265"/>
      <c r="E27" s="265"/>
      <c r="F27" s="265"/>
      <c r="G27" s="265"/>
      <c r="H27" s="25" t="s">
        <v>231</v>
      </c>
      <c r="I27" s="29">
        <v>292.32000000000005</v>
      </c>
      <c r="J27" s="27">
        <v>37153</v>
      </c>
      <c r="K27" s="28">
        <f t="shared" si="6"/>
        <v>10860564.960000001</v>
      </c>
      <c r="L27" s="101">
        <v>36781</v>
      </c>
      <c r="M27" s="112">
        <f>ROUND(L27,0)</f>
        <v>36781</v>
      </c>
      <c r="N27" s="10" t="str">
        <f>IF(M27&gt;$J27,"SI","NO")</f>
        <v>NO</v>
      </c>
      <c r="O27" s="132">
        <f>M27*$I27</f>
        <v>10751821.920000002</v>
      </c>
      <c r="P27" s="101">
        <v>22478</v>
      </c>
      <c r="Q27" s="112">
        <f>ROUND(P27,0)</f>
        <v>22478</v>
      </c>
      <c r="R27" s="10" t="str">
        <f>IF(Q27&gt;$J27,"SI","NO")</f>
        <v>NO</v>
      </c>
      <c r="S27" s="132">
        <f>Q27*$I27</f>
        <v>6570768.9600000009</v>
      </c>
      <c r="T27" s="144">
        <v>34924</v>
      </c>
      <c r="U27" s="112">
        <f>ROUND(T27,0)</f>
        <v>34924</v>
      </c>
      <c r="V27" s="10" t="str">
        <f>IF(U27&gt;$J27,"SI","NO")</f>
        <v>NO</v>
      </c>
      <c r="W27" s="132">
        <f>U27*$I27</f>
        <v>10208983.680000002</v>
      </c>
      <c r="X27" s="113">
        <v>33809</v>
      </c>
      <c r="Y27" s="112">
        <f>ROUND(X27,0)</f>
        <v>33809</v>
      </c>
      <c r="Z27" s="10" t="str">
        <f>IF(Y27&gt;$J27,"SI","NO")</f>
        <v>NO</v>
      </c>
      <c r="AA27" s="132">
        <f>Y27*$I27</f>
        <v>9883046.8800000008</v>
      </c>
      <c r="AB27" s="28">
        <v>26007</v>
      </c>
      <c r="AC27" s="112">
        <f>ROUND(AB27,0)</f>
        <v>26007</v>
      </c>
      <c r="AD27" s="10" t="str">
        <f>IF(AC27&gt;$J27,"SI","NO")</f>
        <v>NO</v>
      </c>
      <c r="AE27" s="132">
        <f>AC27*$I27</f>
        <v>7602366.2400000012</v>
      </c>
      <c r="AF27" s="132">
        <v>35200</v>
      </c>
      <c r="AG27" s="112">
        <f>ROUND(AF27,0)</f>
        <v>35200</v>
      </c>
      <c r="AH27" s="10" t="str">
        <f>IF(AF27&gt;$J27,"SI","NO")</f>
        <v>NO</v>
      </c>
      <c r="AI27" s="132">
        <f>AF27*$I27</f>
        <v>10289664.000000002</v>
      </c>
      <c r="AJ27" s="27">
        <v>29700</v>
      </c>
      <c r="AK27" s="112">
        <f>ROUND(AJ27,0)</f>
        <v>29700</v>
      </c>
      <c r="AL27" s="10" t="str">
        <f>IF(AK27&gt;$J27,"SI","NO")</f>
        <v>NO</v>
      </c>
      <c r="AM27" s="132">
        <f>AK27*$I27</f>
        <v>8681904.0000000019</v>
      </c>
      <c r="AN27" s="27">
        <v>34210.480000000003</v>
      </c>
      <c r="AO27" s="112">
        <f>ROUND(AN27,0)</f>
        <v>34210</v>
      </c>
      <c r="AP27" s="10" t="str">
        <f>IF(AO27&gt;$J27,"SI","NO")</f>
        <v>NO</v>
      </c>
      <c r="AQ27" s="132">
        <f>AO27*$I27</f>
        <v>10000267.200000001</v>
      </c>
      <c r="AR27" s="158">
        <v>33560</v>
      </c>
      <c r="AS27" s="112">
        <f>ROUND(AR27,0)</f>
        <v>33560</v>
      </c>
      <c r="AT27" s="10" t="str">
        <f>IF(AS27&gt;$J27,"SI","NO")</f>
        <v>NO</v>
      </c>
      <c r="AU27" s="132">
        <f>AS27*$I27</f>
        <v>9810259.2000000011</v>
      </c>
      <c r="AV27" s="28">
        <v>33809</v>
      </c>
      <c r="AW27" s="112">
        <f>ROUND(AV27,0)</f>
        <v>33809</v>
      </c>
      <c r="AX27" s="10" t="str">
        <f>IF(AW27&gt;$J27,"SI","NO")</f>
        <v>NO</v>
      </c>
      <c r="AY27" s="132">
        <f>AW27*$I27</f>
        <v>9883046.8800000008</v>
      </c>
      <c r="AZ27" s="28">
        <v>34975.83</v>
      </c>
      <c r="BA27" s="112">
        <f>ROUND(AZ27,0)</f>
        <v>34976</v>
      </c>
      <c r="BB27" s="10" t="str">
        <f>IF(BA27&gt;$J27,"SI","NO")</f>
        <v>NO</v>
      </c>
      <c r="BC27" s="132">
        <f>BA27*$I27</f>
        <v>10224184.320000002</v>
      </c>
      <c r="BD27" s="28">
        <v>25131</v>
      </c>
      <c r="BE27" s="112">
        <f>ROUND(BD27,0)</f>
        <v>25131</v>
      </c>
      <c r="BF27" s="10" t="str">
        <f>IF(BE27&gt;$J27,"SI","NO")</f>
        <v>NO</v>
      </c>
      <c r="BG27" s="132">
        <f>BE27*$I27</f>
        <v>7346293.9200000009</v>
      </c>
      <c r="BH27" s="28">
        <v>36410</v>
      </c>
      <c r="BI27" s="112">
        <f>ROUND(BH27,0)</f>
        <v>36410</v>
      </c>
      <c r="BJ27" s="10" t="str">
        <f>IF(BI27&gt;$J27,"SI","NO")</f>
        <v>NO</v>
      </c>
      <c r="BK27" s="132">
        <f>BI27*$I27</f>
        <v>10643371.200000001</v>
      </c>
      <c r="BL27" s="28">
        <v>33140</v>
      </c>
      <c r="BM27" s="112">
        <f>ROUND(BL27,0)</f>
        <v>33140</v>
      </c>
      <c r="BN27" s="10" t="str">
        <f>IF(BM27&gt;$J27,"SI","NO")</f>
        <v>NO</v>
      </c>
      <c r="BO27" s="132">
        <f>BM27*$I27</f>
        <v>9687484.8000000007</v>
      </c>
      <c r="BP27" s="108">
        <v>33103</v>
      </c>
      <c r="BQ27" s="112">
        <f t="shared" si="7"/>
        <v>33103</v>
      </c>
      <c r="BR27" s="10" t="str">
        <f t="shared" si="8"/>
        <v>NO</v>
      </c>
      <c r="BS27" s="132">
        <f t="shared" si="2"/>
        <v>9676668.9600000009</v>
      </c>
      <c r="BT27" s="132">
        <v>35196</v>
      </c>
      <c r="BU27" s="112">
        <f>ROUND(BT27,0)</f>
        <v>35196</v>
      </c>
      <c r="BV27" s="10" t="str">
        <f>IF(BU27&gt;$J27,"SI","NO")</f>
        <v>NO</v>
      </c>
      <c r="BW27" s="132">
        <f>BU27*$I27</f>
        <v>10288494.720000003</v>
      </c>
      <c r="BX27" s="113">
        <v>37153</v>
      </c>
      <c r="BY27" s="112">
        <f>ROUND(BX27,0)</f>
        <v>37153</v>
      </c>
      <c r="BZ27" s="10" t="str">
        <f>IF(BY27&gt;$J27,"SI","NO")</f>
        <v>NO</v>
      </c>
      <c r="CA27" s="132">
        <f>BY27*$I27</f>
        <v>10860564.960000003</v>
      </c>
      <c r="CB27" s="113">
        <v>35571</v>
      </c>
      <c r="CC27" s="112">
        <f>ROUND(CB27,0)</f>
        <v>35571</v>
      </c>
      <c r="CD27" s="10" t="str">
        <f>IF(CC27&gt;$J27,"SI","NO")</f>
        <v>NO</v>
      </c>
      <c r="CE27" s="132">
        <f>CC27*$I27</f>
        <v>10398114.720000003</v>
      </c>
      <c r="CF27" s="101">
        <v>31580</v>
      </c>
      <c r="CG27" s="112">
        <f>ROUND(CF27,0)</f>
        <v>31580</v>
      </c>
      <c r="CH27" s="10" t="str">
        <f>IF(CG27&gt;$J27,"SI","NO")</f>
        <v>NO</v>
      </c>
      <c r="CI27" s="132">
        <f>CG27*$I27</f>
        <v>9231465.6000000015</v>
      </c>
      <c r="CJ27" s="101">
        <v>20000</v>
      </c>
      <c r="CK27" s="112">
        <f>ROUND(CJ27,0)</f>
        <v>20000</v>
      </c>
      <c r="CL27" s="10" t="str">
        <f>IF(CK27&gt;$J27,"SI","NO")</f>
        <v>NO</v>
      </c>
      <c r="CM27" s="132">
        <f>CK27*$I27</f>
        <v>5846400.0000000009</v>
      </c>
      <c r="CN27" s="100">
        <v>32700</v>
      </c>
      <c r="CO27" s="112">
        <f>ROUND(CN27,0)</f>
        <v>32700</v>
      </c>
      <c r="CP27" s="10" t="str">
        <f>IF(CO27&gt;$J27,"SI","NO")</f>
        <v>NO</v>
      </c>
      <c r="CQ27" s="132">
        <f>CO27*$I27</f>
        <v>9558864.0000000019</v>
      </c>
      <c r="CR27" s="100">
        <v>31606</v>
      </c>
      <c r="CS27" s="112">
        <f>ROUND(CR27,0)</f>
        <v>31606</v>
      </c>
      <c r="CT27" s="10" t="str">
        <f>IF(CS27&gt;$J27,"SI","NO")</f>
        <v>NO</v>
      </c>
      <c r="CU27" s="132">
        <f>CS27*$I27</f>
        <v>9239065.9200000018</v>
      </c>
      <c r="CV27" s="10"/>
      <c r="CW27" s="10"/>
      <c r="CX27" s="10"/>
      <c r="CY27" s="10"/>
      <c r="CZ27" s="101">
        <v>35184</v>
      </c>
      <c r="DA27" s="112">
        <f>ROUND(CZ27,0)</f>
        <v>35184</v>
      </c>
      <c r="DB27" s="10" t="str">
        <f>IF(DA27&gt;$J27,"SI","NO")</f>
        <v>NO</v>
      </c>
      <c r="DC27" s="132">
        <f>DA27*$I27</f>
        <v>10284986.880000003</v>
      </c>
      <c r="DD27" s="101">
        <v>35295</v>
      </c>
      <c r="DE27" s="112">
        <f>ROUND(DD27,0)</f>
        <v>35295</v>
      </c>
      <c r="DF27" s="10" t="str">
        <f>IF(DE27&gt;$J27,"SI","NO")</f>
        <v>NO</v>
      </c>
      <c r="DG27" s="132">
        <f>DE27*$I27</f>
        <v>10317434.400000002</v>
      </c>
      <c r="DH27" s="101">
        <v>31766</v>
      </c>
      <c r="DI27" s="112">
        <f>ROUND(DH27,0)</f>
        <v>31766</v>
      </c>
      <c r="DJ27" s="10" t="str">
        <f>IF(DI27&gt;$J27,"SI","NO")</f>
        <v>NO</v>
      </c>
      <c r="DK27" s="132">
        <f>DI27*$I27</f>
        <v>9285837.120000001</v>
      </c>
      <c r="DL27" s="10"/>
      <c r="DM27" s="10"/>
      <c r="DN27" s="10"/>
      <c r="DO27" s="10"/>
      <c r="DP27" s="10"/>
      <c r="DQ27" s="10"/>
      <c r="DR27" s="10"/>
      <c r="DS27" s="10"/>
      <c r="DT27" s="10"/>
      <c r="DU27" s="10"/>
      <c r="DV27" s="10"/>
      <c r="DW27" s="10"/>
      <c r="DX27" s="10"/>
      <c r="DY27" s="10"/>
      <c r="DZ27" s="10"/>
      <c r="EA27" s="10"/>
    </row>
    <row r="28" spans="1:131" ht="14.25" x14ac:dyDescent="0.2">
      <c r="A28" s="264" t="s">
        <v>243</v>
      </c>
      <c r="B28" s="264"/>
      <c r="C28" s="264"/>
      <c r="D28" s="264"/>
      <c r="E28" s="264"/>
      <c r="F28" s="264"/>
      <c r="G28" s="264"/>
      <c r="H28" s="264"/>
      <c r="I28" s="264"/>
      <c r="J28" s="264"/>
      <c r="K28" s="264"/>
      <c r="L28" s="136"/>
      <c r="M28" s="136"/>
      <c r="N28" s="136"/>
      <c r="O28" s="136"/>
      <c r="P28" s="136"/>
      <c r="Q28" s="136"/>
      <c r="R28" s="136"/>
      <c r="S28" s="136"/>
      <c r="T28" s="147"/>
      <c r="U28" s="136"/>
      <c r="V28" s="136"/>
      <c r="W28" s="136"/>
      <c r="X28" s="136"/>
      <c r="Y28" s="136"/>
      <c r="Z28" s="136"/>
      <c r="AA28" s="136"/>
      <c r="AB28" s="114"/>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c r="AY28" s="136"/>
      <c r="AZ28" s="136"/>
      <c r="BA28" s="136"/>
      <c r="BB28" s="136"/>
      <c r="BC28" s="136"/>
      <c r="BD28" s="136"/>
      <c r="BE28" s="136"/>
      <c r="BF28" s="136"/>
      <c r="BG28" s="136"/>
      <c r="BH28" s="136"/>
      <c r="BI28" s="136"/>
      <c r="BJ28" s="136"/>
      <c r="BK28" s="136"/>
      <c r="BL28" s="136"/>
      <c r="BM28" s="136"/>
      <c r="BN28" s="136"/>
      <c r="BO28" s="136"/>
      <c r="BP28" s="136"/>
      <c r="BQ28" s="136"/>
      <c r="BR28" s="136"/>
      <c r="BS28" s="136"/>
      <c r="BT28" s="136" t="s">
        <v>233</v>
      </c>
      <c r="BU28" s="136"/>
      <c r="BV28" s="136"/>
      <c r="BW28" s="136"/>
      <c r="BX28" s="136"/>
      <c r="BY28" s="136"/>
      <c r="BZ28" s="136"/>
      <c r="CA28" s="136"/>
      <c r="CB28" s="136"/>
      <c r="CC28" s="136"/>
      <c r="CD28" s="136"/>
      <c r="CE28" s="136"/>
      <c r="CF28" s="136"/>
      <c r="CG28" s="136"/>
      <c r="CH28" s="136"/>
      <c r="CI28" s="136"/>
      <c r="CJ28" s="136"/>
      <c r="CK28" s="136"/>
      <c r="CL28" s="136"/>
      <c r="CM28" s="136"/>
      <c r="CN28" s="136"/>
      <c r="CO28" s="136"/>
      <c r="CP28" s="136"/>
      <c r="CQ28" s="136"/>
      <c r="CR28" s="136"/>
      <c r="CS28" s="136"/>
      <c r="CT28" s="136"/>
      <c r="CU28" s="136"/>
      <c r="CV28" s="136"/>
      <c r="CW28" s="136"/>
      <c r="CX28" s="136"/>
      <c r="CY28" s="136"/>
      <c r="CZ28" s="136"/>
      <c r="DA28" s="136"/>
      <c r="DB28" s="136"/>
      <c r="DC28" s="136"/>
      <c r="DD28" s="136"/>
      <c r="DE28" s="136"/>
      <c r="DF28" s="136"/>
      <c r="DG28" s="136"/>
      <c r="DH28" s="136"/>
      <c r="DI28" s="136"/>
      <c r="DJ28" s="136"/>
      <c r="DK28" s="136"/>
      <c r="DL28" s="136"/>
      <c r="DM28" s="136"/>
      <c r="DN28" s="136"/>
      <c r="DO28" s="136"/>
      <c r="DP28" s="136"/>
      <c r="DQ28" s="136"/>
      <c r="DR28" s="136"/>
      <c r="DS28" s="136"/>
      <c r="DT28" s="136"/>
      <c r="DU28" s="136"/>
      <c r="DV28" s="136"/>
      <c r="DW28" s="136"/>
      <c r="DX28" s="136"/>
      <c r="DY28" s="136"/>
      <c r="DZ28" s="136"/>
      <c r="EA28" s="136"/>
    </row>
    <row r="29" spans="1:131" ht="15" customHeight="1" x14ac:dyDescent="0.25">
      <c r="A29" s="39">
        <v>12</v>
      </c>
      <c r="B29" s="265" t="s">
        <v>244</v>
      </c>
      <c r="C29" s="265"/>
      <c r="D29" s="265"/>
      <c r="E29" s="265"/>
      <c r="F29" s="265"/>
      <c r="G29" s="265"/>
      <c r="H29" s="25" t="s">
        <v>228</v>
      </c>
      <c r="I29" s="29">
        <v>10080</v>
      </c>
      <c r="J29" s="27">
        <v>9873</v>
      </c>
      <c r="K29" s="28">
        <f t="shared" ref="K29:K32" si="9">ROUND(I29*J29,2)</f>
        <v>99519840</v>
      </c>
      <c r="L29" s="100">
        <v>7898</v>
      </c>
      <c r="M29" s="112">
        <f>ROUND(L29,0)</f>
        <v>7898</v>
      </c>
      <c r="N29" s="10" t="str">
        <f>IF(M29&gt;$J29,"SI","NO")</f>
        <v>NO</v>
      </c>
      <c r="O29" s="132">
        <f>M29*$I29</f>
        <v>79611840</v>
      </c>
      <c r="P29" s="137">
        <v>9478</v>
      </c>
      <c r="Q29" s="112">
        <f>ROUND(P29,0)</f>
        <v>9478</v>
      </c>
      <c r="R29" s="10" t="str">
        <f>IF(Q29&gt;$J29,"SI","NO")</f>
        <v>NO</v>
      </c>
      <c r="S29" s="132">
        <f>Q29*$I29</f>
        <v>95538240</v>
      </c>
      <c r="T29" s="143">
        <v>8390</v>
      </c>
      <c r="U29" s="112">
        <f>ROUND(T29,0)</f>
        <v>8390</v>
      </c>
      <c r="V29" s="10" t="str">
        <f>IF(U29&gt;$J29,"SI","NO")</f>
        <v>NO</v>
      </c>
      <c r="W29" s="132">
        <f>U29*$I29</f>
        <v>84571200</v>
      </c>
      <c r="X29" s="142">
        <v>8984</v>
      </c>
      <c r="Y29" s="112">
        <f>ROUND(X29,0)</f>
        <v>8984</v>
      </c>
      <c r="Z29" s="10" t="str">
        <f>IF(Y29&gt;$J29,"SI","NO")</f>
        <v>NO</v>
      </c>
      <c r="AA29" s="132">
        <f>Y29*$I29</f>
        <v>90558720</v>
      </c>
      <c r="AB29" s="28">
        <v>6911</v>
      </c>
      <c r="AC29" s="112">
        <f>ROUND(AB29,0)</f>
        <v>6911</v>
      </c>
      <c r="AD29" s="10" t="str">
        <f>IF(AC29&gt;$J29,"SI","NO")</f>
        <v>NO</v>
      </c>
      <c r="AE29" s="132">
        <f>AC29*$I29</f>
        <v>69662880</v>
      </c>
      <c r="AF29" s="132">
        <v>9400</v>
      </c>
      <c r="AG29" s="112">
        <f>ROUND(AF29,0)</f>
        <v>9400</v>
      </c>
      <c r="AH29" s="10" t="str">
        <f>IF(AF29&gt;$J29,"SI","NO")</f>
        <v>NO</v>
      </c>
      <c r="AI29" s="132">
        <f>AF29*$I29</f>
        <v>94752000</v>
      </c>
      <c r="AJ29" s="27">
        <v>8400</v>
      </c>
      <c r="AK29" s="112">
        <f>ROUND(AJ29,0)</f>
        <v>8400</v>
      </c>
      <c r="AL29" s="10" t="str">
        <f>IF(AK29&gt;$J29,"SI","NO")</f>
        <v>NO</v>
      </c>
      <c r="AM29" s="132">
        <f>AK29*$I29</f>
        <v>84672000</v>
      </c>
      <c r="AN29" s="27">
        <v>9091.06</v>
      </c>
      <c r="AO29" s="112">
        <f>ROUND(AN29,0)</f>
        <v>9091</v>
      </c>
      <c r="AP29" s="10" t="str">
        <f>IF(AO29&gt;$J29,"SI","NO")</f>
        <v>NO</v>
      </c>
      <c r="AQ29" s="132">
        <f>AO29*$I29</f>
        <v>91637280</v>
      </c>
      <c r="AR29" s="158">
        <v>8918</v>
      </c>
      <c r="AS29" s="112">
        <f>ROUND(AR29,0)</f>
        <v>8918</v>
      </c>
      <c r="AT29" s="10" t="str">
        <f>IF(AS29&gt;$J29,"SI","NO")</f>
        <v>NO</v>
      </c>
      <c r="AU29" s="132">
        <f>AS29*$I29</f>
        <v>89893440</v>
      </c>
      <c r="AV29" s="28">
        <v>8787</v>
      </c>
      <c r="AW29" s="112">
        <f>ROUND(AV29,0)</f>
        <v>8787</v>
      </c>
      <c r="AX29" s="10" t="str">
        <f>IF(AW29&gt;$J29,"SI","NO")</f>
        <v>NO</v>
      </c>
      <c r="AY29" s="132">
        <f>AW29*$I29</f>
        <v>88572960</v>
      </c>
      <c r="AZ29" s="28">
        <v>9294.44</v>
      </c>
      <c r="BA29" s="112">
        <f>ROUND(AZ29,0)</f>
        <v>9294</v>
      </c>
      <c r="BB29" s="10" t="str">
        <f>IF(BA29&gt;$J29,"SI","NO")</f>
        <v>NO</v>
      </c>
      <c r="BC29" s="132">
        <f>BA29*$I29</f>
        <v>93683520</v>
      </c>
      <c r="BD29" s="28">
        <v>6678</v>
      </c>
      <c r="BE29" s="112">
        <f>ROUND(BD29,0)</f>
        <v>6678</v>
      </c>
      <c r="BF29" s="10" t="str">
        <f>IF(BE29&gt;$J29,"SI","NO")</f>
        <v>NO</v>
      </c>
      <c r="BG29" s="132">
        <f>BE29*$I29</f>
        <v>67314240</v>
      </c>
      <c r="BH29" s="28">
        <v>9281</v>
      </c>
      <c r="BI29" s="112">
        <f>ROUND(BH29,0)</f>
        <v>9281</v>
      </c>
      <c r="BJ29" s="10" t="str">
        <f>IF(BI29&gt;$J29,"SI","NO")</f>
        <v>NO</v>
      </c>
      <c r="BK29" s="132">
        <f>BI29*$I29</f>
        <v>93552480</v>
      </c>
      <c r="BL29" s="28">
        <v>8950</v>
      </c>
      <c r="BM29" s="112">
        <f>ROUND(BL29,0)</f>
        <v>8950</v>
      </c>
      <c r="BN29" s="10" t="str">
        <f>IF(BM29&gt;$J29,"SI","NO")</f>
        <v>NO</v>
      </c>
      <c r="BO29" s="132">
        <f>BM29*$I29</f>
        <v>90216000</v>
      </c>
      <c r="BP29" s="108">
        <v>8797</v>
      </c>
      <c r="BQ29" s="112">
        <f t="shared" ref="BQ29:BQ32" si="10">ROUND(BP29,0)</f>
        <v>8797</v>
      </c>
      <c r="BR29" s="10" t="str">
        <f t="shared" ref="BR29:BR32" si="11">IF(BQ29&gt;$J29,"SI","NO")</f>
        <v>NO</v>
      </c>
      <c r="BS29" s="132">
        <f t="shared" si="2"/>
        <v>88673760</v>
      </c>
      <c r="BT29" s="132">
        <v>9354</v>
      </c>
      <c r="BU29" s="112">
        <f>ROUND(BT29,0)</f>
        <v>9354</v>
      </c>
      <c r="BV29" s="10" t="str">
        <f>IF(BU29&gt;$J29,"SI","NO")</f>
        <v>NO</v>
      </c>
      <c r="BW29" s="132">
        <f>BU29*$I29</f>
        <v>94288320</v>
      </c>
      <c r="BX29" s="113">
        <v>9873</v>
      </c>
      <c r="BY29" s="112">
        <f>ROUND(BX29,0)</f>
        <v>9873</v>
      </c>
      <c r="BZ29" s="10" t="str">
        <f>IF(BY29&gt;$J29,"SI","NO")</f>
        <v>NO</v>
      </c>
      <c r="CA29" s="132">
        <f>BY29*$I29</f>
        <v>99519840</v>
      </c>
      <c r="CB29" s="113">
        <v>9773</v>
      </c>
      <c r="CC29" s="112">
        <f>ROUND(CB29,0)</f>
        <v>9773</v>
      </c>
      <c r="CD29" s="10" t="str">
        <f>IF(CC29&gt;$J29,"SI","NO")</f>
        <v>NO</v>
      </c>
      <c r="CE29" s="132">
        <f>CC29*$I29</f>
        <v>98511840</v>
      </c>
      <c r="CF29" s="100">
        <v>9774</v>
      </c>
      <c r="CG29" s="112">
        <f>ROUND(CF29,0)</f>
        <v>9774</v>
      </c>
      <c r="CH29" s="10" t="str">
        <f>IF(CG29&gt;$J29,"SI","NO")</f>
        <v>NO</v>
      </c>
      <c r="CI29" s="132">
        <f>CG29*$I29</f>
        <v>98521920</v>
      </c>
      <c r="CJ29" s="100">
        <v>7000</v>
      </c>
      <c r="CK29" s="112">
        <f>ROUND(CJ29,0)</f>
        <v>7000</v>
      </c>
      <c r="CL29" s="10" t="str">
        <f>IF(CK29&gt;$J29,"SI","NO")</f>
        <v>NO</v>
      </c>
      <c r="CM29" s="132">
        <f>CK29*$I29</f>
        <v>70560000</v>
      </c>
      <c r="CN29" s="100">
        <v>8680</v>
      </c>
      <c r="CO29" s="112">
        <f>ROUND(CN29,0)</f>
        <v>8680</v>
      </c>
      <c r="CP29" s="10" t="str">
        <f>IF(CO29&gt;$J29,"SI","NO")</f>
        <v>NO</v>
      </c>
      <c r="CQ29" s="132">
        <f>CO29*$I29</f>
        <v>87494400</v>
      </c>
      <c r="CR29" s="100">
        <v>8399</v>
      </c>
      <c r="CS29" s="112">
        <f>ROUND(CR29,0)</f>
        <v>8399</v>
      </c>
      <c r="CT29" s="10" t="str">
        <f>IF(CS29&gt;$J29,"SI","NO")</f>
        <v>NO</v>
      </c>
      <c r="CU29" s="132">
        <f>CS29*$I29</f>
        <v>84661920</v>
      </c>
      <c r="CV29" s="10"/>
      <c r="CW29" s="10"/>
      <c r="CX29" s="10"/>
      <c r="CY29" s="10"/>
      <c r="CZ29" s="100">
        <v>7908</v>
      </c>
      <c r="DA29" s="112">
        <f>ROUND(CZ29,0)</f>
        <v>7908</v>
      </c>
      <c r="DB29" s="10" t="str">
        <f>IF(DA29&gt;$J29,"SI","NO")</f>
        <v>NO</v>
      </c>
      <c r="DC29" s="132">
        <f>DA29*$I29</f>
        <v>79712640</v>
      </c>
      <c r="DD29" s="100">
        <v>9379</v>
      </c>
      <c r="DE29" s="112">
        <f>ROUND(DD29,0)</f>
        <v>9379</v>
      </c>
      <c r="DF29" s="10" t="str">
        <f>IF(DE29&gt;$J29,"SI","NO")</f>
        <v>NO</v>
      </c>
      <c r="DG29" s="132">
        <f>DE29*$I29</f>
        <v>94540320</v>
      </c>
      <c r="DH29" s="100">
        <v>8441</v>
      </c>
      <c r="DI29" s="112">
        <f>ROUND(DH29,0)</f>
        <v>8441</v>
      </c>
      <c r="DJ29" s="10" t="str">
        <f>IF(DI29&gt;$J29,"SI","NO")</f>
        <v>NO</v>
      </c>
      <c r="DK29" s="132">
        <f>DI29*$I29</f>
        <v>85085280</v>
      </c>
      <c r="DL29" s="10"/>
      <c r="DM29" s="10"/>
      <c r="DN29" s="10"/>
      <c r="DO29" s="10"/>
      <c r="DP29" s="10"/>
      <c r="DQ29" s="10"/>
      <c r="DR29" s="10"/>
      <c r="DS29" s="10"/>
      <c r="DT29" s="10"/>
      <c r="DU29" s="10"/>
      <c r="DV29" s="10"/>
      <c r="DW29" s="10"/>
      <c r="DX29" s="10"/>
      <c r="DY29" s="10"/>
      <c r="DZ29" s="10"/>
      <c r="EA29" s="10"/>
    </row>
    <row r="30" spans="1:131" ht="15" customHeight="1" x14ac:dyDescent="0.25">
      <c r="A30" s="39">
        <v>13</v>
      </c>
      <c r="B30" s="265" t="s">
        <v>245</v>
      </c>
      <c r="C30" s="265"/>
      <c r="D30" s="265"/>
      <c r="E30" s="265"/>
      <c r="F30" s="265"/>
      <c r="G30" s="265"/>
      <c r="H30" s="25" t="s">
        <v>228</v>
      </c>
      <c r="I30" s="29">
        <v>168</v>
      </c>
      <c r="J30" s="27">
        <v>10618</v>
      </c>
      <c r="K30" s="28">
        <f t="shared" si="9"/>
        <v>1783824</v>
      </c>
      <c r="L30" s="101">
        <v>10512</v>
      </c>
      <c r="M30" s="112">
        <f>ROUND(L30,0)</f>
        <v>10512</v>
      </c>
      <c r="N30" s="10" t="str">
        <f>IF(M30&gt;$J30,"SI","NO")</f>
        <v>NO</v>
      </c>
      <c r="O30" s="132">
        <f>M30*$I30</f>
        <v>1766016</v>
      </c>
      <c r="P30" s="138">
        <v>9556</v>
      </c>
      <c r="Q30" s="112">
        <f>ROUND(P30,0)</f>
        <v>9556</v>
      </c>
      <c r="R30" s="10" t="str">
        <f>IF(Q30&gt;$J30,"SI","NO")</f>
        <v>NO</v>
      </c>
      <c r="S30" s="132">
        <f>Q30*$I30</f>
        <v>1605408</v>
      </c>
      <c r="T30" s="144">
        <v>9025</v>
      </c>
      <c r="U30" s="112">
        <f>ROUND(T30,0)</f>
        <v>9025</v>
      </c>
      <c r="V30" s="10" t="str">
        <f>IF(U30&gt;$J30,"SI","NO")</f>
        <v>NO</v>
      </c>
      <c r="W30" s="132">
        <f>U30*$I30</f>
        <v>1516200</v>
      </c>
      <c r="X30" s="143">
        <v>9662</v>
      </c>
      <c r="Y30" s="112">
        <f>ROUND(X30,0)</f>
        <v>9662</v>
      </c>
      <c r="Z30" s="10" t="str">
        <f>IF(Y30&gt;$J30,"SI","NO")</f>
        <v>NO</v>
      </c>
      <c r="AA30" s="132">
        <f>Y30*$I30</f>
        <v>1623216</v>
      </c>
      <c r="AB30" s="28">
        <v>7433</v>
      </c>
      <c r="AC30" s="112">
        <f>ROUND(AB30,0)</f>
        <v>7433</v>
      </c>
      <c r="AD30" s="10" t="str">
        <f>IF(AC30&gt;$J30,"SI","NO")</f>
        <v>NO</v>
      </c>
      <c r="AE30" s="132">
        <f>AC30*$I30</f>
        <v>1248744</v>
      </c>
      <c r="AF30" s="132">
        <v>10100</v>
      </c>
      <c r="AG30" s="112">
        <f>ROUND(AF30,0)</f>
        <v>10100</v>
      </c>
      <c r="AH30" s="10" t="str">
        <f>IF(AF30&gt;$J30,"SI","NO")</f>
        <v>NO</v>
      </c>
      <c r="AI30" s="132">
        <f>AF30*$I30</f>
        <v>1696800</v>
      </c>
      <c r="AJ30" s="27">
        <v>9300</v>
      </c>
      <c r="AK30" s="112">
        <f>ROUND(AJ30,0)</f>
        <v>9300</v>
      </c>
      <c r="AL30" s="10" t="str">
        <f>IF(AK30&gt;$J30,"SI","NO")</f>
        <v>NO</v>
      </c>
      <c r="AM30" s="132">
        <f>AK30*$I30</f>
        <v>1562400</v>
      </c>
      <c r="AN30" s="27">
        <v>9777.0499999999993</v>
      </c>
      <c r="AO30" s="112">
        <f>ROUND(AN30,0)</f>
        <v>9777</v>
      </c>
      <c r="AP30" s="10" t="str">
        <f>IF(AO30&gt;$J30,"SI","NO")</f>
        <v>NO</v>
      </c>
      <c r="AQ30" s="132">
        <f>AO30*$I30</f>
        <v>1642536</v>
      </c>
      <c r="AR30" s="158">
        <v>9591</v>
      </c>
      <c r="AS30" s="112">
        <f>ROUND(AR30,0)</f>
        <v>9591</v>
      </c>
      <c r="AT30" s="10" t="str">
        <f>IF(AS30&gt;$J30,"SI","NO")</f>
        <v>NO</v>
      </c>
      <c r="AU30" s="132">
        <f>AS30*$I30</f>
        <v>1611288</v>
      </c>
      <c r="AV30" s="28">
        <v>9450</v>
      </c>
      <c r="AW30" s="112">
        <f>ROUND(AV30,0)</f>
        <v>9450</v>
      </c>
      <c r="AX30" s="10" t="str">
        <f>IF(AW30&gt;$J30,"SI","NO")</f>
        <v>NO</v>
      </c>
      <c r="AY30" s="132">
        <f>AW30*$I30</f>
        <v>1587600</v>
      </c>
      <c r="AZ30" s="28">
        <v>9995.7900000000009</v>
      </c>
      <c r="BA30" s="112">
        <f>ROUND(AZ30,0)</f>
        <v>9996</v>
      </c>
      <c r="BB30" s="10" t="str">
        <f>IF(BA30&gt;$J30,"SI","NO")</f>
        <v>NO</v>
      </c>
      <c r="BC30" s="132">
        <f>BA30*$I30</f>
        <v>1679328</v>
      </c>
      <c r="BD30" s="28">
        <v>7182</v>
      </c>
      <c r="BE30" s="112">
        <f>ROUND(BD30,0)</f>
        <v>7182</v>
      </c>
      <c r="BF30" s="10" t="str">
        <f>IF(BE30&gt;$J30,"SI","NO")</f>
        <v>NO</v>
      </c>
      <c r="BG30" s="132">
        <f>BE30*$I30</f>
        <v>1206576</v>
      </c>
      <c r="BH30" s="28">
        <v>10299</v>
      </c>
      <c r="BI30" s="112">
        <f>ROUND(BH30,0)</f>
        <v>10299</v>
      </c>
      <c r="BJ30" s="10" t="str">
        <f>IF(BI30&gt;$J30,"SI","NO")</f>
        <v>NO</v>
      </c>
      <c r="BK30" s="132">
        <f>BI30*$I30</f>
        <v>1730232</v>
      </c>
      <c r="BL30" s="28">
        <v>9650</v>
      </c>
      <c r="BM30" s="112">
        <f>ROUND(BL30,0)</f>
        <v>9650</v>
      </c>
      <c r="BN30" s="10" t="str">
        <f>IF(BM30&gt;$J30,"SI","NO")</f>
        <v>NO</v>
      </c>
      <c r="BO30" s="132">
        <f>BM30*$I30</f>
        <v>1621200</v>
      </c>
      <c r="BP30" s="109">
        <v>9461</v>
      </c>
      <c r="BQ30" s="112">
        <f t="shared" si="10"/>
        <v>9461</v>
      </c>
      <c r="BR30" s="10" t="str">
        <f t="shared" si="11"/>
        <v>NO</v>
      </c>
      <c r="BS30" s="132">
        <f t="shared" si="2"/>
        <v>1589448</v>
      </c>
      <c r="BT30" s="132">
        <v>10060</v>
      </c>
      <c r="BU30" s="112">
        <f>ROUND(BT30,0)</f>
        <v>10060</v>
      </c>
      <c r="BV30" s="10" t="str">
        <f>IF(BU30&gt;$J30,"SI","NO")</f>
        <v>NO</v>
      </c>
      <c r="BW30" s="132">
        <f>BU30*$I30</f>
        <v>1690080</v>
      </c>
      <c r="BX30" s="113">
        <v>10618</v>
      </c>
      <c r="BY30" s="112">
        <f>ROUND(BX30,0)</f>
        <v>10618</v>
      </c>
      <c r="BZ30" s="10" t="str">
        <f>IF(BY30&gt;$J30,"SI","NO")</f>
        <v>NO</v>
      </c>
      <c r="CA30" s="132">
        <f>BY30*$I30</f>
        <v>1783824</v>
      </c>
      <c r="CB30" s="113">
        <v>10518</v>
      </c>
      <c r="CC30" s="112">
        <f>ROUND(CB30,0)</f>
        <v>10518</v>
      </c>
      <c r="CD30" s="10" t="str">
        <f>IF(CC30&gt;$J30,"SI","NO")</f>
        <v>NO</v>
      </c>
      <c r="CE30" s="132">
        <f>CC30*$I30</f>
        <v>1767024</v>
      </c>
      <c r="CF30" s="101">
        <v>10512</v>
      </c>
      <c r="CG30" s="112">
        <f>ROUND(CF30,0)</f>
        <v>10512</v>
      </c>
      <c r="CH30" s="10" t="str">
        <f>IF(CG30&gt;$J30,"SI","NO")</f>
        <v>NO</v>
      </c>
      <c r="CI30" s="132">
        <f>CG30*$I30</f>
        <v>1766016</v>
      </c>
      <c r="CJ30" s="101">
        <v>7200</v>
      </c>
      <c r="CK30" s="112">
        <f>ROUND(CJ30,0)</f>
        <v>7200</v>
      </c>
      <c r="CL30" s="10" t="str">
        <f>IF(CK30&gt;$J30,"SI","NO")</f>
        <v>NO</v>
      </c>
      <c r="CM30" s="132">
        <f>CK30*$I30</f>
        <v>1209600</v>
      </c>
      <c r="CN30" s="100">
        <v>9350</v>
      </c>
      <c r="CO30" s="112">
        <f>ROUND(CN30,0)</f>
        <v>9350</v>
      </c>
      <c r="CP30" s="10" t="str">
        <f>IF(CO30&gt;$J30,"SI","NO")</f>
        <v>NO</v>
      </c>
      <c r="CQ30" s="132">
        <f>CO30*$I30</f>
        <v>1570800</v>
      </c>
      <c r="CR30" s="100">
        <v>9033</v>
      </c>
      <c r="CS30" s="112">
        <f>ROUND(CR30,0)</f>
        <v>9033</v>
      </c>
      <c r="CT30" s="10" t="str">
        <f>IF(CS30&gt;$J30,"SI","NO")</f>
        <v>NO</v>
      </c>
      <c r="CU30" s="132">
        <f>CS30*$I30</f>
        <v>1517544</v>
      </c>
      <c r="CV30" s="10"/>
      <c r="CW30" s="10"/>
      <c r="CX30" s="10"/>
      <c r="CY30" s="10"/>
      <c r="CZ30" s="101">
        <v>10055</v>
      </c>
      <c r="DA30" s="112">
        <f>ROUND(CZ30,0)</f>
        <v>10055</v>
      </c>
      <c r="DB30" s="10" t="str">
        <f>IF(DA30&gt;$J30,"SI","NO")</f>
        <v>NO</v>
      </c>
      <c r="DC30" s="132">
        <f>DA30*$I30</f>
        <v>1689240</v>
      </c>
      <c r="DD30" s="101">
        <v>10087</v>
      </c>
      <c r="DE30" s="112">
        <f>ROUND(DD30,0)</f>
        <v>10087</v>
      </c>
      <c r="DF30" s="10" t="str">
        <f>IF(DE30&gt;$J30,"SI","NO")</f>
        <v>NO</v>
      </c>
      <c r="DG30" s="132">
        <f>DE30*$I30</f>
        <v>1694616</v>
      </c>
      <c r="DH30" s="101">
        <v>9078</v>
      </c>
      <c r="DI30" s="112">
        <f>ROUND(DH30,0)</f>
        <v>9078</v>
      </c>
      <c r="DJ30" s="10" t="str">
        <f>IF(DI30&gt;$J30,"SI","NO")</f>
        <v>NO</v>
      </c>
      <c r="DK30" s="132">
        <f>DI30*$I30</f>
        <v>1525104</v>
      </c>
      <c r="DL30" s="10"/>
      <c r="DM30" s="10"/>
      <c r="DN30" s="10"/>
      <c r="DO30" s="10"/>
      <c r="DP30" s="10"/>
      <c r="DQ30" s="10"/>
      <c r="DR30" s="10"/>
      <c r="DS30" s="10"/>
      <c r="DT30" s="10"/>
      <c r="DU30" s="10"/>
      <c r="DV30" s="10"/>
      <c r="DW30" s="10"/>
      <c r="DX30" s="10"/>
      <c r="DY30" s="10"/>
      <c r="DZ30" s="10"/>
      <c r="EA30" s="10"/>
    </row>
    <row r="31" spans="1:131" ht="15" customHeight="1" x14ac:dyDescent="0.25">
      <c r="A31" s="39">
        <v>14</v>
      </c>
      <c r="B31" s="265" t="s">
        <v>246</v>
      </c>
      <c r="C31" s="265"/>
      <c r="D31" s="265"/>
      <c r="E31" s="265"/>
      <c r="F31" s="265"/>
      <c r="G31" s="265"/>
      <c r="H31" s="25" t="s">
        <v>231</v>
      </c>
      <c r="I31" s="29">
        <v>876.96</v>
      </c>
      <c r="J31" s="27">
        <v>86595</v>
      </c>
      <c r="K31" s="28">
        <f t="shared" si="9"/>
        <v>75940351.200000003</v>
      </c>
      <c r="L31" s="101">
        <v>69276</v>
      </c>
      <c r="M31" s="112">
        <f>ROUND(L31,0)</f>
        <v>69276</v>
      </c>
      <c r="N31" s="10" t="str">
        <f>IF(M31&gt;$J31,"SI","NO")</f>
        <v>NO</v>
      </c>
      <c r="O31" s="132">
        <f>M31*$I31</f>
        <v>60752280.960000001</v>
      </c>
      <c r="P31" s="138">
        <v>83131</v>
      </c>
      <c r="Q31" s="112">
        <f>ROUND(P31,0)</f>
        <v>83131</v>
      </c>
      <c r="R31" s="10" t="str">
        <f>IF(Q31&gt;$J31,"SI","NO")</f>
        <v>NO</v>
      </c>
      <c r="S31" s="132">
        <f>Q31*$I31</f>
        <v>72902561.760000005</v>
      </c>
      <c r="T31" s="144">
        <v>73600</v>
      </c>
      <c r="U31" s="112">
        <f>ROUND(T31,0)</f>
        <v>73600</v>
      </c>
      <c r="V31" s="10" t="str">
        <f>IF(U31&gt;$J31,"SI","NO")</f>
        <v>NO</v>
      </c>
      <c r="W31" s="132">
        <f>U31*$I31</f>
        <v>64544256</v>
      </c>
      <c r="X31" s="144">
        <v>78801</v>
      </c>
      <c r="Y31" s="112">
        <f>ROUND(X31,0)</f>
        <v>78801</v>
      </c>
      <c r="Z31" s="10" t="str">
        <f>IF(Y31&gt;$J31,"SI","NO")</f>
        <v>NO</v>
      </c>
      <c r="AA31" s="132">
        <f>Y31*$I31</f>
        <v>69105324.960000008</v>
      </c>
      <c r="AB31" s="28">
        <v>60617</v>
      </c>
      <c r="AC31" s="112">
        <f>ROUND(AB31,0)</f>
        <v>60617</v>
      </c>
      <c r="AD31" s="10" t="str">
        <f>IF(AC31&gt;$J31,"SI","NO")</f>
        <v>NO</v>
      </c>
      <c r="AE31" s="132">
        <f>AC31*$I31</f>
        <v>53158684.32</v>
      </c>
      <c r="AF31" s="132">
        <v>82000</v>
      </c>
      <c r="AG31" s="112">
        <f>ROUND(AF31,0)</f>
        <v>82000</v>
      </c>
      <c r="AH31" s="10" t="str">
        <f>IF(AG31&gt;$J31,"SI","NO")</f>
        <v>NO</v>
      </c>
      <c r="AI31" s="132">
        <f>AG31*$I31</f>
        <v>71910720</v>
      </c>
      <c r="AJ31" s="27">
        <v>72000</v>
      </c>
      <c r="AK31" s="112">
        <f>ROUND(AJ31,0)</f>
        <v>72000</v>
      </c>
      <c r="AL31" s="10" t="str">
        <f>IF(AK31&gt;$J31,"SI","NO")</f>
        <v>NO</v>
      </c>
      <c r="AM31" s="132">
        <f>AK31*$I31</f>
        <v>63141120</v>
      </c>
      <c r="AN31" s="27">
        <v>79736.679999999993</v>
      </c>
      <c r="AO31" s="112">
        <f>ROUND(AN31,0)</f>
        <v>79737</v>
      </c>
      <c r="AP31" s="10" t="str">
        <f>IF(AO31&gt;$J31,"SI","NO")</f>
        <v>NO</v>
      </c>
      <c r="AQ31" s="132">
        <f>AO31*$I31</f>
        <v>69926159.519999996</v>
      </c>
      <c r="AR31" s="158">
        <v>78221</v>
      </c>
      <c r="AS31" s="112">
        <f>ROUND(AR31,0)</f>
        <v>78221</v>
      </c>
      <c r="AT31" s="10" t="str">
        <f>IF(AS31&gt;$J31,"SI","NO")</f>
        <v>NO</v>
      </c>
      <c r="AU31" s="132">
        <f>AS31*$I31</f>
        <v>68596688.159999996</v>
      </c>
      <c r="AV31" s="28">
        <v>77070</v>
      </c>
      <c r="AW31" s="112">
        <f>ROUND(AV31,0)</f>
        <v>77070</v>
      </c>
      <c r="AX31" s="10" t="str">
        <f>IF(AW31&gt;$J31,"SI","NO")</f>
        <v>NO</v>
      </c>
      <c r="AY31" s="132">
        <f>AW31*$I31</f>
        <v>67587307.200000003</v>
      </c>
      <c r="AZ31" s="28">
        <v>81520.53</v>
      </c>
      <c r="BA31" s="112">
        <f>ROUND(AZ31,0)</f>
        <v>81521</v>
      </c>
      <c r="BB31" s="10" t="str">
        <f>IF(BA31&gt;$J31,"SI","NO")</f>
        <v>NO</v>
      </c>
      <c r="BC31" s="132">
        <f>BA31*$I31</f>
        <v>71490656.159999996</v>
      </c>
      <c r="BD31" s="28">
        <v>58575</v>
      </c>
      <c r="BE31" s="112">
        <f>ROUND(BD31,0)</f>
        <v>58575</v>
      </c>
      <c r="BF31" s="10" t="str">
        <f>IF(BE31&gt;$J31,"SI","NO")</f>
        <v>NO</v>
      </c>
      <c r="BG31" s="132">
        <f>BE31*$I31</f>
        <v>51367932</v>
      </c>
      <c r="BH31" s="28">
        <v>81399</v>
      </c>
      <c r="BI31" s="112">
        <f>ROUND(BH31,0)</f>
        <v>81399</v>
      </c>
      <c r="BJ31" s="10" t="str">
        <f>IF(BI31&gt;$J31,"SI","NO")</f>
        <v>NO</v>
      </c>
      <c r="BK31" s="132">
        <f>BI31*$I31</f>
        <v>71383667.040000007</v>
      </c>
      <c r="BL31" s="28">
        <v>80040</v>
      </c>
      <c r="BM31" s="112">
        <f>ROUND(BL31,0)</f>
        <v>80040</v>
      </c>
      <c r="BN31" s="10" t="str">
        <f>IF(BM31&gt;$J31,"SI","NO")</f>
        <v>NO</v>
      </c>
      <c r="BO31" s="132">
        <f>BM31*$I31</f>
        <v>70191878.400000006</v>
      </c>
      <c r="BP31" s="108">
        <v>77156</v>
      </c>
      <c r="BQ31" s="112">
        <f t="shared" si="10"/>
        <v>77156</v>
      </c>
      <c r="BR31" s="10" t="str">
        <f t="shared" si="11"/>
        <v>NO</v>
      </c>
      <c r="BS31" s="132">
        <f t="shared" si="2"/>
        <v>67662725.760000005</v>
      </c>
      <c r="BT31" s="132">
        <v>82032</v>
      </c>
      <c r="BU31" s="112">
        <f>ROUND(BT31,0)</f>
        <v>82032</v>
      </c>
      <c r="BV31" s="10" t="str">
        <f>IF(BU31&gt;$J31,"SI","NO")</f>
        <v>NO</v>
      </c>
      <c r="BW31" s="132">
        <f>BU31*$I31</f>
        <v>71938782.719999999</v>
      </c>
      <c r="BX31" s="113">
        <v>86595</v>
      </c>
      <c r="BY31" s="112">
        <f>ROUND(BX31,0)</f>
        <v>86595</v>
      </c>
      <c r="BZ31" s="10" t="str">
        <f>IF(BY31&gt;$J31,"SI","NO")</f>
        <v>NO</v>
      </c>
      <c r="CA31" s="132">
        <f>BY31*$I31</f>
        <v>75940351.200000003</v>
      </c>
      <c r="CB31" s="113">
        <v>86495</v>
      </c>
      <c r="CC31" s="112">
        <f>ROUND(CB31,0)</f>
        <v>86495</v>
      </c>
      <c r="CD31" s="10" t="str">
        <f>IF(CC31&gt;$J31,"SI","NO")</f>
        <v>NO</v>
      </c>
      <c r="CE31" s="132">
        <f>CC31*$I31</f>
        <v>75852655.200000003</v>
      </c>
      <c r="CF31" s="101">
        <v>85729</v>
      </c>
      <c r="CG31" s="112">
        <f>ROUND(CF31,0)</f>
        <v>85729</v>
      </c>
      <c r="CH31" s="10" t="str">
        <f>IF(CG31&gt;$J31,"SI","NO")</f>
        <v>NO</v>
      </c>
      <c r="CI31" s="132">
        <f>CG31*$I31</f>
        <v>75180903.840000004</v>
      </c>
      <c r="CJ31" s="101">
        <v>60000</v>
      </c>
      <c r="CK31" s="112">
        <f>ROUND(CJ31,0)</f>
        <v>60000</v>
      </c>
      <c r="CL31" s="10" t="str">
        <f>IF(CK31&gt;$J31,"SI","NO")</f>
        <v>NO</v>
      </c>
      <c r="CM31" s="132">
        <f>CK31*$I31</f>
        <v>52617600</v>
      </c>
      <c r="CN31" s="100">
        <v>76200</v>
      </c>
      <c r="CO31" s="112">
        <f>ROUND(CN31,0)</f>
        <v>76200</v>
      </c>
      <c r="CP31" s="10" t="str">
        <f>IF(CO31&gt;$J31,"SI","NO")</f>
        <v>NO</v>
      </c>
      <c r="CQ31" s="132">
        <f>CO31*$I31</f>
        <v>66824352</v>
      </c>
      <c r="CR31" s="100">
        <v>73666</v>
      </c>
      <c r="CS31" s="112">
        <f>ROUND(CR31,0)</f>
        <v>73666</v>
      </c>
      <c r="CT31" s="10" t="str">
        <f>IF(CS31&gt;$J31,"SI","NO")</f>
        <v>NO</v>
      </c>
      <c r="CU31" s="132">
        <f>CS31*$I31</f>
        <v>64602135.359999999</v>
      </c>
      <c r="CV31" s="10"/>
      <c r="CW31" s="10"/>
      <c r="CX31" s="10"/>
      <c r="CY31" s="10"/>
      <c r="CZ31" s="101">
        <v>69363</v>
      </c>
      <c r="DA31" s="112">
        <f>ROUND(CZ31,0)</f>
        <v>69363</v>
      </c>
      <c r="DB31" s="10" t="str">
        <f>IF(DA31&gt;$J31,"SI","NO")</f>
        <v>NO</v>
      </c>
      <c r="DC31" s="132">
        <f>DA31*$I31</f>
        <v>60828576.480000004</v>
      </c>
      <c r="DD31" s="101">
        <v>82265</v>
      </c>
      <c r="DE31" s="112">
        <f>ROUND(DD31,0)</f>
        <v>82265</v>
      </c>
      <c r="DF31" s="10" t="str">
        <f>IF(DE31&gt;$J31,"SI","NO")</f>
        <v>NO</v>
      </c>
      <c r="DG31" s="132">
        <f>DE31*$I31</f>
        <v>72143114.400000006</v>
      </c>
      <c r="DH31" s="101">
        <v>74039</v>
      </c>
      <c r="DI31" s="112">
        <f>ROUND(DH31,0)</f>
        <v>74039</v>
      </c>
      <c r="DJ31" s="10" t="str">
        <f>IF(DI31&gt;$J31,"SI","NO")</f>
        <v>NO</v>
      </c>
      <c r="DK31" s="132">
        <f>DI31*$I31</f>
        <v>64929241.440000005</v>
      </c>
      <c r="DL31" s="10"/>
      <c r="DM31" s="10"/>
      <c r="DN31" s="10"/>
      <c r="DO31" s="10"/>
      <c r="DP31" s="10"/>
      <c r="DQ31" s="10"/>
      <c r="DR31" s="10"/>
      <c r="DS31" s="10"/>
      <c r="DT31" s="10"/>
      <c r="DU31" s="10"/>
      <c r="DV31" s="10"/>
      <c r="DW31" s="10"/>
      <c r="DX31" s="10"/>
      <c r="DY31" s="10"/>
      <c r="DZ31" s="10"/>
      <c r="EA31" s="10"/>
    </row>
    <row r="32" spans="1:131" ht="15.75" customHeight="1" x14ac:dyDescent="0.25">
      <c r="A32" s="39">
        <v>15</v>
      </c>
      <c r="B32" s="265" t="s">
        <v>247</v>
      </c>
      <c r="C32" s="265"/>
      <c r="D32" s="265"/>
      <c r="E32" s="265"/>
      <c r="F32" s="265"/>
      <c r="G32" s="265"/>
      <c r="H32" s="25" t="s">
        <v>231</v>
      </c>
      <c r="I32" s="29">
        <v>292.32000000000005</v>
      </c>
      <c r="J32" s="27">
        <v>73121</v>
      </c>
      <c r="K32" s="28">
        <f t="shared" si="9"/>
        <v>21374730.719999999</v>
      </c>
      <c r="L32" s="101">
        <v>72390</v>
      </c>
      <c r="M32" s="112">
        <f>ROUND(L32,0)</f>
        <v>72390</v>
      </c>
      <c r="N32" s="10" t="str">
        <f>IF(M32&gt;$J32,"SI","NO")</f>
        <v>NO</v>
      </c>
      <c r="O32" s="132">
        <f>M32*$I32</f>
        <v>21161044.800000004</v>
      </c>
      <c r="P32" s="138">
        <v>65809</v>
      </c>
      <c r="Q32" s="112">
        <f>ROUND(P32,0)</f>
        <v>65809</v>
      </c>
      <c r="R32" s="10" t="str">
        <f>IF(Q32&gt;$J32,"SI","NO")</f>
        <v>NO</v>
      </c>
      <c r="S32" s="132">
        <f>Q32*$I32</f>
        <v>19237286.880000003</v>
      </c>
      <c r="T32" s="144">
        <v>62150</v>
      </c>
      <c r="U32" s="112">
        <f>ROUND(T32,0)</f>
        <v>62150</v>
      </c>
      <c r="V32" s="10" t="str">
        <f>IF(U32&gt;$J32,"SI","NO")</f>
        <v>NO</v>
      </c>
      <c r="W32" s="132">
        <f>U32*$I32</f>
        <v>18167688.000000004</v>
      </c>
      <c r="X32" s="144">
        <v>66540</v>
      </c>
      <c r="Y32" s="112">
        <f>ROUND(X32,0)</f>
        <v>66540</v>
      </c>
      <c r="Z32" s="10" t="str">
        <f>IF(Y32&gt;$J32,"SI","NO")</f>
        <v>NO</v>
      </c>
      <c r="AA32" s="132">
        <f>Y32*$I32</f>
        <v>19450972.800000004</v>
      </c>
      <c r="AB32" s="28">
        <v>51185</v>
      </c>
      <c r="AC32" s="112">
        <f>ROUND(AB32,0)</f>
        <v>51185</v>
      </c>
      <c r="AD32" s="10" t="str">
        <f>IF(AC32&gt;$J32,"SI","NO")</f>
        <v>NO</v>
      </c>
      <c r="AE32" s="132">
        <f>AC32*$I32</f>
        <v>14962399.200000003</v>
      </c>
      <c r="AF32" s="132">
        <v>69300</v>
      </c>
      <c r="AG32" s="112">
        <f>ROUND(AF32,0)</f>
        <v>69300</v>
      </c>
      <c r="AH32" s="10" t="str">
        <f>IF(AG32&gt;$J32,"SI","NO")</f>
        <v>NO</v>
      </c>
      <c r="AI32" s="132">
        <f>AG32*$I32</f>
        <v>20257776.000000004</v>
      </c>
      <c r="AJ32" s="27">
        <v>64300</v>
      </c>
      <c r="AK32" s="112">
        <f>ROUND(AJ32,0)</f>
        <v>64300</v>
      </c>
      <c r="AL32" s="10" t="str">
        <f>IF(AK32&gt;$J32,"SI","NO")</f>
        <v>NO</v>
      </c>
      <c r="AM32" s="132">
        <f>AK32*$I32</f>
        <v>18796176.000000004</v>
      </c>
      <c r="AN32" s="27">
        <v>67329.820000000007</v>
      </c>
      <c r="AO32" s="112">
        <f>ROUND(AN32,0)</f>
        <v>67330</v>
      </c>
      <c r="AP32" s="10" t="str">
        <f>IF(AO32&gt;$J32,"SI","NO")</f>
        <v>NO</v>
      </c>
      <c r="AQ32" s="132">
        <f>AO32*$I32</f>
        <v>19681905.600000005</v>
      </c>
      <c r="AR32" s="158">
        <v>66050</v>
      </c>
      <c r="AS32" s="112">
        <f>ROUND(AR32,0)</f>
        <v>66050</v>
      </c>
      <c r="AT32" s="10" t="str">
        <f>IF(AS32&gt;$J32,"SI","NO")</f>
        <v>NO</v>
      </c>
      <c r="AU32" s="132">
        <f>AS32*$I32</f>
        <v>19307736.000000004</v>
      </c>
      <c r="AV32" s="28">
        <v>65078</v>
      </c>
      <c r="AW32" s="112">
        <f>ROUND(AV32,0)</f>
        <v>65078</v>
      </c>
      <c r="AX32" s="10" t="str">
        <f>IF(AW32&gt;$J32,"SI","NO")</f>
        <v>NO</v>
      </c>
      <c r="AY32" s="132">
        <f>AW32*$I32</f>
        <v>19023600.960000005</v>
      </c>
      <c r="AZ32" s="28">
        <v>68836.11</v>
      </c>
      <c r="BA32" s="112">
        <f>ROUND(AZ32,0)</f>
        <v>68836</v>
      </c>
      <c r="BB32" s="10" t="str">
        <f>IF(BA32&gt;$J32,"SI","NO")</f>
        <v>NO</v>
      </c>
      <c r="BC32" s="132">
        <f>BA32*$I32</f>
        <v>20122139.520000003</v>
      </c>
      <c r="BD32" s="28">
        <v>49461</v>
      </c>
      <c r="BE32" s="112">
        <f>ROUND(BD32,0)</f>
        <v>49461</v>
      </c>
      <c r="BF32" s="10" t="str">
        <f>IF(BE32&gt;$J32,"SI","NO")</f>
        <v>NO</v>
      </c>
      <c r="BG32" s="132">
        <f>BE32*$I32</f>
        <v>14458439.520000003</v>
      </c>
      <c r="BH32" s="28">
        <v>70927</v>
      </c>
      <c r="BI32" s="112">
        <f>ROUND(BH32,0)</f>
        <v>70927</v>
      </c>
      <c r="BJ32" s="10" t="str">
        <f>IF(BI32&gt;$J32,"SI","NO")</f>
        <v>NO</v>
      </c>
      <c r="BK32" s="132">
        <f>BI32*$I32</f>
        <v>20733380.640000004</v>
      </c>
      <c r="BL32" s="28">
        <v>70040</v>
      </c>
      <c r="BM32" s="112">
        <f>ROUND(BL32,0)</f>
        <v>70040</v>
      </c>
      <c r="BN32" s="10" t="str">
        <f>IF(BM32&gt;$J32,"SI","NO")</f>
        <v>NO</v>
      </c>
      <c r="BO32" s="132">
        <f>BM32*$I32</f>
        <v>20474092.800000004</v>
      </c>
      <c r="BP32" s="109">
        <v>65151</v>
      </c>
      <c r="BQ32" s="112">
        <f t="shared" si="10"/>
        <v>65151</v>
      </c>
      <c r="BR32" s="10" t="str">
        <f t="shared" si="11"/>
        <v>NO</v>
      </c>
      <c r="BS32" s="132">
        <f t="shared" si="2"/>
        <v>19044940.320000004</v>
      </c>
      <c r="BT32" s="132">
        <v>69268</v>
      </c>
      <c r="BU32" s="112">
        <f>ROUND(BT32,0)</f>
        <v>69268</v>
      </c>
      <c r="BV32" s="10" t="str">
        <f>IF(BU32&gt;$J32,"SI","NO")</f>
        <v>NO</v>
      </c>
      <c r="BW32" s="132">
        <f>BU32*$I32</f>
        <v>20248421.760000002</v>
      </c>
      <c r="BX32" s="113">
        <v>73121</v>
      </c>
      <c r="BY32" s="112">
        <f>ROUND(BX32,0)</f>
        <v>73121</v>
      </c>
      <c r="BZ32" s="10" t="str">
        <f>IF(BY32&gt;$J32,"SI","NO")</f>
        <v>NO</v>
      </c>
      <c r="CA32" s="132">
        <f>BY32*$I32</f>
        <v>21374730.720000003</v>
      </c>
      <c r="CB32" s="113">
        <v>73021</v>
      </c>
      <c r="CC32" s="112">
        <f>ROUND(CB32,0)</f>
        <v>73021</v>
      </c>
      <c r="CD32" s="10" t="str">
        <f>IF(CC32&gt;$J32,"SI","NO")</f>
        <v>NO</v>
      </c>
      <c r="CE32" s="132">
        <f>CC32*$I32</f>
        <v>21345498.720000003</v>
      </c>
      <c r="CF32" s="101">
        <v>72390</v>
      </c>
      <c r="CG32" s="112">
        <f>ROUND(CF32,0)</f>
        <v>72390</v>
      </c>
      <c r="CH32" s="10" t="str">
        <f>IF(CG32&gt;$J32,"SI","NO")</f>
        <v>NO</v>
      </c>
      <c r="CI32" s="132">
        <f>CG32*$I32</f>
        <v>21161044.800000004</v>
      </c>
      <c r="CJ32" s="101">
        <v>58000</v>
      </c>
      <c r="CK32" s="112">
        <f>ROUND(CJ32,0)</f>
        <v>58000</v>
      </c>
      <c r="CL32" s="10" t="str">
        <f>IF(CK32&gt;$J32,"SI","NO")</f>
        <v>NO</v>
      </c>
      <c r="CM32" s="132">
        <f>CK32*$I32</f>
        <v>16954560.000000004</v>
      </c>
      <c r="CN32" s="100">
        <v>64350</v>
      </c>
      <c r="CO32" s="112">
        <f>ROUND(CN32,0)</f>
        <v>64350</v>
      </c>
      <c r="CP32" s="10" t="str">
        <f>IF(CO32&gt;$J32,"SI","NO")</f>
        <v>NO</v>
      </c>
      <c r="CQ32" s="132">
        <f>CO32*$I32</f>
        <v>18810792.000000004</v>
      </c>
      <c r="CR32" s="100">
        <v>62204</v>
      </c>
      <c r="CS32" s="112">
        <f>ROUND(CR32,0)</f>
        <v>62204</v>
      </c>
      <c r="CT32" s="10" t="str">
        <f>IF(CS32&gt;$J32,"SI","NO")</f>
        <v>NO</v>
      </c>
      <c r="CU32" s="132">
        <f>CS32*$I32</f>
        <v>18183473.280000005</v>
      </c>
      <c r="CV32" s="10"/>
      <c r="CW32" s="10"/>
      <c r="CX32" s="10"/>
      <c r="CY32" s="10"/>
      <c r="CZ32" s="101">
        <v>69246</v>
      </c>
      <c r="DA32" s="112">
        <f>ROUND(CZ32,0)</f>
        <v>69246</v>
      </c>
      <c r="DB32" s="10" t="str">
        <f>IF(DA32&gt;$J32,"SI","NO")</f>
        <v>NO</v>
      </c>
      <c r="DC32" s="132">
        <f>DA32*$I32</f>
        <v>20241990.720000003</v>
      </c>
      <c r="DD32" s="101">
        <v>69465</v>
      </c>
      <c r="DE32" s="112">
        <f>ROUND(DD32,0)</f>
        <v>69465</v>
      </c>
      <c r="DF32" s="10" t="str">
        <f>IF(DE32&gt;$J32,"SI","NO")</f>
        <v>NO</v>
      </c>
      <c r="DG32" s="132">
        <f>DE32*$I32</f>
        <v>20306008.800000004</v>
      </c>
      <c r="DH32" s="101">
        <v>62518</v>
      </c>
      <c r="DI32" s="112">
        <f>ROUND(DH32,0)</f>
        <v>62518</v>
      </c>
      <c r="DJ32" s="10" t="str">
        <f>IF(DI32&gt;$J32,"SI","NO")</f>
        <v>NO</v>
      </c>
      <c r="DK32" s="132">
        <f>DI32*$I32</f>
        <v>18275261.760000002</v>
      </c>
      <c r="DL32" s="10"/>
      <c r="DM32" s="10"/>
      <c r="DN32" s="10"/>
      <c r="DO32" s="10"/>
      <c r="DP32" s="10"/>
      <c r="DQ32" s="10"/>
      <c r="DR32" s="10"/>
      <c r="DS32" s="10"/>
      <c r="DT32" s="10"/>
      <c r="DU32" s="10"/>
      <c r="DV32" s="10"/>
      <c r="DW32" s="10"/>
      <c r="DX32" s="10"/>
      <c r="DY32" s="10"/>
      <c r="DZ32" s="10"/>
      <c r="EA32" s="10"/>
    </row>
    <row r="33" spans="1:131" ht="14.25" x14ac:dyDescent="0.2">
      <c r="A33" s="264" t="s">
        <v>248</v>
      </c>
      <c r="B33" s="264"/>
      <c r="C33" s="264"/>
      <c r="D33" s="264"/>
      <c r="E33" s="264"/>
      <c r="F33" s="264"/>
      <c r="G33" s="264"/>
      <c r="H33" s="264"/>
      <c r="I33" s="264"/>
      <c r="J33" s="264"/>
      <c r="K33" s="264"/>
      <c r="L33" s="136"/>
      <c r="M33" s="136"/>
      <c r="N33" s="136"/>
      <c r="O33" s="136"/>
      <c r="P33" s="136"/>
      <c r="Q33" s="136"/>
      <c r="R33" s="136"/>
      <c r="S33" s="136"/>
      <c r="T33" s="147"/>
      <c r="U33" s="136"/>
      <c r="V33" s="136"/>
      <c r="W33" s="136"/>
      <c r="X33" s="147"/>
      <c r="Y33" s="136"/>
      <c r="Z33" s="136"/>
      <c r="AA33" s="136"/>
      <c r="AB33" s="114"/>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6"/>
      <c r="AZ33" s="136"/>
      <c r="BA33" s="136"/>
      <c r="BB33" s="136"/>
      <c r="BC33" s="136"/>
      <c r="BD33" s="136"/>
      <c r="BE33" s="136"/>
      <c r="BF33" s="136"/>
      <c r="BG33" s="136"/>
      <c r="BH33" s="136"/>
      <c r="BI33" s="136"/>
      <c r="BJ33" s="136"/>
      <c r="BK33" s="136"/>
      <c r="BL33" s="136"/>
      <c r="BM33" s="136"/>
      <c r="BN33" s="136"/>
      <c r="BO33" s="136"/>
      <c r="BP33" s="136"/>
      <c r="BQ33" s="136"/>
      <c r="BR33" s="136"/>
      <c r="BS33" s="136"/>
      <c r="BT33" s="136" t="s">
        <v>233</v>
      </c>
      <c r="BU33" s="136"/>
      <c r="BV33" s="136"/>
      <c r="BW33" s="136"/>
      <c r="BX33" s="136"/>
      <c r="BY33" s="136"/>
      <c r="BZ33" s="136"/>
      <c r="CA33" s="136"/>
      <c r="CB33" s="136"/>
      <c r="CC33" s="136"/>
      <c r="CD33" s="136"/>
      <c r="CE33" s="136"/>
      <c r="CF33" s="136"/>
      <c r="CG33" s="136"/>
      <c r="CH33" s="136"/>
      <c r="CI33" s="136"/>
      <c r="CJ33" s="136"/>
      <c r="CK33" s="136"/>
      <c r="CL33" s="136"/>
      <c r="CM33" s="136"/>
      <c r="CN33" s="136"/>
      <c r="CO33" s="136"/>
      <c r="CP33" s="136"/>
      <c r="CQ33" s="136"/>
      <c r="CR33" s="136"/>
      <c r="CS33" s="136"/>
      <c r="CT33" s="136"/>
      <c r="CU33" s="136"/>
      <c r="CV33" s="136"/>
      <c r="CW33" s="136"/>
      <c r="CX33" s="136"/>
      <c r="CY33" s="136"/>
      <c r="CZ33" s="136"/>
      <c r="DA33" s="136"/>
      <c r="DB33" s="136"/>
      <c r="DC33" s="136"/>
      <c r="DD33" s="136"/>
      <c r="DE33" s="136"/>
      <c r="DF33" s="136"/>
      <c r="DG33" s="136"/>
      <c r="DH33" s="136"/>
      <c r="DI33" s="136"/>
      <c r="DJ33" s="136"/>
      <c r="DK33" s="136"/>
      <c r="DL33" s="136"/>
      <c r="DM33" s="136"/>
      <c r="DN33" s="136"/>
      <c r="DO33" s="136"/>
      <c r="DP33" s="136"/>
      <c r="DQ33" s="136"/>
      <c r="DR33" s="136"/>
      <c r="DS33" s="136"/>
      <c r="DT33" s="136"/>
      <c r="DU33" s="136"/>
      <c r="DV33" s="136"/>
      <c r="DW33" s="136"/>
      <c r="DX33" s="136"/>
      <c r="DY33" s="136"/>
      <c r="DZ33" s="136"/>
      <c r="EA33" s="136"/>
    </row>
    <row r="34" spans="1:131" ht="15" customHeight="1" x14ac:dyDescent="0.25">
      <c r="A34" s="39">
        <v>16</v>
      </c>
      <c r="B34" s="265" t="s">
        <v>249</v>
      </c>
      <c r="C34" s="265"/>
      <c r="D34" s="265"/>
      <c r="E34" s="265"/>
      <c r="F34" s="265"/>
      <c r="G34" s="265"/>
      <c r="H34" s="25" t="s">
        <v>228</v>
      </c>
      <c r="I34" s="29">
        <v>13440</v>
      </c>
      <c r="J34" s="27">
        <v>6744</v>
      </c>
      <c r="K34" s="28">
        <f t="shared" ref="K34:K39" si="12">ROUND(I34*J34,2)</f>
        <v>90639360</v>
      </c>
      <c r="L34" s="100">
        <v>5395</v>
      </c>
      <c r="M34" s="112">
        <f t="shared" ref="M34:M39" si="13">ROUND(L34,0)</f>
        <v>5395</v>
      </c>
      <c r="N34" s="10" t="str">
        <f t="shared" ref="N34:N39" si="14">IF(M34&gt;$J34,"SI","NO")</f>
        <v>NO</v>
      </c>
      <c r="O34" s="132">
        <f t="shared" ref="O34:O39" si="15">M34*$I34</f>
        <v>72508800</v>
      </c>
      <c r="P34" s="137">
        <v>6474</v>
      </c>
      <c r="Q34" s="112">
        <f t="shared" ref="Q34:Q39" si="16">ROUND(P34,0)</f>
        <v>6474</v>
      </c>
      <c r="R34" s="10" t="str">
        <f t="shared" ref="R34:R39" si="17">IF(Q34&gt;$J34,"SI","NO")</f>
        <v>NO</v>
      </c>
      <c r="S34" s="132">
        <f t="shared" ref="S34:S39" si="18">Q34*$I34</f>
        <v>87010560</v>
      </c>
      <c r="T34" s="143">
        <v>6180</v>
      </c>
      <c r="U34" s="112">
        <f t="shared" ref="U34:U39" si="19">ROUND(T34,0)</f>
        <v>6180</v>
      </c>
      <c r="V34" s="10" t="str">
        <f t="shared" ref="V34:V39" si="20">IF(U34&gt;$J34,"SI","NO")</f>
        <v>NO</v>
      </c>
      <c r="W34" s="132">
        <f t="shared" ref="W34:W39" si="21">U34*$I34</f>
        <v>83059200</v>
      </c>
      <c r="X34" s="143">
        <v>6137</v>
      </c>
      <c r="Y34" s="112">
        <f t="shared" ref="Y34:Y39" si="22">ROUND(X34,0)</f>
        <v>6137</v>
      </c>
      <c r="Z34" s="10" t="str">
        <f t="shared" ref="Z34:Z39" si="23">IF(Y34&gt;$J34,"SI","NO")</f>
        <v>NO</v>
      </c>
      <c r="AA34" s="132">
        <f t="shared" ref="AA34:AA39" si="24">Y34*$I34</f>
        <v>82481280</v>
      </c>
      <c r="AB34" s="28">
        <v>6389</v>
      </c>
      <c r="AC34" s="112">
        <f t="shared" ref="AC34:AC39" si="25">ROUND(AB34,0)</f>
        <v>6389</v>
      </c>
      <c r="AD34" s="10" t="str">
        <f t="shared" ref="AD34:AD39" si="26">IF(AC34&gt;$J34,"SI","NO")</f>
        <v>NO</v>
      </c>
      <c r="AE34" s="132">
        <f t="shared" ref="AE34:AE39" si="27">AC34*$I34</f>
        <v>85868160</v>
      </c>
      <c r="AF34" s="132">
        <v>6400</v>
      </c>
      <c r="AG34" s="112">
        <f t="shared" ref="AG34:AG39" si="28">ROUND(AF34,0)</f>
        <v>6400</v>
      </c>
      <c r="AH34" s="10" t="str">
        <f t="shared" ref="AH34:AH39" si="29">IF(AG34&gt;$J34,"SI","NO")</f>
        <v>NO</v>
      </c>
      <c r="AI34" s="132">
        <f t="shared" ref="AI34:AI39" si="30">AG34*$I34</f>
        <v>86016000</v>
      </c>
      <c r="AJ34" s="27">
        <v>5500</v>
      </c>
      <c r="AK34" s="112">
        <f t="shared" ref="AK34:AK39" si="31">ROUND(AJ34,0)</f>
        <v>5500</v>
      </c>
      <c r="AL34" s="10" t="str">
        <f t="shared" ref="AL34:AL39" si="32">IF(AK34&gt;$J34,"SI","NO")</f>
        <v>NO</v>
      </c>
      <c r="AM34" s="132">
        <f t="shared" ref="AM34:AM39" si="33">AK34*$I34</f>
        <v>73920000</v>
      </c>
      <c r="AN34" s="27">
        <v>6209.88</v>
      </c>
      <c r="AO34" s="112">
        <f t="shared" ref="AO34:AO39" si="34">ROUND(AN34,0)</f>
        <v>6210</v>
      </c>
      <c r="AP34" s="10" t="str">
        <f t="shared" ref="AP34:AP39" si="35">IF(AO34&gt;$J34,"SI","NO")</f>
        <v>NO</v>
      </c>
      <c r="AQ34" s="132">
        <f t="shared" ref="AQ34:AQ39" si="36">AO34*$I34</f>
        <v>83462400</v>
      </c>
      <c r="AR34" s="158">
        <v>6092</v>
      </c>
      <c r="AS34" s="112">
        <f t="shared" ref="AS34:AS39" si="37">ROUND(AR34,0)</f>
        <v>6092</v>
      </c>
      <c r="AT34" s="10" t="str">
        <f t="shared" ref="AT34:AT39" si="38">IF(AS34&gt;$J34,"SI","NO")</f>
        <v>NO</v>
      </c>
      <c r="AU34" s="132">
        <f t="shared" ref="AU34:AU39" si="39">AS34*$I34</f>
        <v>81876480</v>
      </c>
      <c r="AV34" s="28">
        <v>6339</v>
      </c>
      <c r="AW34" s="112">
        <f t="shared" ref="AW34:AW39" si="40">ROUND(AV34,0)</f>
        <v>6339</v>
      </c>
      <c r="AX34" s="10" t="str">
        <f t="shared" ref="AX34:AX39" si="41">IF(AW34&gt;$J34,"SI","NO")</f>
        <v>NO</v>
      </c>
      <c r="AY34" s="132">
        <f t="shared" ref="AY34:AY39" si="42">AW34*$I34</f>
        <v>85196160</v>
      </c>
      <c r="AZ34" s="28">
        <v>6348.8</v>
      </c>
      <c r="BA34" s="112">
        <f t="shared" ref="BA34:BA39" si="43">ROUND(AZ34,0)</f>
        <v>6349</v>
      </c>
      <c r="BB34" s="10" t="str">
        <f t="shared" ref="BB34:BB39" si="44">IF(BA34&gt;$J34,"SI","NO")</f>
        <v>NO</v>
      </c>
      <c r="BC34" s="132">
        <f t="shared" ref="BC34:BC39" si="45">BA34*$I34</f>
        <v>85330560</v>
      </c>
      <c r="BD34" s="28">
        <v>6743</v>
      </c>
      <c r="BE34" s="112">
        <f t="shared" ref="BE34:BE39" si="46">ROUND(BD34,0)</f>
        <v>6743</v>
      </c>
      <c r="BF34" s="10" t="str">
        <f t="shared" ref="BF34:BF39" si="47">IF(BE34&gt;$J34,"SI","NO")</f>
        <v>NO</v>
      </c>
      <c r="BG34" s="132">
        <f t="shared" ref="BG34:BG39" si="48">BE34*$I34</f>
        <v>90625920</v>
      </c>
      <c r="BH34" s="28">
        <v>6609</v>
      </c>
      <c r="BI34" s="112">
        <f t="shared" ref="BI34:BI39" si="49">ROUND(BH34,0)</f>
        <v>6609</v>
      </c>
      <c r="BJ34" s="10" t="str">
        <f t="shared" ref="BJ34:BJ39" si="50">IF(BI34&gt;$J34,"SI","NO")</f>
        <v>NO</v>
      </c>
      <c r="BK34" s="132">
        <f t="shared" ref="BK34:BK39" si="51">BI34*$I34</f>
        <v>88824960</v>
      </c>
      <c r="BL34" s="28">
        <v>6050</v>
      </c>
      <c r="BM34" s="112">
        <f t="shared" ref="BM34:BM39" si="52">ROUND(BL34,0)</f>
        <v>6050</v>
      </c>
      <c r="BN34" s="10" t="str">
        <f t="shared" ref="BN34:BN39" si="53">IF(BM34&gt;$J34,"SI","NO")</f>
        <v>NO</v>
      </c>
      <c r="BO34" s="132">
        <f t="shared" ref="BO34:BO39" si="54">BM34*$I34</f>
        <v>81312000</v>
      </c>
      <c r="BP34" s="109">
        <v>6009</v>
      </c>
      <c r="BQ34" s="112">
        <f>ROUND(BP34,0)</f>
        <v>6009</v>
      </c>
      <c r="BR34" s="10" t="str">
        <f t="shared" ref="BR34:BR94" si="55">IF(BQ34&gt;$J34,"SI","NO")</f>
        <v>NO</v>
      </c>
      <c r="BS34" s="132">
        <f t="shared" si="2"/>
        <v>80760960</v>
      </c>
      <c r="BT34" s="132">
        <v>6390</v>
      </c>
      <c r="BU34" s="112">
        <f t="shared" ref="BU34:BU39" si="56">ROUND(BT34,0)</f>
        <v>6390</v>
      </c>
      <c r="BV34" s="10" t="str">
        <f t="shared" ref="BV34:BV39" si="57">IF(BU34&gt;$J34,"SI","NO")</f>
        <v>NO</v>
      </c>
      <c r="BW34" s="132">
        <f t="shared" ref="BW34:BW39" si="58">BU34*$I34</f>
        <v>85881600</v>
      </c>
      <c r="BX34" s="113">
        <v>6500</v>
      </c>
      <c r="BY34" s="112">
        <f t="shared" ref="BY34:BY39" si="59">ROUND(BX34,0)</f>
        <v>6500</v>
      </c>
      <c r="BZ34" s="10" t="str">
        <f t="shared" ref="BZ34:BZ39" si="60">IF(BY34&gt;$J34,"SI","NO")</f>
        <v>NO</v>
      </c>
      <c r="CA34" s="132">
        <f t="shared" ref="CA34:CA39" si="61">BY34*$I34</f>
        <v>87360000</v>
      </c>
      <c r="CB34" s="113">
        <v>6326</v>
      </c>
      <c r="CC34" s="112">
        <f t="shared" ref="CC34:CC39" si="62">ROUND(CB34,0)</f>
        <v>6326</v>
      </c>
      <c r="CD34" s="10" t="str">
        <f t="shared" ref="CD34:CD39" si="63">IF(CC34&gt;$J34,"SI","NO")</f>
        <v>NO</v>
      </c>
      <c r="CE34" s="132">
        <f t="shared" ref="CE34:CE39" si="64">CC34*$I34</f>
        <v>85021440</v>
      </c>
      <c r="CF34" s="100">
        <v>5935</v>
      </c>
      <c r="CG34" s="112">
        <f t="shared" ref="CG34:CG39" si="65">ROUND(CF34,0)</f>
        <v>5935</v>
      </c>
      <c r="CH34" s="10" t="str">
        <f t="shared" ref="CH34:CH39" si="66">IF(CG34&gt;$J34,"SI","NO")</f>
        <v>NO</v>
      </c>
      <c r="CI34" s="132">
        <f t="shared" ref="CI34:CI39" si="67">CG34*$I34</f>
        <v>79766400</v>
      </c>
      <c r="CJ34" s="100">
        <v>6700</v>
      </c>
      <c r="CK34" s="112">
        <f t="shared" ref="CK34:CK39" si="68">ROUND(CJ34,0)</f>
        <v>6700</v>
      </c>
      <c r="CL34" s="10" t="str">
        <f t="shared" ref="CL34:CL39" si="69">IF(CK34&gt;$J34,"SI","NO")</f>
        <v>NO</v>
      </c>
      <c r="CM34" s="132">
        <f t="shared" ref="CM34:CM39" si="70">CK34*$I34</f>
        <v>90048000</v>
      </c>
      <c r="CN34" s="100">
        <v>5950</v>
      </c>
      <c r="CO34" s="112">
        <f t="shared" ref="CO34:CO39" si="71">ROUND(CN34,0)</f>
        <v>5950</v>
      </c>
      <c r="CP34" s="10" t="str">
        <f t="shared" ref="CP34:CP39" si="72">IF(CO34&gt;$J34,"SI","NO")</f>
        <v>NO</v>
      </c>
      <c r="CQ34" s="132">
        <f t="shared" ref="CQ34:CQ39" si="73">CO34*$I34</f>
        <v>79968000</v>
      </c>
      <c r="CR34" s="100">
        <v>5737</v>
      </c>
      <c r="CS34" s="112">
        <f t="shared" ref="CS34:CS39" si="74">ROUND(CR34,0)</f>
        <v>5737</v>
      </c>
      <c r="CT34" s="10" t="str">
        <f t="shared" ref="CT34:CT39" si="75">IF(CS34&gt;$J34,"SI","NO")</f>
        <v>NO</v>
      </c>
      <c r="CU34" s="132">
        <f t="shared" ref="CU34:CU39" si="76">CS34*$I34</f>
        <v>77105280</v>
      </c>
      <c r="CV34" s="10"/>
      <c r="CW34" s="10"/>
      <c r="CX34" s="10"/>
      <c r="CY34" s="10"/>
      <c r="CZ34" s="100">
        <v>5402</v>
      </c>
      <c r="DA34" s="112">
        <f t="shared" ref="DA34:DA39" si="77">ROUND(CZ34,0)</f>
        <v>5402</v>
      </c>
      <c r="DB34" s="10" t="str">
        <f t="shared" ref="DB34:DB39" si="78">IF(DA34&gt;$J34,"SI","NO")</f>
        <v>NO</v>
      </c>
      <c r="DC34" s="132">
        <f t="shared" ref="DC34:DC39" si="79">DA34*$I34</f>
        <v>72602880</v>
      </c>
      <c r="DD34" s="100">
        <v>6407</v>
      </c>
      <c r="DE34" s="112">
        <f t="shared" ref="DE34:DE39" si="80">ROUND(DD34,0)</f>
        <v>6407</v>
      </c>
      <c r="DF34" s="10" t="str">
        <f t="shared" ref="DF34:DF39" si="81">IF(DE34&gt;$J34,"SI","NO")</f>
        <v>NO</v>
      </c>
      <c r="DG34" s="132">
        <f t="shared" ref="DG34:DG39" si="82">DE34*$I34</f>
        <v>86110080</v>
      </c>
      <c r="DH34" s="100">
        <v>5766</v>
      </c>
      <c r="DI34" s="112">
        <f t="shared" ref="DI34:DI39" si="83">ROUND(DH34,0)</f>
        <v>5766</v>
      </c>
      <c r="DJ34" s="10" t="str">
        <f t="shared" ref="DJ34:DJ39" si="84">IF(DI34&gt;$J34,"SI","NO")</f>
        <v>NO</v>
      </c>
      <c r="DK34" s="132">
        <f t="shared" ref="DK34:DK39" si="85">DI34*$I34</f>
        <v>77495040</v>
      </c>
      <c r="DL34" s="10"/>
      <c r="DM34" s="10"/>
      <c r="DN34" s="10"/>
      <c r="DO34" s="10"/>
      <c r="DP34" s="10"/>
      <c r="DQ34" s="10"/>
      <c r="DR34" s="10"/>
      <c r="DS34" s="10"/>
      <c r="DT34" s="10"/>
      <c r="DU34" s="10"/>
      <c r="DV34" s="10"/>
      <c r="DW34" s="10"/>
      <c r="DX34" s="10"/>
      <c r="DY34" s="10"/>
      <c r="DZ34" s="10"/>
      <c r="EA34" s="10"/>
    </row>
    <row r="35" spans="1:131" ht="15" customHeight="1" x14ac:dyDescent="0.25">
      <c r="A35" s="39">
        <v>17</v>
      </c>
      <c r="B35" s="265" t="s">
        <v>250</v>
      </c>
      <c r="C35" s="265"/>
      <c r="D35" s="265"/>
      <c r="E35" s="265"/>
      <c r="F35" s="265"/>
      <c r="G35" s="265"/>
      <c r="H35" s="25" t="s">
        <v>228</v>
      </c>
      <c r="I35" s="29">
        <v>210</v>
      </c>
      <c r="J35" s="27">
        <v>8174</v>
      </c>
      <c r="K35" s="28">
        <f t="shared" si="12"/>
        <v>1716540</v>
      </c>
      <c r="L35" s="101">
        <v>8092</v>
      </c>
      <c r="M35" s="112">
        <f t="shared" si="13"/>
        <v>8092</v>
      </c>
      <c r="N35" s="10" t="str">
        <f t="shared" si="14"/>
        <v>NO</v>
      </c>
      <c r="O35" s="132">
        <f t="shared" si="15"/>
        <v>1699320</v>
      </c>
      <c r="P35" s="138">
        <v>6539</v>
      </c>
      <c r="Q35" s="112">
        <f t="shared" si="16"/>
        <v>6539</v>
      </c>
      <c r="R35" s="10" t="str">
        <f t="shared" si="17"/>
        <v>NO</v>
      </c>
      <c r="S35" s="132">
        <f t="shared" si="18"/>
        <v>1373190</v>
      </c>
      <c r="T35" s="144">
        <v>7684</v>
      </c>
      <c r="U35" s="112">
        <f t="shared" si="19"/>
        <v>7684</v>
      </c>
      <c r="V35" s="10" t="str">
        <f t="shared" si="20"/>
        <v>NO</v>
      </c>
      <c r="W35" s="132">
        <f t="shared" si="21"/>
        <v>1613640</v>
      </c>
      <c r="X35" s="144">
        <v>7438</v>
      </c>
      <c r="Y35" s="112">
        <f t="shared" si="22"/>
        <v>7438</v>
      </c>
      <c r="Z35" s="10" t="str">
        <f t="shared" si="23"/>
        <v>NO</v>
      </c>
      <c r="AA35" s="132">
        <f t="shared" si="24"/>
        <v>1561980</v>
      </c>
      <c r="AB35" s="28">
        <v>7743</v>
      </c>
      <c r="AC35" s="112">
        <f t="shared" si="25"/>
        <v>7743</v>
      </c>
      <c r="AD35" s="10" t="str">
        <f t="shared" si="26"/>
        <v>NO</v>
      </c>
      <c r="AE35" s="132">
        <f t="shared" si="27"/>
        <v>1626030</v>
      </c>
      <c r="AF35" s="132">
        <v>7800</v>
      </c>
      <c r="AG35" s="112">
        <f t="shared" si="28"/>
        <v>7800</v>
      </c>
      <c r="AH35" s="10" t="str">
        <f t="shared" si="29"/>
        <v>NO</v>
      </c>
      <c r="AI35" s="132">
        <f t="shared" si="30"/>
        <v>1638000</v>
      </c>
      <c r="AJ35" s="27">
        <v>6500</v>
      </c>
      <c r="AK35" s="112">
        <f t="shared" si="31"/>
        <v>6500</v>
      </c>
      <c r="AL35" s="10" t="str">
        <f t="shared" si="32"/>
        <v>NO</v>
      </c>
      <c r="AM35" s="132">
        <f t="shared" si="33"/>
        <v>1365000</v>
      </c>
      <c r="AN35" s="27">
        <v>7526.62</v>
      </c>
      <c r="AO35" s="112">
        <f t="shared" si="34"/>
        <v>7527</v>
      </c>
      <c r="AP35" s="10" t="str">
        <f t="shared" si="35"/>
        <v>NO</v>
      </c>
      <c r="AQ35" s="132">
        <f t="shared" si="36"/>
        <v>1580670</v>
      </c>
      <c r="AR35" s="158">
        <v>7384</v>
      </c>
      <c r="AS35" s="112">
        <f t="shared" si="37"/>
        <v>7384</v>
      </c>
      <c r="AT35" s="10" t="str">
        <f t="shared" si="38"/>
        <v>NO</v>
      </c>
      <c r="AU35" s="132">
        <f t="shared" si="39"/>
        <v>1550640</v>
      </c>
      <c r="AV35" s="28">
        <v>7438</v>
      </c>
      <c r="AW35" s="112">
        <f t="shared" si="40"/>
        <v>7438</v>
      </c>
      <c r="AX35" s="10" t="str">
        <f t="shared" si="41"/>
        <v>NO</v>
      </c>
      <c r="AY35" s="132">
        <f t="shared" si="42"/>
        <v>1561980</v>
      </c>
      <c r="AZ35" s="28">
        <v>7695</v>
      </c>
      <c r="BA35" s="112">
        <f t="shared" si="43"/>
        <v>7695</v>
      </c>
      <c r="BB35" s="10" t="str">
        <f t="shared" si="44"/>
        <v>NO</v>
      </c>
      <c r="BC35" s="132">
        <f t="shared" si="45"/>
        <v>1615950</v>
      </c>
      <c r="BD35" s="28">
        <v>8173</v>
      </c>
      <c r="BE35" s="112">
        <f t="shared" si="46"/>
        <v>8173</v>
      </c>
      <c r="BF35" s="10" t="str">
        <f t="shared" si="47"/>
        <v>NO</v>
      </c>
      <c r="BG35" s="132">
        <f t="shared" si="48"/>
        <v>1716330</v>
      </c>
      <c r="BH35" s="28">
        <v>8051</v>
      </c>
      <c r="BI35" s="112">
        <f t="shared" si="49"/>
        <v>8051</v>
      </c>
      <c r="BJ35" s="10" t="str">
        <f t="shared" si="50"/>
        <v>NO</v>
      </c>
      <c r="BK35" s="132">
        <f t="shared" si="51"/>
        <v>1690710</v>
      </c>
      <c r="BL35" s="28">
        <v>7650</v>
      </c>
      <c r="BM35" s="112">
        <f t="shared" si="52"/>
        <v>7650</v>
      </c>
      <c r="BN35" s="10" t="str">
        <f t="shared" si="53"/>
        <v>NO</v>
      </c>
      <c r="BO35" s="132">
        <f t="shared" si="54"/>
        <v>1606500</v>
      </c>
      <c r="BP35" s="109">
        <v>7283</v>
      </c>
      <c r="BQ35" s="112">
        <f>ROUND(BP35,0)</f>
        <v>7283</v>
      </c>
      <c r="BR35" s="10" t="str">
        <f t="shared" si="55"/>
        <v>NO</v>
      </c>
      <c r="BS35" s="132">
        <f t="shared" si="2"/>
        <v>1529430</v>
      </c>
      <c r="BT35" s="132">
        <v>7744</v>
      </c>
      <c r="BU35" s="112">
        <f t="shared" si="56"/>
        <v>7744</v>
      </c>
      <c r="BV35" s="10" t="str">
        <f t="shared" si="57"/>
        <v>NO</v>
      </c>
      <c r="BW35" s="132">
        <f t="shared" si="58"/>
        <v>1626240</v>
      </c>
      <c r="BX35" s="113">
        <v>8174</v>
      </c>
      <c r="BY35" s="112">
        <f t="shared" si="59"/>
        <v>8174</v>
      </c>
      <c r="BZ35" s="10" t="str">
        <f t="shared" si="60"/>
        <v>NO</v>
      </c>
      <c r="CA35" s="132">
        <f t="shared" si="61"/>
        <v>1716540</v>
      </c>
      <c r="CB35" s="113">
        <v>7687</v>
      </c>
      <c r="CC35" s="112">
        <f t="shared" si="62"/>
        <v>7687</v>
      </c>
      <c r="CD35" s="10" t="str">
        <f t="shared" si="63"/>
        <v>NO</v>
      </c>
      <c r="CE35" s="132">
        <f t="shared" si="64"/>
        <v>1614270</v>
      </c>
      <c r="CF35" s="101">
        <v>7193</v>
      </c>
      <c r="CG35" s="112">
        <f t="shared" si="65"/>
        <v>7193</v>
      </c>
      <c r="CH35" s="10" t="str">
        <f t="shared" si="66"/>
        <v>NO</v>
      </c>
      <c r="CI35" s="132">
        <f t="shared" si="67"/>
        <v>1510530</v>
      </c>
      <c r="CJ35" s="101">
        <v>8100</v>
      </c>
      <c r="CK35" s="112">
        <f t="shared" si="68"/>
        <v>8100</v>
      </c>
      <c r="CL35" s="10" t="str">
        <f t="shared" si="69"/>
        <v>NO</v>
      </c>
      <c r="CM35" s="132">
        <f t="shared" si="70"/>
        <v>1701000</v>
      </c>
      <c r="CN35" s="100">
        <v>7200</v>
      </c>
      <c r="CO35" s="112">
        <f t="shared" si="71"/>
        <v>7200</v>
      </c>
      <c r="CP35" s="10" t="str">
        <f t="shared" si="72"/>
        <v>NO</v>
      </c>
      <c r="CQ35" s="132">
        <f t="shared" si="73"/>
        <v>1512000</v>
      </c>
      <c r="CR35" s="100">
        <v>6954</v>
      </c>
      <c r="CS35" s="112">
        <f t="shared" si="74"/>
        <v>6954</v>
      </c>
      <c r="CT35" s="10" t="str">
        <f t="shared" si="75"/>
        <v>NO</v>
      </c>
      <c r="CU35" s="132">
        <f t="shared" si="76"/>
        <v>1460340</v>
      </c>
      <c r="CV35" s="10"/>
      <c r="CW35" s="10"/>
      <c r="CX35" s="10"/>
      <c r="CY35" s="10"/>
      <c r="CZ35" s="101">
        <v>7741</v>
      </c>
      <c r="DA35" s="112">
        <f t="shared" si="77"/>
        <v>7741</v>
      </c>
      <c r="DB35" s="10" t="str">
        <f t="shared" si="78"/>
        <v>NO</v>
      </c>
      <c r="DC35" s="132">
        <f t="shared" si="79"/>
        <v>1625610</v>
      </c>
      <c r="DD35" s="101">
        <v>7765</v>
      </c>
      <c r="DE35" s="112">
        <f t="shared" si="80"/>
        <v>7765</v>
      </c>
      <c r="DF35" s="10" t="str">
        <f t="shared" si="81"/>
        <v>NO</v>
      </c>
      <c r="DG35" s="132">
        <f t="shared" si="82"/>
        <v>1630650</v>
      </c>
      <c r="DH35" s="101">
        <v>6989</v>
      </c>
      <c r="DI35" s="112">
        <f t="shared" si="83"/>
        <v>6989</v>
      </c>
      <c r="DJ35" s="10" t="str">
        <f t="shared" si="84"/>
        <v>NO</v>
      </c>
      <c r="DK35" s="132">
        <f t="shared" si="85"/>
        <v>1467690</v>
      </c>
      <c r="DL35" s="10"/>
      <c r="DM35" s="10"/>
      <c r="DN35" s="10"/>
      <c r="DO35" s="10"/>
      <c r="DP35" s="10"/>
      <c r="DQ35" s="10"/>
      <c r="DR35" s="10"/>
      <c r="DS35" s="10"/>
      <c r="DT35" s="10"/>
      <c r="DU35" s="10"/>
      <c r="DV35" s="10"/>
      <c r="DW35" s="10"/>
      <c r="DX35" s="10"/>
      <c r="DY35" s="10"/>
      <c r="DZ35" s="10"/>
      <c r="EA35" s="10"/>
    </row>
    <row r="36" spans="1:131" ht="15" customHeight="1" x14ac:dyDescent="0.25">
      <c r="A36" s="39">
        <v>18</v>
      </c>
      <c r="B36" s="265" t="s">
        <v>251</v>
      </c>
      <c r="C36" s="265"/>
      <c r="D36" s="265"/>
      <c r="E36" s="265"/>
      <c r="F36" s="265"/>
      <c r="G36" s="265"/>
      <c r="H36" s="25" t="s">
        <v>231</v>
      </c>
      <c r="I36" s="29">
        <v>146.16000000000003</v>
      </c>
      <c r="J36" s="27">
        <v>76305</v>
      </c>
      <c r="K36" s="28">
        <f t="shared" si="12"/>
        <v>11152738.800000001</v>
      </c>
      <c r="L36" s="101">
        <v>75542</v>
      </c>
      <c r="M36" s="112">
        <f t="shared" si="13"/>
        <v>75542</v>
      </c>
      <c r="N36" s="10" t="str">
        <f t="shared" si="14"/>
        <v>NO</v>
      </c>
      <c r="O36" s="132">
        <f t="shared" si="15"/>
        <v>11041218.720000003</v>
      </c>
      <c r="P36" s="138">
        <v>73253</v>
      </c>
      <c r="Q36" s="112">
        <f t="shared" si="16"/>
        <v>73253</v>
      </c>
      <c r="R36" s="10" t="str">
        <f t="shared" si="17"/>
        <v>NO</v>
      </c>
      <c r="S36" s="132">
        <f t="shared" si="18"/>
        <v>10706658.480000002</v>
      </c>
      <c r="T36" s="144">
        <v>71730</v>
      </c>
      <c r="U36" s="112">
        <f t="shared" si="19"/>
        <v>71730</v>
      </c>
      <c r="V36" s="10" t="str">
        <f t="shared" si="20"/>
        <v>NO</v>
      </c>
      <c r="W36" s="132">
        <f t="shared" si="21"/>
        <v>10484056.800000003</v>
      </c>
      <c r="X36" s="144">
        <v>69438</v>
      </c>
      <c r="Y36" s="112">
        <f t="shared" si="22"/>
        <v>69438</v>
      </c>
      <c r="Z36" s="10" t="str">
        <f t="shared" si="23"/>
        <v>NO</v>
      </c>
      <c r="AA36" s="132">
        <f t="shared" si="24"/>
        <v>10149058.080000002</v>
      </c>
      <c r="AB36" s="28">
        <v>72284</v>
      </c>
      <c r="AC36" s="112">
        <f t="shared" si="25"/>
        <v>72284</v>
      </c>
      <c r="AD36" s="10" t="str">
        <f t="shared" si="26"/>
        <v>NO</v>
      </c>
      <c r="AE36" s="132">
        <f t="shared" si="27"/>
        <v>10565029.440000001</v>
      </c>
      <c r="AF36" s="132">
        <v>72300</v>
      </c>
      <c r="AG36" s="112">
        <f t="shared" si="28"/>
        <v>72300</v>
      </c>
      <c r="AH36" s="10" t="str">
        <f t="shared" si="29"/>
        <v>NO</v>
      </c>
      <c r="AI36" s="132">
        <f t="shared" si="30"/>
        <v>10567368.000000002</v>
      </c>
      <c r="AJ36" s="27">
        <v>62000</v>
      </c>
      <c r="AK36" s="112">
        <f t="shared" si="31"/>
        <v>62000</v>
      </c>
      <c r="AL36" s="10" t="str">
        <f t="shared" si="32"/>
        <v>NO</v>
      </c>
      <c r="AM36" s="132">
        <f t="shared" si="33"/>
        <v>9061920.0000000019</v>
      </c>
      <c r="AN36" s="27">
        <v>70261.64</v>
      </c>
      <c r="AO36" s="112">
        <f t="shared" si="34"/>
        <v>70262</v>
      </c>
      <c r="AP36" s="10" t="str">
        <f t="shared" si="35"/>
        <v>NO</v>
      </c>
      <c r="AQ36" s="132">
        <f t="shared" si="36"/>
        <v>10269493.920000002</v>
      </c>
      <c r="AR36" s="158">
        <v>68926</v>
      </c>
      <c r="AS36" s="112">
        <f t="shared" si="37"/>
        <v>68926</v>
      </c>
      <c r="AT36" s="10" t="str">
        <f t="shared" si="38"/>
        <v>NO</v>
      </c>
      <c r="AU36" s="132">
        <f t="shared" si="39"/>
        <v>10074224.160000002</v>
      </c>
      <c r="AV36" s="28">
        <v>71727</v>
      </c>
      <c r="AW36" s="112">
        <f t="shared" si="40"/>
        <v>71727</v>
      </c>
      <c r="AX36" s="10" t="str">
        <f t="shared" si="41"/>
        <v>NO</v>
      </c>
      <c r="AY36" s="132">
        <f t="shared" si="42"/>
        <v>10483618.320000002</v>
      </c>
      <c r="AZ36" s="28">
        <v>71833.53</v>
      </c>
      <c r="BA36" s="112">
        <f t="shared" si="43"/>
        <v>71834</v>
      </c>
      <c r="BB36" s="10" t="str">
        <f t="shared" si="44"/>
        <v>NO</v>
      </c>
      <c r="BC36" s="132">
        <f t="shared" si="45"/>
        <v>10499257.440000001</v>
      </c>
      <c r="BD36" s="28">
        <v>76304</v>
      </c>
      <c r="BE36" s="112">
        <f t="shared" si="46"/>
        <v>76304</v>
      </c>
      <c r="BF36" s="10" t="str">
        <f t="shared" si="47"/>
        <v>NO</v>
      </c>
      <c r="BG36" s="132">
        <f t="shared" si="48"/>
        <v>11152592.640000002</v>
      </c>
      <c r="BH36" s="28">
        <v>74779</v>
      </c>
      <c r="BI36" s="112">
        <f t="shared" si="49"/>
        <v>74779</v>
      </c>
      <c r="BJ36" s="10" t="str">
        <f t="shared" si="50"/>
        <v>NO</v>
      </c>
      <c r="BK36" s="132">
        <f t="shared" si="51"/>
        <v>10929698.640000002</v>
      </c>
      <c r="BL36" s="28">
        <v>72450</v>
      </c>
      <c r="BM36" s="112">
        <f t="shared" si="52"/>
        <v>72450</v>
      </c>
      <c r="BN36" s="10" t="str">
        <f t="shared" si="53"/>
        <v>NO</v>
      </c>
      <c r="BO36" s="132">
        <f t="shared" si="54"/>
        <v>10589292.000000002</v>
      </c>
      <c r="BP36" s="109">
        <v>67988</v>
      </c>
      <c r="BQ36" s="112">
        <f>ROUND(BP36,0)</f>
        <v>67988</v>
      </c>
      <c r="BR36" s="10" t="str">
        <f t="shared" si="55"/>
        <v>NO</v>
      </c>
      <c r="BS36" s="132">
        <f t="shared" si="2"/>
        <v>9937126.0800000019</v>
      </c>
      <c r="BT36" s="132">
        <v>72284</v>
      </c>
      <c r="BU36" s="112">
        <f t="shared" si="56"/>
        <v>72284</v>
      </c>
      <c r="BV36" s="10" t="str">
        <f t="shared" si="57"/>
        <v>NO</v>
      </c>
      <c r="BW36" s="132">
        <f t="shared" si="58"/>
        <v>10565029.440000001</v>
      </c>
      <c r="BX36" s="113">
        <v>76305</v>
      </c>
      <c r="BY36" s="112">
        <f t="shared" si="59"/>
        <v>76305</v>
      </c>
      <c r="BZ36" s="10" t="str">
        <f t="shared" si="60"/>
        <v>NO</v>
      </c>
      <c r="CA36" s="132">
        <f t="shared" si="61"/>
        <v>11152738.800000003</v>
      </c>
      <c r="CB36" s="113">
        <v>72548</v>
      </c>
      <c r="CC36" s="112">
        <f t="shared" si="62"/>
        <v>72548</v>
      </c>
      <c r="CD36" s="10" t="str">
        <f t="shared" si="63"/>
        <v>NO</v>
      </c>
      <c r="CE36" s="132">
        <f t="shared" si="64"/>
        <v>10603615.680000002</v>
      </c>
      <c r="CF36" s="101">
        <v>67148</v>
      </c>
      <c r="CG36" s="112">
        <f t="shared" si="65"/>
        <v>67148</v>
      </c>
      <c r="CH36" s="10" t="str">
        <f t="shared" si="66"/>
        <v>NO</v>
      </c>
      <c r="CI36" s="132">
        <f t="shared" si="67"/>
        <v>9814351.6800000016</v>
      </c>
      <c r="CJ36" s="101">
        <v>76000</v>
      </c>
      <c r="CK36" s="112">
        <f t="shared" si="68"/>
        <v>76000</v>
      </c>
      <c r="CL36" s="10" t="str">
        <f t="shared" si="69"/>
        <v>NO</v>
      </c>
      <c r="CM36" s="132">
        <f t="shared" si="70"/>
        <v>11108160.000000002</v>
      </c>
      <c r="CN36" s="100">
        <v>67140</v>
      </c>
      <c r="CO36" s="112">
        <f t="shared" si="71"/>
        <v>67140</v>
      </c>
      <c r="CP36" s="10" t="str">
        <f t="shared" si="72"/>
        <v>NO</v>
      </c>
      <c r="CQ36" s="132">
        <f t="shared" si="73"/>
        <v>9813182.4000000022</v>
      </c>
      <c r="CR36" s="100">
        <v>64913</v>
      </c>
      <c r="CS36" s="112">
        <f t="shared" si="74"/>
        <v>64913</v>
      </c>
      <c r="CT36" s="10" t="str">
        <f t="shared" si="75"/>
        <v>NO</v>
      </c>
      <c r="CU36" s="132">
        <f t="shared" si="76"/>
        <v>9487684.0800000019</v>
      </c>
      <c r="CV36" s="10"/>
      <c r="CW36" s="10"/>
      <c r="CX36" s="10"/>
      <c r="CY36" s="10"/>
      <c r="CZ36" s="101">
        <v>72261</v>
      </c>
      <c r="DA36" s="112">
        <f t="shared" si="77"/>
        <v>72261</v>
      </c>
      <c r="DB36" s="10" t="str">
        <f t="shared" si="78"/>
        <v>NO</v>
      </c>
      <c r="DC36" s="132">
        <f t="shared" si="79"/>
        <v>10561667.760000002</v>
      </c>
      <c r="DD36" s="101">
        <v>72490</v>
      </c>
      <c r="DE36" s="112">
        <f t="shared" si="80"/>
        <v>72490</v>
      </c>
      <c r="DF36" s="10" t="str">
        <f t="shared" si="81"/>
        <v>NO</v>
      </c>
      <c r="DG36" s="132">
        <f t="shared" si="82"/>
        <v>10595138.400000002</v>
      </c>
      <c r="DH36" s="101">
        <v>65241</v>
      </c>
      <c r="DI36" s="112">
        <f t="shared" si="83"/>
        <v>65241</v>
      </c>
      <c r="DJ36" s="10" t="str">
        <f t="shared" si="84"/>
        <v>NO</v>
      </c>
      <c r="DK36" s="132">
        <f t="shared" si="85"/>
        <v>9535624.5600000024</v>
      </c>
      <c r="DL36" s="10"/>
      <c r="DM36" s="10"/>
      <c r="DN36" s="10"/>
      <c r="DO36" s="10"/>
      <c r="DP36" s="10"/>
      <c r="DQ36" s="10"/>
      <c r="DR36" s="10"/>
      <c r="DS36" s="10"/>
      <c r="DT36" s="10"/>
      <c r="DU36" s="10"/>
      <c r="DV36" s="10"/>
      <c r="DW36" s="10"/>
      <c r="DX36" s="10"/>
      <c r="DY36" s="10"/>
      <c r="DZ36" s="10"/>
      <c r="EA36" s="10"/>
    </row>
    <row r="37" spans="1:131" ht="15" customHeight="1" x14ac:dyDescent="0.25">
      <c r="A37" s="39">
        <v>19</v>
      </c>
      <c r="B37" s="265" t="s">
        <v>252</v>
      </c>
      <c r="C37" s="265"/>
      <c r="D37" s="265"/>
      <c r="E37" s="265"/>
      <c r="F37" s="265"/>
      <c r="G37" s="265"/>
      <c r="H37" s="25" t="s">
        <v>231</v>
      </c>
      <c r="I37" s="29">
        <v>146.16000000000003</v>
      </c>
      <c r="J37" s="27">
        <v>65602</v>
      </c>
      <c r="K37" s="28">
        <f t="shared" si="12"/>
        <v>9588388.3200000003</v>
      </c>
      <c r="L37" s="101">
        <v>64946</v>
      </c>
      <c r="M37" s="112">
        <f t="shared" si="13"/>
        <v>64946</v>
      </c>
      <c r="N37" s="10" t="str">
        <f t="shared" si="14"/>
        <v>NO</v>
      </c>
      <c r="O37" s="132">
        <f t="shared" si="15"/>
        <v>9492507.3600000013</v>
      </c>
      <c r="P37" s="138">
        <v>52482</v>
      </c>
      <c r="Q37" s="112">
        <f t="shared" si="16"/>
        <v>52482</v>
      </c>
      <c r="R37" s="10" t="str">
        <f t="shared" si="17"/>
        <v>NO</v>
      </c>
      <c r="S37" s="132">
        <f t="shared" si="18"/>
        <v>7670769.120000001</v>
      </c>
      <c r="T37" s="144">
        <v>61666</v>
      </c>
      <c r="U37" s="112">
        <f t="shared" si="19"/>
        <v>61666</v>
      </c>
      <c r="V37" s="10" t="str">
        <f t="shared" si="20"/>
        <v>NO</v>
      </c>
      <c r="W37" s="132">
        <f t="shared" si="21"/>
        <v>9013102.5600000024</v>
      </c>
      <c r="X37" s="144">
        <v>59698</v>
      </c>
      <c r="Y37" s="112">
        <f t="shared" si="22"/>
        <v>59698</v>
      </c>
      <c r="Z37" s="10" t="str">
        <f t="shared" si="23"/>
        <v>NO</v>
      </c>
      <c r="AA37" s="132">
        <f t="shared" si="24"/>
        <v>8725459.6800000016</v>
      </c>
      <c r="AB37" s="28">
        <v>62145</v>
      </c>
      <c r="AC37" s="112">
        <f t="shared" si="25"/>
        <v>62145</v>
      </c>
      <c r="AD37" s="10" t="str">
        <f t="shared" si="26"/>
        <v>NO</v>
      </c>
      <c r="AE37" s="132">
        <f t="shared" si="27"/>
        <v>9083113.2000000011</v>
      </c>
      <c r="AF37" s="132">
        <v>62200</v>
      </c>
      <c r="AG37" s="112">
        <f t="shared" si="28"/>
        <v>62200</v>
      </c>
      <c r="AH37" s="10" t="str">
        <f t="shared" si="29"/>
        <v>NO</v>
      </c>
      <c r="AI37" s="132">
        <f t="shared" si="30"/>
        <v>9091152.0000000019</v>
      </c>
      <c r="AJ37" s="27">
        <v>53000</v>
      </c>
      <c r="AK37" s="112">
        <f t="shared" si="31"/>
        <v>53000</v>
      </c>
      <c r="AL37" s="10" t="str">
        <f t="shared" si="32"/>
        <v>NO</v>
      </c>
      <c r="AM37" s="132">
        <f t="shared" si="33"/>
        <v>7746480.0000000009</v>
      </c>
      <c r="AN37" s="27">
        <v>60406.32</v>
      </c>
      <c r="AO37" s="112">
        <f t="shared" si="34"/>
        <v>60406</v>
      </c>
      <c r="AP37" s="10" t="str">
        <f t="shared" si="35"/>
        <v>NO</v>
      </c>
      <c r="AQ37" s="132">
        <f t="shared" si="36"/>
        <v>8828940.9600000009</v>
      </c>
      <c r="AR37" s="158">
        <v>59258</v>
      </c>
      <c r="AS37" s="112">
        <f t="shared" si="37"/>
        <v>59258</v>
      </c>
      <c r="AT37" s="10" t="str">
        <f t="shared" si="38"/>
        <v>NO</v>
      </c>
      <c r="AU37" s="132">
        <f t="shared" si="39"/>
        <v>8661149.2800000012</v>
      </c>
      <c r="AV37" s="28">
        <v>61666</v>
      </c>
      <c r="AW37" s="112">
        <f t="shared" si="40"/>
        <v>61666</v>
      </c>
      <c r="AX37" s="10" t="str">
        <f t="shared" si="41"/>
        <v>NO</v>
      </c>
      <c r="AY37" s="132">
        <f t="shared" si="42"/>
        <v>9013102.5600000024</v>
      </c>
      <c r="AZ37" s="28">
        <v>61757.72</v>
      </c>
      <c r="BA37" s="112">
        <f t="shared" si="43"/>
        <v>61758</v>
      </c>
      <c r="BB37" s="10" t="str">
        <f t="shared" si="44"/>
        <v>NO</v>
      </c>
      <c r="BC37" s="132">
        <f t="shared" si="45"/>
        <v>9026549.2800000012</v>
      </c>
      <c r="BD37" s="28">
        <v>65601</v>
      </c>
      <c r="BE37" s="112">
        <f t="shared" si="46"/>
        <v>65601</v>
      </c>
      <c r="BF37" s="10" t="str">
        <f t="shared" si="47"/>
        <v>NO</v>
      </c>
      <c r="BG37" s="132">
        <f t="shared" si="48"/>
        <v>9588242.160000002</v>
      </c>
      <c r="BH37" s="28">
        <v>64618</v>
      </c>
      <c r="BI37" s="112">
        <f t="shared" si="49"/>
        <v>64618</v>
      </c>
      <c r="BJ37" s="10" t="str">
        <f t="shared" si="50"/>
        <v>NO</v>
      </c>
      <c r="BK37" s="132">
        <f t="shared" si="51"/>
        <v>9444566.8800000008</v>
      </c>
      <c r="BL37" s="28">
        <v>63120</v>
      </c>
      <c r="BM37" s="112">
        <f t="shared" si="52"/>
        <v>63120</v>
      </c>
      <c r="BN37" s="10" t="str">
        <f t="shared" si="53"/>
        <v>NO</v>
      </c>
      <c r="BO37" s="132">
        <f t="shared" si="54"/>
        <v>9225619.2000000011</v>
      </c>
      <c r="BP37" s="109">
        <v>58451</v>
      </c>
      <c r="BQ37" s="112">
        <f t="shared" ref="BQ37:BQ39" si="86">ROUND(BP37,0)</f>
        <v>58451</v>
      </c>
      <c r="BR37" s="10" t="str">
        <f t="shared" si="55"/>
        <v>NO</v>
      </c>
      <c r="BS37" s="132">
        <f t="shared" si="2"/>
        <v>8543198.160000002</v>
      </c>
      <c r="BT37" s="132">
        <v>62146</v>
      </c>
      <c r="BU37" s="112">
        <f t="shared" si="56"/>
        <v>62146</v>
      </c>
      <c r="BV37" s="10" t="str">
        <f t="shared" si="57"/>
        <v>NO</v>
      </c>
      <c r="BW37" s="132">
        <f t="shared" si="58"/>
        <v>9083259.3600000013</v>
      </c>
      <c r="BX37" s="113">
        <v>65602</v>
      </c>
      <c r="BY37" s="112">
        <f t="shared" si="59"/>
        <v>65602</v>
      </c>
      <c r="BZ37" s="10" t="str">
        <f t="shared" si="60"/>
        <v>NO</v>
      </c>
      <c r="CA37" s="132">
        <f t="shared" si="61"/>
        <v>9588388.3200000022</v>
      </c>
      <c r="CB37" s="113">
        <v>62358</v>
      </c>
      <c r="CC37" s="112">
        <f t="shared" si="62"/>
        <v>62358</v>
      </c>
      <c r="CD37" s="10" t="str">
        <f t="shared" si="63"/>
        <v>NO</v>
      </c>
      <c r="CE37" s="132">
        <f t="shared" si="64"/>
        <v>9114245.2800000012</v>
      </c>
      <c r="CF37" s="101">
        <v>57730</v>
      </c>
      <c r="CG37" s="112">
        <f t="shared" si="65"/>
        <v>57730</v>
      </c>
      <c r="CH37" s="10" t="str">
        <f t="shared" si="66"/>
        <v>NO</v>
      </c>
      <c r="CI37" s="132">
        <f t="shared" si="67"/>
        <v>8437816.8000000007</v>
      </c>
      <c r="CJ37" s="101">
        <v>65000</v>
      </c>
      <c r="CK37" s="112">
        <f t="shared" si="68"/>
        <v>65000</v>
      </c>
      <c r="CL37" s="10" t="str">
        <f t="shared" si="69"/>
        <v>NO</v>
      </c>
      <c r="CM37" s="132">
        <f t="shared" si="70"/>
        <v>9500400.0000000019</v>
      </c>
      <c r="CN37" s="100">
        <v>57700</v>
      </c>
      <c r="CO37" s="112">
        <f t="shared" si="71"/>
        <v>57700</v>
      </c>
      <c r="CP37" s="10" t="str">
        <f t="shared" si="72"/>
        <v>NO</v>
      </c>
      <c r="CQ37" s="132">
        <f t="shared" si="73"/>
        <v>8433432.0000000019</v>
      </c>
      <c r="CR37" s="100">
        <v>55808</v>
      </c>
      <c r="CS37" s="112">
        <f t="shared" si="74"/>
        <v>55808</v>
      </c>
      <c r="CT37" s="10" t="str">
        <f t="shared" si="75"/>
        <v>NO</v>
      </c>
      <c r="CU37" s="132">
        <f t="shared" si="76"/>
        <v>8156897.2800000012</v>
      </c>
      <c r="CV37" s="10"/>
      <c r="CW37" s="10"/>
      <c r="CX37" s="10"/>
      <c r="CY37" s="10"/>
      <c r="CZ37" s="101">
        <v>62125</v>
      </c>
      <c r="DA37" s="112">
        <f t="shared" si="77"/>
        <v>62125</v>
      </c>
      <c r="DB37" s="10" t="str">
        <f t="shared" si="78"/>
        <v>NO</v>
      </c>
      <c r="DC37" s="132">
        <f t="shared" si="79"/>
        <v>9080190.0000000019</v>
      </c>
      <c r="DD37" s="101">
        <v>62322</v>
      </c>
      <c r="DE37" s="112">
        <f t="shared" si="80"/>
        <v>62322</v>
      </c>
      <c r="DF37" s="10" t="str">
        <f t="shared" si="81"/>
        <v>NO</v>
      </c>
      <c r="DG37" s="132">
        <f t="shared" si="82"/>
        <v>9108983.5200000014</v>
      </c>
      <c r="DH37" s="101">
        <v>56090</v>
      </c>
      <c r="DI37" s="112">
        <f t="shared" si="83"/>
        <v>56090</v>
      </c>
      <c r="DJ37" s="10" t="str">
        <f t="shared" si="84"/>
        <v>NO</v>
      </c>
      <c r="DK37" s="132">
        <f t="shared" si="85"/>
        <v>8198114.4000000013</v>
      </c>
      <c r="DL37" s="10"/>
      <c r="DM37" s="10"/>
      <c r="DN37" s="10"/>
      <c r="DO37" s="10"/>
      <c r="DP37" s="10"/>
      <c r="DQ37" s="10"/>
      <c r="DR37" s="10"/>
      <c r="DS37" s="10"/>
      <c r="DT37" s="10"/>
      <c r="DU37" s="10"/>
      <c r="DV37" s="10"/>
      <c r="DW37" s="10"/>
      <c r="DX37" s="10"/>
      <c r="DY37" s="10"/>
      <c r="DZ37" s="10"/>
      <c r="EA37" s="10"/>
    </row>
    <row r="38" spans="1:131" ht="15" customHeight="1" x14ac:dyDescent="0.25">
      <c r="A38" s="39">
        <v>20</v>
      </c>
      <c r="B38" s="265" t="s">
        <v>253</v>
      </c>
      <c r="C38" s="265"/>
      <c r="D38" s="265"/>
      <c r="E38" s="265"/>
      <c r="F38" s="265"/>
      <c r="G38" s="265"/>
      <c r="H38" s="25" t="s">
        <v>231</v>
      </c>
      <c r="I38" s="29">
        <v>584.6400000000001</v>
      </c>
      <c r="J38" s="27">
        <v>88940</v>
      </c>
      <c r="K38" s="28">
        <f t="shared" si="12"/>
        <v>51997881.600000001</v>
      </c>
      <c r="L38" s="101">
        <v>71152</v>
      </c>
      <c r="M38" s="112">
        <f t="shared" si="13"/>
        <v>71152</v>
      </c>
      <c r="N38" s="10" t="str">
        <f t="shared" si="14"/>
        <v>NO</v>
      </c>
      <c r="O38" s="132">
        <f t="shared" si="15"/>
        <v>41598305.280000009</v>
      </c>
      <c r="P38" s="138">
        <v>66705</v>
      </c>
      <c r="Q38" s="112">
        <f t="shared" si="16"/>
        <v>66705</v>
      </c>
      <c r="R38" s="10" t="str">
        <f t="shared" si="17"/>
        <v>NO</v>
      </c>
      <c r="S38" s="132">
        <f t="shared" si="18"/>
        <v>38998411.200000003</v>
      </c>
      <c r="T38" s="144">
        <v>80046</v>
      </c>
      <c r="U38" s="112">
        <f t="shared" si="19"/>
        <v>80046</v>
      </c>
      <c r="V38" s="10" t="str">
        <f t="shared" si="20"/>
        <v>NO</v>
      </c>
      <c r="W38" s="132">
        <f t="shared" si="21"/>
        <v>46798093.440000005</v>
      </c>
      <c r="X38" s="144">
        <v>80935</v>
      </c>
      <c r="Y38" s="112">
        <f t="shared" si="22"/>
        <v>80935</v>
      </c>
      <c r="Z38" s="10" t="str">
        <f t="shared" si="23"/>
        <v>NO</v>
      </c>
      <c r="AA38" s="132">
        <f t="shared" si="24"/>
        <v>47317838.400000006</v>
      </c>
      <c r="AB38" s="28">
        <v>84253</v>
      </c>
      <c r="AC38" s="112">
        <f t="shared" si="25"/>
        <v>84253</v>
      </c>
      <c r="AD38" s="10" t="str">
        <f t="shared" si="26"/>
        <v>NO</v>
      </c>
      <c r="AE38" s="132">
        <f t="shared" si="27"/>
        <v>49257673.920000009</v>
      </c>
      <c r="AF38" s="132">
        <v>84300</v>
      </c>
      <c r="AG38" s="112">
        <f t="shared" si="28"/>
        <v>84300</v>
      </c>
      <c r="AH38" s="10" t="str">
        <f t="shared" si="29"/>
        <v>NO</v>
      </c>
      <c r="AI38" s="132">
        <f t="shared" si="30"/>
        <v>49285152.000000007</v>
      </c>
      <c r="AJ38" s="27">
        <v>72000</v>
      </c>
      <c r="AK38" s="112">
        <f t="shared" si="31"/>
        <v>72000</v>
      </c>
      <c r="AL38" s="10" t="str">
        <f t="shared" si="32"/>
        <v>NO</v>
      </c>
      <c r="AM38" s="132">
        <f t="shared" si="33"/>
        <v>42094080.000000007</v>
      </c>
      <c r="AN38" s="27">
        <v>81895.95</v>
      </c>
      <c r="AO38" s="112">
        <f t="shared" si="34"/>
        <v>81896</v>
      </c>
      <c r="AP38" s="10" t="str">
        <f t="shared" si="35"/>
        <v>NO</v>
      </c>
      <c r="AQ38" s="132">
        <f t="shared" si="36"/>
        <v>47879677.440000005</v>
      </c>
      <c r="AR38" s="158">
        <v>80340</v>
      </c>
      <c r="AS38" s="112">
        <f t="shared" si="37"/>
        <v>80340</v>
      </c>
      <c r="AT38" s="10" t="str">
        <f t="shared" si="38"/>
        <v>NO</v>
      </c>
      <c r="AU38" s="132">
        <f t="shared" si="39"/>
        <v>46969977.600000009</v>
      </c>
      <c r="AV38" s="28">
        <v>83604</v>
      </c>
      <c r="AW38" s="112">
        <f t="shared" si="40"/>
        <v>83604</v>
      </c>
      <c r="AX38" s="10" t="str">
        <f t="shared" si="41"/>
        <v>NO</v>
      </c>
      <c r="AY38" s="132">
        <f t="shared" si="42"/>
        <v>48878242.56000001</v>
      </c>
      <c r="AZ38" s="28">
        <v>83728.12</v>
      </c>
      <c r="BA38" s="112">
        <f t="shared" si="43"/>
        <v>83728</v>
      </c>
      <c r="BB38" s="10" t="str">
        <f t="shared" si="44"/>
        <v>NO</v>
      </c>
      <c r="BC38" s="132">
        <f t="shared" si="45"/>
        <v>48950737.920000009</v>
      </c>
      <c r="BD38" s="28">
        <v>88939</v>
      </c>
      <c r="BE38" s="112">
        <f t="shared" si="46"/>
        <v>88939</v>
      </c>
      <c r="BF38" s="10" t="str">
        <f t="shared" si="47"/>
        <v>NO</v>
      </c>
      <c r="BG38" s="132">
        <f t="shared" si="48"/>
        <v>51997296.960000008</v>
      </c>
      <c r="BH38" s="28">
        <v>87161</v>
      </c>
      <c r="BI38" s="112">
        <f t="shared" si="49"/>
        <v>87161</v>
      </c>
      <c r="BJ38" s="10" t="str">
        <f t="shared" si="50"/>
        <v>NO</v>
      </c>
      <c r="BK38" s="132">
        <f t="shared" si="51"/>
        <v>50957807.040000007</v>
      </c>
      <c r="BL38" s="28">
        <v>75450</v>
      </c>
      <c r="BM38" s="112">
        <f t="shared" si="52"/>
        <v>75450</v>
      </c>
      <c r="BN38" s="10" t="str">
        <f t="shared" si="53"/>
        <v>NO</v>
      </c>
      <c r="BO38" s="132">
        <f t="shared" si="54"/>
        <v>44111088.000000007</v>
      </c>
      <c r="BP38" s="109">
        <v>79246</v>
      </c>
      <c r="BQ38" s="112">
        <f t="shared" si="86"/>
        <v>79246</v>
      </c>
      <c r="BR38" s="10" t="str">
        <f t="shared" si="55"/>
        <v>NO</v>
      </c>
      <c r="BS38" s="132">
        <f t="shared" si="2"/>
        <v>46330381.440000005</v>
      </c>
      <c r="BT38" s="132">
        <v>84254</v>
      </c>
      <c r="BU38" s="112">
        <f t="shared" si="56"/>
        <v>84254</v>
      </c>
      <c r="BV38" s="10" t="str">
        <f t="shared" si="57"/>
        <v>NO</v>
      </c>
      <c r="BW38" s="132">
        <f t="shared" si="58"/>
        <v>49258258.56000001</v>
      </c>
      <c r="BX38" s="113">
        <v>85000</v>
      </c>
      <c r="BY38" s="112">
        <f t="shared" si="59"/>
        <v>85000</v>
      </c>
      <c r="BZ38" s="10" t="str">
        <f t="shared" si="60"/>
        <v>NO</v>
      </c>
      <c r="CA38" s="132">
        <f t="shared" si="61"/>
        <v>49694400.000000007</v>
      </c>
      <c r="CB38" s="113">
        <v>84576</v>
      </c>
      <c r="CC38" s="112">
        <f t="shared" si="62"/>
        <v>84576</v>
      </c>
      <c r="CD38" s="10" t="str">
        <f t="shared" si="63"/>
        <v>NO</v>
      </c>
      <c r="CE38" s="132">
        <f t="shared" si="64"/>
        <v>49446512.640000008</v>
      </c>
      <c r="CF38" s="101">
        <v>78267</v>
      </c>
      <c r="CG38" s="112">
        <f t="shared" si="65"/>
        <v>78267</v>
      </c>
      <c r="CH38" s="10" t="str">
        <f t="shared" si="66"/>
        <v>NO</v>
      </c>
      <c r="CI38" s="132">
        <f t="shared" si="67"/>
        <v>45758018.88000001</v>
      </c>
      <c r="CJ38" s="101">
        <v>88000</v>
      </c>
      <c r="CK38" s="112">
        <f t="shared" si="68"/>
        <v>88000</v>
      </c>
      <c r="CL38" s="10" t="str">
        <f t="shared" si="69"/>
        <v>NO</v>
      </c>
      <c r="CM38" s="132">
        <f t="shared" si="70"/>
        <v>51448320.000000007</v>
      </c>
      <c r="CN38" s="100">
        <v>78250</v>
      </c>
      <c r="CO38" s="112">
        <f t="shared" si="71"/>
        <v>78250</v>
      </c>
      <c r="CP38" s="10" t="str">
        <f t="shared" si="72"/>
        <v>NO</v>
      </c>
      <c r="CQ38" s="132">
        <f t="shared" si="73"/>
        <v>45748080.000000007</v>
      </c>
      <c r="CR38" s="100">
        <v>75661</v>
      </c>
      <c r="CS38" s="112">
        <f t="shared" si="74"/>
        <v>75661</v>
      </c>
      <c r="CT38" s="10" t="str">
        <f t="shared" si="75"/>
        <v>NO</v>
      </c>
      <c r="CU38" s="132">
        <f t="shared" si="76"/>
        <v>44234447.040000007</v>
      </c>
      <c r="CV38" s="10"/>
      <c r="CW38" s="10"/>
      <c r="CX38" s="10"/>
      <c r="CY38" s="10"/>
      <c r="CZ38" s="101">
        <v>84226</v>
      </c>
      <c r="DA38" s="112">
        <f t="shared" si="77"/>
        <v>84226</v>
      </c>
      <c r="DB38" s="10" t="str">
        <f t="shared" si="78"/>
        <v>NO</v>
      </c>
      <c r="DC38" s="132">
        <f t="shared" si="79"/>
        <v>49241888.640000008</v>
      </c>
      <c r="DD38" s="101">
        <v>84493</v>
      </c>
      <c r="DE38" s="112">
        <f t="shared" si="80"/>
        <v>84493</v>
      </c>
      <c r="DF38" s="10" t="str">
        <f t="shared" si="81"/>
        <v>NO</v>
      </c>
      <c r="DG38" s="132">
        <f t="shared" si="82"/>
        <v>49397987.520000011</v>
      </c>
      <c r="DH38" s="101">
        <v>76044</v>
      </c>
      <c r="DI38" s="112">
        <f t="shared" si="83"/>
        <v>76044</v>
      </c>
      <c r="DJ38" s="10" t="str">
        <f t="shared" si="84"/>
        <v>NO</v>
      </c>
      <c r="DK38" s="132">
        <f t="shared" si="85"/>
        <v>44458364.160000011</v>
      </c>
      <c r="DL38" s="10"/>
      <c r="DM38" s="10"/>
      <c r="DN38" s="10"/>
      <c r="DO38" s="10"/>
      <c r="DP38" s="10"/>
      <c r="DQ38" s="10"/>
      <c r="DR38" s="10"/>
      <c r="DS38" s="10"/>
      <c r="DT38" s="10"/>
      <c r="DU38" s="10"/>
      <c r="DV38" s="10"/>
      <c r="DW38" s="10"/>
      <c r="DX38" s="10"/>
      <c r="DY38" s="10"/>
      <c r="DZ38" s="10"/>
      <c r="EA38" s="10"/>
    </row>
    <row r="39" spans="1:131" ht="15.75" customHeight="1" x14ac:dyDescent="0.25">
      <c r="A39" s="39">
        <v>21</v>
      </c>
      <c r="B39" s="265" t="s">
        <v>254</v>
      </c>
      <c r="C39" s="265"/>
      <c r="D39" s="265"/>
      <c r="E39" s="265"/>
      <c r="F39" s="265"/>
      <c r="G39" s="265"/>
      <c r="H39" s="25" t="s">
        <v>231</v>
      </c>
      <c r="I39" s="29">
        <v>438.48</v>
      </c>
      <c r="J39" s="27">
        <v>83383</v>
      </c>
      <c r="K39" s="28">
        <f t="shared" si="12"/>
        <v>36561777.840000004</v>
      </c>
      <c r="L39" s="101">
        <v>66706</v>
      </c>
      <c r="M39" s="112">
        <f t="shared" si="13"/>
        <v>66706</v>
      </c>
      <c r="N39" s="10" t="str">
        <f t="shared" si="14"/>
        <v>NO</v>
      </c>
      <c r="O39" s="132">
        <f t="shared" si="15"/>
        <v>29249246.880000003</v>
      </c>
      <c r="P39" s="138">
        <v>58368</v>
      </c>
      <c r="Q39" s="112">
        <f t="shared" si="16"/>
        <v>58368</v>
      </c>
      <c r="R39" s="10" t="str">
        <f t="shared" si="17"/>
        <v>NO</v>
      </c>
      <c r="S39" s="132">
        <f t="shared" si="18"/>
        <v>25593200.640000001</v>
      </c>
      <c r="T39" s="144">
        <v>76700</v>
      </c>
      <c r="U39" s="112">
        <f t="shared" si="19"/>
        <v>76700</v>
      </c>
      <c r="V39" s="10" t="str">
        <f t="shared" si="20"/>
        <v>NO</v>
      </c>
      <c r="W39" s="132">
        <f t="shared" si="21"/>
        <v>33631416</v>
      </c>
      <c r="X39" s="144">
        <v>75879</v>
      </c>
      <c r="Y39" s="112">
        <f t="shared" si="22"/>
        <v>75879</v>
      </c>
      <c r="Z39" s="10" t="str">
        <f t="shared" si="23"/>
        <v>NO</v>
      </c>
      <c r="AA39" s="132">
        <f t="shared" si="24"/>
        <v>33271423.920000002</v>
      </c>
      <c r="AB39" s="28">
        <v>78989</v>
      </c>
      <c r="AC39" s="112">
        <f t="shared" si="25"/>
        <v>78989</v>
      </c>
      <c r="AD39" s="10" t="str">
        <f t="shared" si="26"/>
        <v>NO</v>
      </c>
      <c r="AE39" s="132">
        <f t="shared" si="27"/>
        <v>34635096.719999999</v>
      </c>
      <c r="AF39" s="132">
        <v>79000</v>
      </c>
      <c r="AG39" s="112">
        <f t="shared" si="28"/>
        <v>79000</v>
      </c>
      <c r="AH39" s="10" t="str">
        <f t="shared" si="29"/>
        <v>NO</v>
      </c>
      <c r="AI39" s="132">
        <f t="shared" si="30"/>
        <v>34639920</v>
      </c>
      <c r="AJ39" s="27">
        <v>68000</v>
      </c>
      <c r="AK39" s="112">
        <f t="shared" si="31"/>
        <v>68000</v>
      </c>
      <c r="AL39" s="10" t="str">
        <f t="shared" si="32"/>
        <v>NO</v>
      </c>
      <c r="AM39" s="132">
        <f t="shared" si="33"/>
        <v>29816640</v>
      </c>
      <c r="AN39" s="27">
        <v>76779.070000000007</v>
      </c>
      <c r="AO39" s="112">
        <f t="shared" si="34"/>
        <v>76779</v>
      </c>
      <c r="AP39" s="10" t="str">
        <f t="shared" si="35"/>
        <v>NO</v>
      </c>
      <c r="AQ39" s="132">
        <f t="shared" si="36"/>
        <v>33666055.920000002</v>
      </c>
      <c r="AR39" s="158">
        <v>75320</v>
      </c>
      <c r="AS39" s="112">
        <f t="shared" si="37"/>
        <v>75320</v>
      </c>
      <c r="AT39" s="10" t="str">
        <f t="shared" si="38"/>
        <v>NO</v>
      </c>
      <c r="AU39" s="132">
        <f t="shared" si="39"/>
        <v>33026313.600000001</v>
      </c>
      <c r="AV39" s="28">
        <v>78380</v>
      </c>
      <c r="AW39" s="112">
        <f t="shared" si="40"/>
        <v>78380</v>
      </c>
      <c r="AX39" s="10" t="str">
        <f t="shared" si="41"/>
        <v>NO</v>
      </c>
      <c r="AY39" s="132">
        <f t="shared" si="42"/>
        <v>34368062.399999999</v>
      </c>
      <c r="AZ39" s="28">
        <v>78496.759999999995</v>
      </c>
      <c r="BA39" s="112">
        <f t="shared" si="43"/>
        <v>78497</v>
      </c>
      <c r="BB39" s="10" t="str">
        <f t="shared" si="44"/>
        <v>NO</v>
      </c>
      <c r="BC39" s="132">
        <f t="shared" si="45"/>
        <v>34419364.560000002</v>
      </c>
      <c r="BD39" s="28">
        <v>83382</v>
      </c>
      <c r="BE39" s="112">
        <f t="shared" si="46"/>
        <v>83382</v>
      </c>
      <c r="BF39" s="10" t="str">
        <f t="shared" si="47"/>
        <v>NO</v>
      </c>
      <c r="BG39" s="132">
        <f t="shared" si="48"/>
        <v>36561339.359999999</v>
      </c>
      <c r="BH39" s="28">
        <v>81715</v>
      </c>
      <c r="BI39" s="112">
        <f t="shared" si="49"/>
        <v>81715</v>
      </c>
      <c r="BJ39" s="10" t="str">
        <f t="shared" si="50"/>
        <v>NO</v>
      </c>
      <c r="BK39" s="132">
        <f t="shared" si="51"/>
        <v>35830393.200000003</v>
      </c>
      <c r="BL39" s="28">
        <v>73450</v>
      </c>
      <c r="BM39" s="112">
        <f t="shared" si="52"/>
        <v>73450</v>
      </c>
      <c r="BN39" s="10" t="str">
        <f t="shared" si="53"/>
        <v>NO</v>
      </c>
      <c r="BO39" s="132">
        <f t="shared" si="54"/>
        <v>32206356</v>
      </c>
      <c r="BP39" s="108">
        <v>74294</v>
      </c>
      <c r="BQ39" s="112">
        <f t="shared" si="86"/>
        <v>74294</v>
      </c>
      <c r="BR39" s="10" t="str">
        <f t="shared" si="55"/>
        <v>NO</v>
      </c>
      <c r="BS39" s="132">
        <f t="shared" si="2"/>
        <v>32576433.120000001</v>
      </c>
      <c r="BT39" s="132">
        <v>78990</v>
      </c>
      <c r="BU39" s="112">
        <f t="shared" si="56"/>
        <v>78990</v>
      </c>
      <c r="BV39" s="10" t="str">
        <f t="shared" si="57"/>
        <v>NO</v>
      </c>
      <c r="BW39" s="132">
        <f t="shared" si="58"/>
        <v>34635535.200000003</v>
      </c>
      <c r="BX39" s="113">
        <v>83383</v>
      </c>
      <c r="BY39" s="112">
        <f t="shared" si="59"/>
        <v>83383</v>
      </c>
      <c r="BZ39" s="10" t="str">
        <f t="shared" si="60"/>
        <v>NO</v>
      </c>
      <c r="CA39" s="132">
        <f t="shared" si="61"/>
        <v>36561777.840000004</v>
      </c>
      <c r="CB39" s="113">
        <v>79286</v>
      </c>
      <c r="CC39" s="112">
        <f t="shared" si="62"/>
        <v>79286</v>
      </c>
      <c r="CD39" s="10" t="str">
        <f t="shared" si="63"/>
        <v>NO</v>
      </c>
      <c r="CE39" s="132">
        <f t="shared" si="64"/>
        <v>34765325.280000001</v>
      </c>
      <c r="CF39" s="101">
        <v>73377</v>
      </c>
      <c r="CG39" s="112">
        <f t="shared" si="65"/>
        <v>73377</v>
      </c>
      <c r="CH39" s="10" t="str">
        <f t="shared" si="66"/>
        <v>NO</v>
      </c>
      <c r="CI39" s="132">
        <f t="shared" si="67"/>
        <v>32174346.960000001</v>
      </c>
      <c r="CJ39" s="101">
        <v>83300</v>
      </c>
      <c r="CK39" s="112">
        <f t="shared" si="68"/>
        <v>83300</v>
      </c>
      <c r="CL39" s="10" t="str">
        <f t="shared" si="69"/>
        <v>NO</v>
      </c>
      <c r="CM39" s="132">
        <f t="shared" si="70"/>
        <v>36525384</v>
      </c>
      <c r="CN39" s="100">
        <v>73370</v>
      </c>
      <c r="CO39" s="112">
        <f t="shared" si="71"/>
        <v>73370</v>
      </c>
      <c r="CP39" s="10" t="str">
        <f t="shared" si="72"/>
        <v>NO</v>
      </c>
      <c r="CQ39" s="132">
        <f t="shared" si="73"/>
        <v>32171277.600000001</v>
      </c>
      <c r="CR39" s="100">
        <v>70934</v>
      </c>
      <c r="CS39" s="112">
        <f t="shared" si="74"/>
        <v>70934</v>
      </c>
      <c r="CT39" s="10" t="str">
        <f t="shared" si="75"/>
        <v>NO</v>
      </c>
      <c r="CU39" s="132">
        <f t="shared" si="76"/>
        <v>31103140.32</v>
      </c>
      <c r="CV39" s="10"/>
      <c r="CW39" s="10"/>
      <c r="CX39" s="10"/>
      <c r="CY39" s="10"/>
      <c r="CZ39" s="101">
        <v>78964</v>
      </c>
      <c r="DA39" s="112">
        <f t="shared" si="77"/>
        <v>78964</v>
      </c>
      <c r="DB39" s="10" t="str">
        <f t="shared" si="78"/>
        <v>NO</v>
      </c>
      <c r="DC39" s="132">
        <f t="shared" si="79"/>
        <v>34624134.719999999</v>
      </c>
      <c r="DD39" s="101">
        <v>79214</v>
      </c>
      <c r="DE39" s="112">
        <f t="shared" si="80"/>
        <v>79214</v>
      </c>
      <c r="DF39" s="10" t="str">
        <f t="shared" si="81"/>
        <v>NO</v>
      </c>
      <c r="DG39" s="132">
        <f t="shared" si="82"/>
        <v>34733754.719999999</v>
      </c>
      <c r="DH39" s="101">
        <v>71292</v>
      </c>
      <c r="DI39" s="112">
        <f t="shared" si="83"/>
        <v>71292</v>
      </c>
      <c r="DJ39" s="10" t="str">
        <f t="shared" si="84"/>
        <v>NO</v>
      </c>
      <c r="DK39" s="132">
        <f t="shared" si="85"/>
        <v>31260116.16</v>
      </c>
      <c r="DL39" s="10"/>
      <c r="DM39" s="10"/>
      <c r="DN39" s="10"/>
      <c r="DO39" s="10"/>
      <c r="DP39" s="10"/>
      <c r="DQ39" s="10"/>
      <c r="DR39" s="10"/>
      <c r="DS39" s="10"/>
      <c r="DT39" s="10"/>
      <c r="DU39" s="10"/>
      <c r="DV39" s="10"/>
      <c r="DW39" s="10"/>
      <c r="DX39" s="10"/>
      <c r="DY39" s="10"/>
      <c r="DZ39" s="10"/>
      <c r="EA39" s="10"/>
    </row>
    <row r="40" spans="1:131" ht="14.25" x14ac:dyDescent="0.2">
      <c r="A40" s="264" t="s">
        <v>255</v>
      </c>
      <c r="B40" s="264"/>
      <c r="C40" s="264"/>
      <c r="D40" s="264"/>
      <c r="E40" s="264"/>
      <c r="F40" s="264"/>
      <c r="G40" s="264"/>
      <c r="H40" s="264"/>
      <c r="I40" s="264"/>
      <c r="J40" s="264"/>
      <c r="K40" s="264"/>
      <c r="L40" s="136"/>
      <c r="M40" s="136"/>
      <c r="N40" s="136"/>
      <c r="O40" s="136"/>
      <c r="P40" s="136"/>
      <c r="Q40" s="136"/>
      <c r="R40" s="136"/>
      <c r="S40" s="136"/>
      <c r="T40" s="147"/>
      <c r="U40" s="136"/>
      <c r="V40" s="136"/>
      <c r="W40" s="136"/>
      <c r="X40" s="147"/>
      <c r="Y40" s="136"/>
      <c r="Z40" s="136"/>
      <c r="AA40" s="136"/>
      <c r="AB40" s="114"/>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6"/>
      <c r="BA40" s="136"/>
      <c r="BB40" s="136"/>
      <c r="BC40" s="136"/>
      <c r="BD40" s="136"/>
      <c r="BE40" s="136"/>
      <c r="BF40" s="136"/>
      <c r="BG40" s="136"/>
      <c r="BH40" s="136"/>
      <c r="BI40" s="136"/>
      <c r="BJ40" s="136"/>
      <c r="BK40" s="136"/>
      <c r="BL40" s="136"/>
      <c r="BM40" s="136"/>
      <c r="BN40" s="136"/>
      <c r="BO40" s="136"/>
      <c r="BP40" s="136"/>
      <c r="BQ40" s="136"/>
      <c r="BR40" s="136"/>
      <c r="BS40" s="136"/>
      <c r="BT40" s="136" t="s">
        <v>233</v>
      </c>
      <c r="BU40" s="136"/>
      <c r="BV40" s="136"/>
      <c r="BW40" s="136"/>
      <c r="BX40" s="136"/>
      <c r="BY40" s="136"/>
      <c r="BZ40" s="136"/>
      <c r="CA40" s="136"/>
      <c r="CB40" s="136"/>
      <c r="CC40" s="136"/>
      <c r="CD40" s="136"/>
      <c r="CE40" s="136"/>
      <c r="CF40" s="136"/>
      <c r="CG40" s="136"/>
      <c r="CH40" s="136"/>
      <c r="CI40" s="136"/>
      <c r="CJ40" s="136"/>
      <c r="CK40" s="136"/>
      <c r="CL40" s="136"/>
      <c r="CM40" s="136"/>
      <c r="CN40" s="136"/>
      <c r="CO40" s="136"/>
      <c r="CP40" s="136"/>
      <c r="CQ40" s="136"/>
      <c r="CR40" s="100"/>
      <c r="CS40" s="136"/>
      <c r="CT40" s="136"/>
      <c r="CU40" s="136"/>
      <c r="CV40" s="136"/>
      <c r="CW40" s="136"/>
      <c r="CX40" s="136"/>
      <c r="CY40" s="136"/>
      <c r="CZ40" s="136"/>
      <c r="DA40" s="136"/>
      <c r="DB40" s="136"/>
      <c r="DC40" s="136"/>
      <c r="DD40" s="136"/>
      <c r="DE40" s="136"/>
      <c r="DF40" s="136"/>
      <c r="DG40" s="136"/>
      <c r="DH40" s="136"/>
      <c r="DI40" s="136"/>
      <c r="DJ40" s="136"/>
      <c r="DK40" s="136"/>
      <c r="DL40" s="136"/>
      <c r="DM40" s="136"/>
      <c r="DN40" s="136"/>
      <c r="DO40" s="136"/>
      <c r="DP40" s="136"/>
      <c r="DQ40" s="136"/>
      <c r="DR40" s="136"/>
      <c r="DS40" s="136"/>
      <c r="DT40" s="136"/>
      <c r="DU40" s="136"/>
      <c r="DV40" s="136"/>
      <c r="DW40" s="136"/>
      <c r="DX40" s="136"/>
      <c r="DY40" s="136"/>
      <c r="DZ40" s="136"/>
      <c r="EA40" s="136"/>
    </row>
    <row r="41" spans="1:131" ht="15" customHeight="1" x14ac:dyDescent="0.25">
      <c r="A41" s="39">
        <v>22</v>
      </c>
      <c r="B41" s="265" t="s">
        <v>256</v>
      </c>
      <c r="C41" s="265"/>
      <c r="D41" s="265"/>
      <c r="E41" s="265"/>
      <c r="F41" s="265"/>
      <c r="G41" s="265"/>
      <c r="H41" s="30" t="s">
        <v>231</v>
      </c>
      <c r="I41" s="31">
        <v>1169.2800000000002</v>
      </c>
      <c r="J41" s="27">
        <v>11107</v>
      </c>
      <c r="K41" s="28">
        <f t="shared" ref="K41:K43" si="87">ROUND(I41*J41,2)</f>
        <v>12987192.960000001</v>
      </c>
      <c r="L41" s="100">
        <v>10996</v>
      </c>
      <c r="M41" s="112">
        <f>ROUND(L41,0)</f>
        <v>10996</v>
      </c>
      <c r="N41" s="10" t="str">
        <f>IF(M41&gt;$J41,"SI","NO")</f>
        <v>NO</v>
      </c>
      <c r="O41" s="132">
        <f>M41*$I41</f>
        <v>12857402.880000003</v>
      </c>
      <c r="P41" s="137">
        <v>8886</v>
      </c>
      <c r="Q41" s="112">
        <f>ROUND(P41,0)</f>
        <v>8886</v>
      </c>
      <c r="R41" s="10" t="str">
        <f>IF(Q41&gt;$J41,"SI","NO")</f>
        <v>NO</v>
      </c>
      <c r="S41" s="132">
        <f>Q41*$I41</f>
        <v>10390222.080000002</v>
      </c>
      <c r="T41" s="143">
        <v>10107</v>
      </c>
      <c r="U41" s="112">
        <f>ROUND(T41,0)</f>
        <v>10107</v>
      </c>
      <c r="V41" s="10" t="str">
        <f>IF(U41&gt;$J41,"SI","NO")</f>
        <v>NO</v>
      </c>
      <c r="W41" s="132">
        <f>U41*$I41</f>
        <v>11817912.960000003</v>
      </c>
      <c r="X41" s="143">
        <v>10107</v>
      </c>
      <c r="Y41" s="112">
        <f>ROUND(X41,0)</f>
        <v>10107</v>
      </c>
      <c r="Z41" s="10" t="str">
        <f>IF(Y41&gt;$J41,"SI","NO")</f>
        <v>NO</v>
      </c>
      <c r="AA41" s="132">
        <f>Y41*$I41</f>
        <v>11817912.960000003</v>
      </c>
      <c r="AB41" s="28">
        <v>10522</v>
      </c>
      <c r="AC41" s="112">
        <f>ROUND(AB41,0)</f>
        <v>10522</v>
      </c>
      <c r="AD41" s="10" t="str">
        <f>IF(AC41&gt;$J41,"SI","NO")</f>
        <v>NO</v>
      </c>
      <c r="AE41" s="132">
        <f>AC41*$I41</f>
        <v>12303164.160000002</v>
      </c>
      <c r="AF41" s="132">
        <v>10600</v>
      </c>
      <c r="AG41" s="112">
        <f>ROUND(AF41,0)</f>
        <v>10600</v>
      </c>
      <c r="AH41" s="10" t="str">
        <f>IF(AG41&gt;$J41,"SI","NO")</f>
        <v>NO</v>
      </c>
      <c r="AI41" s="132">
        <f>AG41*$I41</f>
        <v>12394368.000000002</v>
      </c>
      <c r="AJ41" s="27">
        <v>9100</v>
      </c>
      <c r="AK41" s="112">
        <f>ROUND(AJ41,0)</f>
        <v>9100</v>
      </c>
      <c r="AL41" s="10" t="str">
        <f>IF(AK41&gt;$J41,"SI","NO")</f>
        <v>NO</v>
      </c>
      <c r="AM41" s="132">
        <f>AK41*$I41</f>
        <v>10640448.000000002</v>
      </c>
      <c r="AN41" s="27">
        <v>10227.33</v>
      </c>
      <c r="AO41" s="112">
        <f>ROUND(AN41,0)</f>
        <v>10227</v>
      </c>
      <c r="AP41" s="10" t="str">
        <f>IF(AO41&gt;$J41,"SI","NO")</f>
        <v>NO</v>
      </c>
      <c r="AQ41" s="132">
        <f>AO41*$I41</f>
        <v>11958226.560000002</v>
      </c>
      <c r="AR41" s="158">
        <v>10033</v>
      </c>
      <c r="AS41" s="112">
        <f>ROUND(AR41,0)</f>
        <v>10033</v>
      </c>
      <c r="AT41" s="10" t="str">
        <f>IF(AS41&gt;$J41,"SI","NO")</f>
        <v>NO</v>
      </c>
      <c r="AU41" s="132">
        <f>AS41*$I41</f>
        <v>11731386.240000002</v>
      </c>
      <c r="AV41" s="28">
        <v>10441</v>
      </c>
      <c r="AW41" s="112">
        <f>ROUND(AV41,0)</f>
        <v>10441</v>
      </c>
      <c r="AX41" s="10" t="str">
        <f>IF(AW41&gt;$J41,"SI","NO")</f>
        <v>NO</v>
      </c>
      <c r="AY41" s="132">
        <f>AW41*$I41</f>
        <v>12208452.480000002</v>
      </c>
      <c r="AZ41" s="28">
        <v>10456.129999999999</v>
      </c>
      <c r="BA41" s="112">
        <f>ROUND(AZ41,0)</f>
        <v>10456</v>
      </c>
      <c r="BB41" s="10" t="str">
        <f>IF(BA41&gt;$J41,"SI","NO")</f>
        <v>NO</v>
      </c>
      <c r="BC41" s="132">
        <f>BA41*$I41</f>
        <v>12225991.680000002</v>
      </c>
      <c r="BD41" s="28">
        <v>11106</v>
      </c>
      <c r="BE41" s="112">
        <f>ROUND(BD41,0)</f>
        <v>11106</v>
      </c>
      <c r="BF41" s="10" t="str">
        <f>IF(BE41&gt;$J41,"SI","NO")</f>
        <v>NO</v>
      </c>
      <c r="BG41" s="132">
        <f>BE41*$I41</f>
        <v>12986023.680000002</v>
      </c>
      <c r="BH41" s="28">
        <v>10885</v>
      </c>
      <c r="BI41" s="112">
        <f>ROUND(BH41,0)</f>
        <v>10885</v>
      </c>
      <c r="BJ41" s="10" t="str">
        <f>IF(BI41&gt;$J41,"SI","NO")</f>
        <v>NO</v>
      </c>
      <c r="BK41" s="132">
        <f>BI41*$I41</f>
        <v>12727612.800000003</v>
      </c>
      <c r="BL41" s="28">
        <v>10140</v>
      </c>
      <c r="BM41" s="112">
        <f>ROUND(BL41,0)</f>
        <v>10140</v>
      </c>
      <c r="BN41" s="10" t="str">
        <f>IF(BM41&gt;$J41,"SI","NO")</f>
        <v>NO</v>
      </c>
      <c r="BO41" s="132">
        <f>BM41*$I41</f>
        <v>11856499.200000001</v>
      </c>
      <c r="BP41" s="108">
        <v>9896</v>
      </c>
      <c r="BQ41" s="112">
        <f>ROUND(BP41,0)</f>
        <v>9896</v>
      </c>
      <c r="BR41" s="10" t="str">
        <f t="shared" si="55"/>
        <v>NO</v>
      </c>
      <c r="BS41" s="132">
        <f t="shared" si="2"/>
        <v>11571194.880000003</v>
      </c>
      <c r="BT41" s="132">
        <v>10522</v>
      </c>
      <c r="BU41" s="112">
        <f>ROUND(BT41,0)</f>
        <v>10522</v>
      </c>
      <c r="BV41" s="10" t="str">
        <f>IF(BU41&gt;$J41,"SI","NO")</f>
        <v>NO</v>
      </c>
      <c r="BW41" s="132">
        <f>BU41*$I41</f>
        <v>12303164.160000002</v>
      </c>
      <c r="BX41" s="113">
        <v>11107</v>
      </c>
      <c r="BY41" s="112">
        <f>ROUND(BX41,0)</f>
        <v>11107</v>
      </c>
      <c r="BZ41" s="10" t="str">
        <f>IF(BY41&gt;$J41,"SI","NO")</f>
        <v>NO</v>
      </c>
      <c r="CA41" s="132">
        <f>BY41*$I41</f>
        <v>12987192.960000003</v>
      </c>
      <c r="CB41" s="113">
        <v>10479</v>
      </c>
      <c r="CC41" s="112">
        <f>ROUND(CB41,0)</f>
        <v>10479</v>
      </c>
      <c r="CD41" s="10" t="str">
        <f>IF(CC41&gt;$J41,"SI","NO")</f>
        <v>NO</v>
      </c>
      <c r="CE41" s="132">
        <f>CC41*$I41</f>
        <v>12252885.120000003</v>
      </c>
      <c r="CF41" s="100">
        <v>10996</v>
      </c>
      <c r="CG41" s="112">
        <f>ROUND(CF41,0)</f>
        <v>10996</v>
      </c>
      <c r="CH41" s="10" t="str">
        <f>IF(CG41&gt;$J41,"SI","NO")</f>
        <v>NO</v>
      </c>
      <c r="CI41" s="132">
        <f>CG41*$I41</f>
        <v>12857402.880000003</v>
      </c>
      <c r="CJ41" s="100">
        <v>11100</v>
      </c>
      <c r="CK41" s="112">
        <f>ROUND(CJ41,0)</f>
        <v>11100</v>
      </c>
      <c r="CL41" s="10" t="str">
        <f>IF(CK41&gt;$J41,"SI","NO")</f>
        <v>NO</v>
      </c>
      <c r="CM41" s="132">
        <f>CK41*$I41</f>
        <v>12979008.000000002</v>
      </c>
      <c r="CN41" s="100">
        <v>9750</v>
      </c>
      <c r="CO41" s="112">
        <f>ROUND(CN41,0)</f>
        <v>9750</v>
      </c>
      <c r="CP41" s="10" t="str">
        <f>IF(CO41&gt;$J41,"SI","NO")</f>
        <v>NO</v>
      </c>
      <c r="CQ41" s="132">
        <f>CO41*$I41</f>
        <v>11400480.000000002</v>
      </c>
      <c r="CR41" s="100">
        <v>9449</v>
      </c>
      <c r="CS41" s="112">
        <f>ROUND(CR41,0)</f>
        <v>9449</v>
      </c>
      <c r="CT41" s="10" t="str">
        <f>IF(CS41&gt;$J41,"SI","NO")</f>
        <v>NO</v>
      </c>
      <c r="CU41" s="132">
        <f>CS41*$I41</f>
        <v>11048526.720000003</v>
      </c>
      <c r="CV41" s="10"/>
      <c r="CW41" s="10"/>
      <c r="CX41" s="10"/>
      <c r="CY41" s="10"/>
      <c r="CZ41" s="100">
        <v>10518</v>
      </c>
      <c r="DA41" s="112">
        <f>ROUND(CZ41,0)</f>
        <v>10518</v>
      </c>
      <c r="DB41" s="10" t="str">
        <f>IF(DA41&gt;$J41,"SI","NO")</f>
        <v>NO</v>
      </c>
      <c r="DC41" s="132">
        <f>DA41*$I41</f>
        <v>12298487.040000003</v>
      </c>
      <c r="DD41" s="100">
        <v>10552</v>
      </c>
      <c r="DE41" s="112">
        <f>ROUND(DD41,0)</f>
        <v>10552</v>
      </c>
      <c r="DF41" s="10" t="str">
        <f>IF(DE41&gt;$J41,"SI","NO")</f>
        <v>NO</v>
      </c>
      <c r="DG41" s="132">
        <f>DE41*$I41</f>
        <v>12338242.560000002</v>
      </c>
      <c r="DH41" s="100">
        <v>9496</v>
      </c>
      <c r="DI41" s="112">
        <f>ROUND(DH41,0)</f>
        <v>9496</v>
      </c>
      <c r="DJ41" s="10" t="str">
        <f>IF(DI41&gt;$J41,"SI","NO")</f>
        <v>NO</v>
      </c>
      <c r="DK41" s="132">
        <f>DI41*$I41</f>
        <v>11103482.880000003</v>
      </c>
      <c r="DL41" s="10"/>
      <c r="DM41" s="10"/>
      <c r="DN41" s="10"/>
      <c r="DO41" s="10"/>
      <c r="DP41" s="10"/>
      <c r="DQ41" s="10"/>
      <c r="DR41" s="10"/>
      <c r="DS41" s="10"/>
      <c r="DT41" s="10"/>
      <c r="DU41" s="10"/>
      <c r="DV41" s="10"/>
      <c r="DW41" s="10"/>
      <c r="DX41" s="10"/>
      <c r="DY41" s="10"/>
      <c r="DZ41" s="10"/>
      <c r="EA41" s="10"/>
    </row>
    <row r="42" spans="1:131" ht="15" customHeight="1" x14ac:dyDescent="0.25">
      <c r="A42" s="39">
        <v>23</v>
      </c>
      <c r="B42" s="265" t="s">
        <v>257</v>
      </c>
      <c r="C42" s="265"/>
      <c r="D42" s="265"/>
      <c r="E42" s="265"/>
      <c r="F42" s="265"/>
      <c r="G42" s="265"/>
      <c r="H42" s="30" t="s">
        <v>231</v>
      </c>
      <c r="I42" s="31">
        <v>180</v>
      </c>
      <c r="J42" s="27">
        <v>42559</v>
      </c>
      <c r="K42" s="28">
        <f t="shared" si="87"/>
        <v>7660620</v>
      </c>
      <c r="L42" s="101">
        <v>42133</v>
      </c>
      <c r="M42" s="112">
        <f>ROUND(L42,0)</f>
        <v>42133</v>
      </c>
      <c r="N42" s="10" t="str">
        <f>IF(M42&gt;$J42,"SI","NO")</f>
        <v>NO</v>
      </c>
      <c r="O42" s="132">
        <f>M42*$I42</f>
        <v>7583940</v>
      </c>
      <c r="P42" s="138">
        <v>34047</v>
      </c>
      <c r="Q42" s="112">
        <f>ROUND(P42,0)</f>
        <v>34047</v>
      </c>
      <c r="R42" s="10" t="str">
        <f>IF(Q42&gt;$J42,"SI","NO")</f>
        <v>NO</v>
      </c>
      <c r="S42" s="132">
        <f>Q42*$I42</f>
        <v>6128460</v>
      </c>
      <c r="T42" s="144">
        <v>38728</v>
      </c>
      <c r="U42" s="112">
        <f>ROUND(T42,0)</f>
        <v>38728</v>
      </c>
      <c r="V42" s="10" t="str">
        <f>IF(U42&gt;$J42,"SI","NO")</f>
        <v>NO</v>
      </c>
      <c r="W42" s="132">
        <f>U42*$I42</f>
        <v>6971040</v>
      </c>
      <c r="X42" s="144">
        <v>38729</v>
      </c>
      <c r="Y42" s="112">
        <f>ROUND(X42,0)</f>
        <v>38729</v>
      </c>
      <c r="Z42" s="10" t="str">
        <f>IF(Y42&gt;$J42,"SI","NO")</f>
        <v>NO</v>
      </c>
      <c r="AA42" s="132">
        <f>Y42*$I42</f>
        <v>6971220</v>
      </c>
      <c r="AB42" s="28">
        <v>29791</v>
      </c>
      <c r="AC42" s="112">
        <f>ROUND(AB42,0)</f>
        <v>29791</v>
      </c>
      <c r="AD42" s="10" t="str">
        <f>IF(AC42&gt;$J42,"SI","NO")</f>
        <v>NO</v>
      </c>
      <c r="AE42" s="132">
        <f>AC42*$I42</f>
        <v>5362380</v>
      </c>
      <c r="AF42" s="132">
        <v>40300</v>
      </c>
      <c r="AG42" s="112">
        <f>ROUND(AF42,0)</f>
        <v>40300</v>
      </c>
      <c r="AH42" s="10" t="str">
        <f>IF(AG42&gt;$J42,"SI","NO")</f>
        <v>NO</v>
      </c>
      <c r="AI42" s="132">
        <f>AG42*$I42</f>
        <v>7254000</v>
      </c>
      <c r="AJ42" s="27">
        <v>42100</v>
      </c>
      <c r="AK42" s="112">
        <f>ROUND(AJ42,0)</f>
        <v>42100</v>
      </c>
      <c r="AL42" s="10" t="str">
        <f>IF(AK42&gt;$J42,"SI","NO")</f>
        <v>NO</v>
      </c>
      <c r="AM42" s="132">
        <f>AK42*$I42</f>
        <v>7578000</v>
      </c>
      <c r="AN42" s="27">
        <v>39188.33</v>
      </c>
      <c r="AO42" s="112">
        <f>ROUND(AN42,0)</f>
        <v>39188</v>
      </c>
      <c r="AP42" s="10" t="str">
        <f>IF(AO42&gt;$J42,"SI","NO")</f>
        <v>NO</v>
      </c>
      <c r="AQ42" s="132">
        <f>AO42*$I42</f>
        <v>7053840</v>
      </c>
      <c r="AR42" s="158">
        <v>38444</v>
      </c>
      <c r="AS42" s="112">
        <f>ROUND(AR42,0)</f>
        <v>38444</v>
      </c>
      <c r="AT42" s="10" t="str">
        <f>IF(AS42&gt;$J42,"SI","NO")</f>
        <v>NO</v>
      </c>
      <c r="AU42" s="132">
        <f>AS42*$I42</f>
        <v>6919920</v>
      </c>
      <c r="AV42" s="28">
        <v>37878</v>
      </c>
      <c r="AW42" s="112">
        <f>ROUND(AV42,0)</f>
        <v>37878</v>
      </c>
      <c r="AX42" s="10" t="str">
        <f>IF(AW42&gt;$J42,"SI","NO")</f>
        <v>NO</v>
      </c>
      <c r="AY42" s="132">
        <f>AW42*$I42</f>
        <v>6818040</v>
      </c>
      <c r="AZ42" s="28">
        <v>40065.040000000001</v>
      </c>
      <c r="BA42" s="112">
        <f>ROUND(AZ42,0)</f>
        <v>40065</v>
      </c>
      <c r="BB42" s="10" t="str">
        <f>IF(BA42&gt;$J42,"SI","NO")</f>
        <v>NO</v>
      </c>
      <c r="BC42" s="132">
        <f>BA42*$I42</f>
        <v>7211700</v>
      </c>
      <c r="BD42" s="28">
        <v>42558</v>
      </c>
      <c r="BE42" s="112">
        <f>ROUND(BD42,0)</f>
        <v>42558</v>
      </c>
      <c r="BF42" s="10" t="str">
        <f>IF(BE42&gt;$J42,"SI","NO")</f>
        <v>NO</v>
      </c>
      <c r="BG42" s="132">
        <f>BE42*$I42</f>
        <v>7660440</v>
      </c>
      <c r="BH42" s="28">
        <v>41921</v>
      </c>
      <c r="BI42" s="112">
        <f>ROUND(BH42,0)</f>
        <v>41921</v>
      </c>
      <c r="BJ42" s="10" t="str">
        <f>IF(BI42&gt;$J42,"SI","NO")</f>
        <v>NO</v>
      </c>
      <c r="BK42" s="132">
        <f>BI42*$I42</f>
        <v>7545780</v>
      </c>
      <c r="BL42" s="28">
        <v>41250</v>
      </c>
      <c r="BM42" s="112">
        <f>ROUND(BL42,0)</f>
        <v>41250</v>
      </c>
      <c r="BN42" s="10" t="str">
        <f>IF(BM42&gt;$J42,"SI","NO")</f>
        <v>NO</v>
      </c>
      <c r="BO42" s="132">
        <f>BM42*$I42</f>
        <v>7425000</v>
      </c>
      <c r="BP42" s="109">
        <v>37920</v>
      </c>
      <c r="BQ42" s="112">
        <f>ROUND(BP42,0)</f>
        <v>37920</v>
      </c>
      <c r="BR42" s="10" t="str">
        <f t="shared" si="55"/>
        <v>NO</v>
      </c>
      <c r="BS42" s="132">
        <f t="shared" si="2"/>
        <v>6825600</v>
      </c>
      <c r="BT42" s="132">
        <v>40318</v>
      </c>
      <c r="BU42" s="112">
        <f>ROUND(BT42,0)</f>
        <v>40318</v>
      </c>
      <c r="BV42" s="10" t="str">
        <f>IF(BU42&gt;$J42,"SI","NO")</f>
        <v>NO</v>
      </c>
      <c r="BW42" s="132">
        <f>BU42*$I42</f>
        <v>7257240</v>
      </c>
      <c r="BX42" s="113">
        <v>42559</v>
      </c>
      <c r="BY42" s="112">
        <f>ROUND(BX42,0)</f>
        <v>42559</v>
      </c>
      <c r="BZ42" s="10" t="str">
        <f>IF(BY42&gt;$J42,"SI","NO")</f>
        <v>NO</v>
      </c>
      <c r="CA42" s="132">
        <f>BY42*$I42</f>
        <v>7660620</v>
      </c>
      <c r="CB42" s="113">
        <v>42459</v>
      </c>
      <c r="CC42" s="112">
        <f>ROUND(CB42,0)</f>
        <v>42459</v>
      </c>
      <c r="CD42" s="10" t="str">
        <f>IF(CC42&gt;$J42,"SI","NO")</f>
        <v>NO</v>
      </c>
      <c r="CE42" s="132">
        <f>CC42*$I42</f>
        <v>7642620</v>
      </c>
      <c r="CF42" s="101">
        <v>42133</v>
      </c>
      <c r="CG42" s="112">
        <f>ROUND(CF42,0)</f>
        <v>42133</v>
      </c>
      <c r="CH42" s="10" t="str">
        <f>IF(CG42&gt;$J42,"SI","NO")</f>
        <v>NO</v>
      </c>
      <c r="CI42" s="132">
        <f>CG42*$I42</f>
        <v>7583940</v>
      </c>
      <c r="CJ42" s="101">
        <v>42500</v>
      </c>
      <c r="CK42" s="112">
        <f>ROUND(CJ42,0)</f>
        <v>42500</v>
      </c>
      <c r="CL42" s="10" t="str">
        <f>IF(CK42&gt;$J42,"SI","NO")</f>
        <v>NO</v>
      </c>
      <c r="CM42" s="132">
        <f>CK42*$I42</f>
        <v>7650000</v>
      </c>
      <c r="CN42" s="100">
        <v>37450</v>
      </c>
      <c r="CO42" s="112">
        <f>ROUND(CN42,0)</f>
        <v>37450</v>
      </c>
      <c r="CP42" s="10" t="str">
        <f>IF(CO42&gt;$J42,"SI","NO")</f>
        <v>NO</v>
      </c>
      <c r="CQ42" s="132">
        <f>CO42*$I42</f>
        <v>6741000</v>
      </c>
      <c r="CR42" s="100">
        <v>36205</v>
      </c>
      <c r="CS42" s="112">
        <f>ROUND(CR42,0)</f>
        <v>36205</v>
      </c>
      <c r="CT42" s="10" t="str">
        <f>IF(CS42&gt;$J42,"SI","NO")</f>
        <v>NO</v>
      </c>
      <c r="CU42" s="132">
        <f>CS42*$I42</f>
        <v>6516900</v>
      </c>
      <c r="CV42" s="10"/>
      <c r="CW42" s="10"/>
      <c r="CX42" s="10"/>
      <c r="CY42" s="10"/>
      <c r="CZ42" s="101">
        <v>40303</v>
      </c>
      <c r="DA42" s="112">
        <f>ROUND(CZ42,0)</f>
        <v>40303</v>
      </c>
      <c r="DB42" s="10" t="str">
        <f>IF(DA42&gt;$J42,"SI","NO")</f>
        <v>NO</v>
      </c>
      <c r="DC42" s="132">
        <f>DA42*$I42</f>
        <v>7254540</v>
      </c>
      <c r="DD42" s="101">
        <v>40431</v>
      </c>
      <c r="DE42" s="112">
        <f>ROUND(DD42,0)</f>
        <v>40431</v>
      </c>
      <c r="DF42" s="10" t="str">
        <f>IF(DE42&gt;$J42,"SI","NO")</f>
        <v>NO</v>
      </c>
      <c r="DG42" s="132">
        <f>DE42*$I42</f>
        <v>7277580</v>
      </c>
      <c r="DH42" s="101">
        <v>36388</v>
      </c>
      <c r="DI42" s="112">
        <f>ROUND(DH42,0)</f>
        <v>36388</v>
      </c>
      <c r="DJ42" s="10" t="str">
        <f>IF(DI42&gt;$J42,"SI","NO")</f>
        <v>NO</v>
      </c>
      <c r="DK42" s="132">
        <f>DI42*$I42</f>
        <v>6549840</v>
      </c>
      <c r="DL42" s="10"/>
      <c r="DM42" s="10"/>
      <c r="DN42" s="10"/>
      <c r="DO42" s="10"/>
      <c r="DP42" s="10"/>
      <c r="DQ42" s="10"/>
      <c r="DR42" s="10"/>
      <c r="DS42" s="10"/>
      <c r="DT42" s="10"/>
      <c r="DU42" s="10"/>
      <c r="DV42" s="10"/>
      <c r="DW42" s="10"/>
      <c r="DX42" s="10"/>
      <c r="DY42" s="10"/>
      <c r="DZ42" s="10"/>
      <c r="EA42" s="10"/>
    </row>
    <row r="43" spans="1:131" ht="15.75" customHeight="1" x14ac:dyDescent="0.25">
      <c r="A43" s="39">
        <v>24</v>
      </c>
      <c r="B43" s="265" t="s">
        <v>258</v>
      </c>
      <c r="C43" s="265"/>
      <c r="D43" s="265"/>
      <c r="E43" s="265"/>
      <c r="F43" s="265"/>
      <c r="G43" s="265"/>
      <c r="H43" s="30" t="s">
        <v>231</v>
      </c>
      <c r="I43" s="31">
        <v>146.16000000000003</v>
      </c>
      <c r="J43" s="27">
        <v>75568</v>
      </c>
      <c r="K43" s="28">
        <f t="shared" si="87"/>
        <v>11045018.880000001</v>
      </c>
      <c r="L43" s="101">
        <v>74812</v>
      </c>
      <c r="M43" s="112">
        <f>ROUND(L43,0)</f>
        <v>74812</v>
      </c>
      <c r="N43" s="10" t="str">
        <f>IF(M43&gt;$J43,"SI","NO")</f>
        <v>NO</v>
      </c>
      <c r="O43" s="132">
        <f>M43*$I43</f>
        <v>10934521.920000002</v>
      </c>
      <c r="P43" s="138">
        <v>75553</v>
      </c>
      <c r="Q43" s="112">
        <f>ROUND(P43,0)</f>
        <v>75553</v>
      </c>
      <c r="R43" s="10" t="str">
        <f>IF(Q43&gt;$J43,"SI","NO")</f>
        <v>NO</v>
      </c>
      <c r="S43" s="132">
        <f>Q43*$I43</f>
        <v>11042826.480000002</v>
      </c>
      <c r="T43" s="144">
        <v>68767</v>
      </c>
      <c r="U43" s="112">
        <f>ROUND(T43,0)</f>
        <v>68767</v>
      </c>
      <c r="V43" s="10" t="str">
        <f>IF(U43&gt;$J43,"SI","NO")</f>
        <v>NO</v>
      </c>
      <c r="W43" s="132">
        <f>U43*$I43</f>
        <v>10050984.720000003</v>
      </c>
      <c r="X43" s="144">
        <v>68767</v>
      </c>
      <c r="Y43" s="112">
        <f>ROUND(X43,0)</f>
        <v>68767</v>
      </c>
      <c r="Z43" s="10" t="str">
        <f>IF(Y43&gt;$J43,"SI","NO")</f>
        <v>NO</v>
      </c>
      <c r="AA43" s="132">
        <f>Y43*$I43</f>
        <v>10050984.720000003</v>
      </c>
      <c r="AB43" s="28">
        <v>52898</v>
      </c>
      <c r="AC43" s="112">
        <f>ROUND(AB43,0)</f>
        <v>52898</v>
      </c>
      <c r="AD43" s="10" t="str">
        <f>IF(AC43&gt;$J43,"SI","NO")</f>
        <v>NO</v>
      </c>
      <c r="AE43" s="132">
        <f>AC43*$I43</f>
        <v>7731571.6800000016</v>
      </c>
      <c r="AF43" s="132">
        <v>71600</v>
      </c>
      <c r="AG43" s="112">
        <f>ROUND(AF43,0)</f>
        <v>71600</v>
      </c>
      <c r="AH43" s="10" t="str">
        <f>IF(AG43&gt;$J43,"SI","NO")</f>
        <v>NO</v>
      </c>
      <c r="AI43" s="132">
        <f>AG43*$I43</f>
        <v>10465056.000000002</v>
      </c>
      <c r="AJ43" s="27">
        <v>74800</v>
      </c>
      <c r="AK43" s="112">
        <f>ROUND(AJ43,0)</f>
        <v>74800</v>
      </c>
      <c r="AL43" s="10" t="str">
        <f>IF(AK43&gt;$J43,"SI","NO")</f>
        <v>NO</v>
      </c>
      <c r="AM43" s="132">
        <f>AK43*$I43</f>
        <v>10932768.000000002</v>
      </c>
      <c r="AN43" s="27">
        <v>69583.009999999995</v>
      </c>
      <c r="AO43" s="112">
        <f>ROUND(AN43,0)</f>
        <v>69583</v>
      </c>
      <c r="AP43" s="10" t="str">
        <f>IF(AO43&gt;$J43,"SI","NO")</f>
        <v>NO</v>
      </c>
      <c r="AQ43" s="132">
        <f>AO43*$I43</f>
        <v>10170251.280000001</v>
      </c>
      <c r="AR43" s="158">
        <v>68261</v>
      </c>
      <c r="AS43" s="112">
        <f>ROUND(AR43,0)</f>
        <v>68261</v>
      </c>
      <c r="AT43" s="10" t="str">
        <f>IF(AS43&gt;$J43,"SI","NO")</f>
        <v>NO</v>
      </c>
      <c r="AU43" s="132">
        <f>AS43*$I43</f>
        <v>9977027.7600000016</v>
      </c>
      <c r="AV43" s="28">
        <v>65744</v>
      </c>
      <c r="AW43" s="112">
        <f>ROUND(AV43,0)</f>
        <v>65744</v>
      </c>
      <c r="AX43" s="10" t="str">
        <f>IF(AW43&gt;$J43,"SI","NO")</f>
        <v>NO</v>
      </c>
      <c r="AY43" s="132">
        <f>AW43*$I43</f>
        <v>9609143.040000001</v>
      </c>
      <c r="AZ43" s="28">
        <v>71139.72</v>
      </c>
      <c r="BA43" s="112">
        <f>ROUND(AZ43,0)</f>
        <v>71140</v>
      </c>
      <c r="BB43" s="10" t="str">
        <f>IF(BA43&gt;$J43,"SI","NO")</f>
        <v>NO</v>
      </c>
      <c r="BC43" s="132">
        <f>BA43*$I43</f>
        <v>10397822.400000002</v>
      </c>
      <c r="BD43" s="28">
        <v>51116</v>
      </c>
      <c r="BE43" s="112">
        <f>ROUND(BD43,0)</f>
        <v>51116</v>
      </c>
      <c r="BF43" s="10" t="str">
        <f>IF(BE43&gt;$J43,"SI","NO")</f>
        <v>NO</v>
      </c>
      <c r="BG43" s="132">
        <f>BE43*$I43</f>
        <v>7471114.5600000015</v>
      </c>
      <c r="BH43" s="28">
        <v>74434</v>
      </c>
      <c r="BI43" s="112">
        <f>ROUND(BH43,0)</f>
        <v>74434</v>
      </c>
      <c r="BJ43" s="10" t="str">
        <f>IF(BI43&gt;$J43,"SI","NO")</f>
        <v>NO</v>
      </c>
      <c r="BK43" s="132">
        <f>BI43*$I43</f>
        <v>10879273.440000001</v>
      </c>
      <c r="BL43" s="28">
        <v>74150</v>
      </c>
      <c r="BM43" s="112">
        <f>ROUND(BL43,0)</f>
        <v>74150</v>
      </c>
      <c r="BN43" s="10" t="str">
        <f>IF(BM43&gt;$J43,"SI","NO")</f>
        <v>NO</v>
      </c>
      <c r="BO43" s="132">
        <f>BM43*$I43</f>
        <v>10837764.000000002</v>
      </c>
      <c r="BP43" s="108">
        <v>67331</v>
      </c>
      <c r="BQ43" s="112">
        <f>ROUND(BP43,0)</f>
        <v>67331</v>
      </c>
      <c r="BR43" s="10" t="str">
        <f t="shared" si="55"/>
        <v>NO</v>
      </c>
      <c r="BS43" s="132">
        <f t="shared" si="2"/>
        <v>9841098.9600000009</v>
      </c>
      <c r="BT43" s="132">
        <v>71586</v>
      </c>
      <c r="BU43" s="112">
        <f>ROUND(BT43,0)</f>
        <v>71586</v>
      </c>
      <c r="BV43" s="10" t="str">
        <f>IF(BU43&gt;$J43,"SI","NO")</f>
        <v>NO</v>
      </c>
      <c r="BW43" s="132">
        <f>BU43*$I43</f>
        <v>10463009.760000002</v>
      </c>
      <c r="BX43" s="113">
        <v>75568</v>
      </c>
      <c r="BY43" s="112">
        <f>ROUND(BX43,0)</f>
        <v>75568</v>
      </c>
      <c r="BZ43" s="10" t="str">
        <f>IF(BY43&gt;$J43,"SI","NO")</f>
        <v>NO</v>
      </c>
      <c r="CA43" s="132">
        <f>BY43*$I43</f>
        <v>11045018.880000003</v>
      </c>
      <c r="CB43" s="113">
        <v>75468</v>
      </c>
      <c r="CC43" s="112">
        <f>ROUND(CB43,0)</f>
        <v>75468</v>
      </c>
      <c r="CD43" s="10" t="str">
        <f>IF(CC43&gt;$J43,"SI","NO")</f>
        <v>NO</v>
      </c>
      <c r="CE43" s="132">
        <f>CC43*$I43</f>
        <v>11030402.880000003</v>
      </c>
      <c r="CF43" s="101">
        <v>74812</v>
      </c>
      <c r="CG43" s="112">
        <f>ROUND(CF43,0)</f>
        <v>74812</v>
      </c>
      <c r="CH43" s="10" t="str">
        <f>IF(CG43&gt;$J43,"SI","NO")</f>
        <v>NO</v>
      </c>
      <c r="CI43" s="132">
        <f>CG43*$I43</f>
        <v>10934521.920000002</v>
      </c>
      <c r="CJ43" s="101">
        <v>75000</v>
      </c>
      <c r="CK43" s="112">
        <f>ROUND(CJ43,0)</f>
        <v>75000</v>
      </c>
      <c r="CL43" s="10" t="str">
        <f>IF(CK43&gt;$J43,"SI","NO")</f>
        <v>NO</v>
      </c>
      <c r="CM43" s="132">
        <f>CK43*$I43</f>
        <v>10962000.000000002</v>
      </c>
      <c r="CN43" s="100">
        <v>66500</v>
      </c>
      <c r="CO43" s="112">
        <f>ROUND(CN43,0)</f>
        <v>66500</v>
      </c>
      <c r="CP43" s="10" t="str">
        <f>IF(CO43&gt;$J43,"SI","NO")</f>
        <v>NO</v>
      </c>
      <c r="CQ43" s="132">
        <f>CO43*$I43</f>
        <v>9719640.0000000019</v>
      </c>
      <c r="CR43" s="100">
        <v>64286</v>
      </c>
      <c r="CS43" s="112">
        <f>ROUND(CR43,0)</f>
        <v>64286</v>
      </c>
      <c r="CT43" s="10" t="str">
        <f>IF(CS43&gt;$J43,"SI","NO")</f>
        <v>NO</v>
      </c>
      <c r="CU43" s="132">
        <f>CS43*$I43</f>
        <v>9396041.7600000016</v>
      </c>
      <c r="CV43" s="10"/>
      <c r="CW43" s="10"/>
      <c r="CX43" s="10"/>
      <c r="CY43" s="10"/>
      <c r="CZ43" s="101">
        <v>71563</v>
      </c>
      <c r="DA43" s="112">
        <f>ROUND(CZ43,0)</f>
        <v>71563</v>
      </c>
      <c r="DB43" s="10" t="str">
        <f>IF(DA43&gt;$J43,"SI","NO")</f>
        <v>NO</v>
      </c>
      <c r="DC43" s="132">
        <f>DA43*$I43</f>
        <v>10459648.080000002</v>
      </c>
      <c r="DD43" s="101">
        <v>71790</v>
      </c>
      <c r="DE43" s="112">
        <f>ROUND(DD43,0)</f>
        <v>71790</v>
      </c>
      <c r="DF43" s="10" t="str">
        <f>IF(DE43&gt;$J43,"SI","NO")</f>
        <v>NO</v>
      </c>
      <c r="DG43" s="132">
        <f>DE43*$I43</f>
        <v>10492826.400000002</v>
      </c>
      <c r="DH43" s="101">
        <v>64611</v>
      </c>
      <c r="DI43" s="112">
        <f>ROUND(DH43,0)</f>
        <v>64611</v>
      </c>
      <c r="DJ43" s="10" t="str">
        <f>IF(DI43&gt;$J43,"SI","NO")</f>
        <v>NO</v>
      </c>
      <c r="DK43" s="132">
        <f>DI43*$I43</f>
        <v>9443543.7600000016</v>
      </c>
      <c r="DL43" s="10"/>
      <c r="DM43" s="10"/>
      <c r="DN43" s="10"/>
      <c r="DO43" s="10"/>
      <c r="DP43" s="10"/>
      <c r="DQ43" s="10"/>
      <c r="DR43" s="10"/>
      <c r="DS43" s="10"/>
      <c r="DT43" s="10"/>
      <c r="DU43" s="10"/>
      <c r="DV43" s="10"/>
      <c r="DW43" s="10"/>
      <c r="DX43" s="10"/>
      <c r="DY43" s="10"/>
      <c r="DZ43" s="10"/>
      <c r="EA43" s="10"/>
    </row>
    <row r="44" spans="1:131" ht="14.25" x14ac:dyDescent="0.2">
      <c r="A44" s="264" t="s">
        <v>259</v>
      </c>
      <c r="B44" s="264"/>
      <c r="C44" s="264"/>
      <c r="D44" s="264"/>
      <c r="E44" s="264"/>
      <c r="F44" s="264"/>
      <c r="G44" s="264"/>
      <c r="H44" s="264"/>
      <c r="I44" s="264"/>
      <c r="J44" s="264"/>
      <c r="K44" s="264"/>
      <c r="L44" s="136"/>
      <c r="M44" s="136"/>
      <c r="N44" s="136"/>
      <c r="O44" s="136"/>
      <c r="P44" s="136"/>
      <c r="Q44" s="136"/>
      <c r="R44" s="136"/>
      <c r="S44" s="136"/>
      <c r="T44" s="147"/>
      <c r="U44" s="136"/>
      <c r="V44" s="136"/>
      <c r="W44" s="136"/>
      <c r="X44" s="147"/>
      <c r="Y44" s="136"/>
      <c r="Z44" s="136"/>
      <c r="AA44" s="136"/>
      <c r="AB44" s="114"/>
      <c r="AC44" s="136"/>
      <c r="AD44" s="136"/>
      <c r="AE44" s="136"/>
      <c r="AF44" s="136"/>
      <c r="AG44" s="136"/>
      <c r="AH44" s="136"/>
      <c r="AI44" s="136"/>
      <c r="AJ44" s="136"/>
      <c r="AK44" s="136"/>
      <c r="AL44" s="136"/>
      <c r="AM44" s="136"/>
      <c r="AN44" s="136"/>
      <c r="AO44" s="136"/>
      <c r="AP44" s="136"/>
      <c r="AQ44" s="136"/>
      <c r="AR44" s="136"/>
      <c r="AS44" s="136"/>
      <c r="AT44" s="136"/>
      <c r="AU44" s="136"/>
      <c r="AV44" s="136"/>
      <c r="AW44" s="136"/>
      <c r="AX44" s="136"/>
      <c r="AY44" s="136"/>
      <c r="AZ44" s="136"/>
      <c r="BA44" s="136"/>
      <c r="BB44" s="136"/>
      <c r="BC44" s="136"/>
      <c r="BD44" s="136"/>
      <c r="BE44" s="136"/>
      <c r="BF44" s="136"/>
      <c r="BG44" s="136"/>
      <c r="BH44" s="136"/>
      <c r="BI44" s="136"/>
      <c r="BJ44" s="136"/>
      <c r="BK44" s="136"/>
      <c r="BL44" s="136"/>
      <c r="BM44" s="136"/>
      <c r="BN44" s="136"/>
      <c r="BO44" s="136"/>
      <c r="BP44" s="136"/>
      <c r="BQ44" s="136"/>
      <c r="BR44" s="136"/>
      <c r="BS44" s="136"/>
      <c r="BT44" s="136" t="s">
        <v>233</v>
      </c>
      <c r="BU44" s="136"/>
      <c r="BV44" s="136"/>
      <c r="BW44" s="136"/>
      <c r="BX44" s="136"/>
      <c r="BY44" s="136"/>
      <c r="BZ44" s="136"/>
      <c r="CA44" s="136"/>
      <c r="CB44" s="136"/>
      <c r="CC44" s="136"/>
      <c r="CD44" s="136"/>
      <c r="CE44" s="136"/>
      <c r="CF44" s="136"/>
      <c r="CG44" s="136"/>
      <c r="CH44" s="136"/>
      <c r="CI44" s="136"/>
      <c r="CJ44" s="136"/>
      <c r="CK44" s="136"/>
      <c r="CL44" s="136"/>
      <c r="CM44" s="136"/>
      <c r="CN44" s="136"/>
      <c r="CO44" s="136"/>
      <c r="CP44" s="136"/>
      <c r="CQ44" s="136"/>
      <c r="CR44" s="136"/>
      <c r="CS44" s="136"/>
      <c r="CT44" s="136"/>
      <c r="CU44" s="136"/>
      <c r="CV44" s="136"/>
      <c r="CW44" s="136"/>
      <c r="CX44" s="136"/>
      <c r="CY44" s="136"/>
      <c r="CZ44" s="136"/>
      <c r="DA44" s="136"/>
      <c r="DB44" s="136"/>
      <c r="DC44" s="136"/>
      <c r="DD44" s="136"/>
      <c r="DE44" s="136"/>
      <c r="DF44" s="136"/>
      <c r="DG44" s="136"/>
      <c r="DH44" s="136"/>
      <c r="DI44" s="136"/>
      <c r="DJ44" s="136"/>
      <c r="DK44" s="136"/>
      <c r="DL44" s="136"/>
      <c r="DM44" s="136"/>
      <c r="DN44" s="136"/>
      <c r="DO44" s="136"/>
      <c r="DP44" s="136"/>
      <c r="DQ44" s="136"/>
      <c r="DR44" s="136"/>
      <c r="DS44" s="136"/>
      <c r="DT44" s="136"/>
      <c r="DU44" s="136"/>
      <c r="DV44" s="136"/>
      <c r="DW44" s="136"/>
      <c r="DX44" s="136"/>
      <c r="DY44" s="136"/>
      <c r="DZ44" s="136"/>
      <c r="EA44" s="136"/>
    </row>
    <row r="45" spans="1:131" ht="15" customHeight="1" x14ac:dyDescent="0.25">
      <c r="A45" s="39">
        <v>25</v>
      </c>
      <c r="B45" s="265" t="s">
        <v>260</v>
      </c>
      <c r="C45" s="265"/>
      <c r="D45" s="265"/>
      <c r="E45" s="265"/>
      <c r="F45" s="265"/>
      <c r="G45" s="265"/>
      <c r="H45" s="30" t="s">
        <v>261</v>
      </c>
      <c r="I45" s="32">
        <v>403</v>
      </c>
      <c r="J45" s="27">
        <v>501712</v>
      </c>
      <c r="K45" s="28">
        <f t="shared" ref="K45:K66" si="88">ROUND(I45*J45,2)</f>
        <v>202189936</v>
      </c>
      <c r="L45" s="100">
        <v>431472</v>
      </c>
      <c r="M45" s="112">
        <f t="shared" ref="M45:M66" si="89">ROUND(L45,0)</f>
        <v>431472</v>
      </c>
      <c r="N45" s="10" t="str">
        <f t="shared" ref="N45:N66" si="90">IF(M45&gt;$J45,"SI","NO")</f>
        <v>NO</v>
      </c>
      <c r="O45" s="132">
        <f t="shared" ref="O45:O66" si="91">M45*$I45</f>
        <v>173883216</v>
      </c>
      <c r="P45" s="137">
        <v>481644</v>
      </c>
      <c r="Q45" s="112">
        <f t="shared" ref="Q45:Q66" si="92">ROUND(P45,0)</f>
        <v>481644</v>
      </c>
      <c r="R45" s="10" t="str">
        <f t="shared" ref="R45:R66" si="93">IF(Q45&gt;$J45,"SI","NO")</f>
        <v>NO</v>
      </c>
      <c r="S45" s="132">
        <f t="shared" ref="S45:S66" si="94">Q45*$I45</f>
        <v>194102532</v>
      </c>
      <c r="T45" s="143">
        <v>461575</v>
      </c>
      <c r="U45" s="112">
        <f t="shared" ref="U45:U66" si="95">ROUND(T45,0)</f>
        <v>461575</v>
      </c>
      <c r="V45" s="10" t="str">
        <f t="shared" ref="V45:V66" si="96">IF(U45&gt;$J45,"SI","NO")</f>
        <v>NO</v>
      </c>
      <c r="W45" s="132">
        <f t="shared" ref="W45:W66" si="97">U45*$I45</f>
        <v>186014725</v>
      </c>
      <c r="X45" s="143">
        <v>456558</v>
      </c>
      <c r="Y45" s="112">
        <f t="shared" ref="Y45:Y66" si="98">ROUND(X45,0)</f>
        <v>456558</v>
      </c>
      <c r="Z45" s="10" t="str">
        <f t="shared" ref="Z45:Z66" si="99">IF(Y45&gt;$J45,"SI","NO")</f>
        <v>NO</v>
      </c>
      <c r="AA45" s="132">
        <f t="shared" ref="AA45:AA66" si="100">Y45*$I45</f>
        <v>183992874</v>
      </c>
      <c r="AB45" s="28">
        <v>475272</v>
      </c>
      <c r="AC45" s="112">
        <f t="shared" ref="AC45:AC66" si="101">ROUND(AB45,0)</f>
        <v>475272</v>
      </c>
      <c r="AD45" s="10" t="str">
        <f t="shared" ref="AD45:AD66" si="102">IF(AC45&gt;$J45,"SI","NO")</f>
        <v>NO</v>
      </c>
      <c r="AE45" s="132">
        <f t="shared" ref="AE45:AE66" si="103">AC45*$I45</f>
        <v>191534616</v>
      </c>
      <c r="AF45" s="132">
        <v>475100</v>
      </c>
      <c r="AG45" s="112">
        <f t="shared" ref="AG45:AG66" si="104">ROUND(AF45,0)</f>
        <v>475100</v>
      </c>
      <c r="AH45" s="10" t="str">
        <f t="shared" ref="AH45:AH66" si="105">IF(AG45&gt;$J45,"SI","NO")</f>
        <v>NO</v>
      </c>
      <c r="AI45" s="132">
        <f t="shared" ref="AI45:AI66" si="106">AG45*$I45</f>
        <v>191465300</v>
      </c>
      <c r="AJ45" s="27">
        <v>440000</v>
      </c>
      <c r="AK45" s="112">
        <f t="shared" ref="AK45:AK66" si="107">ROUND(AJ45,0)</f>
        <v>440000</v>
      </c>
      <c r="AL45" s="10" t="str">
        <f t="shared" ref="AL45:AL66" si="108">IF(AK45&gt;$J45,"SI","NO")</f>
        <v>NO</v>
      </c>
      <c r="AM45" s="132">
        <f t="shared" ref="AM45:AM66" si="109">AK45*$I45</f>
        <v>177320000</v>
      </c>
      <c r="AN45" s="27">
        <v>461976.41</v>
      </c>
      <c r="AO45" s="112">
        <f t="shared" ref="AO45:AO66" si="110">ROUND(AN45,0)</f>
        <v>461976</v>
      </c>
      <c r="AP45" s="10" t="str">
        <f t="shared" ref="AP45:AP66" si="111">IF(AO45&gt;$J45,"SI","NO")</f>
        <v>NO</v>
      </c>
      <c r="AQ45" s="132">
        <f t="shared" ref="AQ45:AQ66" si="112">AO45*$I45</f>
        <v>186176328</v>
      </c>
      <c r="AR45" s="158">
        <v>453196</v>
      </c>
      <c r="AS45" s="112">
        <f t="shared" ref="AS45:AS66" si="113">ROUND(AR45,0)</f>
        <v>453196</v>
      </c>
      <c r="AT45" s="10" t="str">
        <f t="shared" ref="AT45:AT66" si="114">IF(AS45&gt;$J45,"SI","NO")</f>
        <v>NO</v>
      </c>
      <c r="AU45" s="132">
        <f t="shared" ref="AU45:AU66" si="115">AS45*$I45</f>
        <v>182637988</v>
      </c>
      <c r="AV45" s="28">
        <v>471609</v>
      </c>
      <c r="AW45" s="112">
        <f t="shared" ref="AW45:AW66" si="116">ROUND(AV45,0)</f>
        <v>471609</v>
      </c>
      <c r="AX45" s="10" t="str">
        <f t="shared" ref="AX45:AX66" si="117">IF(AW45&gt;$J45,"SI","NO")</f>
        <v>NO</v>
      </c>
      <c r="AY45" s="132">
        <f t="shared" ref="AY45:AY66" si="118">AW45*$I45</f>
        <v>190058427</v>
      </c>
      <c r="AZ45" s="28">
        <v>472311.68</v>
      </c>
      <c r="BA45" s="112">
        <f t="shared" ref="BA45:BA66" si="119">ROUND(AZ45,0)</f>
        <v>472312</v>
      </c>
      <c r="BB45" s="10" t="str">
        <f t="shared" ref="BB45:BB66" si="120">IF(BA45&gt;$J45,"SI","NO")</f>
        <v>NO</v>
      </c>
      <c r="BC45" s="132">
        <f t="shared" ref="BC45:BC66" si="121">BA45*$I45</f>
        <v>190341736</v>
      </c>
      <c r="BD45" s="28">
        <v>501711</v>
      </c>
      <c r="BE45" s="112">
        <f t="shared" ref="BE45:BE66" si="122">ROUND(BD45,0)</f>
        <v>501711</v>
      </c>
      <c r="BF45" s="10" t="str">
        <f t="shared" ref="BF45:BF66" si="123">IF(BE45&gt;$J45,"SI","NO")</f>
        <v>NO</v>
      </c>
      <c r="BG45" s="132">
        <f t="shared" ref="BG45:BG66" si="124">BE45*$I45</f>
        <v>202189533</v>
      </c>
      <c r="BH45" s="28">
        <v>486661</v>
      </c>
      <c r="BI45" s="112">
        <f t="shared" ref="BI45:BI66" si="125">ROUND(BH45,0)</f>
        <v>486661</v>
      </c>
      <c r="BJ45" s="10" t="str">
        <f t="shared" ref="BJ45:BJ66" si="126">IF(BI45&gt;$J45,"SI","NO")</f>
        <v>NO</v>
      </c>
      <c r="BK45" s="132">
        <f t="shared" ref="BK45:BK66" si="127">BI45*$I45</f>
        <v>196124383</v>
      </c>
      <c r="BL45" s="28">
        <v>447150</v>
      </c>
      <c r="BM45" s="112">
        <f t="shared" ref="BM45:BM66" si="128">ROUND(BL45,0)</f>
        <v>447150</v>
      </c>
      <c r="BN45" s="10" t="str">
        <f t="shared" ref="BN45:BN66" si="129">IF(BM45&gt;$J45,"SI","NO")</f>
        <v>NO</v>
      </c>
      <c r="BO45" s="132">
        <f t="shared" ref="BO45:BO66" si="130">BM45*$I45</f>
        <v>180201450</v>
      </c>
      <c r="BP45" s="108">
        <v>447025</v>
      </c>
      <c r="BQ45" s="112">
        <f>ROUND(BP45,0)</f>
        <v>447025</v>
      </c>
      <c r="BR45" s="10" t="str">
        <f t="shared" si="55"/>
        <v>NO</v>
      </c>
      <c r="BS45" s="132">
        <f t="shared" si="2"/>
        <v>180151075</v>
      </c>
      <c r="BT45" s="132">
        <v>475272</v>
      </c>
      <c r="BU45" s="112">
        <f t="shared" ref="BU45:BU66" si="131">ROUND(BT45,0)</f>
        <v>475272</v>
      </c>
      <c r="BV45" s="10" t="str">
        <f t="shared" ref="BV45:BV66" si="132">IF(BU45&gt;$J45,"SI","NO")</f>
        <v>NO</v>
      </c>
      <c r="BW45" s="132">
        <f t="shared" ref="BW45:BW66" si="133">BU45*$I45</f>
        <v>191534616</v>
      </c>
      <c r="BX45" s="113">
        <v>421438</v>
      </c>
      <c r="BY45" s="112">
        <f t="shared" ref="BY45:BY66" si="134">ROUND(BX45,0)</f>
        <v>421438</v>
      </c>
      <c r="BZ45" s="10" t="str">
        <f t="shared" ref="BZ45:BZ66" si="135">IF(BY45&gt;$J45,"SI","NO")</f>
        <v>NO</v>
      </c>
      <c r="CA45" s="132">
        <f t="shared" ref="CA45:CA66" si="136">BY45*$I45</f>
        <v>169839514</v>
      </c>
      <c r="CB45" s="113">
        <v>477535</v>
      </c>
      <c r="CC45" s="112">
        <f t="shared" ref="CC45:CC66" si="137">ROUND(CB45,0)</f>
        <v>477535</v>
      </c>
      <c r="CD45" s="10" t="str">
        <f t="shared" ref="CD45:CD66" si="138">IF(CC45&gt;$J45,"SI","NO")</f>
        <v>NO</v>
      </c>
      <c r="CE45" s="132">
        <f t="shared" ref="CE45:CE66" si="139">CC45*$I45</f>
        <v>192446605</v>
      </c>
      <c r="CF45" s="100">
        <v>451541</v>
      </c>
      <c r="CG45" s="112">
        <f t="shared" ref="CG45:CG66" si="140">ROUND(CF45,0)</f>
        <v>451541</v>
      </c>
      <c r="CH45" s="10" t="str">
        <f t="shared" ref="CH45:CH66" si="141">IF(CG45&gt;$J45,"SI","NO")</f>
        <v>NO</v>
      </c>
      <c r="CI45" s="132">
        <f t="shared" ref="CI45:CI66" si="142">CG45*$I45</f>
        <v>181971023</v>
      </c>
      <c r="CJ45" s="100">
        <v>500000</v>
      </c>
      <c r="CK45" s="112">
        <f t="shared" ref="CK45:CK66" si="143">ROUND(CJ45,0)</f>
        <v>500000</v>
      </c>
      <c r="CL45" s="10" t="str">
        <f t="shared" ref="CL45:CL66" si="144">IF(CK45&gt;$J45,"SI","NO")</f>
        <v>NO</v>
      </c>
      <c r="CM45" s="132">
        <f t="shared" ref="CM45:CM66" si="145">CK45*$I45</f>
        <v>201500000</v>
      </c>
      <c r="CN45" s="100">
        <v>441550</v>
      </c>
      <c r="CO45" s="112">
        <f t="shared" ref="CO45:CO66" si="146">ROUND(CN45,0)</f>
        <v>441550</v>
      </c>
      <c r="CP45" s="10" t="str">
        <f t="shared" ref="CP45:CP66" si="147">IF(CO45&gt;$J45,"SI","NO")</f>
        <v>NO</v>
      </c>
      <c r="CQ45" s="132">
        <f t="shared" ref="CQ45:CQ66" si="148">CO45*$I45</f>
        <v>177944650</v>
      </c>
      <c r="CR45" s="100">
        <v>426806</v>
      </c>
      <c r="CS45" s="112">
        <f t="shared" ref="CS45:CS66" si="149">ROUND(CR45,0)</f>
        <v>426806</v>
      </c>
      <c r="CT45" s="10" t="str">
        <f t="shared" ref="CT45:CT66" si="150">IF(CS45&gt;$J45,"SI","NO")</f>
        <v>NO</v>
      </c>
      <c r="CU45" s="132">
        <f t="shared" ref="CU45:CU66" si="151">CS45*$I45</f>
        <v>172002818</v>
      </c>
      <c r="CV45" s="10"/>
      <c r="CW45" s="10"/>
      <c r="CX45" s="10"/>
      <c r="CY45" s="10"/>
      <c r="CZ45" s="100">
        <v>401871</v>
      </c>
      <c r="DA45" s="112">
        <f t="shared" ref="DA45:DA66" si="152">ROUND(CZ45,0)</f>
        <v>401871</v>
      </c>
      <c r="DB45" s="10" t="str">
        <f t="shared" ref="DB45:DB66" si="153">IF(DA45&gt;$J45,"SI","NO")</f>
        <v>NO</v>
      </c>
      <c r="DC45" s="132">
        <f t="shared" ref="DC45:DC66" si="154">DA45*$I45</f>
        <v>161954013</v>
      </c>
      <c r="DD45" s="100">
        <v>401370</v>
      </c>
      <c r="DE45" s="112">
        <f t="shared" ref="DE45:DE66" si="155">ROUND(DD45,0)</f>
        <v>401370</v>
      </c>
      <c r="DF45" s="10" t="str">
        <f t="shared" ref="DF45:DF66" si="156">IF(DE45&gt;$J45,"SI","NO")</f>
        <v>NO</v>
      </c>
      <c r="DG45" s="132">
        <f t="shared" ref="DG45:DG66" si="157">DE45*$I45</f>
        <v>161752110</v>
      </c>
      <c r="DH45" s="100">
        <v>428964</v>
      </c>
      <c r="DI45" s="112">
        <f t="shared" ref="DI45:DI66" si="158">ROUND(DH45,0)</f>
        <v>428964</v>
      </c>
      <c r="DJ45" s="10" t="str">
        <f t="shared" ref="DJ45:DJ66" si="159">IF(DI45&gt;$J45,"SI","NO")</f>
        <v>NO</v>
      </c>
      <c r="DK45" s="132">
        <f t="shared" ref="DK45:DK66" si="160">DI45*$I45</f>
        <v>172872492</v>
      </c>
      <c r="DL45" s="10"/>
      <c r="DM45" s="10"/>
      <c r="DN45" s="10"/>
      <c r="DO45" s="10"/>
      <c r="DP45" s="10"/>
      <c r="DQ45" s="10"/>
      <c r="DR45" s="10"/>
      <c r="DS45" s="10"/>
      <c r="DT45" s="10"/>
      <c r="DU45" s="10"/>
      <c r="DV45" s="10"/>
      <c r="DW45" s="10"/>
      <c r="DX45" s="10"/>
      <c r="DY45" s="10"/>
      <c r="DZ45" s="10"/>
      <c r="EA45" s="10"/>
    </row>
    <row r="46" spans="1:131" ht="15" customHeight="1" x14ac:dyDescent="0.25">
      <c r="A46" s="39">
        <v>26</v>
      </c>
      <c r="B46" s="265" t="s">
        <v>262</v>
      </c>
      <c r="C46" s="265"/>
      <c r="D46" s="265"/>
      <c r="E46" s="265"/>
      <c r="F46" s="265"/>
      <c r="G46" s="265"/>
      <c r="H46" s="30" t="s">
        <v>261</v>
      </c>
      <c r="I46" s="32">
        <v>202</v>
      </c>
      <c r="J46" s="27">
        <v>759581</v>
      </c>
      <c r="K46" s="28">
        <f t="shared" si="88"/>
        <v>153435362</v>
      </c>
      <c r="L46" s="101">
        <v>653240</v>
      </c>
      <c r="M46" s="112">
        <f t="shared" si="89"/>
        <v>653240</v>
      </c>
      <c r="N46" s="10" t="str">
        <f t="shared" si="90"/>
        <v>NO</v>
      </c>
      <c r="O46" s="132">
        <f t="shared" si="91"/>
        <v>131954480</v>
      </c>
      <c r="P46" s="138">
        <v>729198</v>
      </c>
      <c r="Q46" s="112">
        <f t="shared" si="92"/>
        <v>729198</v>
      </c>
      <c r="R46" s="10" t="str">
        <f t="shared" si="93"/>
        <v>NO</v>
      </c>
      <c r="S46" s="132">
        <f t="shared" si="94"/>
        <v>147297996</v>
      </c>
      <c r="T46" s="144">
        <v>692000</v>
      </c>
      <c r="U46" s="112">
        <f t="shared" si="95"/>
        <v>692000</v>
      </c>
      <c r="V46" s="10" t="str">
        <f t="shared" si="96"/>
        <v>NO</v>
      </c>
      <c r="W46" s="132">
        <f t="shared" si="97"/>
        <v>139784000</v>
      </c>
      <c r="X46" s="144">
        <v>691219</v>
      </c>
      <c r="Y46" s="112">
        <f t="shared" si="98"/>
        <v>691219</v>
      </c>
      <c r="Z46" s="10" t="str">
        <f t="shared" si="99"/>
        <v>NO</v>
      </c>
      <c r="AA46" s="132">
        <f t="shared" si="100"/>
        <v>139626238</v>
      </c>
      <c r="AB46" s="28">
        <v>719551</v>
      </c>
      <c r="AC46" s="112">
        <f t="shared" si="101"/>
        <v>719551</v>
      </c>
      <c r="AD46" s="10" t="str">
        <f t="shared" si="102"/>
        <v>NO</v>
      </c>
      <c r="AE46" s="132">
        <f t="shared" si="103"/>
        <v>145349302</v>
      </c>
      <c r="AF46" s="132">
        <v>719300</v>
      </c>
      <c r="AG46" s="112">
        <f t="shared" si="104"/>
        <v>719300</v>
      </c>
      <c r="AH46" s="10" t="str">
        <f t="shared" si="105"/>
        <v>NO</v>
      </c>
      <c r="AI46" s="132">
        <f t="shared" si="106"/>
        <v>145298600</v>
      </c>
      <c r="AJ46" s="27">
        <v>660000</v>
      </c>
      <c r="AK46" s="112">
        <f t="shared" si="107"/>
        <v>660000</v>
      </c>
      <c r="AL46" s="10" t="str">
        <f t="shared" si="108"/>
        <v>NO</v>
      </c>
      <c r="AM46" s="132">
        <f t="shared" si="109"/>
        <v>133320000</v>
      </c>
      <c r="AN46" s="27">
        <v>699422.18</v>
      </c>
      <c r="AO46" s="112">
        <f t="shared" si="110"/>
        <v>699422</v>
      </c>
      <c r="AP46" s="10" t="str">
        <f t="shared" si="111"/>
        <v>NO</v>
      </c>
      <c r="AQ46" s="132">
        <f t="shared" si="112"/>
        <v>141283244</v>
      </c>
      <c r="AR46" s="158">
        <v>686130</v>
      </c>
      <c r="AS46" s="112">
        <f t="shared" si="113"/>
        <v>686130</v>
      </c>
      <c r="AT46" s="10" t="str">
        <f t="shared" si="114"/>
        <v>NO</v>
      </c>
      <c r="AU46" s="132">
        <f t="shared" si="115"/>
        <v>138598260</v>
      </c>
      <c r="AV46" s="28">
        <v>691219</v>
      </c>
      <c r="AW46" s="112">
        <f t="shared" si="116"/>
        <v>691219</v>
      </c>
      <c r="AX46" s="10" t="str">
        <f t="shared" si="117"/>
        <v>NO</v>
      </c>
      <c r="AY46" s="132">
        <f t="shared" si="118"/>
        <v>139626238</v>
      </c>
      <c r="AZ46" s="28">
        <v>715069.55</v>
      </c>
      <c r="BA46" s="112">
        <f t="shared" si="119"/>
        <v>715070</v>
      </c>
      <c r="BB46" s="10" t="str">
        <f t="shared" si="120"/>
        <v>NO</v>
      </c>
      <c r="BC46" s="132">
        <f t="shared" si="121"/>
        <v>144444140</v>
      </c>
      <c r="BD46" s="28">
        <v>759580</v>
      </c>
      <c r="BE46" s="112">
        <f t="shared" si="122"/>
        <v>759580</v>
      </c>
      <c r="BF46" s="10" t="str">
        <f t="shared" si="123"/>
        <v>NO</v>
      </c>
      <c r="BG46" s="132">
        <f t="shared" si="124"/>
        <v>153435160</v>
      </c>
      <c r="BH46" s="28">
        <v>729198</v>
      </c>
      <c r="BI46" s="112">
        <f t="shared" si="125"/>
        <v>729198</v>
      </c>
      <c r="BJ46" s="10" t="str">
        <f t="shared" si="126"/>
        <v>NO</v>
      </c>
      <c r="BK46" s="132">
        <f t="shared" si="127"/>
        <v>147297996</v>
      </c>
      <c r="BL46" s="28">
        <v>690450</v>
      </c>
      <c r="BM46" s="112">
        <f t="shared" si="128"/>
        <v>690450</v>
      </c>
      <c r="BN46" s="10" t="str">
        <f t="shared" si="129"/>
        <v>NO</v>
      </c>
      <c r="BO46" s="132">
        <f t="shared" si="130"/>
        <v>139470900</v>
      </c>
      <c r="BP46" s="108">
        <v>676787</v>
      </c>
      <c r="BQ46" s="112">
        <f>ROUND(BP46,0)</f>
        <v>676787</v>
      </c>
      <c r="BR46" s="10" t="str">
        <f t="shared" si="55"/>
        <v>NO</v>
      </c>
      <c r="BS46" s="132">
        <f t="shared" si="2"/>
        <v>136710974</v>
      </c>
      <c r="BT46" s="132">
        <v>719552</v>
      </c>
      <c r="BU46" s="112">
        <f t="shared" si="131"/>
        <v>719552</v>
      </c>
      <c r="BV46" s="10" t="str">
        <f t="shared" si="132"/>
        <v>NO</v>
      </c>
      <c r="BW46" s="132">
        <f t="shared" si="133"/>
        <v>145349504</v>
      </c>
      <c r="BX46" s="113">
        <v>638048</v>
      </c>
      <c r="BY46" s="112">
        <f t="shared" si="134"/>
        <v>638048</v>
      </c>
      <c r="BZ46" s="10" t="str">
        <f t="shared" si="135"/>
        <v>NO</v>
      </c>
      <c r="CA46" s="132">
        <f t="shared" si="136"/>
        <v>128885696</v>
      </c>
      <c r="CB46" s="113">
        <v>723026</v>
      </c>
      <c r="CC46" s="112">
        <f t="shared" si="137"/>
        <v>723026</v>
      </c>
      <c r="CD46" s="10" t="str">
        <f t="shared" si="138"/>
        <v>NO</v>
      </c>
      <c r="CE46" s="132">
        <f t="shared" si="139"/>
        <v>146051252</v>
      </c>
      <c r="CF46" s="101">
        <v>683623</v>
      </c>
      <c r="CG46" s="112">
        <f t="shared" si="140"/>
        <v>683623</v>
      </c>
      <c r="CH46" s="10" t="str">
        <f t="shared" si="141"/>
        <v>NO</v>
      </c>
      <c r="CI46" s="132">
        <f t="shared" si="142"/>
        <v>138091846</v>
      </c>
      <c r="CJ46" s="101">
        <v>759000</v>
      </c>
      <c r="CK46" s="112">
        <f t="shared" si="143"/>
        <v>759000</v>
      </c>
      <c r="CL46" s="10" t="str">
        <f t="shared" si="144"/>
        <v>NO</v>
      </c>
      <c r="CM46" s="132">
        <f t="shared" si="145"/>
        <v>153318000</v>
      </c>
      <c r="CN46" s="100">
        <v>668400</v>
      </c>
      <c r="CO46" s="112">
        <f t="shared" si="146"/>
        <v>668400</v>
      </c>
      <c r="CP46" s="10" t="str">
        <f t="shared" si="147"/>
        <v>NO</v>
      </c>
      <c r="CQ46" s="132">
        <f t="shared" si="148"/>
        <v>135016800</v>
      </c>
      <c r="CR46" s="100">
        <v>646176</v>
      </c>
      <c r="CS46" s="112">
        <f t="shared" si="149"/>
        <v>646176</v>
      </c>
      <c r="CT46" s="10" t="str">
        <f t="shared" si="150"/>
        <v>NO</v>
      </c>
      <c r="CU46" s="132">
        <f t="shared" si="151"/>
        <v>130527552</v>
      </c>
      <c r="CV46" s="10"/>
      <c r="CW46" s="10"/>
      <c r="CX46" s="10"/>
      <c r="CY46" s="10"/>
      <c r="CZ46" s="101">
        <v>608424</v>
      </c>
      <c r="DA46" s="112">
        <f t="shared" si="152"/>
        <v>608424</v>
      </c>
      <c r="DB46" s="10" t="str">
        <f t="shared" si="153"/>
        <v>NO</v>
      </c>
      <c r="DC46" s="132">
        <f t="shared" si="154"/>
        <v>122901648</v>
      </c>
      <c r="DD46" s="101">
        <v>607665</v>
      </c>
      <c r="DE46" s="112">
        <f t="shared" si="155"/>
        <v>607665</v>
      </c>
      <c r="DF46" s="10" t="str">
        <f t="shared" si="156"/>
        <v>NO</v>
      </c>
      <c r="DG46" s="132">
        <f t="shared" si="157"/>
        <v>122748330</v>
      </c>
      <c r="DH46" s="101">
        <v>649442</v>
      </c>
      <c r="DI46" s="112">
        <f t="shared" si="158"/>
        <v>649442</v>
      </c>
      <c r="DJ46" s="10" t="str">
        <f t="shared" si="159"/>
        <v>NO</v>
      </c>
      <c r="DK46" s="132">
        <f t="shared" si="160"/>
        <v>131187284</v>
      </c>
      <c r="DL46" s="10"/>
      <c r="DM46" s="10"/>
      <c r="DN46" s="10"/>
      <c r="DO46" s="10"/>
      <c r="DP46" s="10"/>
      <c r="DQ46" s="10"/>
      <c r="DR46" s="10"/>
      <c r="DS46" s="10"/>
      <c r="DT46" s="10"/>
      <c r="DU46" s="10"/>
      <c r="DV46" s="10"/>
      <c r="DW46" s="10"/>
      <c r="DX46" s="10"/>
      <c r="DY46" s="10"/>
      <c r="DZ46" s="10"/>
      <c r="EA46" s="10"/>
    </row>
    <row r="47" spans="1:131" ht="15" customHeight="1" x14ac:dyDescent="0.25">
      <c r="A47" s="39">
        <v>27</v>
      </c>
      <c r="B47" s="265" t="s">
        <v>263</v>
      </c>
      <c r="C47" s="265"/>
      <c r="D47" s="265"/>
      <c r="E47" s="265"/>
      <c r="F47" s="265"/>
      <c r="G47" s="265"/>
      <c r="H47" s="30" t="s">
        <v>261</v>
      </c>
      <c r="I47" s="32">
        <v>34</v>
      </c>
      <c r="J47" s="27">
        <v>637551</v>
      </c>
      <c r="K47" s="28">
        <f t="shared" si="88"/>
        <v>21676734</v>
      </c>
      <c r="L47" s="101">
        <v>631175</v>
      </c>
      <c r="M47" s="112">
        <f t="shared" si="89"/>
        <v>631175</v>
      </c>
      <c r="N47" s="10" t="str">
        <f t="shared" si="90"/>
        <v>NO</v>
      </c>
      <c r="O47" s="132">
        <f t="shared" si="91"/>
        <v>21459950</v>
      </c>
      <c r="P47" s="138">
        <v>573796</v>
      </c>
      <c r="Q47" s="112">
        <f t="shared" si="92"/>
        <v>573796</v>
      </c>
      <c r="R47" s="10" t="str">
        <f t="shared" si="93"/>
        <v>NO</v>
      </c>
      <c r="S47" s="132">
        <f t="shared" si="94"/>
        <v>19509064</v>
      </c>
      <c r="T47" s="144">
        <v>554670</v>
      </c>
      <c r="U47" s="112">
        <f t="shared" si="95"/>
        <v>554670</v>
      </c>
      <c r="V47" s="10" t="str">
        <f t="shared" si="96"/>
        <v>NO</v>
      </c>
      <c r="W47" s="132">
        <f t="shared" si="97"/>
        <v>18858780</v>
      </c>
      <c r="X47" s="144">
        <v>580171</v>
      </c>
      <c r="Y47" s="112">
        <f t="shared" si="98"/>
        <v>580171</v>
      </c>
      <c r="Z47" s="10" t="str">
        <f t="shared" si="99"/>
        <v>NO</v>
      </c>
      <c r="AA47" s="132">
        <f t="shared" si="100"/>
        <v>19725814</v>
      </c>
      <c r="AB47" s="28">
        <v>603952</v>
      </c>
      <c r="AC47" s="112">
        <f t="shared" si="101"/>
        <v>603952</v>
      </c>
      <c r="AD47" s="10" t="str">
        <f t="shared" si="102"/>
        <v>NO</v>
      </c>
      <c r="AE47" s="132">
        <f t="shared" si="103"/>
        <v>20534368</v>
      </c>
      <c r="AF47" s="132">
        <v>603700</v>
      </c>
      <c r="AG47" s="112">
        <f t="shared" si="104"/>
        <v>603700</v>
      </c>
      <c r="AH47" s="10" t="str">
        <f t="shared" si="105"/>
        <v>NO</v>
      </c>
      <c r="AI47" s="132">
        <f t="shared" si="106"/>
        <v>20525800</v>
      </c>
      <c r="AJ47" s="27">
        <v>570000</v>
      </c>
      <c r="AK47" s="112">
        <f t="shared" si="107"/>
        <v>570000</v>
      </c>
      <c r="AL47" s="10" t="str">
        <f t="shared" si="108"/>
        <v>NO</v>
      </c>
      <c r="AM47" s="132">
        <f t="shared" si="109"/>
        <v>19380000</v>
      </c>
      <c r="AN47" s="27">
        <v>587056.96</v>
      </c>
      <c r="AO47" s="112">
        <f t="shared" si="110"/>
        <v>587057</v>
      </c>
      <c r="AP47" s="10" t="str">
        <f t="shared" si="111"/>
        <v>NO</v>
      </c>
      <c r="AQ47" s="132">
        <f t="shared" si="112"/>
        <v>19959938</v>
      </c>
      <c r="AR47" s="158">
        <v>575900</v>
      </c>
      <c r="AS47" s="112">
        <f t="shared" si="113"/>
        <v>575900</v>
      </c>
      <c r="AT47" s="10" t="str">
        <f t="shared" si="114"/>
        <v>NO</v>
      </c>
      <c r="AU47" s="132">
        <f t="shared" si="115"/>
        <v>19580600</v>
      </c>
      <c r="AV47" s="28">
        <v>554669</v>
      </c>
      <c r="AW47" s="112">
        <f t="shared" si="116"/>
        <v>554669</v>
      </c>
      <c r="AX47" s="10" t="str">
        <f t="shared" si="117"/>
        <v>NO</v>
      </c>
      <c r="AY47" s="132">
        <f t="shared" si="118"/>
        <v>18858746</v>
      </c>
      <c r="AZ47" s="28">
        <v>600190.51</v>
      </c>
      <c r="BA47" s="112">
        <f t="shared" si="119"/>
        <v>600191</v>
      </c>
      <c r="BB47" s="10" t="str">
        <f t="shared" si="120"/>
        <v>NO</v>
      </c>
      <c r="BC47" s="132">
        <f t="shared" si="121"/>
        <v>20406494</v>
      </c>
      <c r="BD47" s="28">
        <v>637550</v>
      </c>
      <c r="BE47" s="112">
        <f t="shared" si="122"/>
        <v>637550</v>
      </c>
      <c r="BF47" s="10" t="str">
        <f t="shared" si="123"/>
        <v>NO</v>
      </c>
      <c r="BG47" s="132">
        <f t="shared" si="124"/>
        <v>21676700</v>
      </c>
      <c r="BH47" s="28">
        <v>627988</v>
      </c>
      <c r="BI47" s="112">
        <f t="shared" si="125"/>
        <v>627988</v>
      </c>
      <c r="BJ47" s="10" t="str">
        <f t="shared" si="126"/>
        <v>NO</v>
      </c>
      <c r="BK47" s="132">
        <f t="shared" si="127"/>
        <v>21351592</v>
      </c>
      <c r="BL47" s="28">
        <v>600450</v>
      </c>
      <c r="BM47" s="112">
        <f t="shared" si="128"/>
        <v>600450</v>
      </c>
      <c r="BN47" s="10" t="str">
        <f t="shared" si="129"/>
        <v>NO</v>
      </c>
      <c r="BO47" s="132">
        <f t="shared" si="130"/>
        <v>20415300</v>
      </c>
      <c r="BP47" s="108">
        <v>568058</v>
      </c>
      <c r="BQ47" s="112">
        <f t="shared" ref="BQ47:BQ94" si="161">ROUND(BP47,0)</f>
        <v>568058</v>
      </c>
      <c r="BR47" s="10" t="str">
        <f t="shared" si="55"/>
        <v>NO</v>
      </c>
      <c r="BS47" s="132">
        <f t="shared" si="2"/>
        <v>19313972</v>
      </c>
      <c r="BT47" s="132">
        <v>603954</v>
      </c>
      <c r="BU47" s="112">
        <f t="shared" si="131"/>
        <v>603954</v>
      </c>
      <c r="BV47" s="10" t="str">
        <f t="shared" si="132"/>
        <v>NO</v>
      </c>
      <c r="BW47" s="132">
        <f t="shared" si="133"/>
        <v>20534436</v>
      </c>
      <c r="BX47" s="113">
        <v>535543</v>
      </c>
      <c r="BY47" s="112">
        <f t="shared" si="134"/>
        <v>535543</v>
      </c>
      <c r="BZ47" s="10" t="str">
        <f t="shared" si="135"/>
        <v>NO</v>
      </c>
      <c r="CA47" s="132">
        <f t="shared" si="136"/>
        <v>18208462</v>
      </c>
      <c r="CB47" s="113">
        <v>606854</v>
      </c>
      <c r="CC47" s="112">
        <f t="shared" si="137"/>
        <v>606854</v>
      </c>
      <c r="CD47" s="10" t="str">
        <f t="shared" si="138"/>
        <v>NO</v>
      </c>
      <c r="CE47" s="132">
        <f t="shared" si="139"/>
        <v>20633036</v>
      </c>
      <c r="CF47" s="101">
        <v>573796</v>
      </c>
      <c r="CG47" s="112">
        <f t="shared" si="140"/>
        <v>573796</v>
      </c>
      <c r="CH47" s="10" t="str">
        <f t="shared" si="141"/>
        <v>NO</v>
      </c>
      <c r="CI47" s="132">
        <f t="shared" si="142"/>
        <v>19509064</v>
      </c>
      <c r="CJ47" s="101">
        <v>550000</v>
      </c>
      <c r="CK47" s="112">
        <f t="shared" si="143"/>
        <v>550000</v>
      </c>
      <c r="CL47" s="10" t="str">
        <f t="shared" si="144"/>
        <v>NO</v>
      </c>
      <c r="CM47" s="132">
        <f t="shared" si="145"/>
        <v>18700000</v>
      </c>
      <c r="CN47" s="100">
        <v>561050</v>
      </c>
      <c r="CO47" s="112">
        <f t="shared" si="146"/>
        <v>561050</v>
      </c>
      <c r="CP47" s="10" t="str">
        <f t="shared" si="147"/>
        <v>NO</v>
      </c>
      <c r="CQ47" s="132">
        <f t="shared" si="148"/>
        <v>19075700</v>
      </c>
      <c r="CR47" s="100">
        <v>542365</v>
      </c>
      <c r="CS47" s="112">
        <f t="shared" si="149"/>
        <v>542365</v>
      </c>
      <c r="CT47" s="10" t="str">
        <f t="shared" si="150"/>
        <v>NO</v>
      </c>
      <c r="CU47" s="132">
        <f t="shared" si="151"/>
        <v>18440410</v>
      </c>
      <c r="CV47" s="10"/>
      <c r="CW47" s="10"/>
      <c r="CX47" s="10"/>
      <c r="CY47" s="10"/>
      <c r="CZ47" s="101">
        <v>603761</v>
      </c>
      <c r="DA47" s="112">
        <f t="shared" si="152"/>
        <v>603761</v>
      </c>
      <c r="DB47" s="10" t="str">
        <f t="shared" si="153"/>
        <v>NO</v>
      </c>
      <c r="DC47" s="132">
        <f t="shared" si="154"/>
        <v>20527874</v>
      </c>
      <c r="DD47" s="101">
        <v>605673</v>
      </c>
      <c r="DE47" s="112">
        <f t="shared" si="155"/>
        <v>605673</v>
      </c>
      <c r="DF47" s="10" t="str">
        <f t="shared" si="156"/>
        <v>NO</v>
      </c>
      <c r="DG47" s="132">
        <f t="shared" si="157"/>
        <v>20592882</v>
      </c>
      <c r="DH47" s="101">
        <v>545106</v>
      </c>
      <c r="DI47" s="112">
        <f t="shared" si="158"/>
        <v>545106</v>
      </c>
      <c r="DJ47" s="10" t="str">
        <f t="shared" si="159"/>
        <v>NO</v>
      </c>
      <c r="DK47" s="132">
        <f t="shared" si="160"/>
        <v>18533604</v>
      </c>
      <c r="DL47" s="10"/>
      <c r="DM47" s="10"/>
      <c r="DN47" s="10"/>
      <c r="DO47" s="10"/>
      <c r="DP47" s="10"/>
      <c r="DQ47" s="10"/>
      <c r="DR47" s="10"/>
      <c r="DS47" s="10"/>
      <c r="DT47" s="10"/>
      <c r="DU47" s="10"/>
      <c r="DV47" s="10"/>
      <c r="DW47" s="10"/>
      <c r="DX47" s="10"/>
      <c r="DY47" s="10"/>
      <c r="DZ47" s="10"/>
      <c r="EA47" s="10"/>
    </row>
    <row r="48" spans="1:131" ht="15" customHeight="1" x14ac:dyDescent="0.25">
      <c r="A48" s="39">
        <v>28</v>
      </c>
      <c r="B48" s="265" t="s">
        <v>264</v>
      </c>
      <c r="C48" s="265"/>
      <c r="D48" s="265"/>
      <c r="E48" s="265"/>
      <c r="F48" s="265"/>
      <c r="G48" s="265"/>
      <c r="H48" s="30" t="s">
        <v>261</v>
      </c>
      <c r="I48" s="32">
        <v>202</v>
      </c>
      <c r="J48" s="27">
        <v>929653</v>
      </c>
      <c r="K48" s="28">
        <f t="shared" si="88"/>
        <v>187789906</v>
      </c>
      <c r="L48" s="101">
        <v>799502</v>
      </c>
      <c r="M48" s="112">
        <f t="shared" si="89"/>
        <v>799502</v>
      </c>
      <c r="N48" s="10" t="str">
        <f t="shared" si="90"/>
        <v>NO</v>
      </c>
      <c r="O48" s="132">
        <f t="shared" si="91"/>
        <v>161499404</v>
      </c>
      <c r="P48" s="138">
        <v>892467</v>
      </c>
      <c r="Q48" s="112">
        <f t="shared" si="92"/>
        <v>892467</v>
      </c>
      <c r="R48" s="10" t="str">
        <f t="shared" si="93"/>
        <v>NO</v>
      </c>
      <c r="S48" s="132">
        <f t="shared" si="94"/>
        <v>180278334</v>
      </c>
      <c r="T48" s="144">
        <v>808798</v>
      </c>
      <c r="U48" s="112">
        <f t="shared" si="95"/>
        <v>808798</v>
      </c>
      <c r="V48" s="10" t="str">
        <f t="shared" si="96"/>
        <v>NO</v>
      </c>
      <c r="W48" s="132">
        <f t="shared" si="97"/>
        <v>163377196</v>
      </c>
      <c r="X48" s="144">
        <v>845984</v>
      </c>
      <c r="Y48" s="112">
        <f t="shared" si="98"/>
        <v>845984</v>
      </c>
      <c r="Z48" s="10" t="str">
        <f t="shared" si="99"/>
        <v>NO</v>
      </c>
      <c r="AA48" s="132">
        <f t="shared" si="100"/>
        <v>170888768</v>
      </c>
      <c r="AB48" s="28">
        <v>880660</v>
      </c>
      <c r="AC48" s="112">
        <f t="shared" si="101"/>
        <v>880660</v>
      </c>
      <c r="AD48" s="10" t="str">
        <f t="shared" si="102"/>
        <v>NO</v>
      </c>
      <c r="AE48" s="132">
        <f t="shared" si="103"/>
        <v>177893320</v>
      </c>
      <c r="AF48" s="132">
        <v>880300</v>
      </c>
      <c r="AG48" s="112">
        <f t="shared" si="104"/>
        <v>880300</v>
      </c>
      <c r="AH48" s="10" t="str">
        <f t="shared" si="105"/>
        <v>NO</v>
      </c>
      <c r="AI48" s="132">
        <f t="shared" si="106"/>
        <v>177820600</v>
      </c>
      <c r="AJ48" s="27">
        <v>800000</v>
      </c>
      <c r="AK48" s="112">
        <f t="shared" si="107"/>
        <v>800000</v>
      </c>
      <c r="AL48" s="10" t="str">
        <f t="shared" si="108"/>
        <v>NO</v>
      </c>
      <c r="AM48" s="132">
        <f t="shared" si="109"/>
        <v>161600000</v>
      </c>
      <c r="AN48" s="27">
        <v>856024.48</v>
      </c>
      <c r="AO48" s="112">
        <f t="shared" si="110"/>
        <v>856024</v>
      </c>
      <c r="AP48" s="10" t="str">
        <f t="shared" si="111"/>
        <v>NO</v>
      </c>
      <c r="AQ48" s="132">
        <f t="shared" si="112"/>
        <v>172916848</v>
      </c>
      <c r="AR48" s="158">
        <v>839756</v>
      </c>
      <c r="AS48" s="112">
        <f t="shared" si="113"/>
        <v>839756</v>
      </c>
      <c r="AT48" s="10" t="str">
        <f t="shared" si="114"/>
        <v>NO</v>
      </c>
      <c r="AU48" s="132">
        <f t="shared" si="115"/>
        <v>169630712</v>
      </c>
      <c r="AV48" s="28">
        <v>808798</v>
      </c>
      <c r="AW48" s="112">
        <f t="shared" si="116"/>
        <v>808798</v>
      </c>
      <c r="AX48" s="10" t="str">
        <f t="shared" si="117"/>
        <v>NO</v>
      </c>
      <c r="AY48" s="132">
        <f t="shared" si="118"/>
        <v>163377196</v>
      </c>
      <c r="AZ48" s="28">
        <v>875175.33</v>
      </c>
      <c r="BA48" s="112">
        <f t="shared" si="119"/>
        <v>875175</v>
      </c>
      <c r="BB48" s="10" t="str">
        <f t="shared" si="120"/>
        <v>NO</v>
      </c>
      <c r="BC48" s="132">
        <f t="shared" si="121"/>
        <v>176785350</v>
      </c>
      <c r="BD48" s="28">
        <v>929652</v>
      </c>
      <c r="BE48" s="112">
        <f t="shared" si="122"/>
        <v>929652</v>
      </c>
      <c r="BF48" s="10" t="str">
        <f t="shared" si="123"/>
        <v>NO</v>
      </c>
      <c r="BG48" s="132">
        <f t="shared" si="124"/>
        <v>187789704</v>
      </c>
      <c r="BH48" s="28">
        <v>892467</v>
      </c>
      <c r="BI48" s="112">
        <f t="shared" si="125"/>
        <v>892467</v>
      </c>
      <c r="BJ48" s="10" t="str">
        <f t="shared" si="126"/>
        <v>NO</v>
      </c>
      <c r="BK48" s="132">
        <f t="shared" si="127"/>
        <v>180278334</v>
      </c>
      <c r="BL48" s="28">
        <v>854520</v>
      </c>
      <c r="BM48" s="112">
        <f t="shared" si="128"/>
        <v>854520</v>
      </c>
      <c r="BN48" s="10" t="str">
        <f t="shared" si="129"/>
        <v>NO</v>
      </c>
      <c r="BO48" s="132">
        <f t="shared" si="130"/>
        <v>172613040</v>
      </c>
      <c r="BP48" s="108">
        <v>828321</v>
      </c>
      <c r="BQ48" s="112">
        <f t="shared" si="161"/>
        <v>828321</v>
      </c>
      <c r="BR48" s="10" t="str">
        <f t="shared" si="55"/>
        <v>NO</v>
      </c>
      <c r="BS48" s="132">
        <f t="shared" si="2"/>
        <v>167320842</v>
      </c>
      <c r="BT48" s="132">
        <v>880662</v>
      </c>
      <c r="BU48" s="112">
        <f t="shared" si="131"/>
        <v>880662</v>
      </c>
      <c r="BV48" s="10" t="str">
        <f t="shared" si="132"/>
        <v>NO</v>
      </c>
      <c r="BW48" s="132">
        <f t="shared" si="133"/>
        <v>177893724</v>
      </c>
      <c r="BX48" s="113">
        <v>780909</v>
      </c>
      <c r="BY48" s="112">
        <f t="shared" si="134"/>
        <v>780909</v>
      </c>
      <c r="BZ48" s="10" t="str">
        <f t="shared" si="135"/>
        <v>NO</v>
      </c>
      <c r="CA48" s="132">
        <f t="shared" si="136"/>
        <v>157743618</v>
      </c>
      <c r="CB48" s="113">
        <v>884935</v>
      </c>
      <c r="CC48" s="112">
        <f t="shared" si="137"/>
        <v>884935</v>
      </c>
      <c r="CD48" s="10" t="str">
        <f t="shared" si="138"/>
        <v>NO</v>
      </c>
      <c r="CE48" s="132">
        <f t="shared" si="139"/>
        <v>178756870</v>
      </c>
      <c r="CF48" s="101">
        <v>836688</v>
      </c>
      <c r="CG48" s="112">
        <f t="shared" si="140"/>
        <v>836688</v>
      </c>
      <c r="CH48" s="10" t="str">
        <f t="shared" si="141"/>
        <v>NO</v>
      </c>
      <c r="CI48" s="132">
        <f t="shared" si="142"/>
        <v>169010976</v>
      </c>
      <c r="CJ48" s="101">
        <v>850000</v>
      </c>
      <c r="CK48" s="112">
        <f t="shared" si="143"/>
        <v>850000</v>
      </c>
      <c r="CL48" s="10" t="str">
        <f t="shared" si="144"/>
        <v>NO</v>
      </c>
      <c r="CM48" s="132">
        <f t="shared" si="145"/>
        <v>171700000</v>
      </c>
      <c r="CN48" s="100">
        <v>818100</v>
      </c>
      <c r="CO48" s="112">
        <f t="shared" si="146"/>
        <v>818100</v>
      </c>
      <c r="CP48" s="10" t="str">
        <f t="shared" si="147"/>
        <v>NO</v>
      </c>
      <c r="CQ48" s="132">
        <f t="shared" si="148"/>
        <v>165256200</v>
      </c>
      <c r="CR48" s="100">
        <v>790856</v>
      </c>
      <c r="CS48" s="112">
        <f t="shared" si="149"/>
        <v>790856</v>
      </c>
      <c r="CT48" s="10" t="str">
        <f t="shared" si="150"/>
        <v>NO</v>
      </c>
      <c r="CU48" s="132">
        <f t="shared" si="151"/>
        <v>159752912</v>
      </c>
      <c r="CV48" s="10"/>
      <c r="CW48" s="10"/>
      <c r="CX48" s="10"/>
      <c r="CY48" s="10"/>
      <c r="CZ48" s="101">
        <v>744652</v>
      </c>
      <c r="DA48" s="112">
        <f t="shared" si="152"/>
        <v>744652</v>
      </c>
      <c r="DB48" s="10" t="str">
        <f t="shared" si="153"/>
        <v>NO</v>
      </c>
      <c r="DC48" s="132">
        <f t="shared" si="154"/>
        <v>150419704</v>
      </c>
      <c r="DD48" s="101">
        <v>743722</v>
      </c>
      <c r="DE48" s="112">
        <f t="shared" si="155"/>
        <v>743722</v>
      </c>
      <c r="DF48" s="10" t="str">
        <f t="shared" si="156"/>
        <v>NO</v>
      </c>
      <c r="DG48" s="132">
        <f t="shared" si="157"/>
        <v>150231844</v>
      </c>
      <c r="DH48" s="101">
        <v>794853</v>
      </c>
      <c r="DI48" s="112">
        <f t="shared" si="158"/>
        <v>794853</v>
      </c>
      <c r="DJ48" s="10" t="str">
        <f t="shared" si="159"/>
        <v>NO</v>
      </c>
      <c r="DK48" s="132">
        <f t="shared" si="160"/>
        <v>160560306</v>
      </c>
      <c r="DL48" s="10"/>
      <c r="DM48" s="10"/>
      <c r="DN48" s="10"/>
      <c r="DO48" s="10"/>
      <c r="DP48" s="10"/>
      <c r="DQ48" s="10"/>
      <c r="DR48" s="10"/>
      <c r="DS48" s="10"/>
      <c r="DT48" s="10"/>
      <c r="DU48" s="10"/>
      <c r="DV48" s="10"/>
      <c r="DW48" s="10"/>
      <c r="DX48" s="10"/>
      <c r="DY48" s="10"/>
      <c r="DZ48" s="10"/>
      <c r="EA48" s="10"/>
    </row>
    <row r="49" spans="1:131" ht="15" customHeight="1" x14ac:dyDescent="0.25">
      <c r="A49" s="39">
        <v>29</v>
      </c>
      <c r="B49" s="265" t="s">
        <v>265</v>
      </c>
      <c r="C49" s="265"/>
      <c r="D49" s="265"/>
      <c r="E49" s="265"/>
      <c r="F49" s="265"/>
      <c r="G49" s="265"/>
      <c r="H49" s="30" t="s">
        <v>261</v>
      </c>
      <c r="I49" s="32">
        <v>224</v>
      </c>
      <c r="J49" s="27">
        <v>718049</v>
      </c>
      <c r="K49" s="28">
        <f t="shared" si="88"/>
        <v>160842976</v>
      </c>
      <c r="L49" s="101">
        <v>617522</v>
      </c>
      <c r="M49" s="112">
        <f t="shared" si="89"/>
        <v>617522</v>
      </c>
      <c r="N49" s="10" t="str">
        <f t="shared" si="90"/>
        <v>NO</v>
      </c>
      <c r="O49" s="132">
        <f t="shared" si="91"/>
        <v>138324928</v>
      </c>
      <c r="P49" s="138">
        <v>689327</v>
      </c>
      <c r="Q49" s="112">
        <f t="shared" si="92"/>
        <v>689327</v>
      </c>
      <c r="R49" s="10" t="str">
        <f t="shared" si="93"/>
        <v>NO</v>
      </c>
      <c r="S49" s="132">
        <f t="shared" si="94"/>
        <v>154409248</v>
      </c>
      <c r="T49" s="144">
        <v>624702</v>
      </c>
      <c r="U49" s="112">
        <f t="shared" si="95"/>
        <v>624702</v>
      </c>
      <c r="V49" s="10" t="str">
        <f t="shared" si="96"/>
        <v>NO</v>
      </c>
      <c r="W49" s="132">
        <f t="shared" si="97"/>
        <v>139933248</v>
      </c>
      <c r="X49" s="144">
        <v>653425</v>
      </c>
      <c r="Y49" s="112">
        <f t="shared" si="98"/>
        <v>653425</v>
      </c>
      <c r="Z49" s="10" t="str">
        <f t="shared" si="99"/>
        <v>NO</v>
      </c>
      <c r="AA49" s="132">
        <f t="shared" si="100"/>
        <v>146367200</v>
      </c>
      <c r="AB49" s="28">
        <v>680208</v>
      </c>
      <c r="AC49" s="112">
        <f t="shared" si="101"/>
        <v>680208</v>
      </c>
      <c r="AD49" s="10" t="str">
        <f t="shared" si="102"/>
        <v>NO</v>
      </c>
      <c r="AE49" s="132">
        <f t="shared" si="103"/>
        <v>152366592</v>
      </c>
      <c r="AF49" s="132">
        <v>680000</v>
      </c>
      <c r="AG49" s="112">
        <f t="shared" si="104"/>
        <v>680000</v>
      </c>
      <c r="AH49" s="10" t="str">
        <f t="shared" si="105"/>
        <v>NO</v>
      </c>
      <c r="AI49" s="132">
        <f t="shared" si="106"/>
        <v>152320000</v>
      </c>
      <c r="AJ49" s="27">
        <v>710000</v>
      </c>
      <c r="AK49" s="112">
        <f t="shared" si="107"/>
        <v>710000</v>
      </c>
      <c r="AL49" s="10" t="str">
        <f t="shared" si="108"/>
        <v>NO</v>
      </c>
      <c r="AM49" s="132">
        <f t="shared" si="109"/>
        <v>159040000</v>
      </c>
      <c r="AN49" s="27">
        <v>661179.52</v>
      </c>
      <c r="AO49" s="112">
        <f t="shared" si="110"/>
        <v>661180</v>
      </c>
      <c r="AP49" s="10" t="str">
        <f t="shared" si="111"/>
        <v>NO</v>
      </c>
      <c r="AQ49" s="132">
        <f t="shared" si="112"/>
        <v>148104320</v>
      </c>
      <c r="AR49" s="158">
        <v>648614</v>
      </c>
      <c r="AS49" s="112">
        <f t="shared" si="113"/>
        <v>648614</v>
      </c>
      <c r="AT49" s="10" t="str">
        <f t="shared" si="114"/>
        <v>NO</v>
      </c>
      <c r="AU49" s="132">
        <f t="shared" si="115"/>
        <v>145289536</v>
      </c>
      <c r="AV49" s="28">
        <v>653425</v>
      </c>
      <c r="AW49" s="112">
        <f t="shared" si="116"/>
        <v>653425</v>
      </c>
      <c r="AX49" s="10" t="str">
        <f t="shared" si="117"/>
        <v>NO</v>
      </c>
      <c r="AY49" s="132">
        <f t="shared" si="118"/>
        <v>146367200</v>
      </c>
      <c r="AZ49" s="28">
        <v>675971.33</v>
      </c>
      <c r="BA49" s="112">
        <f t="shared" si="119"/>
        <v>675971</v>
      </c>
      <c r="BB49" s="10" t="str">
        <f t="shared" si="120"/>
        <v>NO</v>
      </c>
      <c r="BC49" s="132">
        <f t="shared" si="121"/>
        <v>151417504</v>
      </c>
      <c r="BD49" s="28">
        <v>718048</v>
      </c>
      <c r="BE49" s="112">
        <f t="shared" si="122"/>
        <v>718048</v>
      </c>
      <c r="BF49" s="10" t="str">
        <f t="shared" si="123"/>
        <v>NO</v>
      </c>
      <c r="BG49" s="132">
        <f t="shared" si="124"/>
        <v>160842752</v>
      </c>
      <c r="BH49" s="28">
        <v>689327</v>
      </c>
      <c r="BI49" s="112">
        <f t="shared" si="125"/>
        <v>689327</v>
      </c>
      <c r="BJ49" s="10" t="str">
        <f t="shared" si="126"/>
        <v>NO</v>
      </c>
      <c r="BK49" s="132">
        <f t="shared" si="127"/>
        <v>154409248</v>
      </c>
      <c r="BL49" s="28">
        <v>654120</v>
      </c>
      <c r="BM49" s="112">
        <f t="shared" si="128"/>
        <v>654120</v>
      </c>
      <c r="BN49" s="10" t="str">
        <f t="shared" si="129"/>
        <v>NO</v>
      </c>
      <c r="BO49" s="132">
        <f t="shared" si="130"/>
        <v>146522880</v>
      </c>
      <c r="BP49" s="108">
        <v>639782</v>
      </c>
      <c r="BQ49" s="112">
        <f t="shared" si="161"/>
        <v>639782</v>
      </c>
      <c r="BR49" s="10" t="str">
        <f t="shared" si="55"/>
        <v>NO</v>
      </c>
      <c r="BS49" s="132">
        <f t="shared" si="2"/>
        <v>143311168</v>
      </c>
      <c r="BT49" s="132">
        <v>680208</v>
      </c>
      <c r="BU49" s="112">
        <f t="shared" si="131"/>
        <v>680208</v>
      </c>
      <c r="BV49" s="10" t="str">
        <f t="shared" si="132"/>
        <v>NO</v>
      </c>
      <c r="BW49" s="132">
        <f t="shared" si="133"/>
        <v>152366592</v>
      </c>
      <c r="BX49" s="113">
        <v>603161</v>
      </c>
      <c r="BY49" s="112">
        <f t="shared" si="134"/>
        <v>603161</v>
      </c>
      <c r="BZ49" s="10" t="str">
        <f t="shared" si="135"/>
        <v>NO</v>
      </c>
      <c r="CA49" s="132">
        <f t="shared" si="136"/>
        <v>135108064</v>
      </c>
      <c r="CB49" s="113">
        <v>683488</v>
      </c>
      <c r="CC49" s="112">
        <f t="shared" si="137"/>
        <v>683488</v>
      </c>
      <c r="CD49" s="10" t="str">
        <f t="shared" si="138"/>
        <v>NO</v>
      </c>
      <c r="CE49" s="132">
        <f t="shared" si="139"/>
        <v>153101312</v>
      </c>
      <c r="CF49" s="101">
        <v>646244</v>
      </c>
      <c r="CG49" s="112">
        <f t="shared" si="140"/>
        <v>646244</v>
      </c>
      <c r="CH49" s="10" t="str">
        <f t="shared" si="141"/>
        <v>NO</v>
      </c>
      <c r="CI49" s="132">
        <f t="shared" si="142"/>
        <v>144758656</v>
      </c>
      <c r="CJ49" s="101">
        <v>715000</v>
      </c>
      <c r="CK49" s="112">
        <f t="shared" si="143"/>
        <v>715000</v>
      </c>
      <c r="CL49" s="10" t="str">
        <f t="shared" si="144"/>
        <v>NO</v>
      </c>
      <c r="CM49" s="132">
        <f t="shared" si="145"/>
        <v>160160000</v>
      </c>
      <c r="CN49" s="100">
        <v>631880</v>
      </c>
      <c r="CO49" s="112">
        <f t="shared" si="146"/>
        <v>631880</v>
      </c>
      <c r="CP49" s="10" t="str">
        <f t="shared" si="147"/>
        <v>NO</v>
      </c>
      <c r="CQ49" s="132">
        <f t="shared" si="148"/>
        <v>141541120</v>
      </c>
      <c r="CR49" s="100">
        <v>610844</v>
      </c>
      <c r="CS49" s="112">
        <f t="shared" si="149"/>
        <v>610844</v>
      </c>
      <c r="CT49" s="10" t="str">
        <f t="shared" si="150"/>
        <v>NO</v>
      </c>
      <c r="CU49" s="132">
        <f t="shared" si="151"/>
        <v>136829056</v>
      </c>
      <c r="CV49" s="10"/>
      <c r="CW49" s="10"/>
      <c r="CX49" s="10"/>
      <c r="CY49" s="10"/>
      <c r="CZ49" s="101">
        <v>575157</v>
      </c>
      <c r="DA49" s="112">
        <f t="shared" si="152"/>
        <v>575157</v>
      </c>
      <c r="DB49" s="10" t="str">
        <f t="shared" si="153"/>
        <v>NO</v>
      </c>
      <c r="DC49" s="132">
        <f t="shared" si="154"/>
        <v>128835168</v>
      </c>
      <c r="DD49" s="101">
        <v>574439</v>
      </c>
      <c r="DE49" s="112">
        <f t="shared" si="155"/>
        <v>574439</v>
      </c>
      <c r="DF49" s="10" t="str">
        <f t="shared" si="156"/>
        <v>NO</v>
      </c>
      <c r="DG49" s="132">
        <f t="shared" si="157"/>
        <v>128674336</v>
      </c>
      <c r="DH49" s="101">
        <v>613932</v>
      </c>
      <c r="DI49" s="112">
        <f t="shared" si="158"/>
        <v>613932</v>
      </c>
      <c r="DJ49" s="10" t="str">
        <f t="shared" si="159"/>
        <v>NO</v>
      </c>
      <c r="DK49" s="132">
        <f t="shared" si="160"/>
        <v>137520768</v>
      </c>
      <c r="DL49" s="10"/>
      <c r="DM49" s="10"/>
      <c r="DN49" s="10"/>
      <c r="DO49" s="10"/>
      <c r="DP49" s="10"/>
      <c r="DQ49" s="10"/>
      <c r="DR49" s="10"/>
      <c r="DS49" s="10"/>
      <c r="DT49" s="10"/>
      <c r="DU49" s="10"/>
      <c r="DV49" s="10"/>
      <c r="DW49" s="10"/>
      <c r="DX49" s="10"/>
      <c r="DY49" s="10"/>
      <c r="DZ49" s="10"/>
      <c r="EA49" s="10"/>
    </row>
    <row r="50" spans="1:131" ht="15" customHeight="1" x14ac:dyDescent="0.25">
      <c r="A50" s="39">
        <v>30</v>
      </c>
      <c r="B50" s="265" t="s">
        <v>266</v>
      </c>
      <c r="C50" s="265"/>
      <c r="D50" s="265"/>
      <c r="E50" s="265"/>
      <c r="F50" s="265"/>
      <c r="G50" s="265"/>
      <c r="H50" s="30" t="s">
        <v>261</v>
      </c>
      <c r="I50" s="32">
        <v>112</v>
      </c>
      <c r="J50" s="27">
        <v>911050</v>
      </c>
      <c r="K50" s="28">
        <f t="shared" si="88"/>
        <v>102037600</v>
      </c>
      <c r="L50" s="101">
        <v>728840</v>
      </c>
      <c r="M50" s="112">
        <f t="shared" si="89"/>
        <v>728840</v>
      </c>
      <c r="N50" s="10" t="str">
        <f t="shared" si="90"/>
        <v>NO</v>
      </c>
      <c r="O50" s="132">
        <f t="shared" si="91"/>
        <v>81630080</v>
      </c>
      <c r="P50" s="138">
        <v>874608</v>
      </c>
      <c r="Q50" s="112">
        <f t="shared" si="92"/>
        <v>874608</v>
      </c>
      <c r="R50" s="10" t="str">
        <f t="shared" si="93"/>
        <v>NO</v>
      </c>
      <c r="S50" s="132">
        <f t="shared" si="94"/>
        <v>97956096</v>
      </c>
      <c r="T50" s="144">
        <v>792614</v>
      </c>
      <c r="U50" s="112">
        <f t="shared" si="95"/>
        <v>792614</v>
      </c>
      <c r="V50" s="10" t="str">
        <f t="shared" si="96"/>
        <v>NO</v>
      </c>
      <c r="W50" s="132">
        <f t="shared" si="97"/>
        <v>88772768</v>
      </c>
      <c r="X50" s="144">
        <v>829056</v>
      </c>
      <c r="Y50" s="112">
        <f t="shared" si="98"/>
        <v>829056</v>
      </c>
      <c r="Z50" s="10" t="str">
        <f t="shared" si="99"/>
        <v>NO</v>
      </c>
      <c r="AA50" s="132">
        <f t="shared" si="100"/>
        <v>92854272</v>
      </c>
      <c r="AB50" s="28">
        <v>863038</v>
      </c>
      <c r="AC50" s="112">
        <f t="shared" si="101"/>
        <v>863038</v>
      </c>
      <c r="AD50" s="10" t="str">
        <f t="shared" si="102"/>
        <v>NO</v>
      </c>
      <c r="AE50" s="132">
        <f t="shared" si="103"/>
        <v>96660256</v>
      </c>
      <c r="AF50" s="132">
        <v>862700</v>
      </c>
      <c r="AG50" s="112">
        <f t="shared" si="104"/>
        <v>862700</v>
      </c>
      <c r="AH50" s="10" t="str">
        <f t="shared" si="105"/>
        <v>NO</v>
      </c>
      <c r="AI50" s="132">
        <f t="shared" si="106"/>
        <v>96622400</v>
      </c>
      <c r="AJ50" s="27">
        <v>810000</v>
      </c>
      <c r="AK50" s="112">
        <f t="shared" si="107"/>
        <v>810000</v>
      </c>
      <c r="AL50" s="10" t="str">
        <f t="shared" si="108"/>
        <v>NO</v>
      </c>
      <c r="AM50" s="132">
        <f t="shared" si="109"/>
        <v>90720000</v>
      </c>
      <c r="AN50" s="27">
        <v>838894.84</v>
      </c>
      <c r="AO50" s="112">
        <f t="shared" si="110"/>
        <v>838895</v>
      </c>
      <c r="AP50" s="10" t="str">
        <f t="shared" si="111"/>
        <v>NO</v>
      </c>
      <c r="AQ50" s="132">
        <f t="shared" si="112"/>
        <v>93956240</v>
      </c>
      <c r="AR50" s="158">
        <v>822951</v>
      </c>
      <c r="AS50" s="112">
        <f t="shared" si="113"/>
        <v>822951</v>
      </c>
      <c r="AT50" s="10" t="str">
        <f t="shared" si="114"/>
        <v>NO</v>
      </c>
      <c r="AU50" s="132">
        <f t="shared" si="115"/>
        <v>92170512</v>
      </c>
      <c r="AV50" s="28">
        <v>829056</v>
      </c>
      <c r="AW50" s="112">
        <f t="shared" si="116"/>
        <v>829056</v>
      </c>
      <c r="AX50" s="10" t="str">
        <f t="shared" si="117"/>
        <v>NO</v>
      </c>
      <c r="AY50" s="132">
        <f t="shared" si="118"/>
        <v>92854272</v>
      </c>
      <c r="AZ50" s="28">
        <v>857662.47</v>
      </c>
      <c r="BA50" s="112">
        <f t="shared" si="119"/>
        <v>857662</v>
      </c>
      <c r="BB50" s="10" t="str">
        <f t="shared" si="120"/>
        <v>NO</v>
      </c>
      <c r="BC50" s="132">
        <f t="shared" si="121"/>
        <v>96058144</v>
      </c>
      <c r="BD50" s="28">
        <v>911049</v>
      </c>
      <c r="BE50" s="112">
        <f t="shared" si="122"/>
        <v>911049</v>
      </c>
      <c r="BF50" s="10" t="str">
        <f t="shared" si="123"/>
        <v>NO</v>
      </c>
      <c r="BG50" s="132">
        <f t="shared" si="124"/>
        <v>102037488</v>
      </c>
      <c r="BH50" s="28">
        <v>874608</v>
      </c>
      <c r="BI50" s="112">
        <f t="shared" si="125"/>
        <v>874608</v>
      </c>
      <c r="BJ50" s="10" t="str">
        <f t="shared" si="126"/>
        <v>NO</v>
      </c>
      <c r="BK50" s="132">
        <f t="shared" si="127"/>
        <v>97956096</v>
      </c>
      <c r="BL50" s="28">
        <v>862560</v>
      </c>
      <c r="BM50" s="112">
        <f t="shared" si="128"/>
        <v>862560</v>
      </c>
      <c r="BN50" s="10" t="str">
        <f t="shared" si="129"/>
        <v>NO</v>
      </c>
      <c r="BO50" s="132">
        <f t="shared" si="130"/>
        <v>96606720</v>
      </c>
      <c r="BP50" s="108">
        <v>811746</v>
      </c>
      <c r="BQ50" s="112">
        <f t="shared" si="161"/>
        <v>811746</v>
      </c>
      <c r="BR50" s="10" t="str">
        <f t="shared" si="55"/>
        <v>NO</v>
      </c>
      <c r="BS50" s="132">
        <f t="shared" si="2"/>
        <v>90915552</v>
      </c>
      <c r="BT50" s="132">
        <v>863038</v>
      </c>
      <c r="BU50" s="112">
        <f t="shared" si="131"/>
        <v>863038</v>
      </c>
      <c r="BV50" s="10" t="str">
        <f t="shared" si="132"/>
        <v>NO</v>
      </c>
      <c r="BW50" s="132">
        <f t="shared" si="133"/>
        <v>96660256</v>
      </c>
      <c r="BX50" s="113">
        <v>765282</v>
      </c>
      <c r="BY50" s="112">
        <f t="shared" si="134"/>
        <v>765282</v>
      </c>
      <c r="BZ50" s="10" t="str">
        <f t="shared" si="135"/>
        <v>NO</v>
      </c>
      <c r="CA50" s="132">
        <f t="shared" si="136"/>
        <v>85711584</v>
      </c>
      <c r="CB50" s="113">
        <v>867225</v>
      </c>
      <c r="CC50" s="112">
        <f t="shared" si="137"/>
        <v>867225</v>
      </c>
      <c r="CD50" s="10" t="str">
        <f t="shared" si="138"/>
        <v>NO</v>
      </c>
      <c r="CE50" s="132">
        <f t="shared" si="139"/>
        <v>97129200</v>
      </c>
      <c r="CF50" s="101">
        <v>819945</v>
      </c>
      <c r="CG50" s="112">
        <f t="shared" si="140"/>
        <v>819945</v>
      </c>
      <c r="CH50" s="10" t="str">
        <f t="shared" si="141"/>
        <v>NO</v>
      </c>
      <c r="CI50" s="132">
        <f t="shared" si="142"/>
        <v>91833840</v>
      </c>
      <c r="CJ50" s="101">
        <v>910000</v>
      </c>
      <c r="CK50" s="112">
        <f t="shared" si="143"/>
        <v>910000</v>
      </c>
      <c r="CL50" s="10" t="str">
        <f t="shared" si="144"/>
        <v>NO</v>
      </c>
      <c r="CM50" s="132">
        <f t="shared" si="145"/>
        <v>101920000</v>
      </c>
      <c r="CN50" s="100">
        <v>801700</v>
      </c>
      <c r="CO50" s="112">
        <f t="shared" si="146"/>
        <v>801700</v>
      </c>
      <c r="CP50" s="10" t="str">
        <f t="shared" si="147"/>
        <v>NO</v>
      </c>
      <c r="CQ50" s="132">
        <f t="shared" si="148"/>
        <v>89790400</v>
      </c>
      <c r="CR50" s="100">
        <v>775030</v>
      </c>
      <c r="CS50" s="112">
        <f t="shared" si="149"/>
        <v>775030</v>
      </c>
      <c r="CT50" s="10" t="str">
        <f t="shared" si="150"/>
        <v>NO</v>
      </c>
      <c r="CU50" s="132">
        <f t="shared" si="151"/>
        <v>86803360</v>
      </c>
      <c r="CV50" s="10"/>
      <c r="CW50" s="10"/>
      <c r="CX50" s="10"/>
      <c r="CY50" s="10"/>
      <c r="CZ50" s="101">
        <v>729751</v>
      </c>
      <c r="DA50" s="112">
        <f t="shared" si="152"/>
        <v>729751</v>
      </c>
      <c r="DB50" s="10" t="str">
        <f t="shared" si="153"/>
        <v>NO</v>
      </c>
      <c r="DC50" s="132">
        <f t="shared" si="154"/>
        <v>81732112</v>
      </c>
      <c r="DD50" s="101">
        <v>865498</v>
      </c>
      <c r="DE50" s="112">
        <f t="shared" si="155"/>
        <v>865498</v>
      </c>
      <c r="DF50" s="10" t="str">
        <f t="shared" si="156"/>
        <v>NO</v>
      </c>
      <c r="DG50" s="132">
        <f t="shared" si="157"/>
        <v>96935776</v>
      </c>
      <c r="DH50" s="101">
        <v>778948</v>
      </c>
      <c r="DI50" s="112">
        <f t="shared" si="158"/>
        <v>778948</v>
      </c>
      <c r="DJ50" s="10" t="str">
        <f t="shared" si="159"/>
        <v>NO</v>
      </c>
      <c r="DK50" s="132">
        <f t="shared" si="160"/>
        <v>87242176</v>
      </c>
      <c r="DL50" s="10"/>
      <c r="DM50" s="10"/>
      <c r="DN50" s="10"/>
      <c r="DO50" s="10"/>
      <c r="DP50" s="10"/>
      <c r="DQ50" s="10"/>
      <c r="DR50" s="10"/>
      <c r="DS50" s="10"/>
      <c r="DT50" s="10"/>
      <c r="DU50" s="10"/>
      <c r="DV50" s="10"/>
      <c r="DW50" s="10"/>
      <c r="DX50" s="10"/>
      <c r="DY50" s="10"/>
      <c r="DZ50" s="10"/>
      <c r="EA50" s="10"/>
    </row>
    <row r="51" spans="1:131" ht="15" customHeight="1" x14ac:dyDescent="0.25">
      <c r="A51" s="39">
        <v>31</v>
      </c>
      <c r="B51" s="265" t="s">
        <v>267</v>
      </c>
      <c r="C51" s="265"/>
      <c r="D51" s="265"/>
      <c r="E51" s="265"/>
      <c r="F51" s="265"/>
      <c r="G51" s="265"/>
      <c r="H51" s="30" t="s">
        <v>261</v>
      </c>
      <c r="I51" s="32">
        <v>14</v>
      </c>
      <c r="J51" s="27">
        <v>912967</v>
      </c>
      <c r="K51" s="28">
        <f t="shared" si="88"/>
        <v>12781538</v>
      </c>
      <c r="L51" s="101">
        <v>903837</v>
      </c>
      <c r="M51" s="112">
        <f t="shared" si="89"/>
        <v>903837</v>
      </c>
      <c r="N51" s="10" t="str">
        <f t="shared" si="90"/>
        <v>NO</v>
      </c>
      <c r="O51" s="132">
        <f t="shared" si="91"/>
        <v>12653718</v>
      </c>
      <c r="P51" s="138">
        <v>730374</v>
      </c>
      <c r="Q51" s="112">
        <f t="shared" si="92"/>
        <v>730374</v>
      </c>
      <c r="R51" s="10" t="str">
        <f t="shared" si="93"/>
        <v>NO</v>
      </c>
      <c r="S51" s="132">
        <f t="shared" si="94"/>
        <v>10225236</v>
      </c>
      <c r="T51" s="144">
        <v>794280</v>
      </c>
      <c r="U51" s="112">
        <f t="shared" si="95"/>
        <v>794280</v>
      </c>
      <c r="V51" s="10" t="str">
        <f t="shared" si="96"/>
        <v>NO</v>
      </c>
      <c r="W51" s="132">
        <f t="shared" si="97"/>
        <v>11119920</v>
      </c>
      <c r="X51" s="144">
        <v>830800</v>
      </c>
      <c r="Y51" s="112">
        <f t="shared" si="98"/>
        <v>830800</v>
      </c>
      <c r="Z51" s="10" t="str">
        <f t="shared" si="99"/>
        <v>NO</v>
      </c>
      <c r="AA51" s="132">
        <f t="shared" si="100"/>
        <v>11631200</v>
      </c>
      <c r="AB51" s="28">
        <v>639077</v>
      </c>
      <c r="AC51" s="112">
        <f t="shared" si="101"/>
        <v>639077</v>
      </c>
      <c r="AD51" s="10" t="str">
        <f t="shared" si="102"/>
        <v>NO</v>
      </c>
      <c r="AE51" s="132">
        <f t="shared" si="103"/>
        <v>8947078</v>
      </c>
      <c r="AF51" s="132">
        <v>864500</v>
      </c>
      <c r="AG51" s="112">
        <f t="shared" si="104"/>
        <v>864500</v>
      </c>
      <c r="AH51" s="10" t="str">
        <f t="shared" si="105"/>
        <v>NO</v>
      </c>
      <c r="AI51" s="132">
        <f t="shared" si="106"/>
        <v>12103000</v>
      </c>
      <c r="AJ51" s="27">
        <v>820000</v>
      </c>
      <c r="AK51" s="112">
        <f t="shared" si="107"/>
        <v>820000</v>
      </c>
      <c r="AL51" s="10" t="str">
        <f t="shared" si="108"/>
        <v>NO</v>
      </c>
      <c r="AM51" s="132">
        <f t="shared" si="109"/>
        <v>11480000</v>
      </c>
      <c r="AN51" s="27">
        <v>840660.01</v>
      </c>
      <c r="AO51" s="112">
        <f t="shared" si="110"/>
        <v>840660</v>
      </c>
      <c r="AP51" s="10" t="str">
        <f t="shared" si="111"/>
        <v>NO</v>
      </c>
      <c r="AQ51" s="132">
        <f t="shared" si="112"/>
        <v>11769240</v>
      </c>
      <c r="AR51" s="158">
        <v>824683</v>
      </c>
      <c r="AS51" s="112">
        <f t="shared" si="113"/>
        <v>824683</v>
      </c>
      <c r="AT51" s="10" t="str">
        <f t="shared" si="114"/>
        <v>NO</v>
      </c>
      <c r="AU51" s="132">
        <f t="shared" si="115"/>
        <v>11545562</v>
      </c>
      <c r="AV51" s="28">
        <v>794281</v>
      </c>
      <c r="AW51" s="112">
        <f t="shared" si="116"/>
        <v>794281</v>
      </c>
      <c r="AX51" s="10" t="str">
        <f t="shared" si="117"/>
        <v>NO</v>
      </c>
      <c r="AY51" s="132">
        <f t="shared" si="118"/>
        <v>11119934</v>
      </c>
      <c r="AZ51" s="28">
        <v>859467.13</v>
      </c>
      <c r="BA51" s="112">
        <f t="shared" si="119"/>
        <v>859467</v>
      </c>
      <c r="BB51" s="10" t="str">
        <f t="shared" si="120"/>
        <v>NO</v>
      </c>
      <c r="BC51" s="132">
        <f t="shared" si="121"/>
        <v>12032538</v>
      </c>
      <c r="BD51" s="28">
        <v>617555</v>
      </c>
      <c r="BE51" s="112">
        <f t="shared" si="122"/>
        <v>617555</v>
      </c>
      <c r="BF51" s="10" t="str">
        <f t="shared" si="123"/>
        <v>NO</v>
      </c>
      <c r="BG51" s="132">
        <f t="shared" si="124"/>
        <v>8645770</v>
      </c>
      <c r="BH51" s="28">
        <v>894708</v>
      </c>
      <c r="BI51" s="112">
        <f t="shared" si="125"/>
        <v>894708</v>
      </c>
      <c r="BJ51" s="10" t="str">
        <f t="shared" si="126"/>
        <v>NO</v>
      </c>
      <c r="BK51" s="132">
        <f t="shared" si="127"/>
        <v>12525912</v>
      </c>
      <c r="BL51" s="28">
        <v>862120</v>
      </c>
      <c r="BM51" s="112">
        <f t="shared" si="128"/>
        <v>862120</v>
      </c>
      <c r="BN51" s="10" t="str">
        <f t="shared" si="129"/>
        <v>NO</v>
      </c>
      <c r="BO51" s="132">
        <f t="shared" si="130"/>
        <v>12069680</v>
      </c>
      <c r="BP51" s="108">
        <v>813454</v>
      </c>
      <c r="BQ51" s="112">
        <f t="shared" si="161"/>
        <v>813454</v>
      </c>
      <c r="BR51" s="10" t="str">
        <f t="shared" si="55"/>
        <v>NO</v>
      </c>
      <c r="BS51" s="132">
        <f t="shared" si="2"/>
        <v>11388356</v>
      </c>
      <c r="BT51" s="132">
        <v>864854</v>
      </c>
      <c r="BU51" s="112">
        <f t="shared" si="131"/>
        <v>864854</v>
      </c>
      <c r="BV51" s="10" t="str">
        <f t="shared" si="132"/>
        <v>NO</v>
      </c>
      <c r="BW51" s="132">
        <f t="shared" si="133"/>
        <v>12107956</v>
      </c>
      <c r="BX51" s="113">
        <v>766892</v>
      </c>
      <c r="BY51" s="112">
        <f t="shared" si="134"/>
        <v>766892</v>
      </c>
      <c r="BZ51" s="10" t="str">
        <f t="shared" si="135"/>
        <v>NO</v>
      </c>
      <c r="CA51" s="132">
        <f t="shared" si="136"/>
        <v>10736488</v>
      </c>
      <c r="CB51" s="113">
        <v>869050</v>
      </c>
      <c r="CC51" s="112">
        <f t="shared" si="137"/>
        <v>869050</v>
      </c>
      <c r="CD51" s="10" t="str">
        <f t="shared" si="138"/>
        <v>NO</v>
      </c>
      <c r="CE51" s="132">
        <f t="shared" si="139"/>
        <v>12166700</v>
      </c>
      <c r="CF51" s="101">
        <v>821670</v>
      </c>
      <c r="CG51" s="112">
        <f t="shared" si="140"/>
        <v>821670</v>
      </c>
      <c r="CH51" s="10" t="str">
        <f t="shared" si="141"/>
        <v>NO</v>
      </c>
      <c r="CI51" s="132">
        <f t="shared" si="142"/>
        <v>11503380</v>
      </c>
      <c r="CJ51" s="101">
        <v>91000</v>
      </c>
      <c r="CK51" s="112">
        <f t="shared" si="143"/>
        <v>91000</v>
      </c>
      <c r="CL51" s="10" t="str">
        <f t="shared" si="144"/>
        <v>NO</v>
      </c>
      <c r="CM51" s="132">
        <f t="shared" si="145"/>
        <v>1274000</v>
      </c>
      <c r="CN51" s="100">
        <v>803410</v>
      </c>
      <c r="CO51" s="112">
        <f t="shared" si="146"/>
        <v>803410</v>
      </c>
      <c r="CP51" s="10" t="str">
        <f t="shared" si="147"/>
        <v>NO</v>
      </c>
      <c r="CQ51" s="132">
        <f t="shared" si="148"/>
        <v>11247740</v>
      </c>
      <c r="CR51" s="100">
        <v>776661</v>
      </c>
      <c r="CS51" s="112">
        <f t="shared" si="149"/>
        <v>776661</v>
      </c>
      <c r="CT51" s="10" t="str">
        <f t="shared" si="150"/>
        <v>NO</v>
      </c>
      <c r="CU51" s="132">
        <f t="shared" si="151"/>
        <v>10873254</v>
      </c>
      <c r="CV51" s="10"/>
      <c r="CW51" s="10"/>
      <c r="CX51" s="10"/>
      <c r="CY51" s="10"/>
      <c r="CZ51" s="101">
        <v>864580</v>
      </c>
      <c r="DA51" s="112">
        <f t="shared" si="152"/>
        <v>864580</v>
      </c>
      <c r="DB51" s="10" t="str">
        <f t="shared" si="153"/>
        <v>NO</v>
      </c>
      <c r="DC51" s="132">
        <f t="shared" si="154"/>
        <v>12104120</v>
      </c>
      <c r="DD51" s="101">
        <v>867319</v>
      </c>
      <c r="DE51" s="112">
        <f t="shared" si="155"/>
        <v>867319</v>
      </c>
      <c r="DF51" s="10" t="str">
        <f t="shared" si="156"/>
        <v>NO</v>
      </c>
      <c r="DG51" s="132">
        <f t="shared" si="157"/>
        <v>12142466</v>
      </c>
      <c r="DH51" s="101">
        <v>780587</v>
      </c>
      <c r="DI51" s="112">
        <f t="shared" si="158"/>
        <v>780587</v>
      </c>
      <c r="DJ51" s="10" t="str">
        <f t="shared" si="159"/>
        <v>NO</v>
      </c>
      <c r="DK51" s="132">
        <f t="shared" si="160"/>
        <v>10928218</v>
      </c>
      <c r="DL51" s="10"/>
      <c r="DM51" s="10"/>
      <c r="DN51" s="10"/>
      <c r="DO51" s="10"/>
      <c r="DP51" s="10"/>
      <c r="DQ51" s="10"/>
      <c r="DR51" s="10"/>
      <c r="DS51" s="10"/>
      <c r="DT51" s="10"/>
      <c r="DU51" s="10"/>
      <c r="DV51" s="10"/>
      <c r="DW51" s="10"/>
      <c r="DX51" s="10"/>
      <c r="DY51" s="10"/>
      <c r="DZ51" s="10"/>
      <c r="EA51" s="10"/>
    </row>
    <row r="52" spans="1:131" ht="15" customHeight="1" x14ac:dyDescent="0.25">
      <c r="A52" s="39">
        <v>32</v>
      </c>
      <c r="B52" s="265" t="s">
        <v>268</v>
      </c>
      <c r="C52" s="265"/>
      <c r="D52" s="265"/>
      <c r="E52" s="265"/>
      <c r="F52" s="265"/>
      <c r="G52" s="265"/>
      <c r="H52" s="30" t="s">
        <v>261</v>
      </c>
      <c r="I52" s="32">
        <v>56</v>
      </c>
      <c r="J52" s="27">
        <v>690174</v>
      </c>
      <c r="K52" s="28">
        <f t="shared" si="88"/>
        <v>38649744</v>
      </c>
      <c r="L52" s="101">
        <v>683272</v>
      </c>
      <c r="M52" s="112">
        <f t="shared" si="89"/>
        <v>683272</v>
      </c>
      <c r="N52" s="10" t="str">
        <f t="shared" si="90"/>
        <v>NO</v>
      </c>
      <c r="O52" s="132">
        <f t="shared" si="91"/>
        <v>38263232</v>
      </c>
      <c r="P52" s="138">
        <v>552139</v>
      </c>
      <c r="Q52" s="112">
        <f t="shared" si="92"/>
        <v>552139</v>
      </c>
      <c r="R52" s="10" t="str">
        <f t="shared" si="93"/>
        <v>NO</v>
      </c>
      <c r="S52" s="132">
        <f t="shared" si="94"/>
        <v>30919784</v>
      </c>
      <c r="T52" s="144">
        <v>600450</v>
      </c>
      <c r="U52" s="112">
        <f t="shared" si="95"/>
        <v>600450</v>
      </c>
      <c r="V52" s="10" t="str">
        <f t="shared" si="96"/>
        <v>NO</v>
      </c>
      <c r="W52" s="132">
        <f t="shared" si="97"/>
        <v>33625200</v>
      </c>
      <c r="X52" s="144">
        <v>628058</v>
      </c>
      <c r="Y52" s="112">
        <f t="shared" si="98"/>
        <v>628058</v>
      </c>
      <c r="Z52" s="10" t="str">
        <f t="shared" si="99"/>
        <v>NO</v>
      </c>
      <c r="AA52" s="132">
        <f t="shared" si="100"/>
        <v>35171248</v>
      </c>
      <c r="AB52" s="28">
        <v>653802</v>
      </c>
      <c r="AC52" s="112">
        <f t="shared" si="101"/>
        <v>653802</v>
      </c>
      <c r="AD52" s="10" t="str">
        <f t="shared" si="102"/>
        <v>NO</v>
      </c>
      <c r="AE52" s="132">
        <f t="shared" si="103"/>
        <v>36612912</v>
      </c>
      <c r="AF52" s="132">
        <v>653600</v>
      </c>
      <c r="AG52" s="112">
        <f t="shared" si="104"/>
        <v>653600</v>
      </c>
      <c r="AH52" s="10" t="str">
        <f t="shared" si="105"/>
        <v>NO</v>
      </c>
      <c r="AI52" s="132">
        <f t="shared" si="106"/>
        <v>36601600</v>
      </c>
      <c r="AJ52" s="27">
        <v>620000</v>
      </c>
      <c r="AK52" s="112">
        <f t="shared" si="107"/>
        <v>620000</v>
      </c>
      <c r="AL52" s="10" t="str">
        <f t="shared" si="108"/>
        <v>NO</v>
      </c>
      <c r="AM52" s="132">
        <f t="shared" si="109"/>
        <v>34720000</v>
      </c>
      <c r="AN52" s="27">
        <v>635512.22</v>
      </c>
      <c r="AO52" s="112">
        <f t="shared" si="110"/>
        <v>635512</v>
      </c>
      <c r="AP52" s="10" t="str">
        <f t="shared" si="111"/>
        <v>NO</v>
      </c>
      <c r="AQ52" s="132">
        <f t="shared" si="112"/>
        <v>35588672</v>
      </c>
      <c r="AR52" s="158">
        <v>623434</v>
      </c>
      <c r="AS52" s="112">
        <f t="shared" si="113"/>
        <v>623434</v>
      </c>
      <c r="AT52" s="10" t="str">
        <f t="shared" si="114"/>
        <v>NO</v>
      </c>
      <c r="AU52" s="132">
        <f t="shared" si="115"/>
        <v>34912304</v>
      </c>
      <c r="AV52" s="28">
        <v>600451</v>
      </c>
      <c r="AW52" s="112">
        <f t="shared" si="116"/>
        <v>600451</v>
      </c>
      <c r="AX52" s="10" t="str">
        <f t="shared" si="117"/>
        <v>NO</v>
      </c>
      <c r="AY52" s="132">
        <f t="shared" si="118"/>
        <v>33625256</v>
      </c>
      <c r="AZ52" s="28">
        <v>649729.80000000005</v>
      </c>
      <c r="BA52" s="112">
        <f t="shared" si="119"/>
        <v>649730</v>
      </c>
      <c r="BB52" s="10" t="str">
        <f t="shared" si="120"/>
        <v>NO</v>
      </c>
      <c r="BC52" s="132">
        <f t="shared" si="121"/>
        <v>36384880</v>
      </c>
      <c r="BD52" s="28">
        <v>690173</v>
      </c>
      <c r="BE52" s="112">
        <f t="shared" si="122"/>
        <v>690173</v>
      </c>
      <c r="BF52" s="10" t="str">
        <f t="shared" si="123"/>
        <v>NO</v>
      </c>
      <c r="BG52" s="132">
        <f t="shared" si="124"/>
        <v>38649688</v>
      </c>
      <c r="BH52" s="28">
        <v>662567</v>
      </c>
      <c r="BI52" s="112">
        <f t="shared" si="125"/>
        <v>662567</v>
      </c>
      <c r="BJ52" s="10" t="str">
        <f t="shared" si="126"/>
        <v>NO</v>
      </c>
      <c r="BK52" s="132">
        <f t="shared" si="127"/>
        <v>37103752</v>
      </c>
      <c r="BL52" s="28">
        <v>644527</v>
      </c>
      <c r="BM52" s="112">
        <f t="shared" si="128"/>
        <v>644527</v>
      </c>
      <c r="BN52" s="10" t="str">
        <f t="shared" si="129"/>
        <v>NO</v>
      </c>
      <c r="BO52" s="132">
        <f t="shared" si="130"/>
        <v>36093512</v>
      </c>
      <c r="BP52" s="108">
        <v>614945</v>
      </c>
      <c r="BQ52" s="112">
        <f t="shared" si="161"/>
        <v>614945</v>
      </c>
      <c r="BR52" s="10" t="str">
        <f t="shared" si="55"/>
        <v>NO</v>
      </c>
      <c r="BS52" s="132">
        <f t="shared" si="2"/>
        <v>34436920</v>
      </c>
      <c r="BT52" s="132">
        <v>653802</v>
      </c>
      <c r="BU52" s="112">
        <f t="shared" si="131"/>
        <v>653802</v>
      </c>
      <c r="BV52" s="10" t="str">
        <f t="shared" si="132"/>
        <v>NO</v>
      </c>
      <c r="BW52" s="132">
        <f t="shared" si="133"/>
        <v>36612912</v>
      </c>
      <c r="BX52" s="113">
        <v>579746</v>
      </c>
      <c r="BY52" s="112">
        <f t="shared" si="134"/>
        <v>579746</v>
      </c>
      <c r="BZ52" s="10" t="str">
        <f t="shared" si="135"/>
        <v>NO</v>
      </c>
      <c r="CA52" s="132">
        <f t="shared" si="136"/>
        <v>32465776</v>
      </c>
      <c r="CB52" s="113">
        <v>690074</v>
      </c>
      <c r="CC52" s="112">
        <f t="shared" si="137"/>
        <v>690074</v>
      </c>
      <c r="CD52" s="10" t="str">
        <f t="shared" si="138"/>
        <v>NO</v>
      </c>
      <c r="CE52" s="132">
        <f t="shared" si="139"/>
        <v>38644144</v>
      </c>
      <c r="CF52" s="101">
        <v>621157</v>
      </c>
      <c r="CG52" s="112">
        <f t="shared" si="140"/>
        <v>621157</v>
      </c>
      <c r="CH52" s="10" t="str">
        <f t="shared" si="141"/>
        <v>NO</v>
      </c>
      <c r="CI52" s="132">
        <f t="shared" si="142"/>
        <v>34784792</v>
      </c>
      <c r="CJ52" s="101">
        <v>690000</v>
      </c>
      <c r="CK52" s="112">
        <f t="shared" si="143"/>
        <v>690000</v>
      </c>
      <c r="CL52" s="10" t="str">
        <f t="shared" si="144"/>
        <v>NO</v>
      </c>
      <c r="CM52" s="132">
        <f t="shared" si="145"/>
        <v>38640000</v>
      </c>
      <c r="CN52" s="100">
        <v>607350</v>
      </c>
      <c r="CO52" s="112">
        <f t="shared" si="146"/>
        <v>607350</v>
      </c>
      <c r="CP52" s="10" t="str">
        <f t="shared" si="147"/>
        <v>NO</v>
      </c>
      <c r="CQ52" s="132">
        <f t="shared" si="148"/>
        <v>34011600</v>
      </c>
      <c r="CR52" s="100">
        <v>587131</v>
      </c>
      <c r="CS52" s="112">
        <f t="shared" si="149"/>
        <v>587131</v>
      </c>
      <c r="CT52" s="10" t="str">
        <f t="shared" si="150"/>
        <v>NO</v>
      </c>
      <c r="CU52" s="132">
        <f t="shared" si="151"/>
        <v>32879336</v>
      </c>
      <c r="CV52" s="10"/>
      <c r="CW52" s="10"/>
      <c r="CX52" s="10"/>
      <c r="CY52" s="10"/>
      <c r="CZ52" s="101">
        <v>653595</v>
      </c>
      <c r="DA52" s="112">
        <f t="shared" si="152"/>
        <v>653595</v>
      </c>
      <c r="DB52" s="10" t="str">
        <f t="shared" si="153"/>
        <v>NO</v>
      </c>
      <c r="DC52" s="132">
        <f t="shared" si="154"/>
        <v>36601320</v>
      </c>
      <c r="DD52" s="101">
        <v>655665</v>
      </c>
      <c r="DE52" s="112">
        <f t="shared" si="155"/>
        <v>655665</v>
      </c>
      <c r="DF52" s="10" t="str">
        <f t="shared" si="156"/>
        <v>NO</v>
      </c>
      <c r="DG52" s="132">
        <f t="shared" si="157"/>
        <v>36717240</v>
      </c>
      <c r="DH52" s="101">
        <v>590099</v>
      </c>
      <c r="DI52" s="112">
        <f t="shared" si="158"/>
        <v>590099</v>
      </c>
      <c r="DJ52" s="10" t="str">
        <f t="shared" si="159"/>
        <v>NO</v>
      </c>
      <c r="DK52" s="132">
        <f t="shared" si="160"/>
        <v>33045544</v>
      </c>
      <c r="DL52" s="10"/>
      <c r="DM52" s="10"/>
      <c r="DN52" s="10"/>
      <c r="DO52" s="10"/>
      <c r="DP52" s="10"/>
      <c r="DQ52" s="10"/>
      <c r="DR52" s="10"/>
      <c r="DS52" s="10"/>
      <c r="DT52" s="10"/>
      <c r="DU52" s="10"/>
      <c r="DV52" s="10"/>
      <c r="DW52" s="10"/>
      <c r="DX52" s="10"/>
      <c r="DY52" s="10"/>
      <c r="DZ52" s="10"/>
      <c r="EA52" s="10"/>
    </row>
    <row r="53" spans="1:131" ht="15" customHeight="1" x14ac:dyDescent="0.25">
      <c r="A53" s="39">
        <v>33</v>
      </c>
      <c r="B53" s="265" t="s">
        <v>269</v>
      </c>
      <c r="C53" s="265"/>
      <c r="D53" s="265"/>
      <c r="E53" s="265"/>
      <c r="F53" s="265"/>
      <c r="G53" s="265"/>
      <c r="H53" s="30" t="s">
        <v>261</v>
      </c>
      <c r="I53" s="32">
        <v>14</v>
      </c>
      <c r="J53" s="27">
        <v>847421</v>
      </c>
      <c r="K53" s="28">
        <f t="shared" si="88"/>
        <v>11863894</v>
      </c>
      <c r="L53" s="101">
        <v>838947</v>
      </c>
      <c r="M53" s="112">
        <f t="shared" si="89"/>
        <v>838947</v>
      </c>
      <c r="N53" s="10" t="str">
        <f t="shared" si="90"/>
        <v>NO</v>
      </c>
      <c r="O53" s="132">
        <f t="shared" si="91"/>
        <v>11745258</v>
      </c>
      <c r="P53" s="138">
        <v>677937</v>
      </c>
      <c r="Q53" s="112">
        <f t="shared" si="92"/>
        <v>677937</v>
      </c>
      <c r="R53" s="10" t="str">
        <f t="shared" si="93"/>
        <v>NO</v>
      </c>
      <c r="S53" s="132">
        <f t="shared" si="94"/>
        <v>9491118</v>
      </c>
      <c r="T53" s="144">
        <v>762680</v>
      </c>
      <c r="U53" s="112">
        <f t="shared" si="95"/>
        <v>762680</v>
      </c>
      <c r="V53" s="10" t="str">
        <f t="shared" si="96"/>
        <v>NO</v>
      </c>
      <c r="W53" s="132">
        <f t="shared" si="97"/>
        <v>10677520</v>
      </c>
      <c r="X53" s="144">
        <v>771153</v>
      </c>
      <c r="Y53" s="112">
        <f t="shared" si="98"/>
        <v>771153</v>
      </c>
      <c r="Z53" s="10" t="str">
        <f t="shared" si="99"/>
        <v>NO</v>
      </c>
      <c r="AA53" s="132">
        <f t="shared" si="100"/>
        <v>10796142</v>
      </c>
      <c r="AB53" s="28">
        <v>593195</v>
      </c>
      <c r="AC53" s="112">
        <f t="shared" si="101"/>
        <v>593195</v>
      </c>
      <c r="AD53" s="10" t="str">
        <f t="shared" si="102"/>
        <v>NO</v>
      </c>
      <c r="AE53" s="132">
        <f t="shared" si="103"/>
        <v>8304730</v>
      </c>
      <c r="AF53" s="132">
        <v>802500</v>
      </c>
      <c r="AG53" s="112">
        <f t="shared" si="104"/>
        <v>802500</v>
      </c>
      <c r="AH53" s="10" t="str">
        <f t="shared" si="105"/>
        <v>NO</v>
      </c>
      <c r="AI53" s="132">
        <f t="shared" si="106"/>
        <v>11235000</v>
      </c>
      <c r="AJ53" s="27">
        <v>760000</v>
      </c>
      <c r="AK53" s="112">
        <f t="shared" si="107"/>
        <v>760000</v>
      </c>
      <c r="AL53" s="10" t="str">
        <f t="shared" si="108"/>
        <v>NO</v>
      </c>
      <c r="AM53" s="132">
        <f t="shared" si="109"/>
        <v>10640000</v>
      </c>
      <c r="AN53" s="27">
        <v>780305.26</v>
      </c>
      <c r="AO53" s="112">
        <f t="shared" si="110"/>
        <v>780305</v>
      </c>
      <c r="AP53" s="10" t="str">
        <f t="shared" si="111"/>
        <v>NO</v>
      </c>
      <c r="AQ53" s="132">
        <f t="shared" si="112"/>
        <v>10924270</v>
      </c>
      <c r="AR53" s="158">
        <v>765475</v>
      </c>
      <c r="AS53" s="112">
        <f t="shared" si="113"/>
        <v>765475</v>
      </c>
      <c r="AT53" s="10" t="str">
        <f t="shared" si="114"/>
        <v>NO</v>
      </c>
      <c r="AU53" s="132">
        <f t="shared" si="115"/>
        <v>10716650</v>
      </c>
      <c r="AV53" s="28">
        <v>737256</v>
      </c>
      <c r="AW53" s="112">
        <f t="shared" si="116"/>
        <v>737256</v>
      </c>
      <c r="AX53" s="10" t="str">
        <f t="shared" si="117"/>
        <v>NO</v>
      </c>
      <c r="AY53" s="132">
        <f t="shared" si="118"/>
        <v>10321584</v>
      </c>
      <c r="AZ53" s="28">
        <v>797762.13</v>
      </c>
      <c r="BA53" s="112">
        <f t="shared" si="119"/>
        <v>797762</v>
      </c>
      <c r="BB53" s="10" t="str">
        <f t="shared" si="120"/>
        <v>NO</v>
      </c>
      <c r="BC53" s="132">
        <f t="shared" si="121"/>
        <v>11168668</v>
      </c>
      <c r="BD53" s="28">
        <v>573218</v>
      </c>
      <c r="BE53" s="112">
        <f t="shared" si="122"/>
        <v>573218</v>
      </c>
      <c r="BF53" s="10" t="str">
        <f t="shared" si="123"/>
        <v>NO</v>
      </c>
      <c r="BG53" s="132">
        <f t="shared" si="124"/>
        <v>8025052</v>
      </c>
      <c r="BH53" s="28">
        <v>830473</v>
      </c>
      <c r="BI53" s="112">
        <f t="shared" si="125"/>
        <v>830473</v>
      </c>
      <c r="BJ53" s="10" t="str">
        <f t="shared" si="126"/>
        <v>NO</v>
      </c>
      <c r="BK53" s="132">
        <f t="shared" si="127"/>
        <v>11626622</v>
      </c>
      <c r="BL53" s="28">
        <v>802450</v>
      </c>
      <c r="BM53" s="112">
        <f t="shared" si="128"/>
        <v>802450</v>
      </c>
      <c r="BN53" s="10" t="str">
        <f t="shared" si="129"/>
        <v>NO</v>
      </c>
      <c r="BO53" s="132">
        <f t="shared" si="130"/>
        <v>11234300</v>
      </c>
      <c r="BP53" s="109">
        <v>755052</v>
      </c>
      <c r="BQ53" s="112">
        <f t="shared" si="161"/>
        <v>755052</v>
      </c>
      <c r="BR53" s="10" t="str">
        <f t="shared" si="55"/>
        <v>NO</v>
      </c>
      <c r="BS53" s="132">
        <f t="shared" si="2"/>
        <v>10570728</v>
      </c>
      <c r="BT53" s="132">
        <v>802762</v>
      </c>
      <c r="BU53" s="112">
        <f t="shared" si="131"/>
        <v>802762</v>
      </c>
      <c r="BV53" s="10" t="str">
        <f t="shared" si="132"/>
        <v>NO</v>
      </c>
      <c r="BW53" s="132">
        <f t="shared" si="133"/>
        <v>11238668</v>
      </c>
      <c r="BX53" s="113">
        <v>711834</v>
      </c>
      <c r="BY53" s="112">
        <f t="shared" si="134"/>
        <v>711834</v>
      </c>
      <c r="BZ53" s="10" t="str">
        <f t="shared" si="135"/>
        <v>NO</v>
      </c>
      <c r="CA53" s="132">
        <f t="shared" si="136"/>
        <v>9965676</v>
      </c>
      <c r="CB53" s="113">
        <v>806650</v>
      </c>
      <c r="CC53" s="112">
        <f t="shared" si="137"/>
        <v>806650</v>
      </c>
      <c r="CD53" s="10" t="str">
        <f t="shared" si="138"/>
        <v>NO</v>
      </c>
      <c r="CE53" s="132">
        <f t="shared" si="139"/>
        <v>11293100</v>
      </c>
      <c r="CF53" s="101">
        <v>762679</v>
      </c>
      <c r="CG53" s="112">
        <f t="shared" si="140"/>
        <v>762679</v>
      </c>
      <c r="CH53" s="10" t="str">
        <f t="shared" si="141"/>
        <v>NO</v>
      </c>
      <c r="CI53" s="132">
        <f t="shared" si="142"/>
        <v>10677506</v>
      </c>
      <c r="CJ53" s="101">
        <v>847000</v>
      </c>
      <c r="CK53" s="112">
        <f t="shared" si="143"/>
        <v>847000</v>
      </c>
      <c r="CL53" s="10" t="str">
        <f t="shared" si="144"/>
        <v>NO</v>
      </c>
      <c r="CM53" s="132">
        <f t="shared" si="145"/>
        <v>11858000</v>
      </c>
      <c r="CN53" s="100">
        <v>745730</v>
      </c>
      <c r="CO53" s="112">
        <f t="shared" si="146"/>
        <v>745730</v>
      </c>
      <c r="CP53" s="10" t="str">
        <f t="shared" si="147"/>
        <v>NO</v>
      </c>
      <c r="CQ53" s="132">
        <f t="shared" si="148"/>
        <v>10440220</v>
      </c>
      <c r="CR53" s="100">
        <v>720901</v>
      </c>
      <c r="CS53" s="112">
        <f t="shared" si="149"/>
        <v>720901</v>
      </c>
      <c r="CT53" s="10" t="str">
        <f t="shared" si="150"/>
        <v>NO</v>
      </c>
      <c r="CU53" s="132">
        <f t="shared" si="151"/>
        <v>10092614</v>
      </c>
      <c r="CV53" s="10"/>
      <c r="CW53" s="10"/>
      <c r="CX53" s="10"/>
      <c r="CY53" s="10"/>
      <c r="CZ53" s="101">
        <v>802508</v>
      </c>
      <c r="DA53" s="112">
        <f t="shared" si="152"/>
        <v>802508</v>
      </c>
      <c r="DB53" s="10" t="str">
        <f t="shared" si="153"/>
        <v>NO</v>
      </c>
      <c r="DC53" s="132">
        <f t="shared" si="154"/>
        <v>11235112</v>
      </c>
      <c r="DD53" s="101">
        <v>805050</v>
      </c>
      <c r="DE53" s="112">
        <f t="shared" si="155"/>
        <v>805050</v>
      </c>
      <c r="DF53" s="10" t="str">
        <f t="shared" si="156"/>
        <v>NO</v>
      </c>
      <c r="DG53" s="132">
        <f t="shared" si="157"/>
        <v>11270700</v>
      </c>
      <c r="DH53" s="101">
        <v>724545</v>
      </c>
      <c r="DI53" s="112">
        <f t="shared" si="158"/>
        <v>724545</v>
      </c>
      <c r="DJ53" s="10" t="str">
        <f t="shared" si="159"/>
        <v>NO</v>
      </c>
      <c r="DK53" s="132">
        <f t="shared" si="160"/>
        <v>10143630</v>
      </c>
      <c r="DL53" s="10"/>
      <c r="DM53" s="10"/>
      <c r="DN53" s="10"/>
      <c r="DO53" s="10"/>
      <c r="DP53" s="10"/>
      <c r="DQ53" s="10"/>
      <c r="DR53" s="10"/>
      <c r="DS53" s="10"/>
      <c r="DT53" s="10"/>
      <c r="DU53" s="10"/>
      <c r="DV53" s="10"/>
      <c r="DW53" s="10"/>
      <c r="DX53" s="10"/>
      <c r="DY53" s="10"/>
      <c r="DZ53" s="10"/>
      <c r="EA53" s="10"/>
    </row>
    <row r="54" spans="1:131" ht="15" customHeight="1" x14ac:dyDescent="0.25">
      <c r="A54" s="39">
        <v>34</v>
      </c>
      <c r="B54" s="265" t="s">
        <v>270</v>
      </c>
      <c r="C54" s="265"/>
      <c r="D54" s="265"/>
      <c r="E54" s="265"/>
      <c r="F54" s="265"/>
      <c r="G54" s="265"/>
      <c r="H54" s="30" t="s">
        <v>261</v>
      </c>
      <c r="I54" s="32">
        <v>6</v>
      </c>
      <c r="J54" s="27">
        <v>849044</v>
      </c>
      <c r="K54" s="28">
        <f t="shared" si="88"/>
        <v>5094264</v>
      </c>
      <c r="L54" s="101">
        <v>840554</v>
      </c>
      <c r="M54" s="112">
        <f t="shared" si="89"/>
        <v>840554</v>
      </c>
      <c r="N54" s="10" t="str">
        <f t="shared" si="90"/>
        <v>NO</v>
      </c>
      <c r="O54" s="132">
        <f t="shared" si="91"/>
        <v>5043324</v>
      </c>
      <c r="P54" s="138">
        <v>679235</v>
      </c>
      <c r="Q54" s="112">
        <f t="shared" si="92"/>
        <v>679235</v>
      </c>
      <c r="R54" s="10" t="str">
        <f t="shared" si="93"/>
        <v>NO</v>
      </c>
      <c r="S54" s="132">
        <f t="shared" si="94"/>
        <v>4075410</v>
      </c>
      <c r="T54" s="144">
        <v>764140</v>
      </c>
      <c r="U54" s="112">
        <f t="shared" si="95"/>
        <v>764140</v>
      </c>
      <c r="V54" s="10" t="str">
        <f t="shared" si="96"/>
        <v>NO</v>
      </c>
      <c r="W54" s="132">
        <f t="shared" si="97"/>
        <v>4584840</v>
      </c>
      <c r="X54" s="144">
        <v>772630</v>
      </c>
      <c r="Y54" s="112">
        <f t="shared" si="98"/>
        <v>772630</v>
      </c>
      <c r="Z54" s="10" t="str">
        <f t="shared" si="99"/>
        <v>NO</v>
      </c>
      <c r="AA54" s="132">
        <f t="shared" si="100"/>
        <v>4635780</v>
      </c>
      <c r="AB54" s="28">
        <v>594331</v>
      </c>
      <c r="AC54" s="112">
        <f t="shared" si="101"/>
        <v>594331</v>
      </c>
      <c r="AD54" s="10" t="str">
        <f t="shared" si="102"/>
        <v>NO</v>
      </c>
      <c r="AE54" s="132">
        <f t="shared" si="103"/>
        <v>3565986</v>
      </c>
      <c r="AF54" s="132">
        <v>804000</v>
      </c>
      <c r="AG54" s="112">
        <f t="shared" si="104"/>
        <v>804000</v>
      </c>
      <c r="AH54" s="10" t="str">
        <f t="shared" si="105"/>
        <v>NO</v>
      </c>
      <c r="AI54" s="132">
        <f t="shared" si="106"/>
        <v>4824000</v>
      </c>
      <c r="AJ54" s="27">
        <v>760000</v>
      </c>
      <c r="AK54" s="112">
        <f t="shared" si="107"/>
        <v>760000</v>
      </c>
      <c r="AL54" s="10" t="str">
        <f t="shared" si="108"/>
        <v>NO</v>
      </c>
      <c r="AM54" s="132">
        <f t="shared" si="109"/>
        <v>4560000</v>
      </c>
      <c r="AN54" s="27">
        <v>781799.72</v>
      </c>
      <c r="AO54" s="112">
        <f t="shared" si="110"/>
        <v>781800</v>
      </c>
      <c r="AP54" s="10" t="str">
        <f t="shared" si="111"/>
        <v>NO</v>
      </c>
      <c r="AQ54" s="132">
        <f t="shared" si="112"/>
        <v>4690800</v>
      </c>
      <c r="AR54" s="158">
        <v>766941</v>
      </c>
      <c r="AS54" s="112">
        <f t="shared" si="113"/>
        <v>766941</v>
      </c>
      <c r="AT54" s="10" t="str">
        <f t="shared" si="114"/>
        <v>NO</v>
      </c>
      <c r="AU54" s="132">
        <f t="shared" si="115"/>
        <v>4601646</v>
      </c>
      <c r="AV54" s="28">
        <v>738668</v>
      </c>
      <c r="AW54" s="112">
        <f t="shared" si="116"/>
        <v>738668</v>
      </c>
      <c r="AX54" s="10" t="str">
        <f t="shared" si="117"/>
        <v>NO</v>
      </c>
      <c r="AY54" s="132">
        <f t="shared" si="118"/>
        <v>4432008</v>
      </c>
      <c r="AZ54" s="28">
        <v>799290.02</v>
      </c>
      <c r="BA54" s="112">
        <f t="shared" si="119"/>
        <v>799290</v>
      </c>
      <c r="BB54" s="10" t="str">
        <f t="shared" si="120"/>
        <v>NO</v>
      </c>
      <c r="BC54" s="132">
        <f t="shared" si="121"/>
        <v>4795740</v>
      </c>
      <c r="BD54" s="28">
        <v>574315</v>
      </c>
      <c r="BE54" s="112">
        <f t="shared" si="122"/>
        <v>574315</v>
      </c>
      <c r="BF54" s="10" t="str">
        <f t="shared" si="123"/>
        <v>NO</v>
      </c>
      <c r="BG54" s="132">
        <f t="shared" si="124"/>
        <v>3445890</v>
      </c>
      <c r="BH54" s="28">
        <v>836308</v>
      </c>
      <c r="BI54" s="112">
        <f t="shared" si="125"/>
        <v>836308</v>
      </c>
      <c r="BJ54" s="10" t="str">
        <f t="shared" si="126"/>
        <v>NO</v>
      </c>
      <c r="BK54" s="132">
        <f t="shared" si="127"/>
        <v>5017848</v>
      </c>
      <c r="BL54" s="28">
        <v>805320</v>
      </c>
      <c r="BM54" s="112">
        <f t="shared" si="128"/>
        <v>805320</v>
      </c>
      <c r="BN54" s="10" t="str">
        <f t="shared" si="129"/>
        <v>NO</v>
      </c>
      <c r="BO54" s="132">
        <f t="shared" si="130"/>
        <v>4831920</v>
      </c>
      <c r="BP54" s="109">
        <v>756498</v>
      </c>
      <c r="BQ54" s="112">
        <f t="shared" si="161"/>
        <v>756498</v>
      </c>
      <c r="BR54" s="10" t="str">
        <f t="shared" si="55"/>
        <v>NO</v>
      </c>
      <c r="BS54" s="132">
        <f t="shared" si="2"/>
        <v>4538988</v>
      </c>
      <c r="BT54" s="132">
        <v>804300</v>
      </c>
      <c r="BU54" s="112">
        <f t="shared" si="131"/>
        <v>804300</v>
      </c>
      <c r="BV54" s="10" t="str">
        <f t="shared" si="132"/>
        <v>NO</v>
      </c>
      <c r="BW54" s="132">
        <f t="shared" si="133"/>
        <v>4825800</v>
      </c>
      <c r="BX54" s="113">
        <v>713197</v>
      </c>
      <c r="BY54" s="112">
        <f t="shared" si="134"/>
        <v>713197</v>
      </c>
      <c r="BZ54" s="10" t="str">
        <f t="shared" si="135"/>
        <v>NO</v>
      </c>
      <c r="CA54" s="132">
        <f t="shared" si="136"/>
        <v>4279182</v>
      </c>
      <c r="CB54" s="113">
        <v>808195</v>
      </c>
      <c r="CC54" s="112">
        <f t="shared" si="137"/>
        <v>808195</v>
      </c>
      <c r="CD54" s="10" t="str">
        <f t="shared" si="138"/>
        <v>NO</v>
      </c>
      <c r="CE54" s="132">
        <f t="shared" si="139"/>
        <v>4849170</v>
      </c>
      <c r="CF54" s="101">
        <v>764140</v>
      </c>
      <c r="CG54" s="112">
        <f t="shared" si="140"/>
        <v>764140</v>
      </c>
      <c r="CH54" s="10" t="str">
        <f t="shared" si="141"/>
        <v>NO</v>
      </c>
      <c r="CI54" s="132">
        <f t="shared" si="142"/>
        <v>4584840</v>
      </c>
      <c r="CJ54" s="101">
        <v>849000</v>
      </c>
      <c r="CK54" s="112">
        <f t="shared" si="143"/>
        <v>849000</v>
      </c>
      <c r="CL54" s="10" t="str">
        <f t="shared" si="144"/>
        <v>NO</v>
      </c>
      <c r="CM54" s="132">
        <f t="shared" si="145"/>
        <v>5094000</v>
      </c>
      <c r="CN54" s="100">
        <v>747200</v>
      </c>
      <c r="CO54" s="112">
        <f t="shared" si="146"/>
        <v>747200</v>
      </c>
      <c r="CP54" s="10" t="str">
        <f t="shared" si="147"/>
        <v>NO</v>
      </c>
      <c r="CQ54" s="132">
        <f t="shared" si="148"/>
        <v>4483200</v>
      </c>
      <c r="CR54" s="100">
        <v>722282</v>
      </c>
      <c r="CS54" s="112">
        <f t="shared" si="149"/>
        <v>722282</v>
      </c>
      <c r="CT54" s="10" t="str">
        <f t="shared" si="150"/>
        <v>NO</v>
      </c>
      <c r="CU54" s="132">
        <f t="shared" si="151"/>
        <v>4333692</v>
      </c>
      <c r="CV54" s="10"/>
      <c r="CW54" s="10"/>
      <c r="CX54" s="10"/>
      <c r="CY54" s="10"/>
      <c r="CZ54" s="101">
        <v>804045</v>
      </c>
      <c r="DA54" s="112">
        <f t="shared" si="152"/>
        <v>804045</v>
      </c>
      <c r="DB54" s="10" t="str">
        <f t="shared" si="153"/>
        <v>NO</v>
      </c>
      <c r="DC54" s="132">
        <f t="shared" si="154"/>
        <v>4824270</v>
      </c>
      <c r="DD54" s="101">
        <v>806592</v>
      </c>
      <c r="DE54" s="112">
        <f t="shared" si="155"/>
        <v>806592</v>
      </c>
      <c r="DF54" s="10" t="str">
        <f t="shared" si="156"/>
        <v>NO</v>
      </c>
      <c r="DG54" s="132">
        <f t="shared" si="157"/>
        <v>4839552</v>
      </c>
      <c r="DH54" s="101">
        <v>725933</v>
      </c>
      <c r="DI54" s="112">
        <f t="shared" si="158"/>
        <v>725933</v>
      </c>
      <c r="DJ54" s="10" t="str">
        <f t="shared" si="159"/>
        <v>NO</v>
      </c>
      <c r="DK54" s="132">
        <f t="shared" si="160"/>
        <v>4355598</v>
      </c>
      <c r="DL54" s="10"/>
      <c r="DM54" s="10"/>
      <c r="DN54" s="10"/>
      <c r="DO54" s="10"/>
      <c r="DP54" s="10"/>
      <c r="DQ54" s="10"/>
      <c r="DR54" s="10"/>
      <c r="DS54" s="10"/>
      <c r="DT54" s="10"/>
      <c r="DU54" s="10"/>
      <c r="DV54" s="10"/>
      <c r="DW54" s="10"/>
      <c r="DX54" s="10"/>
      <c r="DY54" s="10"/>
      <c r="DZ54" s="10"/>
      <c r="EA54" s="10"/>
    </row>
    <row r="55" spans="1:131" ht="15" customHeight="1" x14ac:dyDescent="0.25">
      <c r="A55" s="39">
        <v>35</v>
      </c>
      <c r="B55" s="265" t="s">
        <v>271</v>
      </c>
      <c r="C55" s="265"/>
      <c r="D55" s="265"/>
      <c r="E55" s="265"/>
      <c r="F55" s="265"/>
      <c r="G55" s="265"/>
      <c r="H55" s="30" t="s">
        <v>261</v>
      </c>
      <c r="I55" s="32">
        <v>8</v>
      </c>
      <c r="J55" s="27">
        <v>986735</v>
      </c>
      <c r="K55" s="28">
        <f t="shared" si="88"/>
        <v>7893880</v>
      </c>
      <c r="L55" s="101">
        <v>976868</v>
      </c>
      <c r="M55" s="112">
        <f t="shared" si="89"/>
        <v>976868</v>
      </c>
      <c r="N55" s="10" t="str">
        <f t="shared" si="90"/>
        <v>NO</v>
      </c>
      <c r="O55" s="132">
        <f t="shared" si="91"/>
        <v>7814944</v>
      </c>
      <c r="P55" s="138">
        <v>789388</v>
      </c>
      <c r="Q55" s="112">
        <f t="shared" si="92"/>
        <v>789388</v>
      </c>
      <c r="R55" s="10" t="str">
        <f t="shared" si="93"/>
        <v>NO</v>
      </c>
      <c r="S55" s="132">
        <f t="shared" si="94"/>
        <v>6315104</v>
      </c>
      <c r="T55" s="144">
        <v>888062</v>
      </c>
      <c r="U55" s="112">
        <f t="shared" si="95"/>
        <v>888062</v>
      </c>
      <c r="V55" s="10" t="str">
        <f t="shared" si="96"/>
        <v>NO</v>
      </c>
      <c r="W55" s="132">
        <f t="shared" si="97"/>
        <v>7104496</v>
      </c>
      <c r="X55" s="144">
        <v>897929</v>
      </c>
      <c r="Y55" s="112">
        <f t="shared" si="98"/>
        <v>897929</v>
      </c>
      <c r="Z55" s="10" t="str">
        <f t="shared" si="99"/>
        <v>NO</v>
      </c>
      <c r="AA55" s="132">
        <f t="shared" si="100"/>
        <v>7183432</v>
      </c>
      <c r="AB55" s="28">
        <v>690715</v>
      </c>
      <c r="AC55" s="112">
        <f t="shared" si="101"/>
        <v>690715</v>
      </c>
      <c r="AD55" s="10" t="str">
        <f t="shared" si="102"/>
        <v>NO</v>
      </c>
      <c r="AE55" s="132">
        <f t="shared" si="103"/>
        <v>5525720</v>
      </c>
      <c r="AF55" s="132">
        <v>934400</v>
      </c>
      <c r="AG55" s="112">
        <f t="shared" si="104"/>
        <v>934400</v>
      </c>
      <c r="AH55" s="10" t="str">
        <f t="shared" si="105"/>
        <v>NO</v>
      </c>
      <c r="AI55" s="132">
        <f t="shared" si="106"/>
        <v>7475200</v>
      </c>
      <c r="AJ55" s="27">
        <v>880000</v>
      </c>
      <c r="AK55" s="112">
        <f t="shared" si="107"/>
        <v>880000</v>
      </c>
      <c r="AL55" s="10" t="str">
        <f t="shared" si="108"/>
        <v>NO</v>
      </c>
      <c r="AM55" s="132">
        <f t="shared" si="109"/>
        <v>7040000</v>
      </c>
      <c r="AN55" s="27">
        <v>908585.59</v>
      </c>
      <c r="AO55" s="112">
        <f t="shared" si="110"/>
        <v>908586</v>
      </c>
      <c r="AP55" s="10" t="str">
        <f t="shared" si="111"/>
        <v>NO</v>
      </c>
      <c r="AQ55" s="132">
        <f t="shared" si="112"/>
        <v>7268688</v>
      </c>
      <c r="AR55" s="158">
        <v>891318</v>
      </c>
      <c r="AS55" s="112">
        <f t="shared" si="113"/>
        <v>891318</v>
      </c>
      <c r="AT55" s="10" t="str">
        <f t="shared" si="114"/>
        <v>NO</v>
      </c>
      <c r="AU55" s="132">
        <f t="shared" si="115"/>
        <v>7130544</v>
      </c>
      <c r="AV55" s="28">
        <v>858459</v>
      </c>
      <c r="AW55" s="112">
        <f t="shared" si="116"/>
        <v>858459</v>
      </c>
      <c r="AX55" s="10" t="str">
        <f t="shared" si="117"/>
        <v>NO</v>
      </c>
      <c r="AY55" s="132">
        <f t="shared" si="118"/>
        <v>6867672</v>
      </c>
      <c r="AZ55" s="28">
        <v>928912.33</v>
      </c>
      <c r="BA55" s="112">
        <f t="shared" si="119"/>
        <v>928912</v>
      </c>
      <c r="BB55" s="10" t="str">
        <f t="shared" si="120"/>
        <v>NO</v>
      </c>
      <c r="BC55" s="132">
        <f t="shared" si="121"/>
        <v>7431296</v>
      </c>
      <c r="BD55" s="28">
        <v>667453</v>
      </c>
      <c r="BE55" s="112">
        <f t="shared" si="122"/>
        <v>667453</v>
      </c>
      <c r="BF55" s="10" t="str">
        <f t="shared" si="123"/>
        <v>NO</v>
      </c>
      <c r="BG55" s="132">
        <f t="shared" si="124"/>
        <v>5339624</v>
      </c>
      <c r="BH55" s="28">
        <v>971934</v>
      </c>
      <c r="BI55" s="112">
        <f t="shared" si="125"/>
        <v>971934</v>
      </c>
      <c r="BJ55" s="10" t="str">
        <f t="shared" si="126"/>
        <v>NO</v>
      </c>
      <c r="BK55" s="132">
        <f t="shared" si="127"/>
        <v>7775472</v>
      </c>
      <c r="BL55" s="28">
        <v>906540</v>
      </c>
      <c r="BM55" s="112">
        <f t="shared" si="128"/>
        <v>906540</v>
      </c>
      <c r="BN55" s="10" t="str">
        <f t="shared" si="129"/>
        <v>NO</v>
      </c>
      <c r="BO55" s="132">
        <f t="shared" si="130"/>
        <v>7252320</v>
      </c>
      <c r="BP55" s="108">
        <v>879181</v>
      </c>
      <c r="BQ55" s="112">
        <f t="shared" si="161"/>
        <v>879181</v>
      </c>
      <c r="BR55" s="10" t="str">
        <f t="shared" si="55"/>
        <v>NO</v>
      </c>
      <c r="BS55" s="132">
        <f t="shared" si="2"/>
        <v>7033448</v>
      </c>
      <c r="BT55" s="132">
        <v>934736</v>
      </c>
      <c r="BU55" s="112">
        <f t="shared" si="131"/>
        <v>934736</v>
      </c>
      <c r="BV55" s="10" t="str">
        <f t="shared" si="132"/>
        <v>NO</v>
      </c>
      <c r="BW55" s="132">
        <f t="shared" si="133"/>
        <v>7477888</v>
      </c>
      <c r="BX55" s="113">
        <v>828857</v>
      </c>
      <c r="BY55" s="112">
        <f t="shared" si="134"/>
        <v>828857</v>
      </c>
      <c r="BZ55" s="10" t="str">
        <f t="shared" si="135"/>
        <v>NO</v>
      </c>
      <c r="CA55" s="132">
        <f t="shared" si="136"/>
        <v>6630856</v>
      </c>
      <c r="CB55" s="113">
        <v>986635</v>
      </c>
      <c r="CC55" s="112">
        <f t="shared" si="137"/>
        <v>986635</v>
      </c>
      <c r="CD55" s="10" t="str">
        <f t="shared" si="138"/>
        <v>NO</v>
      </c>
      <c r="CE55" s="132">
        <f t="shared" si="139"/>
        <v>7893080</v>
      </c>
      <c r="CF55" s="101">
        <v>888062</v>
      </c>
      <c r="CG55" s="112">
        <f t="shared" si="140"/>
        <v>888062</v>
      </c>
      <c r="CH55" s="10" t="str">
        <f t="shared" si="141"/>
        <v>NO</v>
      </c>
      <c r="CI55" s="132">
        <f t="shared" si="142"/>
        <v>7104496</v>
      </c>
      <c r="CJ55" s="101">
        <v>986000</v>
      </c>
      <c r="CK55" s="112">
        <f t="shared" si="143"/>
        <v>986000</v>
      </c>
      <c r="CL55" s="10" t="str">
        <f t="shared" si="144"/>
        <v>NO</v>
      </c>
      <c r="CM55" s="132">
        <f t="shared" si="145"/>
        <v>7888000</v>
      </c>
      <c r="CN55" s="100">
        <v>868050</v>
      </c>
      <c r="CO55" s="112">
        <f t="shared" si="146"/>
        <v>868050</v>
      </c>
      <c r="CP55" s="10" t="str">
        <f t="shared" si="147"/>
        <v>NO</v>
      </c>
      <c r="CQ55" s="132">
        <f t="shared" si="148"/>
        <v>6944400</v>
      </c>
      <c r="CR55" s="100">
        <v>839415</v>
      </c>
      <c r="CS55" s="112">
        <f t="shared" si="149"/>
        <v>839415</v>
      </c>
      <c r="CT55" s="10" t="str">
        <f t="shared" si="150"/>
        <v>NO</v>
      </c>
      <c r="CU55" s="132">
        <f t="shared" si="151"/>
        <v>6715320</v>
      </c>
      <c r="CV55" s="10"/>
      <c r="CW55" s="10"/>
      <c r="CX55" s="10"/>
      <c r="CY55" s="10"/>
      <c r="CZ55" s="101">
        <v>934438</v>
      </c>
      <c r="DA55" s="112">
        <f t="shared" si="152"/>
        <v>934438</v>
      </c>
      <c r="DB55" s="10" t="str">
        <f t="shared" si="153"/>
        <v>NO</v>
      </c>
      <c r="DC55" s="132">
        <f t="shared" si="154"/>
        <v>7475504</v>
      </c>
      <c r="DD55" s="101">
        <v>937398</v>
      </c>
      <c r="DE55" s="112">
        <f t="shared" si="155"/>
        <v>937398</v>
      </c>
      <c r="DF55" s="10" t="str">
        <f t="shared" si="156"/>
        <v>NO</v>
      </c>
      <c r="DG55" s="132">
        <f t="shared" si="157"/>
        <v>7499184</v>
      </c>
      <c r="DH55" s="101">
        <v>843658</v>
      </c>
      <c r="DI55" s="112">
        <f t="shared" si="158"/>
        <v>843658</v>
      </c>
      <c r="DJ55" s="10" t="str">
        <f t="shared" si="159"/>
        <v>NO</v>
      </c>
      <c r="DK55" s="132">
        <f t="shared" si="160"/>
        <v>6749264</v>
      </c>
      <c r="DL55" s="10"/>
      <c r="DM55" s="10"/>
      <c r="DN55" s="10"/>
      <c r="DO55" s="10"/>
      <c r="DP55" s="10"/>
      <c r="DQ55" s="10"/>
      <c r="DR55" s="10"/>
      <c r="DS55" s="10"/>
      <c r="DT55" s="10"/>
      <c r="DU55" s="10"/>
      <c r="DV55" s="10"/>
      <c r="DW55" s="10"/>
      <c r="DX55" s="10"/>
      <c r="DY55" s="10"/>
      <c r="DZ55" s="10"/>
      <c r="EA55" s="10"/>
    </row>
    <row r="56" spans="1:131" ht="15" customHeight="1" x14ac:dyDescent="0.25">
      <c r="A56" s="39">
        <v>36</v>
      </c>
      <c r="B56" s="265" t="s">
        <v>272</v>
      </c>
      <c r="C56" s="265"/>
      <c r="D56" s="265"/>
      <c r="E56" s="265"/>
      <c r="F56" s="265"/>
      <c r="G56" s="265"/>
      <c r="H56" s="30" t="s">
        <v>261</v>
      </c>
      <c r="I56" s="32">
        <v>11</v>
      </c>
      <c r="J56" s="27">
        <v>705057</v>
      </c>
      <c r="K56" s="28">
        <f t="shared" si="88"/>
        <v>7755627</v>
      </c>
      <c r="L56" s="101">
        <v>698006</v>
      </c>
      <c r="M56" s="112">
        <f t="shared" si="89"/>
        <v>698006</v>
      </c>
      <c r="N56" s="10" t="str">
        <f t="shared" si="90"/>
        <v>NO</v>
      </c>
      <c r="O56" s="132">
        <f t="shared" si="91"/>
        <v>7678066</v>
      </c>
      <c r="P56" s="138">
        <v>564046</v>
      </c>
      <c r="Q56" s="112">
        <f t="shared" si="92"/>
        <v>564046</v>
      </c>
      <c r="R56" s="10" t="str">
        <f t="shared" si="93"/>
        <v>NO</v>
      </c>
      <c r="S56" s="132">
        <f t="shared" si="94"/>
        <v>6204506</v>
      </c>
      <c r="T56" s="144">
        <v>634550</v>
      </c>
      <c r="U56" s="112">
        <f t="shared" si="95"/>
        <v>634550</v>
      </c>
      <c r="V56" s="10" t="str">
        <f t="shared" si="96"/>
        <v>NO</v>
      </c>
      <c r="W56" s="132">
        <f t="shared" si="97"/>
        <v>6980050</v>
      </c>
      <c r="X56" s="144">
        <v>641602</v>
      </c>
      <c r="Y56" s="112">
        <f t="shared" si="98"/>
        <v>641602</v>
      </c>
      <c r="Z56" s="10" t="str">
        <f t="shared" si="99"/>
        <v>NO</v>
      </c>
      <c r="AA56" s="132">
        <f t="shared" si="100"/>
        <v>7057622</v>
      </c>
      <c r="AB56" s="28">
        <v>493540</v>
      </c>
      <c r="AC56" s="112">
        <f t="shared" si="101"/>
        <v>493540</v>
      </c>
      <c r="AD56" s="10" t="str">
        <f t="shared" si="102"/>
        <v>NO</v>
      </c>
      <c r="AE56" s="132">
        <f t="shared" si="103"/>
        <v>5428940</v>
      </c>
      <c r="AF56" s="132">
        <v>667700</v>
      </c>
      <c r="AG56" s="112">
        <f t="shared" si="104"/>
        <v>667700</v>
      </c>
      <c r="AH56" s="10" t="str">
        <f t="shared" si="105"/>
        <v>NO</v>
      </c>
      <c r="AI56" s="132">
        <f t="shared" si="106"/>
        <v>7344700</v>
      </c>
      <c r="AJ56" s="27">
        <v>630000</v>
      </c>
      <c r="AK56" s="112">
        <f t="shared" si="107"/>
        <v>630000</v>
      </c>
      <c r="AL56" s="10" t="str">
        <f t="shared" si="108"/>
        <v>NO</v>
      </c>
      <c r="AM56" s="132">
        <f t="shared" si="109"/>
        <v>6930000</v>
      </c>
      <c r="AN56" s="27">
        <v>649216.49</v>
      </c>
      <c r="AO56" s="112">
        <f t="shared" si="110"/>
        <v>649216</v>
      </c>
      <c r="AP56" s="10" t="str">
        <f t="shared" si="111"/>
        <v>NO</v>
      </c>
      <c r="AQ56" s="132">
        <f t="shared" si="112"/>
        <v>7141376</v>
      </c>
      <c r="AR56" s="158">
        <v>636878</v>
      </c>
      <c r="AS56" s="112">
        <f t="shared" si="113"/>
        <v>636878</v>
      </c>
      <c r="AT56" s="10" t="str">
        <f t="shared" si="114"/>
        <v>NO</v>
      </c>
      <c r="AU56" s="132">
        <f t="shared" si="115"/>
        <v>7005658</v>
      </c>
      <c r="AV56" s="28">
        <v>613400</v>
      </c>
      <c r="AW56" s="112">
        <f t="shared" si="116"/>
        <v>613400</v>
      </c>
      <c r="AX56" s="10" t="str">
        <f t="shared" si="117"/>
        <v>NO</v>
      </c>
      <c r="AY56" s="132">
        <f t="shared" si="118"/>
        <v>6747400</v>
      </c>
      <c r="AZ56" s="28">
        <v>663740.66</v>
      </c>
      <c r="BA56" s="112">
        <f t="shared" si="119"/>
        <v>663741</v>
      </c>
      <c r="BB56" s="10" t="str">
        <f t="shared" si="120"/>
        <v>NO</v>
      </c>
      <c r="BC56" s="132">
        <f t="shared" si="121"/>
        <v>7301151</v>
      </c>
      <c r="BD56" s="28">
        <v>476919</v>
      </c>
      <c r="BE56" s="112">
        <f t="shared" si="122"/>
        <v>476919</v>
      </c>
      <c r="BF56" s="10" t="str">
        <f t="shared" si="123"/>
        <v>NO</v>
      </c>
      <c r="BG56" s="132">
        <f t="shared" si="124"/>
        <v>5246109</v>
      </c>
      <c r="BH56" s="28">
        <v>694481</v>
      </c>
      <c r="BI56" s="112">
        <f t="shared" si="125"/>
        <v>694481</v>
      </c>
      <c r="BJ56" s="10" t="str">
        <f t="shared" si="126"/>
        <v>NO</v>
      </c>
      <c r="BK56" s="132">
        <f t="shared" si="127"/>
        <v>7639291</v>
      </c>
      <c r="BL56" s="28">
        <v>654710</v>
      </c>
      <c r="BM56" s="112">
        <f t="shared" si="128"/>
        <v>654710</v>
      </c>
      <c r="BN56" s="10" t="str">
        <f t="shared" si="129"/>
        <v>NO</v>
      </c>
      <c r="BO56" s="132">
        <f t="shared" si="130"/>
        <v>7201810</v>
      </c>
      <c r="BP56" s="108">
        <v>628206</v>
      </c>
      <c r="BQ56" s="112">
        <f t="shared" si="161"/>
        <v>628206</v>
      </c>
      <c r="BR56" s="10" t="str">
        <f t="shared" si="55"/>
        <v>NO</v>
      </c>
      <c r="BS56" s="132">
        <f t="shared" si="2"/>
        <v>6910266</v>
      </c>
      <c r="BT56" s="132">
        <v>667902</v>
      </c>
      <c r="BU56" s="112">
        <f t="shared" si="131"/>
        <v>667902</v>
      </c>
      <c r="BV56" s="10" t="str">
        <f t="shared" si="132"/>
        <v>NO</v>
      </c>
      <c r="BW56" s="132">
        <f t="shared" si="133"/>
        <v>7346922</v>
      </c>
      <c r="BX56" s="113">
        <v>592248</v>
      </c>
      <c r="BY56" s="112">
        <f t="shared" si="134"/>
        <v>592248</v>
      </c>
      <c r="BZ56" s="10" t="str">
        <f t="shared" si="135"/>
        <v>NO</v>
      </c>
      <c r="CA56" s="132">
        <f t="shared" si="136"/>
        <v>6514728</v>
      </c>
      <c r="CB56" s="113">
        <v>671120</v>
      </c>
      <c r="CC56" s="112">
        <f t="shared" si="137"/>
        <v>671120</v>
      </c>
      <c r="CD56" s="10" t="str">
        <f t="shared" si="138"/>
        <v>NO</v>
      </c>
      <c r="CE56" s="132">
        <f t="shared" si="139"/>
        <v>7382320</v>
      </c>
      <c r="CF56" s="101">
        <v>634551</v>
      </c>
      <c r="CG56" s="112">
        <f t="shared" si="140"/>
        <v>634551</v>
      </c>
      <c r="CH56" s="10" t="str">
        <f t="shared" si="141"/>
        <v>NO</v>
      </c>
      <c r="CI56" s="132">
        <f t="shared" si="142"/>
        <v>6980061</v>
      </c>
      <c r="CJ56" s="101">
        <v>705000</v>
      </c>
      <c r="CK56" s="112">
        <f t="shared" si="143"/>
        <v>705000</v>
      </c>
      <c r="CL56" s="10" t="str">
        <f t="shared" si="144"/>
        <v>NO</v>
      </c>
      <c r="CM56" s="132">
        <f t="shared" si="145"/>
        <v>7755000</v>
      </c>
      <c r="CN56" s="100">
        <v>620450</v>
      </c>
      <c r="CO56" s="112">
        <f t="shared" si="146"/>
        <v>620450</v>
      </c>
      <c r="CP56" s="10" t="str">
        <f t="shared" si="147"/>
        <v>NO</v>
      </c>
      <c r="CQ56" s="132">
        <f t="shared" si="148"/>
        <v>6824950</v>
      </c>
      <c r="CR56" s="100">
        <v>599792</v>
      </c>
      <c r="CS56" s="112">
        <f t="shared" si="149"/>
        <v>599792</v>
      </c>
      <c r="CT56" s="10" t="str">
        <f t="shared" si="150"/>
        <v>NO</v>
      </c>
      <c r="CU56" s="132">
        <f t="shared" si="151"/>
        <v>6597712</v>
      </c>
      <c r="CV56" s="10"/>
      <c r="CW56" s="10"/>
      <c r="CX56" s="10"/>
      <c r="CY56" s="10"/>
      <c r="CZ56" s="101">
        <v>667689</v>
      </c>
      <c r="DA56" s="112">
        <f t="shared" si="152"/>
        <v>667689</v>
      </c>
      <c r="DB56" s="10" t="str">
        <f t="shared" si="153"/>
        <v>NO</v>
      </c>
      <c r="DC56" s="132">
        <f t="shared" si="154"/>
        <v>7344579</v>
      </c>
      <c r="DD56" s="101">
        <v>669804</v>
      </c>
      <c r="DE56" s="112">
        <f t="shared" si="155"/>
        <v>669804</v>
      </c>
      <c r="DF56" s="10" t="str">
        <f t="shared" si="156"/>
        <v>NO</v>
      </c>
      <c r="DG56" s="132">
        <f t="shared" si="157"/>
        <v>7367844</v>
      </c>
      <c r="DH56" s="101">
        <v>602824</v>
      </c>
      <c r="DI56" s="112">
        <f t="shared" si="158"/>
        <v>602824</v>
      </c>
      <c r="DJ56" s="10" t="str">
        <f t="shared" si="159"/>
        <v>NO</v>
      </c>
      <c r="DK56" s="132">
        <f t="shared" si="160"/>
        <v>6631064</v>
      </c>
      <c r="DL56" s="10"/>
      <c r="DM56" s="10"/>
      <c r="DN56" s="10"/>
      <c r="DO56" s="10"/>
      <c r="DP56" s="10"/>
      <c r="DQ56" s="10"/>
      <c r="DR56" s="10"/>
      <c r="DS56" s="10"/>
      <c r="DT56" s="10"/>
      <c r="DU56" s="10"/>
      <c r="DV56" s="10"/>
      <c r="DW56" s="10"/>
      <c r="DX56" s="10"/>
      <c r="DY56" s="10"/>
      <c r="DZ56" s="10"/>
      <c r="EA56" s="10"/>
    </row>
    <row r="57" spans="1:131" ht="15" customHeight="1" x14ac:dyDescent="0.25">
      <c r="A57" s="39">
        <v>37</v>
      </c>
      <c r="B57" s="265" t="s">
        <v>273</v>
      </c>
      <c r="C57" s="265"/>
      <c r="D57" s="265"/>
      <c r="E57" s="265"/>
      <c r="F57" s="265"/>
      <c r="G57" s="265"/>
      <c r="H57" s="30" t="s">
        <v>261</v>
      </c>
      <c r="I57" s="32">
        <v>3</v>
      </c>
      <c r="J57" s="27">
        <v>2086638</v>
      </c>
      <c r="K57" s="28">
        <f t="shared" si="88"/>
        <v>6259914</v>
      </c>
      <c r="L57" s="101">
        <v>2065772</v>
      </c>
      <c r="M57" s="112">
        <f t="shared" si="89"/>
        <v>2065772</v>
      </c>
      <c r="N57" s="10" t="str">
        <f t="shared" si="90"/>
        <v>NO</v>
      </c>
      <c r="O57" s="132">
        <f t="shared" si="91"/>
        <v>6197316</v>
      </c>
      <c r="P57" s="138">
        <v>1773642</v>
      </c>
      <c r="Q57" s="112">
        <f t="shared" si="92"/>
        <v>1773642</v>
      </c>
      <c r="R57" s="10" t="str">
        <f t="shared" si="93"/>
        <v>NO</v>
      </c>
      <c r="S57" s="132">
        <f t="shared" si="94"/>
        <v>5320926</v>
      </c>
      <c r="T57" s="144">
        <v>1898840</v>
      </c>
      <c r="U57" s="112">
        <f t="shared" si="95"/>
        <v>1898840</v>
      </c>
      <c r="V57" s="10" t="str">
        <f t="shared" si="96"/>
        <v>NO</v>
      </c>
      <c r="W57" s="132">
        <f t="shared" si="97"/>
        <v>5696520</v>
      </c>
      <c r="X57" s="144">
        <v>1898841</v>
      </c>
      <c r="Y57" s="112">
        <f t="shared" si="98"/>
        <v>1898841</v>
      </c>
      <c r="Z57" s="10" t="str">
        <f t="shared" si="99"/>
        <v>NO</v>
      </c>
      <c r="AA57" s="132">
        <f t="shared" si="100"/>
        <v>5696523</v>
      </c>
      <c r="AB57" s="28">
        <v>1976672</v>
      </c>
      <c r="AC57" s="112">
        <f t="shared" si="101"/>
        <v>1976672</v>
      </c>
      <c r="AD57" s="10" t="str">
        <f t="shared" si="102"/>
        <v>NO</v>
      </c>
      <c r="AE57" s="132">
        <f t="shared" si="103"/>
        <v>5930016</v>
      </c>
      <c r="AF57" s="132">
        <v>1975900</v>
      </c>
      <c r="AG57" s="112">
        <f t="shared" si="104"/>
        <v>1975900</v>
      </c>
      <c r="AH57" s="10" t="str">
        <f t="shared" si="105"/>
        <v>NO</v>
      </c>
      <c r="AI57" s="132">
        <f t="shared" si="106"/>
        <v>5927700</v>
      </c>
      <c r="AJ57" s="27">
        <v>1870000</v>
      </c>
      <c r="AK57" s="112">
        <f t="shared" si="107"/>
        <v>1870000</v>
      </c>
      <c r="AL57" s="10" t="str">
        <f t="shared" si="108"/>
        <v>NO</v>
      </c>
      <c r="AM57" s="132">
        <f t="shared" si="109"/>
        <v>5610000</v>
      </c>
      <c r="AN57" s="27">
        <v>1921376.27</v>
      </c>
      <c r="AO57" s="112">
        <f t="shared" si="110"/>
        <v>1921376</v>
      </c>
      <c r="AP57" s="10" t="str">
        <f t="shared" si="111"/>
        <v>NO</v>
      </c>
      <c r="AQ57" s="132">
        <f t="shared" si="112"/>
        <v>5764128</v>
      </c>
      <c r="AR57" s="158">
        <v>1884860</v>
      </c>
      <c r="AS57" s="112">
        <f t="shared" si="113"/>
        <v>1884860</v>
      </c>
      <c r="AT57" s="10" t="str">
        <f t="shared" si="114"/>
        <v>NO</v>
      </c>
      <c r="AU57" s="132">
        <f t="shared" si="115"/>
        <v>5654580</v>
      </c>
      <c r="AV57" s="28">
        <v>1815375</v>
      </c>
      <c r="AW57" s="112">
        <f t="shared" si="116"/>
        <v>1815375</v>
      </c>
      <c r="AX57" s="10" t="str">
        <f t="shared" si="117"/>
        <v>NO</v>
      </c>
      <c r="AY57" s="132">
        <f t="shared" si="118"/>
        <v>5446125</v>
      </c>
      <c r="AZ57" s="28">
        <v>1964361.01</v>
      </c>
      <c r="BA57" s="112">
        <f t="shared" si="119"/>
        <v>1964361</v>
      </c>
      <c r="BB57" s="10" t="str">
        <f t="shared" si="120"/>
        <v>NO</v>
      </c>
      <c r="BC57" s="132">
        <f t="shared" si="121"/>
        <v>5893083</v>
      </c>
      <c r="BD57" s="28">
        <v>1411456</v>
      </c>
      <c r="BE57" s="112">
        <f t="shared" si="122"/>
        <v>1411456</v>
      </c>
      <c r="BF57" s="10" t="str">
        <f t="shared" si="123"/>
        <v>NO</v>
      </c>
      <c r="BG57" s="132">
        <f t="shared" si="124"/>
        <v>4234368</v>
      </c>
      <c r="BH57" s="28">
        <v>2055338</v>
      </c>
      <c r="BI57" s="112">
        <f t="shared" si="125"/>
        <v>2055338</v>
      </c>
      <c r="BJ57" s="10" t="str">
        <f t="shared" si="126"/>
        <v>NO</v>
      </c>
      <c r="BK57" s="132">
        <f t="shared" si="127"/>
        <v>6166014</v>
      </c>
      <c r="BL57" s="28">
        <v>1945750</v>
      </c>
      <c r="BM57" s="112">
        <f t="shared" si="128"/>
        <v>1945750</v>
      </c>
      <c r="BN57" s="10" t="str">
        <f t="shared" si="129"/>
        <v>NO</v>
      </c>
      <c r="BO57" s="132">
        <f t="shared" si="130"/>
        <v>5837250</v>
      </c>
      <c r="BP57" s="109">
        <v>1859194</v>
      </c>
      <c r="BQ57" s="112">
        <f t="shared" si="161"/>
        <v>1859194</v>
      </c>
      <c r="BR57" s="10" t="str">
        <f t="shared" si="55"/>
        <v>NO</v>
      </c>
      <c r="BS57" s="132">
        <f t="shared" si="2"/>
        <v>5577582</v>
      </c>
      <c r="BT57" s="132">
        <v>1976674</v>
      </c>
      <c r="BU57" s="112">
        <f t="shared" si="131"/>
        <v>1976674</v>
      </c>
      <c r="BV57" s="10" t="str">
        <f t="shared" si="132"/>
        <v>NO</v>
      </c>
      <c r="BW57" s="132">
        <f t="shared" si="133"/>
        <v>5930022</v>
      </c>
      <c r="BX57" s="113">
        <v>1752776</v>
      </c>
      <c r="BY57" s="112">
        <f t="shared" si="134"/>
        <v>1752776</v>
      </c>
      <c r="BZ57" s="10" t="str">
        <f t="shared" si="135"/>
        <v>NO</v>
      </c>
      <c r="CA57" s="132">
        <f t="shared" si="136"/>
        <v>5258328</v>
      </c>
      <c r="CB57" s="113">
        <v>2086538</v>
      </c>
      <c r="CC57" s="112">
        <f t="shared" si="137"/>
        <v>2086538</v>
      </c>
      <c r="CD57" s="10" t="str">
        <f t="shared" si="138"/>
        <v>NO</v>
      </c>
      <c r="CE57" s="132">
        <f t="shared" si="139"/>
        <v>6259614</v>
      </c>
      <c r="CF57" s="101">
        <v>1877974</v>
      </c>
      <c r="CG57" s="112">
        <f t="shared" si="140"/>
        <v>1877974</v>
      </c>
      <c r="CH57" s="10" t="str">
        <f t="shared" si="141"/>
        <v>NO</v>
      </c>
      <c r="CI57" s="132">
        <f t="shared" si="142"/>
        <v>5633922</v>
      </c>
      <c r="CJ57" s="101">
        <v>2086000</v>
      </c>
      <c r="CK57" s="112">
        <f t="shared" si="143"/>
        <v>2086000</v>
      </c>
      <c r="CL57" s="10" t="str">
        <f t="shared" si="144"/>
        <v>NO</v>
      </c>
      <c r="CM57" s="132">
        <f t="shared" si="145"/>
        <v>6258000</v>
      </c>
      <c r="CN57" s="100">
        <v>1836300</v>
      </c>
      <c r="CO57" s="112">
        <f t="shared" si="146"/>
        <v>1836300</v>
      </c>
      <c r="CP57" s="10" t="str">
        <f t="shared" si="147"/>
        <v>NO</v>
      </c>
      <c r="CQ57" s="132">
        <f t="shared" si="148"/>
        <v>5508900</v>
      </c>
      <c r="CR57" s="100">
        <v>1775103</v>
      </c>
      <c r="CS57" s="112">
        <f t="shared" si="149"/>
        <v>1775103</v>
      </c>
      <c r="CT57" s="10" t="str">
        <f t="shared" si="150"/>
        <v>NO</v>
      </c>
      <c r="CU57" s="132">
        <f t="shared" si="151"/>
        <v>5325309</v>
      </c>
      <c r="CV57" s="10"/>
      <c r="CW57" s="10"/>
      <c r="CX57" s="10"/>
      <c r="CY57" s="10"/>
      <c r="CZ57" s="101">
        <v>1976046</v>
      </c>
      <c r="DA57" s="112">
        <f t="shared" si="152"/>
        <v>1976046</v>
      </c>
      <c r="DB57" s="10" t="str">
        <f t="shared" si="153"/>
        <v>NO</v>
      </c>
      <c r="DC57" s="132">
        <f t="shared" si="154"/>
        <v>5928138</v>
      </c>
      <c r="DD57" s="101">
        <v>1982306</v>
      </c>
      <c r="DE57" s="112">
        <f t="shared" si="155"/>
        <v>1982306</v>
      </c>
      <c r="DF57" s="10" t="str">
        <f t="shared" si="156"/>
        <v>NO</v>
      </c>
      <c r="DG57" s="132">
        <f t="shared" si="157"/>
        <v>5946918</v>
      </c>
      <c r="DH57" s="101">
        <v>1784075</v>
      </c>
      <c r="DI57" s="112">
        <f t="shared" si="158"/>
        <v>1784075</v>
      </c>
      <c r="DJ57" s="10" t="str">
        <f t="shared" si="159"/>
        <v>NO</v>
      </c>
      <c r="DK57" s="132">
        <f t="shared" si="160"/>
        <v>5352225</v>
      </c>
      <c r="DL57" s="10"/>
      <c r="DM57" s="10"/>
      <c r="DN57" s="10"/>
      <c r="DO57" s="10"/>
      <c r="DP57" s="10"/>
      <c r="DQ57" s="10"/>
      <c r="DR57" s="10"/>
      <c r="DS57" s="10"/>
      <c r="DT57" s="10"/>
      <c r="DU57" s="10"/>
      <c r="DV57" s="10"/>
      <c r="DW57" s="10"/>
      <c r="DX57" s="10"/>
      <c r="DY57" s="10"/>
      <c r="DZ57" s="10"/>
      <c r="EA57" s="10"/>
    </row>
    <row r="58" spans="1:131" ht="15" customHeight="1" x14ac:dyDescent="0.25">
      <c r="A58" s="39">
        <v>38</v>
      </c>
      <c r="B58" s="265" t="s">
        <v>274</v>
      </c>
      <c r="C58" s="265"/>
      <c r="D58" s="265"/>
      <c r="E58" s="265"/>
      <c r="F58" s="265"/>
      <c r="G58" s="265"/>
      <c r="H58" s="30" t="s">
        <v>261</v>
      </c>
      <c r="I58" s="32">
        <v>14</v>
      </c>
      <c r="J58" s="27">
        <v>422904</v>
      </c>
      <c r="K58" s="28">
        <f t="shared" si="88"/>
        <v>5920656</v>
      </c>
      <c r="L58" s="101">
        <v>418675</v>
      </c>
      <c r="M58" s="112">
        <f t="shared" si="89"/>
        <v>418675</v>
      </c>
      <c r="N58" s="10" t="str">
        <f t="shared" si="90"/>
        <v>NO</v>
      </c>
      <c r="O58" s="132">
        <f t="shared" si="91"/>
        <v>5861450</v>
      </c>
      <c r="P58" s="138">
        <v>346781</v>
      </c>
      <c r="Q58" s="112">
        <f t="shared" si="92"/>
        <v>346781</v>
      </c>
      <c r="R58" s="10" t="str">
        <f t="shared" si="93"/>
        <v>NO</v>
      </c>
      <c r="S58" s="132">
        <f t="shared" si="94"/>
        <v>4854934</v>
      </c>
      <c r="T58" s="144">
        <v>367926</v>
      </c>
      <c r="U58" s="112">
        <f t="shared" si="95"/>
        <v>367926</v>
      </c>
      <c r="V58" s="10" t="str">
        <f t="shared" si="96"/>
        <v>NO</v>
      </c>
      <c r="W58" s="132">
        <f t="shared" si="97"/>
        <v>5150964</v>
      </c>
      <c r="X58" s="144">
        <v>384843</v>
      </c>
      <c r="Y58" s="112">
        <f t="shared" si="98"/>
        <v>384843</v>
      </c>
      <c r="Z58" s="10" t="str">
        <f t="shared" si="99"/>
        <v>NO</v>
      </c>
      <c r="AA58" s="132">
        <f t="shared" si="100"/>
        <v>5387802</v>
      </c>
      <c r="AB58" s="28">
        <v>400617</v>
      </c>
      <c r="AC58" s="112">
        <f t="shared" si="101"/>
        <v>400617</v>
      </c>
      <c r="AD58" s="10" t="str">
        <f t="shared" si="102"/>
        <v>NO</v>
      </c>
      <c r="AE58" s="132">
        <f t="shared" si="103"/>
        <v>5608638</v>
      </c>
      <c r="AF58" s="132">
        <v>400500</v>
      </c>
      <c r="AG58" s="112">
        <f t="shared" si="104"/>
        <v>400500</v>
      </c>
      <c r="AH58" s="10" t="str">
        <f t="shared" si="105"/>
        <v>NO</v>
      </c>
      <c r="AI58" s="132">
        <f t="shared" si="106"/>
        <v>5607000</v>
      </c>
      <c r="AJ58" s="27">
        <v>358000</v>
      </c>
      <c r="AK58" s="112">
        <f t="shared" si="107"/>
        <v>358000</v>
      </c>
      <c r="AL58" s="10" t="str">
        <f t="shared" si="108"/>
        <v>NO</v>
      </c>
      <c r="AM58" s="132">
        <f t="shared" si="109"/>
        <v>5012000</v>
      </c>
      <c r="AN58" s="27">
        <v>389410</v>
      </c>
      <c r="AO58" s="112">
        <f t="shared" si="110"/>
        <v>389410</v>
      </c>
      <c r="AP58" s="10" t="str">
        <f t="shared" si="111"/>
        <v>NO</v>
      </c>
      <c r="AQ58" s="132">
        <f t="shared" si="112"/>
        <v>5451740</v>
      </c>
      <c r="AR58" s="158">
        <v>382009</v>
      </c>
      <c r="AS58" s="112">
        <f t="shared" si="113"/>
        <v>382009</v>
      </c>
      <c r="AT58" s="10" t="str">
        <f t="shared" si="114"/>
        <v>NO</v>
      </c>
      <c r="AU58" s="132">
        <f t="shared" si="115"/>
        <v>5348126</v>
      </c>
      <c r="AV58" s="28">
        <v>367926</v>
      </c>
      <c r="AW58" s="112">
        <f t="shared" si="116"/>
        <v>367926</v>
      </c>
      <c r="AX58" s="10" t="str">
        <f t="shared" si="117"/>
        <v>NO</v>
      </c>
      <c r="AY58" s="132">
        <f t="shared" si="118"/>
        <v>5150964</v>
      </c>
      <c r="AZ58" s="28">
        <v>398121.83</v>
      </c>
      <c r="BA58" s="112">
        <f t="shared" si="119"/>
        <v>398122</v>
      </c>
      <c r="BB58" s="10" t="str">
        <f t="shared" si="120"/>
        <v>NO</v>
      </c>
      <c r="BC58" s="132">
        <f t="shared" si="121"/>
        <v>5573708</v>
      </c>
      <c r="BD58" s="28">
        <v>286063</v>
      </c>
      <c r="BE58" s="112">
        <f t="shared" si="122"/>
        <v>286063</v>
      </c>
      <c r="BF58" s="10" t="str">
        <f t="shared" si="123"/>
        <v>NO</v>
      </c>
      <c r="BG58" s="132">
        <f t="shared" si="124"/>
        <v>4004882</v>
      </c>
      <c r="BH58" s="28">
        <v>416560</v>
      </c>
      <c r="BI58" s="112">
        <f t="shared" si="125"/>
        <v>416560</v>
      </c>
      <c r="BJ58" s="10" t="str">
        <f t="shared" si="126"/>
        <v>NO</v>
      </c>
      <c r="BK58" s="132">
        <f t="shared" si="127"/>
        <v>5831840</v>
      </c>
      <c r="BL58" s="28">
        <v>405680</v>
      </c>
      <c r="BM58" s="112">
        <f t="shared" si="128"/>
        <v>405680</v>
      </c>
      <c r="BN58" s="10" t="str">
        <f t="shared" si="129"/>
        <v>NO</v>
      </c>
      <c r="BO58" s="132">
        <f t="shared" si="130"/>
        <v>5679520</v>
      </c>
      <c r="BP58" s="108">
        <v>376807</v>
      </c>
      <c r="BQ58" s="112">
        <f t="shared" si="161"/>
        <v>376807</v>
      </c>
      <c r="BR58" s="10" t="str">
        <f t="shared" si="55"/>
        <v>NO</v>
      </c>
      <c r="BS58" s="132">
        <f t="shared" si="2"/>
        <v>5275298</v>
      </c>
      <c r="BT58" s="132">
        <v>400618</v>
      </c>
      <c r="BU58" s="112">
        <f t="shared" si="131"/>
        <v>400618</v>
      </c>
      <c r="BV58" s="10" t="str">
        <f t="shared" si="132"/>
        <v>NO</v>
      </c>
      <c r="BW58" s="132">
        <f t="shared" si="133"/>
        <v>5608652</v>
      </c>
      <c r="BX58" s="113">
        <v>355239</v>
      </c>
      <c r="BY58" s="112">
        <f t="shared" si="134"/>
        <v>355239</v>
      </c>
      <c r="BZ58" s="10" t="str">
        <f t="shared" si="135"/>
        <v>NO</v>
      </c>
      <c r="CA58" s="132">
        <f t="shared" si="136"/>
        <v>4973346</v>
      </c>
      <c r="CB58" s="113">
        <v>402510</v>
      </c>
      <c r="CC58" s="112">
        <f t="shared" si="137"/>
        <v>402510</v>
      </c>
      <c r="CD58" s="10" t="str">
        <f t="shared" si="138"/>
        <v>NO</v>
      </c>
      <c r="CE58" s="132">
        <f t="shared" si="139"/>
        <v>5635140</v>
      </c>
      <c r="CF58" s="101">
        <v>380614</v>
      </c>
      <c r="CG58" s="112">
        <f t="shared" si="140"/>
        <v>380614</v>
      </c>
      <c r="CH58" s="10" t="str">
        <f t="shared" si="141"/>
        <v>NO</v>
      </c>
      <c r="CI58" s="132">
        <f t="shared" si="142"/>
        <v>5328596</v>
      </c>
      <c r="CJ58" s="101">
        <v>422000</v>
      </c>
      <c r="CK58" s="112">
        <f t="shared" si="143"/>
        <v>422000</v>
      </c>
      <c r="CL58" s="10" t="str">
        <f t="shared" si="144"/>
        <v>NO</v>
      </c>
      <c r="CM58" s="132">
        <f t="shared" si="145"/>
        <v>5908000</v>
      </c>
      <c r="CN58" s="100">
        <v>372150</v>
      </c>
      <c r="CO58" s="112">
        <f t="shared" si="146"/>
        <v>372150</v>
      </c>
      <c r="CP58" s="10" t="str">
        <f t="shared" si="147"/>
        <v>NO</v>
      </c>
      <c r="CQ58" s="132">
        <f t="shared" si="148"/>
        <v>5210100</v>
      </c>
      <c r="CR58" s="100">
        <v>359764</v>
      </c>
      <c r="CS58" s="112">
        <f t="shared" si="149"/>
        <v>359764</v>
      </c>
      <c r="CT58" s="10" t="str">
        <f t="shared" si="150"/>
        <v>NO</v>
      </c>
      <c r="CU58" s="132">
        <f t="shared" si="151"/>
        <v>5036696</v>
      </c>
      <c r="CV58" s="10"/>
      <c r="CW58" s="10"/>
      <c r="CX58" s="10"/>
      <c r="CY58" s="10"/>
      <c r="CZ58" s="101">
        <v>400490</v>
      </c>
      <c r="DA58" s="112">
        <f t="shared" si="152"/>
        <v>400490</v>
      </c>
      <c r="DB58" s="10" t="str">
        <f t="shared" si="153"/>
        <v>NO</v>
      </c>
      <c r="DC58" s="132">
        <f t="shared" si="154"/>
        <v>5606860</v>
      </c>
      <c r="DD58" s="101">
        <v>401759</v>
      </c>
      <c r="DE58" s="112">
        <f t="shared" si="155"/>
        <v>401759</v>
      </c>
      <c r="DF58" s="10" t="str">
        <f t="shared" si="156"/>
        <v>NO</v>
      </c>
      <c r="DG58" s="132">
        <f t="shared" si="157"/>
        <v>5624626</v>
      </c>
      <c r="DH58" s="101">
        <v>361583</v>
      </c>
      <c r="DI58" s="112">
        <f t="shared" si="158"/>
        <v>361583</v>
      </c>
      <c r="DJ58" s="10" t="str">
        <f t="shared" si="159"/>
        <v>NO</v>
      </c>
      <c r="DK58" s="132">
        <f t="shared" si="160"/>
        <v>5062162</v>
      </c>
      <c r="DL58" s="10"/>
      <c r="DM58" s="10"/>
      <c r="DN58" s="10"/>
      <c r="DO58" s="10"/>
      <c r="DP58" s="10"/>
      <c r="DQ58" s="10"/>
      <c r="DR58" s="10"/>
      <c r="DS58" s="10"/>
      <c r="DT58" s="10"/>
      <c r="DU58" s="10"/>
      <c r="DV58" s="10"/>
      <c r="DW58" s="10"/>
      <c r="DX58" s="10"/>
      <c r="DY58" s="10"/>
      <c r="DZ58" s="10"/>
      <c r="EA58" s="10"/>
    </row>
    <row r="59" spans="1:131" ht="15" customHeight="1" x14ac:dyDescent="0.25">
      <c r="A59" s="39">
        <v>39</v>
      </c>
      <c r="B59" s="265" t="s">
        <v>275</v>
      </c>
      <c r="C59" s="265"/>
      <c r="D59" s="265"/>
      <c r="E59" s="265"/>
      <c r="F59" s="265"/>
      <c r="G59" s="265"/>
      <c r="H59" s="30" t="s">
        <v>261</v>
      </c>
      <c r="I59" s="32">
        <v>448</v>
      </c>
      <c r="J59" s="27">
        <v>488904</v>
      </c>
      <c r="K59" s="28">
        <f t="shared" si="88"/>
        <v>219028992</v>
      </c>
      <c r="L59" s="101">
        <v>420457</v>
      </c>
      <c r="M59" s="112">
        <f t="shared" si="89"/>
        <v>420457</v>
      </c>
      <c r="N59" s="10" t="str">
        <f t="shared" si="90"/>
        <v>NO</v>
      </c>
      <c r="O59" s="132">
        <f t="shared" si="91"/>
        <v>188364736</v>
      </c>
      <c r="P59" s="138">
        <v>469348</v>
      </c>
      <c r="Q59" s="112">
        <f t="shared" si="92"/>
        <v>469348</v>
      </c>
      <c r="R59" s="10" t="str">
        <f t="shared" si="93"/>
        <v>NO</v>
      </c>
      <c r="S59" s="132">
        <f t="shared" si="94"/>
        <v>210267904</v>
      </c>
      <c r="T59" s="144">
        <v>425346</v>
      </c>
      <c r="U59" s="112">
        <f t="shared" si="95"/>
        <v>425346</v>
      </c>
      <c r="V59" s="10" t="str">
        <f t="shared" si="96"/>
        <v>NO</v>
      </c>
      <c r="W59" s="132">
        <f t="shared" si="97"/>
        <v>190555008</v>
      </c>
      <c r="X59" s="144">
        <v>444903</v>
      </c>
      <c r="Y59" s="112">
        <f t="shared" si="98"/>
        <v>444903</v>
      </c>
      <c r="Z59" s="10" t="str">
        <f t="shared" si="99"/>
        <v>NO</v>
      </c>
      <c r="AA59" s="132">
        <f t="shared" si="100"/>
        <v>199316544</v>
      </c>
      <c r="AB59" s="28">
        <v>463139</v>
      </c>
      <c r="AC59" s="112">
        <f t="shared" si="101"/>
        <v>463139</v>
      </c>
      <c r="AD59" s="10" t="str">
        <f t="shared" si="102"/>
        <v>NO</v>
      </c>
      <c r="AE59" s="132">
        <f t="shared" si="103"/>
        <v>207486272</v>
      </c>
      <c r="AF59" s="132">
        <v>463000</v>
      </c>
      <c r="AG59" s="112">
        <f t="shared" si="104"/>
        <v>463000</v>
      </c>
      <c r="AH59" s="10" t="str">
        <f t="shared" si="105"/>
        <v>NO</v>
      </c>
      <c r="AI59" s="132">
        <f t="shared" si="106"/>
        <v>207424000</v>
      </c>
      <c r="AJ59" s="27">
        <v>390000</v>
      </c>
      <c r="AK59" s="112">
        <f t="shared" si="107"/>
        <v>390000</v>
      </c>
      <c r="AL59" s="10" t="str">
        <f t="shared" si="108"/>
        <v>NO</v>
      </c>
      <c r="AM59" s="132">
        <f t="shared" si="109"/>
        <v>174720000</v>
      </c>
      <c r="AN59" s="27">
        <v>450182.8</v>
      </c>
      <c r="AO59" s="112">
        <f t="shared" si="110"/>
        <v>450183</v>
      </c>
      <c r="AP59" s="10" t="str">
        <f t="shared" si="111"/>
        <v>NO</v>
      </c>
      <c r="AQ59" s="132">
        <f t="shared" si="112"/>
        <v>201681984</v>
      </c>
      <c r="AR59" s="158">
        <v>441627</v>
      </c>
      <c r="AS59" s="112">
        <f t="shared" si="113"/>
        <v>441627</v>
      </c>
      <c r="AT59" s="10" t="str">
        <f t="shared" si="114"/>
        <v>NO</v>
      </c>
      <c r="AU59" s="132">
        <f t="shared" si="115"/>
        <v>197848896</v>
      </c>
      <c r="AV59" s="28">
        <v>459570</v>
      </c>
      <c r="AW59" s="112">
        <f t="shared" si="116"/>
        <v>459570</v>
      </c>
      <c r="AX59" s="10" t="str">
        <f t="shared" si="117"/>
        <v>NO</v>
      </c>
      <c r="AY59" s="132">
        <f t="shared" si="118"/>
        <v>205887360</v>
      </c>
      <c r="AZ59" s="28">
        <v>460254.23</v>
      </c>
      <c r="BA59" s="112">
        <f t="shared" si="119"/>
        <v>460254</v>
      </c>
      <c r="BB59" s="10" t="str">
        <f t="shared" si="120"/>
        <v>NO</v>
      </c>
      <c r="BC59" s="132">
        <f t="shared" si="121"/>
        <v>206193792</v>
      </c>
      <c r="BD59" s="28">
        <v>330707</v>
      </c>
      <c r="BE59" s="112">
        <f t="shared" si="122"/>
        <v>330707</v>
      </c>
      <c r="BF59" s="10" t="str">
        <f t="shared" si="123"/>
        <v>NO</v>
      </c>
      <c r="BG59" s="132">
        <f t="shared" si="124"/>
        <v>148156736</v>
      </c>
      <c r="BH59" s="28">
        <v>452236</v>
      </c>
      <c r="BI59" s="112">
        <f t="shared" si="125"/>
        <v>452236</v>
      </c>
      <c r="BJ59" s="10" t="str">
        <f t="shared" si="126"/>
        <v>NO</v>
      </c>
      <c r="BK59" s="132">
        <f t="shared" si="127"/>
        <v>202601728</v>
      </c>
      <c r="BL59" s="28">
        <v>441450</v>
      </c>
      <c r="BM59" s="112">
        <f t="shared" si="128"/>
        <v>441450</v>
      </c>
      <c r="BN59" s="10" t="str">
        <f t="shared" si="129"/>
        <v>NO</v>
      </c>
      <c r="BO59" s="132">
        <f t="shared" si="130"/>
        <v>197769600</v>
      </c>
      <c r="BP59" s="108">
        <v>435613</v>
      </c>
      <c r="BQ59" s="112">
        <f t="shared" si="161"/>
        <v>435613</v>
      </c>
      <c r="BR59" s="10" t="str">
        <f t="shared" si="55"/>
        <v>NO</v>
      </c>
      <c r="BS59" s="132">
        <f t="shared" si="2"/>
        <v>195154624</v>
      </c>
      <c r="BT59" s="132">
        <v>463140</v>
      </c>
      <c r="BU59" s="112">
        <f t="shared" si="131"/>
        <v>463140</v>
      </c>
      <c r="BV59" s="10" t="str">
        <f t="shared" si="132"/>
        <v>NO</v>
      </c>
      <c r="BW59" s="132">
        <f t="shared" si="133"/>
        <v>207486720</v>
      </c>
      <c r="BX59" s="113">
        <v>410679</v>
      </c>
      <c r="BY59" s="112">
        <f t="shared" si="134"/>
        <v>410679</v>
      </c>
      <c r="BZ59" s="10" t="str">
        <f t="shared" si="135"/>
        <v>NO</v>
      </c>
      <c r="CA59" s="132">
        <f t="shared" si="136"/>
        <v>183984192</v>
      </c>
      <c r="CB59" s="113">
        <v>465342</v>
      </c>
      <c r="CC59" s="112">
        <f t="shared" si="137"/>
        <v>465342</v>
      </c>
      <c r="CD59" s="10" t="str">
        <f t="shared" si="138"/>
        <v>NO</v>
      </c>
      <c r="CE59" s="132">
        <f t="shared" si="139"/>
        <v>208473216</v>
      </c>
      <c r="CF59" s="101">
        <v>440014</v>
      </c>
      <c r="CG59" s="112">
        <f t="shared" si="140"/>
        <v>440014</v>
      </c>
      <c r="CH59" s="10" t="str">
        <f t="shared" si="141"/>
        <v>NO</v>
      </c>
      <c r="CI59" s="132">
        <f t="shared" si="142"/>
        <v>197126272</v>
      </c>
      <c r="CJ59" s="101">
        <v>488000</v>
      </c>
      <c r="CK59" s="112">
        <f t="shared" si="143"/>
        <v>488000</v>
      </c>
      <c r="CL59" s="10" t="str">
        <f t="shared" si="144"/>
        <v>NO</v>
      </c>
      <c r="CM59" s="132">
        <f t="shared" si="145"/>
        <v>218624000</v>
      </c>
      <c r="CN59" s="100">
        <v>430300</v>
      </c>
      <c r="CO59" s="112">
        <f t="shared" si="146"/>
        <v>430300</v>
      </c>
      <c r="CP59" s="10" t="str">
        <f t="shared" si="147"/>
        <v>NO</v>
      </c>
      <c r="CQ59" s="132">
        <f t="shared" si="148"/>
        <v>192774400</v>
      </c>
      <c r="CR59" s="100">
        <v>415911</v>
      </c>
      <c r="CS59" s="112">
        <f t="shared" si="149"/>
        <v>415911</v>
      </c>
      <c r="CT59" s="10" t="str">
        <f t="shared" si="150"/>
        <v>NO</v>
      </c>
      <c r="CU59" s="132">
        <f t="shared" si="151"/>
        <v>186328128</v>
      </c>
      <c r="CV59" s="10"/>
      <c r="CW59" s="10"/>
      <c r="CX59" s="10"/>
      <c r="CY59" s="10"/>
      <c r="CZ59" s="101">
        <v>391612</v>
      </c>
      <c r="DA59" s="112">
        <f t="shared" si="152"/>
        <v>391612</v>
      </c>
      <c r="DB59" s="10" t="str">
        <f t="shared" si="153"/>
        <v>NO</v>
      </c>
      <c r="DC59" s="132">
        <f t="shared" si="154"/>
        <v>175442176</v>
      </c>
      <c r="DD59" s="101">
        <v>391123</v>
      </c>
      <c r="DE59" s="112">
        <f t="shared" si="155"/>
        <v>391123</v>
      </c>
      <c r="DF59" s="10" t="str">
        <f t="shared" si="156"/>
        <v>NO</v>
      </c>
      <c r="DG59" s="132">
        <f t="shared" si="157"/>
        <v>175223104</v>
      </c>
      <c r="DH59" s="101">
        <v>418013</v>
      </c>
      <c r="DI59" s="112">
        <f t="shared" si="158"/>
        <v>418013</v>
      </c>
      <c r="DJ59" s="10" t="str">
        <f t="shared" si="159"/>
        <v>NO</v>
      </c>
      <c r="DK59" s="132">
        <f t="shared" si="160"/>
        <v>187269824</v>
      </c>
      <c r="DL59" s="10"/>
      <c r="DM59" s="10"/>
      <c r="DN59" s="10"/>
      <c r="DO59" s="10"/>
      <c r="DP59" s="10"/>
      <c r="DQ59" s="10"/>
      <c r="DR59" s="10"/>
      <c r="DS59" s="10"/>
      <c r="DT59" s="10"/>
      <c r="DU59" s="10"/>
      <c r="DV59" s="10"/>
      <c r="DW59" s="10"/>
      <c r="DX59" s="10"/>
      <c r="DY59" s="10"/>
      <c r="DZ59" s="10"/>
      <c r="EA59" s="10"/>
    </row>
    <row r="60" spans="1:131" ht="15" customHeight="1" x14ac:dyDescent="0.25">
      <c r="A60" s="39">
        <v>40</v>
      </c>
      <c r="B60" s="265" t="s">
        <v>276</v>
      </c>
      <c r="C60" s="265"/>
      <c r="D60" s="265"/>
      <c r="E60" s="265"/>
      <c r="F60" s="265"/>
      <c r="G60" s="265"/>
      <c r="H60" s="30" t="s">
        <v>261</v>
      </c>
      <c r="I60" s="32">
        <v>8</v>
      </c>
      <c r="J60" s="27">
        <v>382309</v>
      </c>
      <c r="K60" s="28">
        <f t="shared" si="88"/>
        <v>3058472</v>
      </c>
      <c r="L60" s="101">
        <v>378486</v>
      </c>
      <c r="M60" s="112">
        <f t="shared" si="89"/>
        <v>378486</v>
      </c>
      <c r="N60" s="10" t="str">
        <f t="shared" si="90"/>
        <v>NO</v>
      </c>
      <c r="O60" s="132">
        <f t="shared" si="91"/>
        <v>3027888</v>
      </c>
      <c r="P60" s="138">
        <v>367017</v>
      </c>
      <c r="Q60" s="112">
        <f t="shared" si="92"/>
        <v>367017</v>
      </c>
      <c r="R60" s="10" t="str">
        <f t="shared" si="93"/>
        <v>NO</v>
      </c>
      <c r="S60" s="132">
        <f t="shared" si="94"/>
        <v>2936136</v>
      </c>
      <c r="T60" s="144">
        <v>332608</v>
      </c>
      <c r="U60" s="112">
        <f t="shared" si="95"/>
        <v>332608</v>
      </c>
      <c r="V60" s="10" t="str">
        <f t="shared" si="96"/>
        <v>NO</v>
      </c>
      <c r="W60" s="132">
        <f t="shared" si="97"/>
        <v>2660864</v>
      </c>
      <c r="X60" s="144">
        <v>347901</v>
      </c>
      <c r="Y60" s="112">
        <f t="shared" si="98"/>
        <v>347901</v>
      </c>
      <c r="Z60" s="10" t="str">
        <f t="shared" si="99"/>
        <v>NO</v>
      </c>
      <c r="AA60" s="132">
        <f t="shared" si="100"/>
        <v>2783208</v>
      </c>
      <c r="AB60" s="28">
        <v>267616</v>
      </c>
      <c r="AC60" s="112">
        <f t="shared" si="101"/>
        <v>267616</v>
      </c>
      <c r="AD60" s="10" t="str">
        <f t="shared" si="102"/>
        <v>NO</v>
      </c>
      <c r="AE60" s="132">
        <f t="shared" si="103"/>
        <v>2140928</v>
      </c>
      <c r="AF60" s="132">
        <v>362100</v>
      </c>
      <c r="AG60" s="112">
        <f t="shared" si="104"/>
        <v>362100</v>
      </c>
      <c r="AH60" s="10" t="str">
        <f t="shared" si="105"/>
        <v>NO</v>
      </c>
      <c r="AI60" s="132">
        <f t="shared" si="106"/>
        <v>2896800</v>
      </c>
      <c r="AJ60" s="27">
        <v>320000</v>
      </c>
      <c r="AK60" s="112">
        <f t="shared" si="107"/>
        <v>320000</v>
      </c>
      <c r="AL60" s="10" t="str">
        <f t="shared" si="108"/>
        <v>NO</v>
      </c>
      <c r="AM60" s="132">
        <f t="shared" si="109"/>
        <v>2560000</v>
      </c>
      <c r="AN60" s="27">
        <v>352030.13</v>
      </c>
      <c r="AO60" s="112">
        <f t="shared" si="110"/>
        <v>352030</v>
      </c>
      <c r="AP60" s="10" t="str">
        <f t="shared" si="111"/>
        <v>NO</v>
      </c>
      <c r="AQ60" s="132">
        <f t="shared" si="112"/>
        <v>2816240</v>
      </c>
      <c r="AR60" s="158">
        <v>345340</v>
      </c>
      <c r="AS60" s="112">
        <f t="shared" si="113"/>
        <v>345340</v>
      </c>
      <c r="AT60" s="10" t="str">
        <f t="shared" si="114"/>
        <v>NO</v>
      </c>
      <c r="AU60" s="132">
        <f t="shared" si="115"/>
        <v>2762720</v>
      </c>
      <c r="AV60" s="28">
        <v>332609</v>
      </c>
      <c r="AW60" s="112">
        <f t="shared" si="116"/>
        <v>332609</v>
      </c>
      <c r="AX60" s="10" t="str">
        <f t="shared" si="117"/>
        <v>NO</v>
      </c>
      <c r="AY60" s="132">
        <f t="shared" si="118"/>
        <v>2660872</v>
      </c>
      <c r="AZ60" s="28">
        <v>359905.69</v>
      </c>
      <c r="BA60" s="112">
        <f t="shared" si="119"/>
        <v>359906</v>
      </c>
      <c r="BB60" s="10" t="str">
        <f t="shared" si="120"/>
        <v>NO</v>
      </c>
      <c r="BC60" s="132">
        <f t="shared" si="121"/>
        <v>2879248</v>
      </c>
      <c r="BD60" s="28">
        <v>258604</v>
      </c>
      <c r="BE60" s="112">
        <f t="shared" si="122"/>
        <v>258604</v>
      </c>
      <c r="BF60" s="10" t="str">
        <f t="shared" si="123"/>
        <v>NO</v>
      </c>
      <c r="BG60" s="132">
        <f t="shared" si="124"/>
        <v>2068832</v>
      </c>
      <c r="BH60" s="28">
        <v>376574</v>
      </c>
      <c r="BI60" s="112">
        <f t="shared" si="125"/>
        <v>376574</v>
      </c>
      <c r="BJ60" s="10" t="str">
        <f t="shared" si="126"/>
        <v>NO</v>
      </c>
      <c r="BK60" s="132">
        <f t="shared" si="127"/>
        <v>3012592</v>
      </c>
      <c r="BL60" s="28">
        <v>362309</v>
      </c>
      <c r="BM60" s="112">
        <f t="shared" si="128"/>
        <v>362309</v>
      </c>
      <c r="BN60" s="10" t="str">
        <f t="shared" si="129"/>
        <v>NO</v>
      </c>
      <c r="BO60" s="132">
        <f t="shared" si="130"/>
        <v>2898472</v>
      </c>
      <c r="BP60" s="109">
        <v>340637</v>
      </c>
      <c r="BQ60" s="112">
        <f t="shared" si="161"/>
        <v>340637</v>
      </c>
      <c r="BR60" s="10" t="str">
        <f t="shared" si="55"/>
        <v>NO</v>
      </c>
      <c r="BS60" s="132">
        <f t="shared" si="2"/>
        <v>2725096</v>
      </c>
      <c r="BT60" s="132">
        <v>362162</v>
      </c>
      <c r="BU60" s="112">
        <f t="shared" si="131"/>
        <v>362162</v>
      </c>
      <c r="BV60" s="10" t="str">
        <f t="shared" si="132"/>
        <v>NO</v>
      </c>
      <c r="BW60" s="132">
        <f t="shared" si="133"/>
        <v>2897296</v>
      </c>
      <c r="BX60" s="113">
        <v>321140</v>
      </c>
      <c r="BY60" s="112">
        <f t="shared" si="134"/>
        <v>321140</v>
      </c>
      <c r="BZ60" s="10" t="str">
        <f t="shared" si="135"/>
        <v>NO</v>
      </c>
      <c r="CA60" s="132">
        <f t="shared" si="136"/>
        <v>2569120</v>
      </c>
      <c r="CB60" s="113">
        <v>363863</v>
      </c>
      <c r="CC60" s="112">
        <f t="shared" si="137"/>
        <v>363863</v>
      </c>
      <c r="CD60" s="10" t="str">
        <f t="shared" si="138"/>
        <v>NO</v>
      </c>
      <c r="CE60" s="132">
        <f t="shared" si="139"/>
        <v>2910904</v>
      </c>
      <c r="CF60" s="101">
        <v>344078</v>
      </c>
      <c r="CG60" s="112">
        <f t="shared" si="140"/>
        <v>344078</v>
      </c>
      <c r="CH60" s="10" t="str">
        <f t="shared" si="141"/>
        <v>NO</v>
      </c>
      <c r="CI60" s="132">
        <f t="shared" si="142"/>
        <v>2752624</v>
      </c>
      <c r="CJ60" s="101">
        <v>382000</v>
      </c>
      <c r="CK60" s="112">
        <f t="shared" si="143"/>
        <v>382000</v>
      </c>
      <c r="CL60" s="10" t="str">
        <f t="shared" si="144"/>
        <v>NO</v>
      </c>
      <c r="CM60" s="132">
        <f t="shared" si="145"/>
        <v>3056000</v>
      </c>
      <c r="CN60" s="100">
        <v>336500</v>
      </c>
      <c r="CO60" s="112">
        <f t="shared" si="146"/>
        <v>336500</v>
      </c>
      <c r="CP60" s="10" t="str">
        <f t="shared" si="147"/>
        <v>NO</v>
      </c>
      <c r="CQ60" s="132">
        <f t="shared" si="148"/>
        <v>2692000</v>
      </c>
      <c r="CR60" s="100">
        <v>325230</v>
      </c>
      <c r="CS60" s="112">
        <f t="shared" si="149"/>
        <v>325230</v>
      </c>
      <c r="CT60" s="10" t="str">
        <f t="shared" si="150"/>
        <v>NO</v>
      </c>
      <c r="CU60" s="132">
        <f t="shared" si="151"/>
        <v>2601840</v>
      </c>
      <c r="CV60" s="10"/>
      <c r="CW60" s="10"/>
      <c r="CX60" s="10"/>
      <c r="CY60" s="10"/>
      <c r="CZ60" s="101">
        <v>362047</v>
      </c>
      <c r="DA60" s="112">
        <f t="shared" si="152"/>
        <v>362047</v>
      </c>
      <c r="DB60" s="10" t="str">
        <f t="shared" si="153"/>
        <v>NO</v>
      </c>
      <c r="DC60" s="132">
        <f t="shared" si="154"/>
        <v>2896376</v>
      </c>
      <c r="DD60" s="101">
        <v>363194</v>
      </c>
      <c r="DE60" s="112">
        <f t="shared" si="155"/>
        <v>363194</v>
      </c>
      <c r="DF60" s="10" t="str">
        <f t="shared" si="156"/>
        <v>NO</v>
      </c>
      <c r="DG60" s="132">
        <f t="shared" si="157"/>
        <v>2905552</v>
      </c>
      <c r="DH60" s="101">
        <v>326874</v>
      </c>
      <c r="DI60" s="112">
        <f t="shared" si="158"/>
        <v>326874</v>
      </c>
      <c r="DJ60" s="10" t="str">
        <f t="shared" si="159"/>
        <v>NO</v>
      </c>
      <c r="DK60" s="132">
        <f t="shared" si="160"/>
        <v>2614992</v>
      </c>
      <c r="DL60" s="10"/>
      <c r="DM60" s="10"/>
      <c r="DN60" s="10"/>
      <c r="DO60" s="10"/>
      <c r="DP60" s="10"/>
      <c r="DQ60" s="10"/>
      <c r="DR60" s="10"/>
      <c r="DS60" s="10"/>
      <c r="DT60" s="10"/>
      <c r="DU60" s="10"/>
      <c r="DV60" s="10"/>
      <c r="DW60" s="10"/>
      <c r="DX60" s="10"/>
      <c r="DY60" s="10"/>
      <c r="DZ60" s="10"/>
      <c r="EA60" s="10"/>
    </row>
    <row r="61" spans="1:131" ht="15" customHeight="1" x14ac:dyDescent="0.25">
      <c r="A61" s="39">
        <v>41</v>
      </c>
      <c r="B61" s="265" t="s">
        <v>277</v>
      </c>
      <c r="C61" s="265"/>
      <c r="D61" s="265"/>
      <c r="E61" s="265"/>
      <c r="F61" s="265"/>
      <c r="G61" s="265"/>
      <c r="H61" s="30" t="s">
        <v>261</v>
      </c>
      <c r="I61" s="32">
        <v>8</v>
      </c>
      <c r="J61" s="27">
        <v>741127</v>
      </c>
      <c r="K61" s="28">
        <f t="shared" si="88"/>
        <v>5929016</v>
      </c>
      <c r="L61" s="101">
        <v>733716</v>
      </c>
      <c r="M61" s="112">
        <f t="shared" si="89"/>
        <v>733716</v>
      </c>
      <c r="N61" s="10" t="str">
        <f t="shared" si="90"/>
        <v>NO</v>
      </c>
      <c r="O61" s="132">
        <f t="shared" si="91"/>
        <v>5869728</v>
      </c>
      <c r="P61" s="138">
        <v>711482</v>
      </c>
      <c r="Q61" s="112">
        <f t="shared" si="92"/>
        <v>711482</v>
      </c>
      <c r="R61" s="10" t="str">
        <f t="shared" si="93"/>
        <v>NO</v>
      </c>
      <c r="S61" s="132">
        <f t="shared" si="94"/>
        <v>5691856</v>
      </c>
      <c r="T61" s="144">
        <v>644780</v>
      </c>
      <c r="U61" s="112">
        <f t="shared" si="95"/>
        <v>644780</v>
      </c>
      <c r="V61" s="10" t="str">
        <f t="shared" si="96"/>
        <v>NO</v>
      </c>
      <c r="W61" s="132">
        <f t="shared" si="97"/>
        <v>5158240</v>
      </c>
      <c r="X61" s="144">
        <v>674426</v>
      </c>
      <c r="Y61" s="112">
        <f t="shared" si="98"/>
        <v>674426</v>
      </c>
      <c r="Z61" s="10" t="str">
        <f t="shared" si="99"/>
        <v>NO</v>
      </c>
      <c r="AA61" s="132">
        <f t="shared" si="100"/>
        <v>5395408</v>
      </c>
      <c r="AB61" s="28">
        <v>518789</v>
      </c>
      <c r="AC61" s="112">
        <f t="shared" si="101"/>
        <v>518789</v>
      </c>
      <c r="AD61" s="10" t="str">
        <f t="shared" si="102"/>
        <v>NO</v>
      </c>
      <c r="AE61" s="132">
        <f t="shared" si="103"/>
        <v>4150312</v>
      </c>
      <c r="AF61" s="132">
        <v>701800</v>
      </c>
      <c r="AG61" s="112">
        <f t="shared" si="104"/>
        <v>701800</v>
      </c>
      <c r="AH61" s="10" t="str">
        <f t="shared" si="105"/>
        <v>NO</v>
      </c>
      <c r="AI61" s="132">
        <f t="shared" si="106"/>
        <v>5614400</v>
      </c>
      <c r="AJ61" s="27">
        <v>625000</v>
      </c>
      <c r="AK61" s="112">
        <f t="shared" si="107"/>
        <v>625000</v>
      </c>
      <c r="AL61" s="10" t="str">
        <f t="shared" si="108"/>
        <v>NO</v>
      </c>
      <c r="AM61" s="132">
        <f t="shared" si="109"/>
        <v>5000000</v>
      </c>
      <c r="AN61" s="27">
        <v>682429.74</v>
      </c>
      <c r="AO61" s="112">
        <f t="shared" si="110"/>
        <v>682430</v>
      </c>
      <c r="AP61" s="10" t="str">
        <f t="shared" si="111"/>
        <v>NO</v>
      </c>
      <c r="AQ61" s="132">
        <f t="shared" si="112"/>
        <v>5459440</v>
      </c>
      <c r="AR61" s="158">
        <v>669460</v>
      </c>
      <c r="AS61" s="112">
        <f t="shared" si="113"/>
        <v>669460</v>
      </c>
      <c r="AT61" s="10" t="str">
        <f t="shared" si="114"/>
        <v>NO</v>
      </c>
      <c r="AU61" s="132">
        <f t="shared" si="115"/>
        <v>5355680</v>
      </c>
      <c r="AV61" s="28">
        <v>644780</v>
      </c>
      <c r="AW61" s="112">
        <f t="shared" si="116"/>
        <v>644780</v>
      </c>
      <c r="AX61" s="10" t="str">
        <f t="shared" si="117"/>
        <v>NO</v>
      </c>
      <c r="AY61" s="132">
        <f t="shared" si="118"/>
        <v>5158240</v>
      </c>
      <c r="AZ61" s="28">
        <v>697696.96</v>
      </c>
      <c r="BA61" s="112">
        <f t="shared" si="119"/>
        <v>697697</v>
      </c>
      <c r="BB61" s="10" t="str">
        <f t="shared" si="120"/>
        <v>NO</v>
      </c>
      <c r="BC61" s="132">
        <f t="shared" si="121"/>
        <v>5581576</v>
      </c>
      <c r="BD61" s="28">
        <v>501318</v>
      </c>
      <c r="BE61" s="112">
        <f t="shared" si="122"/>
        <v>501318</v>
      </c>
      <c r="BF61" s="10" t="str">
        <f t="shared" si="123"/>
        <v>NO</v>
      </c>
      <c r="BG61" s="132">
        <f t="shared" si="124"/>
        <v>4010544</v>
      </c>
      <c r="BH61" s="28">
        <v>730010</v>
      </c>
      <c r="BI61" s="112">
        <f t="shared" si="125"/>
        <v>730010</v>
      </c>
      <c r="BJ61" s="10" t="str">
        <f t="shared" si="126"/>
        <v>NO</v>
      </c>
      <c r="BK61" s="132">
        <f t="shared" si="127"/>
        <v>5840080</v>
      </c>
      <c r="BL61" s="28">
        <v>711127</v>
      </c>
      <c r="BM61" s="112">
        <f t="shared" si="128"/>
        <v>711127</v>
      </c>
      <c r="BN61" s="10" t="str">
        <f t="shared" si="129"/>
        <v>NO</v>
      </c>
      <c r="BO61" s="132">
        <f t="shared" si="130"/>
        <v>5689016</v>
      </c>
      <c r="BP61" s="109">
        <v>660344</v>
      </c>
      <c r="BQ61" s="112">
        <f t="shared" si="161"/>
        <v>660344</v>
      </c>
      <c r="BR61" s="10" t="str">
        <f t="shared" si="55"/>
        <v>NO</v>
      </c>
      <c r="BS61" s="132">
        <f t="shared" si="2"/>
        <v>5282752</v>
      </c>
      <c r="BT61" s="132">
        <v>702070</v>
      </c>
      <c r="BU61" s="112">
        <f t="shared" si="131"/>
        <v>702070</v>
      </c>
      <c r="BV61" s="10" t="str">
        <f t="shared" si="132"/>
        <v>NO</v>
      </c>
      <c r="BW61" s="132">
        <f t="shared" si="133"/>
        <v>5616560</v>
      </c>
      <c r="BX61" s="113">
        <v>622547</v>
      </c>
      <c r="BY61" s="112">
        <f t="shared" si="134"/>
        <v>622547</v>
      </c>
      <c r="BZ61" s="10" t="str">
        <f t="shared" si="135"/>
        <v>NO</v>
      </c>
      <c r="CA61" s="132">
        <f t="shared" si="136"/>
        <v>4980376</v>
      </c>
      <c r="CB61" s="113">
        <v>705458</v>
      </c>
      <c r="CC61" s="112">
        <f t="shared" si="137"/>
        <v>705458</v>
      </c>
      <c r="CD61" s="10" t="str">
        <f t="shared" si="138"/>
        <v>NO</v>
      </c>
      <c r="CE61" s="132">
        <f t="shared" si="139"/>
        <v>5643664</v>
      </c>
      <c r="CF61" s="101">
        <v>667014</v>
      </c>
      <c r="CG61" s="112">
        <f t="shared" si="140"/>
        <v>667014</v>
      </c>
      <c r="CH61" s="10" t="str">
        <f t="shared" si="141"/>
        <v>NO</v>
      </c>
      <c r="CI61" s="132">
        <f t="shared" si="142"/>
        <v>5336112</v>
      </c>
      <c r="CJ61" s="101">
        <v>741000</v>
      </c>
      <c r="CK61" s="112">
        <f t="shared" si="143"/>
        <v>741000</v>
      </c>
      <c r="CL61" s="10" t="str">
        <f t="shared" si="144"/>
        <v>NO</v>
      </c>
      <c r="CM61" s="132">
        <f t="shared" si="145"/>
        <v>5928000</v>
      </c>
      <c r="CN61" s="100">
        <v>652200</v>
      </c>
      <c r="CO61" s="112">
        <f t="shared" si="146"/>
        <v>652200</v>
      </c>
      <c r="CP61" s="10" t="str">
        <f t="shared" si="147"/>
        <v>NO</v>
      </c>
      <c r="CQ61" s="132">
        <f t="shared" si="148"/>
        <v>5217600</v>
      </c>
      <c r="CR61" s="100">
        <v>630477</v>
      </c>
      <c r="CS61" s="112">
        <f t="shared" si="149"/>
        <v>630477</v>
      </c>
      <c r="CT61" s="10" t="str">
        <f t="shared" si="150"/>
        <v>NO</v>
      </c>
      <c r="CU61" s="132">
        <f t="shared" si="151"/>
        <v>5043816</v>
      </c>
      <c r="CV61" s="10"/>
      <c r="CW61" s="10"/>
      <c r="CX61" s="10"/>
      <c r="CY61" s="10"/>
      <c r="CZ61" s="101">
        <v>701847</v>
      </c>
      <c r="DA61" s="112">
        <f t="shared" si="152"/>
        <v>701847</v>
      </c>
      <c r="DB61" s="10" t="str">
        <f t="shared" si="153"/>
        <v>NO</v>
      </c>
      <c r="DC61" s="132">
        <f t="shared" si="154"/>
        <v>5614776</v>
      </c>
      <c r="DD61" s="101">
        <v>704071</v>
      </c>
      <c r="DE61" s="112">
        <f t="shared" si="155"/>
        <v>704071</v>
      </c>
      <c r="DF61" s="10" t="str">
        <f t="shared" si="156"/>
        <v>NO</v>
      </c>
      <c r="DG61" s="132">
        <f t="shared" si="157"/>
        <v>5632568</v>
      </c>
      <c r="DH61" s="101">
        <v>633664</v>
      </c>
      <c r="DI61" s="112">
        <f t="shared" si="158"/>
        <v>633664</v>
      </c>
      <c r="DJ61" s="10" t="str">
        <f t="shared" si="159"/>
        <v>NO</v>
      </c>
      <c r="DK61" s="132">
        <f t="shared" si="160"/>
        <v>5069312</v>
      </c>
      <c r="DL61" s="10"/>
      <c r="DM61" s="10"/>
      <c r="DN61" s="10"/>
      <c r="DO61" s="10"/>
      <c r="DP61" s="10"/>
      <c r="DQ61" s="10"/>
      <c r="DR61" s="10"/>
      <c r="DS61" s="10"/>
      <c r="DT61" s="10"/>
      <c r="DU61" s="10"/>
      <c r="DV61" s="10"/>
      <c r="DW61" s="10"/>
      <c r="DX61" s="10"/>
      <c r="DY61" s="10"/>
      <c r="DZ61" s="10"/>
      <c r="EA61" s="10"/>
    </row>
    <row r="62" spans="1:131" ht="15" customHeight="1" x14ac:dyDescent="0.2">
      <c r="A62" s="39">
        <v>42</v>
      </c>
      <c r="B62" s="265" t="s">
        <v>278</v>
      </c>
      <c r="C62" s="265"/>
      <c r="D62" s="265"/>
      <c r="E62" s="265"/>
      <c r="F62" s="265"/>
      <c r="G62" s="265"/>
      <c r="H62" s="30" t="s">
        <v>231</v>
      </c>
      <c r="I62" s="32">
        <v>28</v>
      </c>
      <c r="J62" s="27">
        <v>373193</v>
      </c>
      <c r="K62" s="28">
        <f t="shared" si="88"/>
        <v>10449404</v>
      </c>
      <c r="L62" s="101">
        <v>369461</v>
      </c>
      <c r="M62" s="112">
        <f t="shared" si="89"/>
        <v>369461</v>
      </c>
      <c r="N62" s="10" t="str">
        <f t="shared" si="90"/>
        <v>NO</v>
      </c>
      <c r="O62" s="132">
        <f t="shared" si="91"/>
        <v>10344908</v>
      </c>
      <c r="P62" s="138">
        <v>373118</v>
      </c>
      <c r="Q62" s="112">
        <f t="shared" si="92"/>
        <v>373118</v>
      </c>
      <c r="R62" s="10" t="str">
        <f t="shared" si="93"/>
        <v>NO</v>
      </c>
      <c r="S62" s="132">
        <f t="shared" si="94"/>
        <v>10447304</v>
      </c>
      <c r="T62" s="144">
        <v>350800</v>
      </c>
      <c r="U62" s="112">
        <f t="shared" si="95"/>
        <v>350800</v>
      </c>
      <c r="V62" s="10" t="str">
        <f t="shared" si="96"/>
        <v>NO</v>
      </c>
      <c r="W62" s="132">
        <f t="shared" si="97"/>
        <v>9822400</v>
      </c>
      <c r="X62" s="144">
        <v>339606</v>
      </c>
      <c r="Y62" s="112">
        <f t="shared" si="98"/>
        <v>339606</v>
      </c>
      <c r="Z62" s="10" t="str">
        <f t="shared" si="99"/>
        <v>NO</v>
      </c>
      <c r="AA62" s="132">
        <f t="shared" si="100"/>
        <v>9508968</v>
      </c>
      <c r="AB62" s="28">
        <v>353526</v>
      </c>
      <c r="AC62" s="112">
        <f t="shared" si="101"/>
        <v>353526</v>
      </c>
      <c r="AD62" s="10" t="str">
        <f t="shared" si="102"/>
        <v>NO</v>
      </c>
      <c r="AE62" s="132">
        <f t="shared" si="103"/>
        <v>9898728</v>
      </c>
      <c r="AF62" s="132">
        <v>353400</v>
      </c>
      <c r="AG62" s="112">
        <f t="shared" si="104"/>
        <v>353400</v>
      </c>
      <c r="AH62" s="10" t="str">
        <f t="shared" si="105"/>
        <v>NO</v>
      </c>
      <c r="AI62" s="132">
        <f t="shared" si="106"/>
        <v>9895200</v>
      </c>
      <c r="AJ62" s="27">
        <v>300000</v>
      </c>
      <c r="AK62" s="112">
        <f t="shared" si="107"/>
        <v>300000</v>
      </c>
      <c r="AL62" s="10" t="str">
        <f t="shared" si="108"/>
        <v>NO</v>
      </c>
      <c r="AM62" s="132">
        <f t="shared" si="109"/>
        <v>8400000</v>
      </c>
      <c r="AN62" s="27">
        <v>343636.11</v>
      </c>
      <c r="AO62" s="112">
        <f t="shared" si="110"/>
        <v>343636</v>
      </c>
      <c r="AP62" s="10" t="str">
        <f t="shared" si="111"/>
        <v>NO</v>
      </c>
      <c r="AQ62" s="132">
        <f t="shared" si="112"/>
        <v>9621808</v>
      </c>
      <c r="AR62" s="158">
        <v>337105</v>
      </c>
      <c r="AS62" s="112">
        <f t="shared" si="113"/>
        <v>337105</v>
      </c>
      <c r="AT62" s="10" t="str">
        <f t="shared" si="114"/>
        <v>NO</v>
      </c>
      <c r="AU62" s="132">
        <f t="shared" si="115"/>
        <v>9438940</v>
      </c>
      <c r="AV62" s="28">
        <v>324678</v>
      </c>
      <c r="AW62" s="112">
        <f t="shared" si="116"/>
        <v>324678</v>
      </c>
      <c r="AX62" s="10" t="str">
        <f t="shared" si="117"/>
        <v>NO</v>
      </c>
      <c r="AY62" s="132">
        <f t="shared" si="118"/>
        <v>9090984</v>
      </c>
      <c r="AZ62" s="28">
        <v>351323.89</v>
      </c>
      <c r="BA62" s="112">
        <f t="shared" si="119"/>
        <v>351324</v>
      </c>
      <c r="BB62" s="10" t="str">
        <f t="shared" si="120"/>
        <v>NO</v>
      </c>
      <c r="BC62" s="132">
        <f t="shared" si="121"/>
        <v>9837072</v>
      </c>
      <c r="BD62" s="28">
        <v>252437</v>
      </c>
      <c r="BE62" s="112">
        <f t="shared" si="122"/>
        <v>252437</v>
      </c>
      <c r="BF62" s="10" t="str">
        <f t="shared" si="123"/>
        <v>NO</v>
      </c>
      <c r="BG62" s="132">
        <f t="shared" si="124"/>
        <v>7068236</v>
      </c>
      <c r="BH62" s="28">
        <v>367595</v>
      </c>
      <c r="BI62" s="112">
        <f t="shared" si="125"/>
        <v>367595</v>
      </c>
      <c r="BJ62" s="10" t="str">
        <f t="shared" si="126"/>
        <v>NO</v>
      </c>
      <c r="BK62" s="132">
        <f t="shared" si="127"/>
        <v>10292660</v>
      </c>
      <c r="BL62" s="28">
        <v>353193</v>
      </c>
      <c r="BM62" s="112">
        <f t="shared" si="128"/>
        <v>353193</v>
      </c>
      <c r="BN62" s="10" t="str">
        <f t="shared" si="129"/>
        <v>NO</v>
      </c>
      <c r="BO62" s="132">
        <f t="shared" si="130"/>
        <v>9889404</v>
      </c>
      <c r="BP62" s="106">
        <v>332515</v>
      </c>
      <c r="BQ62" s="112">
        <f t="shared" si="161"/>
        <v>332515</v>
      </c>
      <c r="BR62" s="10" t="str">
        <f t="shared" si="55"/>
        <v>NO</v>
      </c>
      <c r="BS62" s="132">
        <f t="shared" si="2"/>
        <v>9310420</v>
      </c>
      <c r="BT62" s="132">
        <v>353526</v>
      </c>
      <c r="BU62" s="112">
        <f t="shared" si="131"/>
        <v>353526</v>
      </c>
      <c r="BV62" s="10" t="str">
        <f t="shared" si="132"/>
        <v>NO</v>
      </c>
      <c r="BW62" s="132">
        <f t="shared" si="133"/>
        <v>9898728</v>
      </c>
      <c r="BX62" s="113">
        <v>313482</v>
      </c>
      <c r="BY62" s="112">
        <f t="shared" si="134"/>
        <v>313482</v>
      </c>
      <c r="BZ62" s="10" t="str">
        <f t="shared" si="135"/>
        <v>NO</v>
      </c>
      <c r="CA62" s="132">
        <f t="shared" si="136"/>
        <v>8777496</v>
      </c>
      <c r="CB62" s="113">
        <v>373093</v>
      </c>
      <c r="CC62" s="112">
        <f t="shared" si="137"/>
        <v>373093</v>
      </c>
      <c r="CD62" s="10" t="str">
        <f t="shared" si="138"/>
        <v>NO</v>
      </c>
      <c r="CE62" s="132">
        <f t="shared" si="139"/>
        <v>10446604</v>
      </c>
      <c r="CF62" s="101">
        <v>335874</v>
      </c>
      <c r="CG62" s="112">
        <f t="shared" si="140"/>
        <v>335874</v>
      </c>
      <c r="CH62" s="10" t="str">
        <f t="shared" si="141"/>
        <v>NO</v>
      </c>
      <c r="CI62" s="132">
        <f t="shared" si="142"/>
        <v>9404472</v>
      </c>
      <c r="CJ62" s="101">
        <v>373000</v>
      </c>
      <c r="CK62" s="112">
        <f t="shared" si="143"/>
        <v>373000</v>
      </c>
      <c r="CL62" s="10" t="str">
        <f t="shared" si="144"/>
        <v>NO</v>
      </c>
      <c r="CM62" s="132">
        <f t="shared" si="145"/>
        <v>10444000</v>
      </c>
      <c r="CN62" s="100">
        <v>328400</v>
      </c>
      <c r="CO62" s="112">
        <f t="shared" si="146"/>
        <v>328400</v>
      </c>
      <c r="CP62" s="10" t="str">
        <f t="shared" si="147"/>
        <v>NO</v>
      </c>
      <c r="CQ62" s="132">
        <f t="shared" si="148"/>
        <v>9195200</v>
      </c>
      <c r="CR62" s="100">
        <v>317475</v>
      </c>
      <c r="CS62" s="112">
        <f t="shared" si="149"/>
        <v>317475</v>
      </c>
      <c r="CT62" s="10" t="str">
        <f t="shared" si="150"/>
        <v>NO</v>
      </c>
      <c r="CU62" s="132">
        <f t="shared" si="151"/>
        <v>8889300</v>
      </c>
      <c r="CV62" s="10"/>
      <c r="CW62" s="10"/>
      <c r="CX62" s="10"/>
      <c r="CY62" s="10"/>
      <c r="CZ62" s="101">
        <v>353414</v>
      </c>
      <c r="DA62" s="112">
        <f t="shared" si="152"/>
        <v>353414</v>
      </c>
      <c r="DB62" s="10" t="str">
        <f t="shared" si="153"/>
        <v>NO</v>
      </c>
      <c r="DC62" s="132">
        <f t="shared" si="154"/>
        <v>9895592</v>
      </c>
      <c r="DD62" s="101">
        <v>354533</v>
      </c>
      <c r="DE62" s="112">
        <f t="shared" si="155"/>
        <v>354533</v>
      </c>
      <c r="DF62" s="10" t="str">
        <f t="shared" si="156"/>
        <v>NO</v>
      </c>
      <c r="DG62" s="132">
        <f t="shared" si="157"/>
        <v>9926924</v>
      </c>
      <c r="DH62" s="101">
        <v>319080</v>
      </c>
      <c r="DI62" s="112">
        <f t="shared" si="158"/>
        <v>319080</v>
      </c>
      <c r="DJ62" s="10" t="str">
        <f t="shared" si="159"/>
        <v>NO</v>
      </c>
      <c r="DK62" s="132">
        <f t="shared" si="160"/>
        <v>8934240</v>
      </c>
      <c r="DL62" s="10"/>
      <c r="DM62" s="10"/>
      <c r="DN62" s="10"/>
      <c r="DO62" s="10"/>
      <c r="DP62" s="10"/>
      <c r="DQ62" s="10"/>
      <c r="DR62" s="10"/>
      <c r="DS62" s="10"/>
      <c r="DT62" s="10"/>
      <c r="DU62" s="10"/>
      <c r="DV62" s="10"/>
      <c r="DW62" s="10"/>
      <c r="DX62" s="10"/>
      <c r="DY62" s="10"/>
      <c r="DZ62" s="10"/>
      <c r="EA62" s="10"/>
    </row>
    <row r="63" spans="1:131" ht="15" customHeight="1" x14ac:dyDescent="0.2">
      <c r="A63" s="39">
        <v>43</v>
      </c>
      <c r="B63" s="265" t="s">
        <v>279</v>
      </c>
      <c r="C63" s="265"/>
      <c r="D63" s="265"/>
      <c r="E63" s="265"/>
      <c r="F63" s="265"/>
      <c r="G63" s="265"/>
      <c r="H63" s="30" t="s">
        <v>261</v>
      </c>
      <c r="I63" s="32">
        <v>112</v>
      </c>
      <c r="J63" s="27">
        <v>278381</v>
      </c>
      <c r="K63" s="28">
        <f t="shared" si="88"/>
        <v>31178672</v>
      </c>
      <c r="L63" s="101">
        <v>222705</v>
      </c>
      <c r="M63" s="112">
        <f t="shared" si="89"/>
        <v>222705</v>
      </c>
      <c r="N63" s="10" t="str">
        <f t="shared" si="90"/>
        <v>NO</v>
      </c>
      <c r="O63" s="132">
        <f t="shared" si="91"/>
        <v>24942960</v>
      </c>
      <c r="P63" s="138">
        <v>278325</v>
      </c>
      <c r="Q63" s="112">
        <f t="shared" si="92"/>
        <v>278325</v>
      </c>
      <c r="R63" s="10" t="str">
        <f t="shared" si="93"/>
        <v>NO</v>
      </c>
      <c r="S63" s="132">
        <f t="shared" si="94"/>
        <v>31172400</v>
      </c>
      <c r="T63" s="144">
        <v>256110</v>
      </c>
      <c r="U63" s="112">
        <f t="shared" si="95"/>
        <v>256110</v>
      </c>
      <c r="V63" s="10" t="str">
        <f t="shared" si="96"/>
        <v>NO</v>
      </c>
      <c r="W63" s="132">
        <f t="shared" si="97"/>
        <v>28684320</v>
      </c>
      <c r="X63" s="144">
        <v>253327</v>
      </c>
      <c r="Y63" s="112">
        <f t="shared" si="98"/>
        <v>253327</v>
      </c>
      <c r="Z63" s="10" t="str">
        <f t="shared" si="99"/>
        <v>NO</v>
      </c>
      <c r="AA63" s="132">
        <f t="shared" si="100"/>
        <v>28372624</v>
      </c>
      <c r="AB63" s="28">
        <v>263710</v>
      </c>
      <c r="AC63" s="112">
        <f t="shared" si="101"/>
        <v>263710</v>
      </c>
      <c r="AD63" s="10" t="str">
        <f t="shared" si="102"/>
        <v>NO</v>
      </c>
      <c r="AE63" s="132">
        <f t="shared" si="103"/>
        <v>29535520</v>
      </c>
      <c r="AF63" s="132">
        <v>263600</v>
      </c>
      <c r="AG63" s="112">
        <f t="shared" si="104"/>
        <v>263600</v>
      </c>
      <c r="AH63" s="10" t="str">
        <f t="shared" si="105"/>
        <v>NO</v>
      </c>
      <c r="AI63" s="132">
        <f t="shared" si="106"/>
        <v>29523200</v>
      </c>
      <c r="AJ63" s="27">
        <v>250000</v>
      </c>
      <c r="AK63" s="112">
        <f t="shared" si="107"/>
        <v>250000</v>
      </c>
      <c r="AL63" s="10" t="str">
        <f t="shared" si="108"/>
        <v>NO</v>
      </c>
      <c r="AM63" s="132">
        <f t="shared" si="109"/>
        <v>28000000</v>
      </c>
      <c r="AN63" s="27">
        <v>256333.22</v>
      </c>
      <c r="AO63" s="112">
        <f t="shared" si="110"/>
        <v>256333</v>
      </c>
      <c r="AP63" s="10" t="str">
        <f t="shared" si="111"/>
        <v>NO</v>
      </c>
      <c r="AQ63" s="132">
        <f t="shared" si="112"/>
        <v>28709296</v>
      </c>
      <c r="AR63" s="158">
        <v>251462</v>
      </c>
      <c r="AS63" s="112">
        <f t="shared" si="113"/>
        <v>251462</v>
      </c>
      <c r="AT63" s="10" t="str">
        <f t="shared" si="114"/>
        <v>NO</v>
      </c>
      <c r="AU63" s="132">
        <f t="shared" si="115"/>
        <v>28163744</v>
      </c>
      <c r="AV63" s="28">
        <v>242191</v>
      </c>
      <c r="AW63" s="112">
        <f t="shared" si="116"/>
        <v>242191</v>
      </c>
      <c r="AX63" s="10" t="str">
        <f t="shared" si="117"/>
        <v>NO</v>
      </c>
      <c r="AY63" s="132">
        <f t="shared" si="118"/>
        <v>27125392</v>
      </c>
      <c r="AZ63" s="28">
        <v>262067.87</v>
      </c>
      <c r="BA63" s="112">
        <f t="shared" si="119"/>
        <v>262068</v>
      </c>
      <c r="BB63" s="10" t="str">
        <f t="shared" si="120"/>
        <v>NO</v>
      </c>
      <c r="BC63" s="132">
        <f t="shared" si="121"/>
        <v>29351616</v>
      </c>
      <c r="BD63" s="28">
        <v>188304</v>
      </c>
      <c r="BE63" s="112">
        <f t="shared" si="122"/>
        <v>188304</v>
      </c>
      <c r="BF63" s="10" t="str">
        <f t="shared" si="123"/>
        <v>NO</v>
      </c>
      <c r="BG63" s="132">
        <f t="shared" si="124"/>
        <v>21090048</v>
      </c>
      <c r="BH63" s="28">
        <v>272813</v>
      </c>
      <c r="BI63" s="112">
        <f t="shared" si="125"/>
        <v>272813</v>
      </c>
      <c r="BJ63" s="10" t="str">
        <f t="shared" si="126"/>
        <v>NO</v>
      </c>
      <c r="BK63" s="132">
        <f t="shared" si="127"/>
        <v>30555056</v>
      </c>
      <c r="BL63" s="28">
        <v>258381</v>
      </c>
      <c r="BM63" s="112">
        <f t="shared" si="128"/>
        <v>258381</v>
      </c>
      <c r="BN63" s="10" t="str">
        <f t="shared" si="129"/>
        <v>NO</v>
      </c>
      <c r="BO63" s="132">
        <f t="shared" si="130"/>
        <v>28938672</v>
      </c>
      <c r="BP63" s="106">
        <v>248037</v>
      </c>
      <c r="BQ63" s="112">
        <f t="shared" si="161"/>
        <v>248037</v>
      </c>
      <c r="BR63" s="10" t="str">
        <f t="shared" si="55"/>
        <v>NO</v>
      </c>
      <c r="BS63" s="132">
        <f t="shared" si="2"/>
        <v>27780144</v>
      </c>
      <c r="BT63" s="132">
        <v>263712</v>
      </c>
      <c r="BU63" s="112">
        <f t="shared" si="131"/>
        <v>263712</v>
      </c>
      <c r="BV63" s="10" t="str">
        <f t="shared" si="132"/>
        <v>NO</v>
      </c>
      <c r="BW63" s="132">
        <f t="shared" si="133"/>
        <v>29535744</v>
      </c>
      <c r="BX63" s="113">
        <v>233840</v>
      </c>
      <c r="BY63" s="112">
        <f t="shared" si="134"/>
        <v>233840</v>
      </c>
      <c r="BZ63" s="10" t="str">
        <f t="shared" si="135"/>
        <v>NO</v>
      </c>
      <c r="CA63" s="132">
        <f t="shared" si="136"/>
        <v>26190080</v>
      </c>
      <c r="CB63" s="113">
        <v>278281</v>
      </c>
      <c r="CC63" s="112">
        <f t="shared" si="137"/>
        <v>278281</v>
      </c>
      <c r="CD63" s="10" t="str">
        <f t="shared" si="138"/>
        <v>NO</v>
      </c>
      <c r="CE63" s="132">
        <f t="shared" si="139"/>
        <v>31167472</v>
      </c>
      <c r="CF63" s="101">
        <v>250543</v>
      </c>
      <c r="CG63" s="112">
        <f t="shared" si="140"/>
        <v>250543</v>
      </c>
      <c r="CH63" s="10" t="str">
        <f t="shared" si="141"/>
        <v>NO</v>
      </c>
      <c r="CI63" s="132">
        <f t="shared" si="142"/>
        <v>28060816</v>
      </c>
      <c r="CJ63" s="101">
        <v>278000</v>
      </c>
      <c r="CK63" s="112">
        <f t="shared" si="143"/>
        <v>278000</v>
      </c>
      <c r="CL63" s="10" t="str">
        <f t="shared" si="144"/>
        <v>NO</v>
      </c>
      <c r="CM63" s="132">
        <f t="shared" si="145"/>
        <v>31136000</v>
      </c>
      <c r="CN63" s="100">
        <v>245000</v>
      </c>
      <c r="CO63" s="112">
        <f t="shared" si="146"/>
        <v>245000</v>
      </c>
      <c r="CP63" s="10" t="str">
        <f t="shared" si="147"/>
        <v>NO</v>
      </c>
      <c r="CQ63" s="132">
        <f t="shared" si="148"/>
        <v>27440000</v>
      </c>
      <c r="CR63" s="100">
        <v>236819</v>
      </c>
      <c r="CS63" s="112">
        <f t="shared" si="149"/>
        <v>236819</v>
      </c>
      <c r="CT63" s="10" t="str">
        <f t="shared" si="150"/>
        <v>NO</v>
      </c>
      <c r="CU63" s="132">
        <f t="shared" si="151"/>
        <v>26523728</v>
      </c>
      <c r="CV63" s="10"/>
      <c r="CW63" s="10"/>
      <c r="CX63" s="10"/>
      <c r="CY63" s="10"/>
      <c r="CZ63" s="101">
        <v>263627</v>
      </c>
      <c r="DA63" s="112">
        <f t="shared" si="152"/>
        <v>263627</v>
      </c>
      <c r="DB63" s="10" t="str">
        <f t="shared" si="153"/>
        <v>NO</v>
      </c>
      <c r="DC63" s="132">
        <f t="shared" si="154"/>
        <v>29526224</v>
      </c>
      <c r="DD63" s="101">
        <v>264462</v>
      </c>
      <c r="DE63" s="112">
        <f t="shared" si="155"/>
        <v>264462</v>
      </c>
      <c r="DF63" s="10" t="str">
        <f t="shared" si="156"/>
        <v>NO</v>
      </c>
      <c r="DG63" s="132">
        <f t="shared" si="157"/>
        <v>29619744</v>
      </c>
      <c r="DH63" s="101">
        <v>238016</v>
      </c>
      <c r="DI63" s="112">
        <f t="shared" si="158"/>
        <v>238016</v>
      </c>
      <c r="DJ63" s="10" t="str">
        <f t="shared" si="159"/>
        <v>NO</v>
      </c>
      <c r="DK63" s="132">
        <f t="shared" si="160"/>
        <v>26657792</v>
      </c>
      <c r="DL63" s="10"/>
      <c r="DM63" s="10"/>
      <c r="DN63" s="10"/>
      <c r="DO63" s="10"/>
      <c r="DP63" s="10"/>
      <c r="DQ63" s="10"/>
      <c r="DR63" s="10"/>
      <c r="DS63" s="10"/>
      <c r="DT63" s="10"/>
      <c r="DU63" s="10"/>
      <c r="DV63" s="10"/>
      <c r="DW63" s="10"/>
      <c r="DX63" s="10"/>
      <c r="DY63" s="10"/>
      <c r="DZ63" s="10"/>
      <c r="EA63" s="10"/>
    </row>
    <row r="64" spans="1:131" ht="15" customHeight="1" x14ac:dyDescent="0.2">
      <c r="A64" s="39">
        <v>44</v>
      </c>
      <c r="B64" s="265" t="s">
        <v>280</v>
      </c>
      <c r="C64" s="265"/>
      <c r="D64" s="265"/>
      <c r="E64" s="265"/>
      <c r="F64" s="265"/>
      <c r="G64" s="265"/>
      <c r="H64" s="30" t="s">
        <v>231</v>
      </c>
      <c r="I64" s="33">
        <v>216.20901421799999</v>
      </c>
      <c r="J64" s="27">
        <v>112200</v>
      </c>
      <c r="K64" s="28">
        <f t="shared" si="88"/>
        <v>24258651.399999999</v>
      </c>
      <c r="L64" s="101">
        <v>89760</v>
      </c>
      <c r="M64" s="112">
        <f t="shared" si="89"/>
        <v>89760</v>
      </c>
      <c r="N64" s="10" t="str">
        <f t="shared" si="90"/>
        <v>NO</v>
      </c>
      <c r="O64" s="132">
        <f t="shared" si="91"/>
        <v>19406921.116207678</v>
      </c>
      <c r="P64" s="138">
        <v>107712</v>
      </c>
      <c r="Q64" s="112">
        <f t="shared" si="92"/>
        <v>107712</v>
      </c>
      <c r="R64" s="10" t="str">
        <f t="shared" si="93"/>
        <v>NO</v>
      </c>
      <c r="S64" s="132">
        <f t="shared" si="94"/>
        <v>23288305.339449216</v>
      </c>
      <c r="T64" s="144">
        <v>103200</v>
      </c>
      <c r="U64" s="112">
        <f t="shared" si="95"/>
        <v>103200</v>
      </c>
      <c r="V64" s="10" t="str">
        <f t="shared" si="96"/>
        <v>NO</v>
      </c>
      <c r="W64" s="132">
        <f t="shared" si="97"/>
        <v>22312770.267297599</v>
      </c>
      <c r="X64" s="144">
        <v>102102</v>
      </c>
      <c r="Y64" s="112">
        <f t="shared" si="98"/>
        <v>102102</v>
      </c>
      <c r="Z64" s="10" t="str">
        <f t="shared" si="99"/>
        <v>NO</v>
      </c>
      <c r="AA64" s="132">
        <f t="shared" si="100"/>
        <v>22075372.769686237</v>
      </c>
      <c r="AB64" s="28">
        <v>106287</v>
      </c>
      <c r="AC64" s="112">
        <f t="shared" si="101"/>
        <v>106287</v>
      </c>
      <c r="AD64" s="10" t="str">
        <f t="shared" si="102"/>
        <v>NO</v>
      </c>
      <c r="AE64" s="132">
        <f t="shared" si="103"/>
        <v>22980207.494188566</v>
      </c>
      <c r="AF64" s="132">
        <v>106300</v>
      </c>
      <c r="AG64" s="112">
        <f t="shared" si="104"/>
        <v>106300</v>
      </c>
      <c r="AH64" s="10" t="str">
        <f t="shared" si="105"/>
        <v>NO</v>
      </c>
      <c r="AI64" s="132">
        <f t="shared" si="106"/>
        <v>22983018.2113734</v>
      </c>
      <c r="AJ64" s="27">
        <v>104000</v>
      </c>
      <c r="AK64" s="112">
        <f t="shared" si="107"/>
        <v>104000</v>
      </c>
      <c r="AL64" s="10" t="str">
        <f t="shared" si="108"/>
        <v>NO</v>
      </c>
      <c r="AM64" s="132">
        <f t="shared" si="109"/>
        <v>22485737.478671998</v>
      </c>
      <c r="AN64" s="27">
        <v>103313.76</v>
      </c>
      <c r="AO64" s="112">
        <f t="shared" si="110"/>
        <v>103314</v>
      </c>
      <c r="AP64" s="10" t="str">
        <f t="shared" si="111"/>
        <v>NO</v>
      </c>
      <c r="AQ64" s="132">
        <f t="shared" si="112"/>
        <v>22337418.094918452</v>
      </c>
      <c r="AR64" s="158">
        <v>101350</v>
      </c>
      <c r="AS64" s="112">
        <f t="shared" si="113"/>
        <v>101350</v>
      </c>
      <c r="AT64" s="10" t="str">
        <f t="shared" si="114"/>
        <v>NO</v>
      </c>
      <c r="AU64" s="132">
        <f t="shared" si="115"/>
        <v>21912783.590994298</v>
      </c>
      <c r="AV64" s="28">
        <v>105468</v>
      </c>
      <c r="AW64" s="112">
        <f t="shared" si="116"/>
        <v>105468</v>
      </c>
      <c r="AX64" s="10" t="str">
        <f t="shared" si="117"/>
        <v>NO</v>
      </c>
      <c r="AY64" s="132">
        <f t="shared" si="118"/>
        <v>22803132.311544023</v>
      </c>
      <c r="AZ64" s="28">
        <v>105625.08</v>
      </c>
      <c r="BA64" s="112">
        <f t="shared" si="119"/>
        <v>105625</v>
      </c>
      <c r="BB64" s="10" t="str">
        <f t="shared" si="120"/>
        <v>NO</v>
      </c>
      <c r="BC64" s="132">
        <f t="shared" si="121"/>
        <v>22837077.126776248</v>
      </c>
      <c r="BD64" s="28">
        <v>75895</v>
      </c>
      <c r="BE64" s="112">
        <f t="shared" si="122"/>
        <v>75895</v>
      </c>
      <c r="BF64" s="10" t="str">
        <f t="shared" si="123"/>
        <v>NO</v>
      </c>
      <c r="BG64" s="132">
        <f t="shared" si="124"/>
        <v>16409183.134075109</v>
      </c>
      <c r="BH64" s="28">
        <v>109956</v>
      </c>
      <c r="BI64" s="112">
        <f t="shared" si="125"/>
        <v>109956</v>
      </c>
      <c r="BJ64" s="10" t="str">
        <f t="shared" si="126"/>
        <v>NO</v>
      </c>
      <c r="BK64" s="132">
        <f t="shared" si="127"/>
        <v>23773478.367354408</v>
      </c>
      <c r="BL64" s="28">
        <v>108470</v>
      </c>
      <c r="BM64" s="112">
        <f t="shared" si="128"/>
        <v>108470</v>
      </c>
      <c r="BN64" s="10" t="str">
        <f t="shared" si="129"/>
        <v>NO</v>
      </c>
      <c r="BO64" s="132">
        <f t="shared" si="130"/>
        <v>23452191.77222646</v>
      </c>
      <c r="BP64" s="106">
        <v>99970</v>
      </c>
      <c r="BQ64" s="112">
        <f t="shared" si="161"/>
        <v>99970</v>
      </c>
      <c r="BR64" s="10" t="str">
        <f t="shared" si="55"/>
        <v>NO</v>
      </c>
      <c r="BS64" s="132">
        <f t="shared" si="2"/>
        <v>21614415.151373461</v>
      </c>
      <c r="BT64" s="132">
        <v>106288</v>
      </c>
      <c r="BU64" s="112">
        <f t="shared" si="131"/>
        <v>106288</v>
      </c>
      <c r="BV64" s="10" t="str">
        <f t="shared" si="132"/>
        <v>NO</v>
      </c>
      <c r="BW64" s="132">
        <f t="shared" si="133"/>
        <v>22980423.703202784</v>
      </c>
      <c r="BX64" s="113">
        <v>94248</v>
      </c>
      <c r="BY64" s="112">
        <f t="shared" si="134"/>
        <v>94248</v>
      </c>
      <c r="BZ64" s="10" t="str">
        <f t="shared" si="135"/>
        <v>NO</v>
      </c>
      <c r="CA64" s="132">
        <f t="shared" si="136"/>
        <v>20377267.172018062</v>
      </c>
      <c r="CB64" s="113">
        <v>106720</v>
      </c>
      <c r="CC64" s="112">
        <f t="shared" si="137"/>
        <v>106720</v>
      </c>
      <c r="CD64" s="10" t="str">
        <f t="shared" si="138"/>
        <v>NO</v>
      </c>
      <c r="CE64" s="132">
        <f t="shared" si="139"/>
        <v>23073825.99734496</v>
      </c>
      <c r="CF64" s="101">
        <v>100980</v>
      </c>
      <c r="CG64" s="112">
        <f t="shared" si="140"/>
        <v>100980</v>
      </c>
      <c r="CH64" s="10" t="str">
        <f t="shared" si="141"/>
        <v>NO</v>
      </c>
      <c r="CI64" s="132">
        <f t="shared" si="142"/>
        <v>21832786.255733639</v>
      </c>
      <c r="CJ64" s="101">
        <v>112000</v>
      </c>
      <c r="CK64" s="112">
        <f t="shared" si="143"/>
        <v>112000</v>
      </c>
      <c r="CL64" s="10" t="str">
        <f t="shared" si="144"/>
        <v>NO</v>
      </c>
      <c r="CM64" s="132">
        <f t="shared" si="145"/>
        <v>24215409.592416</v>
      </c>
      <c r="CN64" s="100">
        <v>98700</v>
      </c>
      <c r="CO64" s="112">
        <f t="shared" si="146"/>
        <v>98700</v>
      </c>
      <c r="CP64" s="10" t="str">
        <f t="shared" si="147"/>
        <v>NO</v>
      </c>
      <c r="CQ64" s="132">
        <f t="shared" si="148"/>
        <v>21339829.703316599</v>
      </c>
      <c r="CR64" s="100">
        <v>95449</v>
      </c>
      <c r="CS64" s="112">
        <f t="shared" si="149"/>
        <v>95449</v>
      </c>
      <c r="CT64" s="10" t="str">
        <f t="shared" si="150"/>
        <v>NO</v>
      </c>
      <c r="CU64" s="132">
        <f t="shared" si="151"/>
        <v>20636934.19809388</v>
      </c>
      <c r="CV64" s="10"/>
      <c r="CW64" s="10"/>
      <c r="CX64" s="10"/>
      <c r="CY64" s="10"/>
      <c r="CZ64" s="101">
        <v>106253</v>
      </c>
      <c r="DA64" s="112">
        <f t="shared" si="152"/>
        <v>106253</v>
      </c>
      <c r="DB64" s="10" t="str">
        <f t="shared" si="153"/>
        <v>NO</v>
      </c>
      <c r="DC64" s="132">
        <f t="shared" si="154"/>
        <v>22972856.387705155</v>
      </c>
      <c r="DD64" s="101">
        <v>106590</v>
      </c>
      <c r="DE64" s="112">
        <f t="shared" si="155"/>
        <v>106590</v>
      </c>
      <c r="DF64" s="10" t="str">
        <f t="shared" si="156"/>
        <v>NO</v>
      </c>
      <c r="DG64" s="132">
        <f t="shared" si="157"/>
        <v>23045718.825496618</v>
      </c>
      <c r="DH64" s="101">
        <v>95931</v>
      </c>
      <c r="DI64" s="112">
        <f t="shared" si="158"/>
        <v>95931</v>
      </c>
      <c r="DJ64" s="10" t="str">
        <f t="shared" si="159"/>
        <v>NO</v>
      </c>
      <c r="DK64" s="132">
        <f t="shared" si="160"/>
        <v>20741146.942946956</v>
      </c>
      <c r="DL64" s="10"/>
      <c r="DM64" s="10"/>
      <c r="DN64" s="10"/>
      <c r="DO64" s="10"/>
      <c r="DP64" s="10"/>
      <c r="DQ64" s="10"/>
      <c r="DR64" s="10"/>
      <c r="DS64" s="10"/>
      <c r="DT64" s="10"/>
      <c r="DU64" s="10"/>
      <c r="DV64" s="10"/>
      <c r="DW64" s="10"/>
      <c r="DX64" s="10"/>
      <c r="DY64" s="10"/>
      <c r="DZ64" s="10"/>
      <c r="EA64" s="10"/>
    </row>
    <row r="65" spans="1:131" ht="15" customHeight="1" x14ac:dyDescent="0.2">
      <c r="A65" s="39">
        <v>45</v>
      </c>
      <c r="B65" s="265" t="s">
        <v>281</v>
      </c>
      <c r="C65" s="265"/>
      <c r="D65" s="265"/>
      <c r="E65" s="265"/>
      <c r="F65" s="265"/>
      <c r="G65" s="265"/>
      <c r="H65" s="30" t="s">
        <v>261</v>
      </c>
      <c r="I65" s="32">
        <v>11</v>
      </c>
      <c r="J65" s="27">
        <v>119061</v>
      </c>
      <c r="K65" s="28">
        <f t="shared" si="88"/>
        <v>1309671</v>
      </c>
      <c r="L65" s="101">
        <v>117870</v>
      </c>
      <c r="M65" s="112">
        <f t="shared" si="89"/>
        <v>117870</v>
      </c>
      <c r="N65" s="10" t="str">
        <f t="shared" si="90"/>
        <v>NO</v>
      </c>
      <c r="O65" s="132">
        <f t="shared" si="91"/>
        <v>1296570</v>
      </c>
      <c r="P65" s="138">
        <v>119037</v>
      </c>
      <c r="Q65" s="112">
        <f t="shared" si="92"/>
        <v>119037</v>
      </c>
      <c r="R65" s="10" t="str">
        <f t="shared" si="93"/>
        <v>NO</v>
      </c>
      <c r="S65" s="132">
        <f t="shared" si="94"/>
        <v>1309407</v>
      </c>
      <c r="T65" s="144">
        <v>109536</v>
      </c>
      <c r="U65" s="112">
        <f t="shared" si="95"/>
        <v>109536</v>
      </c>
      <c r="V65" s="10" t="str">
        <f t="shared" si="96"/>
        <v>NO</v>
      </c>
      <c r="W65" s="132">
        <f t="shared" si="97"/>
        <v>1204896</v>
      </c>
      <c r="X65" s="144">
        <v>108346</v>
      </c>
      <c r="Y65" s="112">
        <f t="shared" si="98"/>
        <v>108346</v>
      </c>
      <c r="Z65" s="10" t="str">
        <f t="shared" si="99"/>
        <v>NO</v>
      </c>
      <c r="AA65" s="132">
        <f t="shared" si="100"/>
        <v>1191806</v>
      </c>
      <c r="AB65" s="28">
        <v>83343</v>
      </c>
      <c r="AC65" s="112">
        <f t="shared" si="101"/>
        <v>83343</v>
      </c>
      <c r="AD65" s="10" t="str">
        <f t="shared" si="102"/>
        <v>NO</v>
      </c>
      <c r="AE65" s="132">
        <f t="shared" si="103"/>
        <v>916773</v>
      </c>
      <c r="AF65" s="132">
        <v>112800</v>
      </c>
      <c r="AG65" s="112">
        <f t="shared" si="104"/>
        <v>112800</v>
      </c>
      <c r="AH65" s="10" t="str">
        <f t="shared" si="105"/>
        <v>NO</v>
      </c>
      <c r="AI65" s="132">
        <f t="shared" si="106"/>
        <v>1240800</v>
      </c>
      <c r="AJ65" s="27">
        <v>110000</v>
      </c>
      <c r="AK65" s="112">
        <f t="shared" si="107"/>
        <v>110000</v>
      </c>
      <c r="AL65" s="10" t="str">
        <f t="shared" si="108"/>
        <v>NO</v>
      </c>
      <c r="AM65" s="132">
        <f t="shared" si="109"/>
        <v>1210000</v>
      </c>
      <c r="AN65" s="27">
        <v>109631.37</v>
      </c>
      <c r="AO65" s="112">
        <f t="shared" si="110"/>
        <v>109631</v>
      </c>
      <c r="AP65" s="10" t="str">
        <f t="shared" si="111"/>
        <v>NO</v>
      </c>
      <c r="AQ65" s="132">
        <f t="shared" si="112"/>
        <v>1205941</v>
      </c>
      <c r="AR65" s="158">
        <v>107548</v>
      </c>
      <c r="AS65" s="112">
        <f t="shared" si="113"/>
        <v>107548</v>
      </c>
      <c r="AT65" s="10" t="str">
        <f t="shared" si="114"/>
        <v>NO</v>
      </c>
      <c r="AU65" s="132">
        <f t="shared" si="115"/>
        <v>1183028</v>
      </c>
      <c r="AV65" s="28">
        <v>103583</v>
      </c>
      <c r="AW65" s="112">
        <f t="shared" si="116"/>
        <v>103583</v>
      </c>
      <c r="AX65" s="10" t="str">
        <f t="shared" si="117"/>
        <v>NO</v>
      </c>
      <c r="AY65" s="132">
        <f t="shared" si="118"/>
        <v>1139413</v>
      </c>
      <c r="AZ65" s="28">
        <v>112084.03</v>
      </c>
      <c r="BA65" s="112">
        <f t="shared" si="119"/>
        <v>112084</v>
      </c>
      <c r="BB65" s="10" t="str">
        <f t="shared" si="120"/>
        <v>NO</v>
      </c>
      <c r="BC65" s="132">
        <f t="shared" si="121"/>
        <v>1232924</v>
      </c>
      <c r="BD65" s="28">
        <v>80536</v>
      </c>
      <c r="BE65" s="112">
        <f t="shared" si="122"/>
        <v>80536</v>
      </c>
      <c r="BF65" s="10" t="str">
        <f t="shared" si="123"/>
        <v>NO</v>
      </c>
      <c r="BG65" s="132">
        <f t="shared" si="124"/>
        <v>885896</v>
      </c>
      <c r="BH65" s="28">
        <v>117275</v>
      </c>
      <c r="BI65" s="112">
        <f t="shared" si="125"/>
        <v>117275</v>
      </c>
      <c r="BJ65" s="10" t="str">
        <f t="shared" si="126"/>
        <v>NO</v>
      </c>
      <c r="BK65" s="132">
        <f t="shared" si="127"/>
        <v>1290025</v>
      </c>
      <c r="BL65" s="28">
        <v>102360</v>
      </c>
      <c r="BM65" s="112">
        <f t="shared" si="128"/>
        <v>102360</v>
      </c>
      <c r="BN65" s="10" t="str">
        <f t="shared" si="129"/>
        <v>NO</v>
      </c>
      <c r="BO65" s="132">
        <f t="shared" si="130"/>
        <v>1125960</v>
      </c>
      <c r="BP65" s="106">
        <v>106083</v>
      </c>
      <c r="BQ65" s="112">
        <f t="shared" si="161"/>
        <v>106083</v>
      </c>
      <c r="BR65" s="10" t="str">
        <f t="shared" si="55"/>
        <v>NO</v>
      </c>
      <c r="BS65" s="132">
        <f t="shared" si="2"/>
        <v>1166913</v>
      </c>
      <c r="BT65" s="132">
        <v>112788</v>
      </c>
      <c r="BU65" s="112">
        <f t="shared" si="131"/>
        <v>112788</v>
      </c>
      <c r="BV65" s="10" t="str">
        <f t="shared" si="132"/>
        <v>NO</v>
      </c>
      <c r="BW65" s="132">
        <f t="shared" si="133"/>
        <v>1240668</v>
      </c>
      <c r="BX65" s="113">
        <v>100011</v>
      </c>
      <c r="BY65" s="112">
        <f t="shared" si="134"/>
        <v>100011</v>
      </c>
      <c r="BZ65" s="10" t="str">
        <f t="shared" si="135"/>
        <v>NO</v>
      </c>
      <c r="CA65" s="132">
        <f t="shared" si="136"/>
        <v>1100121</v>
      </c>
      <c r="CB65" s="113">
        <v>118961</v>
      </c>
      <c r="CC65" s="112">
        <f t="shared" si="137"/>
        <v>118961</v>
      </c>
      <c r="CD65" s="10" t="str">
        <f t="shared" si="138"/>
        <v>NO</v>
      </c>
      <c r="CE65" s="132">
        <f t="shared" si="139"/>
        <v>1308571</v>
      </c>
      <c r="CF65" s="101">
        <v>107155</v>
      </c>
      <c r="CG65" s="112">
        <f t="shared" si="140"/>
        <v>107155</v>
      </c>
      <c r="CH65" s="10" t="str">
        <f t="shared" si="141"/>
        <v>NO</v>
      </c>
      <c r="CI65" s="132">
        <f t="shared" si="142"/>
        <v>1178705</v>
      </c>
      <c r="CJ65" s="101">
        <v>119000</v>
      </c>
      <c r="CK65" s="112">
        <f t="shared" si="143"/>
        <v>119000</v>
      </c>
      <c r="CL65" s="10" t="str">
        <f t="shared" si="144"/>
        <v>NO</v>
      </c>
      <c r="CM65" s="132">
        <f t="shared" si="145"/>
        <v>1309000</v>
      </c>
      <c r="CN65" s="100">
        <v>104800</v>
      </c>
      <c r="CO65" s="112">
        <f t="shared" si="146"/>
        <v>104800</v>
      </c>
      <c r="CP65" s="10" t="str">
        <f t="shared" si="147"/>
        <v>NO</v>
      </c>
      <c r="CQ65" s="132">
        <f t="shared" si="148"/>
        <v>1152800</v>
      </c>
      <c r="CR65" s="100">
        <v>101285</v>
      </c>
      <c r="CS65" s="112">
        <f t="shared" si="149"/>
        <v>101285</v>
      </c>
      <c r="CT65" s="10" t="str">
        <f t="shared" si="150"/>
        <v>NO</v>
      </c>
      <c r="CU65" s="132">
        <f t="shared" si="151"/>
        <v>1114135</v>
      </c>
      <c r="CV65" s="10"/>
      <c r="CW65" s="10"/>
      <c r="CX65" s="10"/>
      <c r="CY65" s="10"/>
      <c r="CZ65" s="101">
        <v>112751</v>
      </c>
      <c r="DA65" s="112">
        <f t="shared" si="152"/>
        <v>112751</v>
      </c>
      <c r="DB65" s="10" t="str">
        <f t="shared" si="153"/>
        <v>NO</v>
      </c>
      <c r="DC65" s="132">
        <f t="shared" si="154"/>
        <v>1240261</v>
      </c>
      <c r="DD65" s="101">
        <v>113108</v>
      </c>
      <c r="DE65" s="112">
        <f t="shared" si="155"/>
        <v>113108</v>
      </c>
      <c r="DF65" s="10" t="str">
        <f t="shared" si="156"/>
        <v>NO</v>
      </c>
      <c r="DG65" s="132">
        <f t="shared" si="157"/>
        <v>1244188</v>
      </c>
      <c r="DH65" s="101">
        <v>101797</v>
      </c>
      <c r="DI65" s="112">
        <f t="shared" si="158"/>
        <v>101797</v>
      </c>
      <c r="DJ65" s="10" t="str">
        <f t="shared" si="159"/>
        <v>NO</v>
      </c>
      <c r="DK65" s="132">
        <f t="shared" si="160"/>
        <v>1119767</v>
      </c>
      <c r="DL65" s="10"/>
      <c r="DM65" s="10"/>
      <c r="DN65" s="10"/>
      <c r="DO65" s="10"/>
      <c r="DP65" s="10"/>
      <c r="DQ65" s="10"/>
      <c r="DR65" s="10"/>
      <c r="DS65" s="10"/>
      <c r="DT65" s="10"/>
      <c r="DU65" s="10"/>
      <c r="DV65" s="10"/>
      <c r="DW65" s="10"/>
      <c r="DX65" s="10"/>
      <c r="DY65" s="10"/>
      <c r="DZ65" s="10"/>
      <c r="EA65" s="10"/>
    </row>
    <row r="66" spans="1:131" ht="15.75" customHeight="1" x14ac:dyDescent="0.2">
      <c r="A66" s="39">
        <v>46</v>
      </c>
      <c r="B66" s="265" t="s">
        <v>282</v>
      </c>
      <c r="C66" s="265"/>
      <c r="D66" s="265"/>
      <c r="E66" s="265"/>
      <c r="F66" s="265"/>
      <c r="G66" s="265"/>
      <c r="H66" s="30" t="s">
        <v>261</v>
      </c>
      <c r="I66" s="32">
        <v>280</v>
      </c>
      <c r="J66" s="27">
        <v>57700</v>
      </c>
      <c r="K66" s="28">
        <f t="shared" si="88"/>
        <v>16156000</v>
      </c>
      <c r="L66" s="101">
        <v>57123</v>
      </c>
      <c r="M66" s="112">
        <f t="shared" si="89"/>
        <v>57123</v>
      </c>
      <c r="N66" s="10" t="str">
        <f t="shared" si="90"/>
        <v>NO</v>
      </c>
      <c r="O66" s="132">
        <f t="shared" si="91"/>
        <v>15994440</v>
      </c>
      <c r="P66" s="101">
        <v>51930</v>
      </c>
      <c r="Q66" s="112">
        <f t="shared" si="92"/>
        <v>51930</v>
      </c>
      <c r="R66" s="10" t="str">
        <f t="shared" si="93"/>
        <v>NO</v>
      </c>
      <c r="S66" s="132">
        <f t="shared" si="94"/>
        <v>14540400</v>
      </c>
      <c r="T66" s="144">
        <v>53084</v>
      </c>
      <c r="U66" s="112">
        <f t="shared" si="95"/>
        <v>53084</v>
      </c>
      <c r="V66" s="10" t="str">
        <f t="shared" si="96"/>
        <v>NO</v>
      </c>
      <c r="W66" s="132">
        <f t="shared" si="97"/>
        <v>14863520</v>
      </c>
      <c r="X66" s="144">
        <v>52507</v>
      </c>
      <c r="Y66" s="112">
        <f t="shared" si="98"/>
        <v>52507</v>
      </c>
      <c r="Z66" s="10" t="str">
        <f t="shared" si="99"/>
        <v>NO</v>
      </c>
      <c r="AA66" s="132">
        <f t="shared" si="100"/>
        <v>14701960</v>
      </c>
      <c r="AB66" s="28">
        <v>54659</v>
      </c>
      <c r="AC66" s="112">
        <f t="shared" si="101"/>
        <v>54659</v>
      </c>
      <c r="AD66" s="10" t="str">
        <f t="shared" si="102"/>
        <v>NO</v>
      </c>
      <c r="AE66" s="132">
        <f t="shared" si="103"/>
        <v>15304520</v>
      </c>
      <c r="AF66" s="132">
        <v>54700</v>
      </c>
      <c r="AG66" s="112">
        <f t="shared" si="104"/>
        <v>54700</v>
      </c>
      <c r="AH66" s="10" t="str">
        <f t="shared" si="105"/>
        <v>NO</v>
      </c>
      <c r="AI66" s="132">
        <f t="shared" si="106"/>
        <v>15316000</v>
      </c>
      <c r="AJ66" s="27">
        <v>54000</v>
      </c>
      <c r="AK66" s="112">
        <f t="shared" si="107"/>
        <v>54000</v>
      </c>
      <c r="AL66" s="10" t="str">
        <f t="shared" si="108"/>
        <v>NO</v>
      </c>
      <c r="AM66" s="132">
        <f t="shared" si="109"/>
        <v>15120000</v>
      </c>
      <c r="AN66" s="27">
        <v>53130.16</v>
      </c>
      <c r="AO66" s="112">
        <f t="shared" si="110"/>
        <v>53130</v>
      </c>
      <c r="AP66" s="10" t="str">
        <f t="shared" si="111"/>
        <v>NO</v>
      </c>
      <c r="AQ66" s="132">
        <f t="shared" si="112"/>
        <v>14876400</v>
      </c>
      <c r="AR66" s="158">
        <v>52120</v>
      </c>
      <c r="AS66" s="112">
        <f t="shared" si="113"/>
        <v>52120</v>
      </c>
      <c r="AT66" s="10" t="str">
        <f t="shared" si="114"/>
        <v>NO</v>
      </c>
      <c r="AU66" s="132">
        <f t="shared" si="115"/>
        <v>14593600</v>
      </c>
      <c r="AV66" s="28">
        <v>50199</v>
      </c>
      <c r="AW66" s="112">
        <f t="shared" si="116"/>
        <v>50199</v>
      </c>
      <c r="AX66" s="10" t="str">
        <f t="shared" si="117"/>
        <v>NO</v>
      </c>
      <c r="AY66" s="132">
        <f t="shared" si="118"/>
        <v>14055720</v>
      </c>
      <c r="AZ66" s="28">
        <v>54318.78</v>
      </c>
      <c r="BA66" s="112">
        <f t="shared" si="119"/>
        <v>54319</v>
      </c>
      <c r="BB66" s="10" t="str">
        <f t="shared" si="120"/>
        <v>NO</v>
      </c>
      <c r="BC66" s="132">
        <f t="shared" si="121"/>
        <v>15209320</v>
      </c>
      <c r="BD66" s="28">
        <v>57699</v>
      </c>
      <c r="BE66" s="112">
        <f t="shared" si="122"/>
        <v>57699</v>
      </c>
      <c r="BF66" s="10" t="str">
        <f t="shared" si="123"/>
        <v>NO</v>
      </c>
      <c r="BG66" s="132">
        <f t="shared" si="124"/>
        <v>16155720</v>
      </c>
      <c r="BH66" s="28">
        <v>56546</v>
      </c>
      <c r="BI66" s="112">
        <f t="shared" si="125"/>
        <v>56546</v>
      </c>
      <c r="BJ66" s="10" t="str">
        <f t="shared" si="126"/>
        <v>NO</v>
      </c>
      <c r="BK66" s="132">
        <f t="shared" si="127"/>
        <v>15832880</v>
      </c>
      <c r="BL66" s="28">
        <v>53700</v>
      </c>
      <c r="BM66" s="112">
        <f t="shared" si="128"/>
        <v>53700</v>
      </c>
      <c r="BN66" s="10" t="str">
        <f t="shared" si="129"/>
        <v>NO</v>
      </c>
      <c r="BO66" s="132">
        <f t="shared" si="130"/>
        <v>15036000</v>
      </c>
      <c r="BP66" s="106">
        <v>51411</v>
      </c>
      <c r="BQ66" s="112">
        <f t="shared" si="161"/>
        <v>51411</v>
      </c>
      <c r="BR66" s="10" t="str">
        <f t="shared" si="55"/>
        <v>NO</v>
      </c>
      <c r="BS66" s="132">
        <f t="shared" si="2"/>
        <v>14395080</v>
      </c>
      <c r="BT66" s="132">
        <v>54660</v>
      </c>
      <c r="BU66" s="112">
        <f t="shared" si="131"/>
        <v>54660</v>
      </c>
      <c r="BV66" s="10" t="str">
        <f t="shared" si="132"/>
        <v>NO</v>
      </c>
      <c r="BW66" s="132">
        <f t="shared" si="133"/>
        <v>15304800</v>
      </c>
      <c r="BX66" s="113">
        <v>48468</v>
      </c>
      <c r="BY66" s="112">
        <f t="shared" si="134"/>
        <v>48468</v>
      </c>
      <c r="BZ66" s="10" t="str">
        <f t="shared" si="135"/>
        <v>NO</v>
      </c>
      <c r="CA66" s="132">
        <f t="shared" si="136"/>
        <v>13571040</v>
      </c>
      <c r="CB66" s="113">
        <v>57600</v>
      </c>
      <c r="CC66" s="112">
        <f t="shared" si="137"/>
        <v>57600</v>
      </c>
      <c r="CD66" s="10" t="str">
        <f t="shared" si="138"/>
        <v>NO</v>
      </c>
      <c r="CE66" s="132">
        <f t="shared" si="139"/>
        <v>16128000</v>
      </c>
      <c r="CF66" s="101">
        <v>51930</v>
      </c>
      <c r="CG66" s="112">
        <f t="shared" si="140"/>
        <v>51930</v>
      </c>
      <c r="CH66" s="10" t="str">
        <f t="shared" si="141"/>
        <v>NO</v>
      </c>
      <c r="CI66" s="132">
        <f t="shared" si="142"/>
        <v>14540400</v>
      </c>
      <c r="CJ66" s="101">
        <v>57000</v>
      </c>
      <c r="CK66" s="112">
        <f t="shared" si="143"/>
        <v>57000</v>
      </c>
      <c r="CL66" s="10" t="str">
        <f t="shared" si="144"/>
        <v>NO</v>
      </c>
      <c r="CM66" s="132">
        <f t="shared" si="145"/>
        <v>15960000</v>
      </c>
      <c r="CN66" s="100">
        <v>50780</v>
      </c>
      <c r="CO66" s="112">
        <f t="shared" si="146"/>
        <v>50780</v>
      </c>
      <c r="CP66" s="10" t="str">
        <f t="shared" si="147"/>
        <v>NO</v>
      </c>
      <c r="CQ66" s="132">
        <f t="shared" si="148"/>
        <v>14218400</v>
      </c>
      <c r="CR66" s="100">
        <v>49085</v>
      </c>
      <c r="CS66" s="112">
        <f t="shared" si="149"/>
        <v>49085</v>
      </c>
      <c r="CT66" s="10" t="str">
        <f t="shared" si="150"/>
        <v>NO</v>
      </c>
      <c r="CU66" s="132">
        <f t="shared" si="151"/>
        <v>13743800</v>
      </c>
      <c r="CV66" s="10"/>
      <c r="CW66" s="10"/>
      <c r="CX66" s="10"/>
      <c r="CY66" s="10"/>
      <c r="CZ66" s="101">
        <v>54642</v>
      </c>
      <c r="DA66" s="112">
        <f t="shared" si="152"/>
        <v>54642</v>
      </c>
      <c r="DB66" s="10" t="str">
        <f t="shared" si="153"/>
        <v>NO</v>
      </c>
      <c r="DC66" s="132">
        <f t="shared" si="154"/>
        <v>15299760</v>
      </c>
      <c r="DD66" s="101">
        <v>54815</v>
      </c>
      <c r="DE66" s="112">
        <f t="shared" si="155"/>
        <v>54815</v>
      </c>
      <c r="DF66" s="10" t="str">
        <f t="shared" si="156"/>
        <v>NO</v>
      </c>
      <c r="DG66" s="132">
        <f t="shared" si="157"/>
        <v>15348200</v>
      </c>
      <c r="DH66" s="101">
        <v>49333</v>
      </c>
      <c r="DI66" s="112">
        <f t="shared" si="158"/>
        <v>49333</v>
      </c>
      <c r="DJ66" s="10" t="str">
        <f t="shared" si="159"/>
        <v>NO</v>
      </c>
      <c r="DK66" s="132">
        <f t="shared" si="160"/>
        <v>13813240</v>
      </c>
      <c r="DL66" s="10"/>
      <c r="DM66" s="10"/>
      <c r="DN66" s="10"/>
      <c r="DO66" s="10"/>
      <c r="DP66" s="10"/>
      <c r="DQ66" s="10"/>
      <c r="DR66" s="10"/>
      <c r="DS66" s="10"/>
      <c r="DT66" s="10"/>
      <c r="DU66" s="10"/>
      <c r="DV66" s="10"/>
      <c r="DW66" s="10"/>
      <c r="DX66" s="10"/>
      <c r="DY66" s="10"/>
      <c r="DZ66" s="10"/>
      <c r="EA66" s="10"/>
    </row>
    <row r="67" spans="1:131" ht="14.25" x14ac:dyDescent="0.2">
      <c r="A67" s="264" t="s">
        <v>283</v>
      </c>
      <c r="B67" s="264"/>
      <c r="C67" s="264"/>
      <c r="D67" s="264"/>
      <c r="E67" s="264"/>
      <c r="F67" s="264"/>
      <c r="G67" s="264"/>
      <c r="H67" s="264"/>
      <c r="I67" s="264"/>
      <c r="J67" s="264"/>
      <c r="K67" s="264"/>
      <c r="L67" s="139"/>
      <c r="M67" s="140"/>
      <c r="N67" s="140"/>
      <c r="O67" s="140"/>
      <c r="P67" s="140"/>
      <c r="Q67" s="140"/>
      <c r="R67" s="140"/>
      <c r="S67" s="140"/>
      <c r="T67" s="148"/>
      <c r="U67" s="140"/>
      <c r="V67" s="140"/>
      <c r="W67" s="140"/>
      <c r="X67" s="148"/>
      <c r="Y67" s="140"/>
      <c r="Z67" s="140"/>
      <c r="AA67" s="140"/>
      <c r="AB67" s="116"/>
      <c r="AC67" s="140"/>
      <c r="AD67" s="140"/>
      <c r="AE67" s="140"/>
      <c r="AF67" s="140"/>
      <c r="AG67" s="140"/>
      <c r="AH67" s="140"/>
      <c r="AI67" s="140"/>
      <c r="AJ67" s="140"/>
      <c r="AK67" s="140"/>
      <c r="AL67" s="140"/>
      <c r="AM67" s="140"/>
      <c r="AN67" s="140"/>
      <c r="AO67" s="140"/>
      <c r="AP67" s="140"/>
      <c r="AQ67" s="140"/>
      <c r="AR67" s="140"/>
      <c r="AS67" s="140"/>
      <c r="AT67" s="140"/>
      <c r="AU67" s="140"/>
      <c r="AV67" s="140"/>
      <c r="AW67" s="140"/>
      <c r="AX67" s="140"/>
      <c r="AY67" s="140"/>
      <c r="AZ67" s="140"/>
      <c r="BA67" s="140"/>
      <c r="BB67" s="140"/>
      <c r="BC67" s="140"/>
      <c r="BD67" s="140"/>
      <c r="BE67" s="140"/>
      <c r="BF67" s="140"/>
      <c r="BG67" s="140"/>
      <c r="BH67" s="140"/>
      <c r="BI67" s="140"/>
      <c r="BJ67" s="140"/>
      <c r="BK67" s="140"/>
      <c r="BL67" s="140"/>
      <c r="BM67" s="140"/>
      <c r="BN67" s="140"/>
      <c r="BO67" s="140"/>
      <c r="BP67" s="140"/>
      <c r="BQ67" s="140"/>
      <c r="BR67" s="140"/>
      <c r="BS67" s="140"/>
      <c r="BT67" s="140" t="s">
        <v>233</v>
      </c>
      <c r="BU67" s="140"/>
      <c r="BV67" s="140"/>
      <c r="BW67" s="140"/>
      <c r="BX67" s="140"/>
      <c r="BY67" s="140"/>
      <c r="BZ67" s="140"/>
      <c r="CA67" s="140"/>
      <c r="CB67" s="140"/>
      <c r="CC67" s="140"/>
      <c r="CD67" s="140"/>
      <c r="CE67" s="140"/>
      <c r="CF67" s="140"/>
      <c r="CG67" s="140"/>
      <c r="CH67" s="140"/>
      <c r="CI67" s="140"/>
      <c r="CJ67" s="140"/>
      <c r="CK67" s="140"/>
      <c r="CL67" s="140"/>
      <c r="CM67" s="140"/>
      <c r="CN67" s="140"/>
      <c r="CO67" s="140"/>
      <c r="CP67" s="140"/>
      <c r="CQ67" s="140"/>
      <c r="CR67" s="100"/>
      <c r="CS67" s="140"/>
      <c r="CT67" s="140"/>
      <c r="CU67" s="140"/>
      <c r="CV67" s="140"/>
      <c r="CW67" s="140"/>
      <c r="CX67" s="140"/>
      <c r="CY67" s="140"/>
      <c r="CZ67" s="140"/>
      <c r="DA67" s="140"/>
      <c r="DB67" s="140"/>
      <c r="DC67" s="140"/>
      <c r="DD67" s="140"/>
      <c r="DE67" s="140"/>
      <c r="DF67" s="140"/>
      <c r="DG67" s="140"/>
      <c r="DH67" s="140"/>
      <c r="DI67" s="140"/>
      <c r="DJ67" s="140"/>
      <c r="DK67" s="140"/>
      <c r="DL67" s="140"/>
      <c r="DM67" s="140"/>
      <c r="DN67" s="140"/>
      <c r="DO67" s="140"/>
      <c r="DP67" s="140"/>
      <c r="DQ67" s="140"/>
      <c r="DR67" s="140"/>
      <c r="DS67" s="140"/>
      <c r="DT67" s="140"/>
      <c r="DU67" s="140"/>
      <c r="DV67" s="140"/>
      <c r="DW67" s="140"/>
      <c r="DX67" s="140"/>
      <c r="DY67" s="140"/>
      <c r="DZ67" s="140"/>
      <c r="EA67" s="141"/>
    </row>
    <row r="68" spans="1:131" ht="15" customHeight="1" x14ac:dyDescent="0.25">
      <c r="A68" s="39">
        <v>47</v>
      </c>
      <c r="B68" s="265" t="s">
        <v>284</v>
      </c>
      <c r="C68" s="265"/>
      <c r="D68" s="265"/>
      <c r="E68" s="265"/>
      <c r="F68" s="265"/>
      <c r="G68" s="265"/>
      <c r="H68" s="30" t="s">
        <v>261</v>
      </c>
      <c r="I68" s="32">
        <v>846</v>
      </c>
      <c r="J68" s="27">
        <v>15787</v>
      </c>
      <c r="K68" s="28">
        <f>ROUND(I68*J68,2)</f>
        <v>13355802</v>
      </c>
      <c r="L68" s="100">
        <v>15629</v>
      </c>
      <c r="M68" s="112">
        <f t="shared" ref="M68:M77" si="162">ROUND(L68,0)</f>
        <v>15629</v>
      </c>
      <c r="N68" s="10" t="str">
        <f t="shared" ref="N68:N77" si="163">IF(M68&gt;$J68,"SI","NO")</f>
        <v>NO</v>
      </c>
      <c r="O68" s="132">
        <f t="shared" ref="O68:O77" si="164">M68*$I68</f>
        <v>13222134</v>
      </c>
      <c r="P68" s="137">
        <v>12630</v>
      </c>
      <c r="Q68" s="112">
        <f t="shared" ref="Q68:Q77" si="165">ROUND(P68,0)</f>
        <v>12630</v>
      </c>
      <c r="R68" s="10" t="str">
        <f t="shared" ref="R68:R77" si="166">IF(Q68&gt;$J68,"SI","NO")</f>
        <v>NO</v>
      </c>
      <c r="S68" s="132">
        <f t="shared" ref="S68:S77" si="167">Q68*$I68</f>
        <v>10684980</v>
      </c>
      <c r="T68" s="143">
        <v>14208</v>
      </c>
      <c r="U68" s="112">
        <f t="shared" ref="U68:U77" si="168">ROUND(T68,0)</f>
        <v>14208</v>
      </c>
      <c r="V68" s="10" t="str">
        <f t="shared" ref="V68:V77" si="169">IF(U68&gt;$J68,"SI","NO")</f>
        <v>NO</v>
      </c>
      <c r="W68" s="132">
        <f t="shared" ref="W68:W77" si="170">U68*$I68</f>
        <v>12019968</v>
      </c>
      <c r="X68" s="143">
        <v>14366</v>
      </c>
      <c r="Y68" s="112">
        <f t="shared" ref="Y68:Y77" si="171">ROUND(X68,0)</f>
        <v>14366</v>
      </c>
      <c r="Z68" s="10" t="str">
        <f t="shared" ref="Z68:Z77" si="172">IF(Y68&gt;$J68,"SI","NO")</f>
        <v>NO</v>
      </c>
      <c r="AA68" s="132">
        <f t="shared" ref="AA68:AA77" si="173">Y68*$I68</f>
        <v>12153636</v>
      </c>
      <c r="AB68" s="28">
        <v>11051</v>
      </c>
      <c r="AC68" s="112">
        <f t="shared" ref="AC68:AC77" si="174">ROUND(AB68,0)</f>
        <v>11051</v>
      </c>
      <c r="AD68" s="10" t="str">
        <f t="shared" ref="AD68:AD77" si="175">IF(AC68&gt;$J68,"SI","NO")</f>
        <v>NO</v>
      </c>
      <c r="AE68" s="132">
        <f t="shared" ref="AE68:AE77" si="176">AC68*$I68</f>
        <v>9349146</v>
      </c>
      <c r="AF68" s="132">
        <v>15000</v>
      </c>
      <c r="AG68" s="112">
        <f t="shared" ref="AG68:AG77" si="177">ROUND(AF68,0)</f>
        <v>15000</v>
      </c>
      <c r="AH68" s="10" t="str">
        <f t="shared" ref="AH68:AH77" si="178">IF(AG68&gt;$J68,"SI","NO")</f>
        <v>NO</v>
      </c>
      <c r="AI68" s="132">
        <f t="shared" ref="AI68:AI77" si="179">AG68*$I68</f>
        <v>12690000</v>
      </c>
      <c r="AJ68" s="27">
        <v>11800</v>
      </c>
      <c r="AK68" s="112">
        <f t="shared" ref="AK68:AK77" si="180">ROUND(AJ68,0)</f>
        <v>11800</v>
      </c>
      <c r="AL68" s="10" t="str">
        <f t="shared" ref="AL68:AL77" si="181">IF(AK68&gt;$J68,"SI","NO")</f>
        <v>NO</v>
      </c>
      <c r="AM68" s="132">
        <f t="shared" ref="AM68:AM77" si="182">AK68*$I68</f>
        <v>9982800</v>
      </c>
      <c r="AN68" s="27">
        <v>14536.67</v>
      </c>
      <c r="AO68" s="112">
        <f t="shared" ref="AO68:AO77" si="183">ROUND(AN68,0)</f>
        <v>14537</v>
      </c>
      <c r="AP68" s="10" t="str">
        <f t="shared" ref="AP68:AP77" si="184">IF(AO68&gt;$J68,"SI","NO")</f>
        <v>NO</v>
      </c>
      <c r="AQ68" s="132">
        <f t="shared" ref="AQ68:AQ77" si="185">AO68*$I68</f>
        <v>12298302</v>
      </c>
      <c r="AR68" s="158">
        <v>14260</v>
      </c>
      <c r="AS68" s="112">
        <f t="shared" ref="AS68:AS77" si="186">ROUND(AR68,0)</f>
        <v>14260</v>
      </c>
      <c r="AT68" s="10" t="str">
        <f t="shared" ref="AT68:AT77" si="187">IF(AS68&gt;$J68,"SI","NO")</f>
        <v>NO</v>
      </c>
      <c r="AU68" s="132">
        <f t="shared" ref="AU68:AU77" si="188">AS68*$I68</f>
        <v>12063960</v>
      </c>
      <c r="AV68" s="28">
        <v>14366</v>
      </c>
      <c r="AW68" s="112">
        <f t="shared" ref="AW68:AW77" si="189">ROUND(AV68,0)</f>
        <v>14366</v>
      </c>
      <c r="AX68" s="10" t="str">
        <f t="shared" ref="AX68:AX77" si="190">IF(AW68&gt;$J68,"SI","NO")</f>
        <v>NO</v>
      </c>
      <c r="AY68" s="132">
        <f t="shared" ref="AY68:AY77" si="191">AW68*$I68</f>
        <v>12153636</v>
      </c>
      <c r="AZ68" s="28">
        <v>14861.88</v>
      </c>
      <c r="BA68" s="112">
        <f t="shared" ref="BA68:BA77" si="192">ROUND(AZ68,0)</f>
        <v>14862</v>
      </c>
      <c r="BB68" s="10" t="str">
        <f t="shared" ref="BB68:BB77" si="193">IF(BA68&gt;$J68,"SI","NO")</f>
        <v>NO</v>
      </c>
      <c r="BC68" s="132">
        <f t="shared" ref="BC68:BC77" si="194">BA68*$I68</f>
        <v>12573252</v>
      </c>
      <c r="BD68" s="28">
        <v>15786</v>
      </c>
      <c r="BE68" s="112">
        <f t="shared" ref="BE68:BE77" si="195">ROUND(BD68,0)</f>
        <v>15786</v>
      </c>
      <c r="BF68" s="10" t="str">
        <f t="shared" ref="BF68:BF77" si="196">IF(BE68&gt;$J68,"SI","NO")</f>
        <v>NO</v>
      </c>
      <c r="BG68" s="132">
        <f t="shared" ref="BG68:BG77" si="197">BE68*$I68</f>
        <v>13354956</v>
      </c>
      <c r="BH68" s="28">
        <v>15471</v>
      </c>
      <c r="BI68" s="112">
        <f t="shared" ref="BI68:BI77" si="198">ROUND(BH68,0)</f>
        <v>15471</v>
      </c>
      <c r="BJ68" s="10" t="str">
        <f t="shared" ref="BJ68:BJ77" si="199">IF(BI68&gt;$J68,"SI","NO")</f>
        <v>NO</v>
      </c>
      <c r="BK68" s="132">
        <f t="shared" ref="BK68:BK77" si="200">BI68*$I68</f>
        <v>13088466</v>
      </c>
      <c r="BL68" s="28">
        <v>13787</v>
      </c>
      <c r="BM68" s="112">
        <f t="shared" ref="BM68:BM77" si="201">ROUND(BL68,0)</f>
        <v>13787</v>
      </c>
      <c r="BN68" s="10" t="str">
        <f t="shared" ref="BN68:BN77" si="202">IF(BM68&gt;$J68,"SI","NO")</f>
        <v>NO</v>
      </c>
      <c r="BO68" s="132">
        <f t="shared" ref="BO68:BO77" si="203">BM68*$I68</f>
        <v>11663802</v>
      </c>
      <c r="BP68" s="108">
        <v>14066</v>
      </c>
      <c r="BQ68" s="112">
        <f t="shared" si="161"/>
        <v>14066</v>
      </c>
      <c r="BR68" s="10" t="str">
        <f t="shared" si="55"/>
        <v>NO</v>
      </c>
      <c r="BS68" s="132">
        <f t="shared" si="2"/>
        <v>11899836</v>
      </c>
      <c r="BT68" s="132">
        <v>14956</v>
      </c>
      <c r="BU68" s="112">
        <f t="shared" ref="BU68:BU77" si="204">ROUND(BT68,0)</f>
        <v>14956</v>
      </c>
      <c r="BV68" s="10" t="str">
        <f t="shared" ref="BV68:BV77" si="205">IF(BU68&gt;$J68,"SI","NO")</f>
        <v>NO</v>
      </c>
      <c r="BW68" s="132">
        <f t="shared" ref="BW68:BW77" si="206">BU68*$I68</f>
        <v>12652776</v>
      </c>
      <c r="BX68" s="113">
        <v>13261</v>
      </c>
      <c r="BY68" s="112">
        <f t="shared" ref="BY68:BY77" si="207">ROUND(BX68,0)</f>
        <v>13261</v>
      </c>
      <c r="BZ68" s="10" t="str">
        <f t="shared" ref="BZ68:BZ77" si="208">IF(BY68&gt;$J68,"SI","NO")</f>
        <v>NO</v>
      </c>
      <c r="CA68" s="132">
        <f t="shared" ref="CA68:CA77" si="209">BY68*$I68</f>
        <v>11218806</v>
      </c>
      <c r="CB68" s="113">
        <v>14966</v>
      </c>
      <c r="CC68" s="112">
        <f t="shared" ref="CC68:CC77" si="210">ROUND(CB68,0)</f>
        <v>14966</v>
      </c>
      <c r="CD68" s="10" t="str">
        <f t="shared" ref="CD68:CD77" si="211">IF(CC68&gt;$J68,"SI","NO")</f>
        <v>NO</v>
      </c>
      <c r="CE68" s="132">
        <f t="shared" ref="CE68:CE77" si="212">CC68*$I68</f>
        <v>12661236</v>
      </c>
      <c r="CF68" s="100">
        <v>14208</v>
      </c>
      <c r="CG68" s="112">
        <f t="shared" ref="CG68:CG77" si="213">ROUND(CF68,0)</f>
        <v>14208</v>
      </c>
      <c r="CH68" s="10" t="str">
        <f t="shared" ref="CH68:CH77" si="214">IF(CG68&gt;$J68,"SI","NO")</f>
        <v>NO</v>
      </c>
      <c r="CI68" s="132">
        <f t="shared" ref="CI68:CI77" si="215">CG68*$I68</f>
        <v>12019968</v>
      </c>
      <c r="CJ68" s="100">
        <v>9000</v>
      </c>
      <c r="CK68" s="112">
        <f t="shared" ref="CK68:CK77" si="216">ROUND(CJ68,0)</f>
        <v>9000</v>
      </c>
      <c r="CL68" s="10" t="str">
        <f t="shared" ref="CL68:CL77" si="217">IF(CK68&gt;$J68,"SI","NO")</f>
        <v>NO</v>
      </c>
      <c r="CM68" s="132">
        <f t="shared" ref="CM68:CM77" si="218">CK68*$I68</f>
        <v>7614000</v>
      </c>
      <c r="CN68" s="100">
        <v>13900</v>
      </c>
      <c r="CO68" s="112">
        <f t="shared" ref="CO68:CO77" si="219">ROUND(CN68,0)</f>
        <v>13900</v>
      </c>
      <c r="CP68" s="10" t="str">
        <f t="shared" ref="CP68:CP77" si="220">IF(CO68&gt;$J68,"SI","NO")</f>
        <v>NO</v>
      </c>
      <c r="CQ68" s="132">
        <f t="shared" ref="CQ68:CQ77" si="221">CO68*$I68</f>
        <v>11759400</v>
      </c>
      <c r="CR68" s="100">
        <v>13430</v>
      </c>
      <c r="CS68" s="112">
        <f t="shared" ref="CS68:CS77" si="222">ROUND(CR68,0)</f>
        <v>13430</v>
      </c>
      <c r="CT68" s="10" t="str">
        <f t="shared" ref="CT68:CT77" si="223">IF(CS68&gt;$J68,"SI","NO")</f>
        <v>NO</v>
      </c>
      <c r="CU68" s="132">
        <f t="shared" ref="CU68:CU77" si="224">CS68*$I68</f>
        <v>11361780</v>
      </c>
      <c r="CV68" s="10"/>
      <c r="CW68" s="10"/>
      <c r="CX68" s="10"/>
      <c r="CY68" s="10"/>
      <c r="CZ68" s="100">
        <v>14950</v>
      </c>
      <c r="DA68" s="112">
        <f t="shared" ref="DA68:DA77" si="225">ROUND(CZ68,0)</f>
        <v>14950</v>
      </c>
      <c r="DB68" s="10" t="str">
        <f t="shared" ref="DB68:DB77" si="226">IF(DA68&gt;$J68,"SI","NO")</f>
        <v>NO</v>
      </c>
      <c r="DC68" s="132">
        <f t="shared" ref="DC68:DC77" si="227">DA68*$I68</f>
        <v>12647700</v>
      </c>
      <c r="DD68" s="100">
        <v>14998</v>
      </c>
      <c r="DE68" s="112">
        <f t="shared" ref="DE68:DE77" si="228">ROUND(DD68,0)</f>
        <v>14998</v>
      </c>
      <c r="DF68" s="10" t="str">
        <f t="shared" ref="DF68:DF77" si="229">IF(DE68&gt;$J68,"SI","NO")</f>
        <v>NO</v>
      </c>
      <c r="DG68" s="132">
        <f t="shared" ref="DG68:DG77" si="230">DE68*$I68</f>
        <v>12688308</v>
      </c>
      <c r="DH68" s="100">
        <v>13498</v>
      </c>
      <c r="DI68" s="112">
        <f t="shared" ref="DI68:DI77" si="231">ROUND(DH68,0)</f>
        <v>13498</v>
      </c>
      <c r="DJ68" s="10" t="str">
        <f t="shared" ref="DJ68:DJ77" si="232">IF(DI68&gt;$J68,"SI","NO")</f>
        <v>NO</v>
      </c>
      <c r="DK68" s="132">
        <f t="shared" ref="DK68:DK77" si="233">DI68*$I68</f>
        <v>11419308</v>
      </c>
      <c r="DL68" s="10"/>
      <c r="DM68" s="10"/>
      <c r="DN68" s="10"/>
      <c r="DO68" s="10"/>
      <c r="DP68" s="10"/>
      <c r="DQ68" s="10"/>
      <c r="DR68" s="10"/>
      <c r="DS68" s="10"/>
      <c r="DT68" s="10"/>
      <c r="DU68" s="10"/>
      <c r="DV68" s="10"/>
      <c r="DW68" s="10"/>
      <c r="DX68" s="10"/>
      <c r="DY68" s="10"/>
      <c r="DZ68" s="10"/>
      <c r="EA68" s="10"/>
    </row>
    <row r="69" spans="1:131" ht="15" customHeight="1" x14ac:dyDescent="0.25">
      <c r="A69" s="39">
        <v>48</v>
      </c>
      <c r="B69" s="265" t="s">
        <v>285</v>
      </c>
      <c r="C69" s="265"/>
      <c r="D69" s="265"/>
      <c r="E69" s="265"/>
      <c r="F69" s="265"/>
      <c r="G69" s="265"/>
      <c r="H69" s="30" t="s">
        <v>261</v>
      </c>
      <c r="I69" s="32">
        <v>1691</v>
      </c>
      <c r="J69" s="27">
        <v>17305</v>
      </c>
      <c r="K69" s="28">
        <f t="shared" ref="K69:K77" si="234">ROUND(I69*J69,2)</f>
        <v>29262755</v>
      </c>
      <c r="L69" s="101">
        <v>14709</v>
      </c>
      <c r="M69" s="112">
        <f t="shared" si="162"/>
        <v>14709</v>
      </c>
      <c r="N69" s="10" t="str">
        <f t="shared" si="163"/>
        <v>NO</v>
      </c>
      <c r="O69" s="132">
        <f t="shared" si="164"/>
        <v>24872919</v>
      </c>
      <c r="P69" s="138">
        <v>13844</v>
      </c>
      <c r="Q69" s="112">
        <f t="shared" si="165"/>
        <v>13844</v>
      </c>
      <c r="R69" s="10" t="str">
        <f t="shared" si="166"/>
        <v>NO</v>
      </c>
      <c r="S69" s="132">
        <f t="shared" si="167"/>
        <v>23410204</v>
      </c>
      <c r="T69" s="144">
        <v>15575</v>
      </c>
      <c r="U69" s="112">
        <f t="shared" si="168"/>
        <v>15575</v>
      </c>
      <c r="V69" s="10" t="str">
        <f t="shared" si="169"/>
        <v>NO</v>
      </c>
      <c r="W69" s="132">
        <f t="shared" si="170"/>
        <v>26337325</v>
      </c>
      <c r="X69" s="144">
        <v>15748</v>
      </c>
      <c r="Y69" s="112">
        <f t="shared" si="171"/>
        <v>15748</v>
      </c>
      <c r="Z69" s="10" t="str">
        <f t="shared" si="172"/>
        <v>NO</v>
      </c>
      <c r="AA69" s="132">
        <f t="shared" si="173"/>
        <v>26629868</v>
      </c>
      <c r="AB69" s="28">
        <v>16393</v>
      </c>
      <c r="AC69" s="112">
        <f t="shared" si="174"/>
        <v>16393</v>
      </c>
      <c r="AD69" s="10" t="str">
        <f t="shared" si="175"/>
        <v>NO</v>
      </c>
      <c r="AE69" s="132">
        <f t="shared" si="176"/>
        <v>27720563</v>
      </c>
      <c r="AF69" s="132">
        <v>16400</v>
      </c>
      <c r="AG69" s="112">
        <f t="shared" si="177"/>
        <v>16400</v>
      </c>
      <c r="AH69" s="10" t="str">
        <f t="shared" si="178"/>
        <v>NO</v>
      </c>
      <c r="AI69" s="132">
        <f t="shared" si="179"/>
        <v>27732400</v>
      </c>
      <c r="AJ69" s="27">
        <v>12900</v>
      </c>
      <c r="AK69" s="112">
        <f t="shared" si="180"/>
        <v>12900</v>
      </c>
      <c r="AL69" s="10" t="str">
        <f t="shared" si="181"/>
        <v>NO</v>
      </c>
      <c r="AM69" s="132">
        <f t="shared" si="182"/>
        <v>21813900</v>
      </c>
      <c r="AN69" s="27">
        <v>15934.44</v>
      </c>
      <c r="AO69" s="112">
        <f t="shared" si="183"/>
        <v>15934</v>
      </c>
      <c r="AP69" s="10" t="str">
        <f t="shared" si="184"/>
        <v>NO</v>
      </c>
      <c r="AQ69" s="132">
        <f t="shared" si="185"/>
        <v>26944394</v>
      </c>
      <c r="AR69" s="158">
        <v>15632</v>
      </c>
      <c r="AS69" s="112">
        <f t="shared" si="186"/>
        <v>15632</v>
      </c>
      <c r="AT69" s="10" t="str">
        <f t="shared" si="187"/>
        <v>NO</v>
      </c>
      <c r="AU69" s="132">
        <f t="shared" si="188"/>
        <v>26433712</v>
      </c>
      <c r="AV69" s="28">
        <v>15055</v>
      </c>
      <c r="AW69" s="112">
        <f t="shared" si="189"/>
        <v>15055</v>
      </c>
      <c r="AX69" s="10" t="str">
        <f t="shared" si="190"/>
        <v>NO</v>
      </c>
      <c r="AY69" s="132">
        <f t="shared" si="191"/>
        <v>25458005</v>
      </c>
      <c r="AZ69" s="28">
        <v>16290.93</v>
      </c>
      <c r="BA69" s="112">
        <f t="shared" si="192"/>
        <v>16291</v>
      </c>
      <c r="BB69" s="10" t="str">
        <f t="shared" si="193"/>
        <v>NO</v>
      </c>
      <c r="BC69" s="132">
        <f t="shared" si="194"/>
        <v>27548081</v>
      </c>
      <c r="BD69" s="28">
        <v>11706</v>
      </c>
      <c r="BE69" s="112">
        <f t="shared" si="195"/>
        <v>11706</v>
      </c>
      <c r="BF69" s="10" t="str">
        <f t="shared" si="196"/>
        <v>NO</v>
      </c>
      <c r="BG69" s="132">
        <f t="shared" si="197"/>
        <v>19794846</v>
      </c>
      <c r="BH69" s="28">
        <v>16959</v>
      </c>
      <c r="BI69" s="112">
        <f t="shared" si="198"/>
        <v>16959</v>
      </c>
      <c r="BJ69" s="10" t="str">
        <f t="shared" si="199"/>
        <v>NO</v>
      </c>
      <c r="BK69" s="132">
        <f t="shared" si="200"/>
        <v>28677669</v>
      </c>
      <c r="BL69" s="28">
        <v>15305</v>
      </c>
      <c r="BM69" s="112">
        <f t="shared" si="201"/>
        <v>15305</v>
      </c>
      <c r="BN69" s="10" t="str">
        <f t="shared" si="202"/>
        <v>NO</v>
      </c>
      <c r="BO69" s="132">
        <f t="shared" si="203"/>
        <v>25880755</v>
      </c>
      <c r="BP69" s="109">
        <v>15419</v>
      </c>
      <c r="BQ69" s="112">
        <f t="shared" si="161"/>
        <v>15419</v>
      </c>
      <c r="BR69" s="10" t="str">
        <f t="shared" si="55"/>
        <v>NO</v>
      </c>
      <c r="BS69" s="132">
        <f t="shared" si="2"/>
        <v>26073529</v>
      </c>
      <c r="BT69" s="132">
        <v>16394</v>
      </c>
      <c r="BU69" s="112">
        <f t="shared" si="204"/>
        <v>16394</v>
      </c>
      <c r="BV69" s="10" t="str">
        <f t="shared" si="205"/>
        <v>NO</v>
      </c>
      <c r="BW69" s="132">
        <f t="shared" si="206"/>
        <v>27722254</v>
      </c>
      <c r="BX69" s="113">
        <v>14536</v>
      </c>
      <c r="BY69" s="112">
        <f t="shared" si="207"/>
        <v>14536</v>
      </c>
      <c r="BZ69" s="10" t="str">
        <f t="shared" si="208"/>
        <v>NO</v>
      </c>
      <c r="CA69" s="132">
        <f t="shared" si="209"/>
        <v>24580376</v>
      </c>
      <c r="CB69" s="113">
        <v>16414</v>
      </c>
      <c r="CC69" s="112">
        <f t="shared" si="210"/>
        <v>16414</v>
      </c>
      <c r="CD69" s="10" t="str">
        <f t="shared" si="211"/>
        <v>NO</v>
      </c>
      <c r="CE69" s="132">
        <f t="shared" si="212"/>
        <v>27756074</v>
      </c>
      <c r="CF69" s="101">
        <v>15575</v>
      </c>
      <c r="CG69" s="112">
        <f t="shared" si="213"/>
        <v>15575</v>
      </c>
      <c r="CH69" s="10" t="str">
        <f t="shared" si="214"/>
        <v>NO</v>
      </c>
      <c r="CI69" s="132">
        <f t="shared" si="215"/>
        <v>26337325</v>
      </c>
      <c r="CJ69" s="101">
        <v>17000</v>
      </c>
      <c r="CK69" s="112">
        <f t="shared" si="216"/>
        <v>17000</v>
      </c>
      <c r="CL69" s="10" t="str">
        <f t="shared" si="217"/>
        <v>NO</v>
      </c>
      <c r="CM69" s="132">
        <f t="shared" si="218"/>
        <v>28747000</v>
      </c>
      <c r="CN69" s="100">
        <v>15250</v>
      </c>
      <c r="CO69" s="112">
        <f t="shared" si="219"/>
        <v>15250</v>
      </c>
      <c r="CP69" s="10" t="str">
        <f t="shared" si="220"/>
        <v>NO</v>
      </c>
      <c r="CQ69" s="132">
        <f t="shared" si="221"/>
        <v>25787750</v>
      </c>
      <c r="CR69" s="100">
        <v>14721</v>
      </c>
      <c r="CS69" s="112">
        <f t="shared" si="222"/>
        <v>14721</v>
      </c>
      <c r="CT69" s="10" t="str">
        <f t="shared" si="223"/>
        <v>NO</v>
      </c>
      <c r="CU69" s="132">
        <f t="shared" si="224"/>
        <v>24893211</v>
      </c>
      <c r="CV69" s="10"/>
      <c r="CW69" s="10"/>
      <c r="CX69" s="10"/>
      <c r="CY69" s="10"/>
      <c r="CZ69" s="101">
        <v>16388</v>
      </c>
      <c r="DA69" s="112">
        <f t="shared" si="225"/>
        <v>16388</v>
      </c>
      <c r="DB69" s="10" t="str">
        <f t="shared" si="226"/>
        <v>NO</v>
      </c>
      <c r="DC69" s="132">
        <f t="shared" si="227"/>
        <v>27712108</v>
      </c>
      <c r="DD69" s="101">
        <v>16440</v>
      </c>
      <c r="DE69" s="112">
        <f t="shared" si="228"/>
        <v>16440</v>
      </c>
      <c r="DF69" s="10" t="str">
        <f t="shared" si="229"/>
        <v>NO</v>
      </c>
      <c r="DG69" s="132">
        <f t="shared" si="230"/>
        <v>27800040</v>
      </c>
      <c r="DH69" s="101">
        <v>14796</v>
      </c>
      <c r="DI69" s="112">
        <f t="shared" si="231"/>
        <v>14796</v>
      </c>
      <c r="DJ69" s="10" t="str">
        <f t="shared" si="232"/>
        <v>NO</v>
      </c>
      <c r="DK69" s="132">
        <f t="shared" si="233"/>
        <v>25020036</v>
      </c>
      <c r="DL69" s="10"/>
      <c r="DM69" s="10"/>
      <c r="DN69" s="10"/>
      <c r="DO69" s="10"/>
      <c r="DP69" s="10"/>
      <c r="DQ69" s="10"/>
      <c r="DR69" s="10"/>
      <c r="DS69" s="10"/>
      <c r="DT69" s="10"/>
      <c r="DU69" s="10"/>
      <c r="DV69" s="10"/>
      <c r="DW69" s="10"/>
      <c r="DX69" s="10"/>
      <c r="DY69" s="10"/>
      <c r="DZ69" s="10"/>
      <c r="EA69" s="10"/>
    </row>
    <row r="70" spans="1:131" ht="15" customHeight="1" x14ac:dyDescent="0.25">
      <c r="A70" s="39">
        <v>49</v>
      </c>
      <c r="B70" s="265" t="s">
        <v>286</v>
      </c>
      <c r="C70" s="265"/>
      <c r="D70" s="265"/>
      <c r="E70" s="265"/>
      <c r="F70" s="265"/>
      <c r="G70" s="265"/>
      <c r="H70" s="30" t="s">
        <v>261</v>
      </c>
      <c r="I70" s="32">
        <v>1120</v>
      </c>
      <c r="J70" s="27">
        <v>13636</v>
      </c>
      <c r="K70" s="28">
        <f t="shared" si="234"/>
        <v>15272320</v>
      </c>
      <c r="L70" s="101">
        <v>13500</v>
      </c>
      <c r="M70" s="112">
        <f t="shared" si="162"/>
        <v>13500</v>
      </c>
      <c r="N70" s="10" t="str">
        <f t="shared" si="163"/>
        <v>NO</v>
      </c>
      <c r="O70" s="132">
        <f t="shared" si="164"/>
        <v>15120000</v>
      </c>
      <c r="P70" s="138">
        <v>10909</v>
      </c>
      <c r="Q70" s="112">
        <f t="shared" si="165"/>
        <v>10909</v>
      </c>
      <c r="R70" s="10" t="str">
        <f t="shared" si="166"/>
        <v>NO</v>
      </c>
      <c r="S70" s="132">
        <f t="shared" si="167"/>
        <v>12218080</v>
      </c>
      <c r="T70" s="144">
        <v>12272</v>
      </c>
      <c r="U70" s="112">
        <f t="shared" si="168"/>
        <v>12272</v>
      </c>
      <c r="V70" s="10" t="str">
        <f t="shared" si="169"/>
        <v>NO</v>
      </c>
      <c r="W70" s="132">
        <f t="shared" si="170"/>
        <v>13744640</v>
      </c>
      <c r="X70" s="144">
        <v>12409</v>
      </c>
      <c r="Y70" s="112">
        <f t="shared" si="171"/>
        <v>12409</v>
      </c>
      <c r="Z70" s="10" t="str">
        <f t="shared" si="172"/>
        <v>NO</v>
      </c>
      <c r="AA70" s="132">
        <f t="shared" si="173"/>
        <v>13898080</v>
      </c>
      <c r="AB70" s="28">
        <v>9545</v>
      </c>
      <c r="AC70" s="112">
        <f t="shared" si="174"/>
        <v>9545</v>
      </c>
      <c r="AD70" s="10" t="str">
        <f t="shared" si="175"/>
        <v>NO</v>
      </c>
      <c r="AE70" s="132">
        <f t="shared" si="176"/>
        <v>10690400</v>
      </c>
      <c r="AF70" s="132">
        <v>13000</v>
      </c>
      <c r="AG70" s="112">
        <f t="shared" si="177"/>
        <v>13000</v>
      </c>
      <c r="AH70" s="10" t="str">
        <f t="shared" si="178"/>
        <v>NO</v>
      </c>
      <c r="AI70" s="132">
        <f t="shared" si="179"/>
        <v>14560000</v>
      </c>
      <c r="AJ70" s="27">
        <v>10200</v>
      </c>
      <c r="AK70" s="112">
        <f t="shared" si="180"/>
        <v>10200</v>
      </c>
      <c r="AL70" s="10" t="str">
        <f t="shared" si="181"/>
        <v>NO</v>
      </c>
      <c r="AM70" s="132">
        <f t="shared" si="182"/>
        <v>11424000</v>
      </c>
      <c r="AN70" s="27">
        <v>12556.03</v>
      </c>
      <c r="AO70" s="112">
        <f t="shared" si="183"/>
        <v>12556</v>
      </c>
      <c r="AP70" s="10" t="str">
        <f t="shared" si="184"/>
        <v>NO</v>
      </c>
      <c r="AQ70" s="132">
        <f t="shared" si="185"/>
        <v>14062720</v>
      </c>
      <c r="AR70" s="158">
        <v>12317</v>
      </c>
      <c r="AS70" s="112">
        <f t="shared" si="186"/>
        <v>12317</v>
      </c>
      <c r="AT70" s="10" t="str">
        <f t="shared" si="187"/>
        <v>NO</v>
      </c>
      <c r="AU70" s="132">
        <f t="shared" si="188"/>
        <v>13795040</v>
      </c>
      <c r="AV70" s="28">
        <v>11863</v>
      </c>
      <c r="AW70" s="112">
        <f t="shared" si="189"/>
        <v>11863</v>
      </c>
      <c r="AX70" s="10" t="str">
        <f t="shared" si="190"/>
        <v>NO</v>
      </c>
      <c r="AY70" s="132">
        <f t="shared" si="191"/>
        <v>13286560</v>
      </c>
      <c r="AZ70" s="28">
        <v>12836.93</v>
      </c>
      <c r="BA70" s="112">
        <f t="shared" si="192"/>
        <v>12837</v>
      </c>
      <c r="BB70" s="10" t="str">
        <f t="shared" si="193"/>
        <v>NO</v>
      </c>
      <c r="BC70" s="132">
        <f t="shared" si="194"/>
        <v>14377440</v>
      </c>
      <c r="BD70" s="28">
        <v>9224</v>
      </c>
      <c r="BE70" s="112">
        <f t="shared" si="195"/>
        <v>9224</v>
      </c>
      <c r="BF70" s="10" t="str">
        <f t="shared" si="196"/>
        <v>NO</v>
      </c>
      <c r="BG70" s="132">
        <f t="shared" si="197"/>
        <v>10330880</v>
      </c>
      <c r="BH70" s="28">
        <v>13363</v>
      </c>
      <c r="BI70" s="112">
        <f t="shared" si="198"/>
        <v>13363</v>
      </c>
      <c r="BJ70" s="10" t="str">
        <f t="shared" si="199"/>
        <v>NO</v>
      </c>
      <c r="BK70" s="132">
        <f t="shared" si="200"/>
        <v>14966560</v>
      </c>
      <c r="BL70" s="28">
        <v>12636</v>
      </c>
      <c r="BM70" s="112">
        <f t="shared" si="201"/>
        <v>12636</v>
      </c>
      <c r="BN70" s="10" t="str">
        <f t="shared" si="202"/>
        <v>NO</v>
      </c>
      <c r="BO70" s="132">
        <f t="shared" si="203"/>
        <v>14152320</v>
      </c>
      <c r="BP70" s="108">
        <v>12150</v>
      </c>
      <c r="BQ70" s="112">
        <f t="shared" si="161"/>
        <v>12150</v>
      </c>
      <c r="BR70" s="10" t="str">
        <f t="shared" si="55"/>
        <v>NO</v>
      </c>
      <c r="BS70" s="132">
        <f t="shared" si="2"/>
        <v>13608000</v>
      </c>
      <c r="BT70" s="132">
        <v>12918</v>
      </c>
      <c r="BU70" s="112">
        <f t="shared" si="204"/>
        <v>12918</v>
      </c>
      <c r="BV70" s="10" t="str">
        <f t="shared" si="205"/>
        <v>NO</v>
      </c>
      <c r="BW70" s="132">
        <f t="shared" si="206"/>
        <v>14468160</v>
      </c>
      <c r="BX70" s="113">
        <v>11454</v>
      </c>
      <c r="BY70" s="112">
        <f t="shared" si="207"/>
        <v>11454</v>
      </c>
      <c r="BZ70" s="10" t="str">
        <f t="shared" si="208"/>
        <v>NO</v>
      </c>
      <c r="CA70" s="132">
        <f t="shared" si="209"/>
        <v>12828480</v>
      </c>
      <c r="CB70" s="113">
        <v>12914</v>
      </c>
      <c r="CC70" s="112">
        <f t="shared" si="210"/>
        <v>12914</v>
      </c>
      <c r="CD70" s="10" t="str">
        <f t="shared" si="211"/>
        <v>NO</v>
      </c>
      <c r="CE70" s="132">
        <f t="shared" si="212"/>
        <v>14463680</v>
      </c>
      <c r="CF70" s="101">
        <v>12954</v>
      </c>
      <c r="CG70" s="112">
        <f t="shared" si="213"/>
        <v>12954</v>
      </c>
      <c r="CH70" s="10" t="str">
        <f t="shared" si="214"/>
        <v>NO</v>
      </c>
      <c r="CI70" s="132">
        <f t="shared" si="215"/>
        <v>14508480</v>
      </c>
      <c r="CJ70" s="101">
        <v>7000</v>
      </c>
      <c r="CK70" s="112">
        <f t="shared" si="216"/>
        <v>7000</v>
      </c>
      <c r="CL70" s="10" t="str">
        <f t="shared" si="217"/>
        <v>NO</v>
      </c>
      <c r="CM70" s="132">
        <f t="shared" si="218"/>
        <v>7840000</v>
      </c>
      <c r="CN70" s="100">
        <v>12000</v>
      </c>
      <c r="CO70" s="112">
        <f t="shared" si="219"/>
        <v>12000</v>
      </c>
      <c r="CP70" s="10" t="str">
        <f t="shared" si="220"/>
        <v>NO</v>
      </c>
      <c r="CQ70" s="132">
        <f t="shared" si="221"/>
        <v>13440000</v>
      </c>
      <c r="CR70" s="100">
        <v>11600</v>
      </c>
      <c r="CS70" s="112">
        <f t="shared" si="222"/>
        <v>11600</v>
      </c>
      <c r="CT70" s="10" t="str">
        <f t="shared" si="223"/>
        <v>NO</v>
      </c>
      <c r="CU70" s="132">
        <f t="shared" si="224"/>
        <v>12992000</v>
      </c>
      <c r="CV70" s="10"/>
      <c r="CW70" s="10"/>
      <c r="CX70" s="10"/>
      <c r="CY70" s="10"/>
      <c r="CZ70" s="101">
        <v>12913</v>
      </c>
      <c r="DA70" s="112">
        <f t="shared" si="225"/>
        <v>12913</v>
      </c>
      <c r="DB70" s="10" t="str">
        <f t="shared" si="226"/>
        <v>NO</v>
      </c>
      <c r="DC70" s="132">
        <f t="shared" si="227"/>
        <v>14462560</v>
      </c>
      <c r="DD70" s="101">
        <v>12954</v>
      </c>
      <c r="DE70" s="112">
        <f t="shared" si="228"/>
        <v>12954</v>
      </c>
      <c r="DF70" s="10" t="str">
        <f t="shared" si="229"/>
        <v>NO</v>
      </c>
      <c r="DG70" s="132">
        <f t="shared" si="230"/>
        <v>14508480</v>
      </c>
      <c r="DH70" s="101">
        <v>11659</v>
      </c>
      <c r="DI70" s="112">
        <f t="shared" si="231"/>
        <v>11659</v>
      </c>
      <c r="DJ70" s="10" t="str">
        <f t="shared" si="232"/>
        <v>NO</v>
      </c>
      <c r="DK70" s="132">
        <f t="shared" si="233"/>
        <v>13058080</v>
      </c>
      <c r="DL70" s="10"/>
      <c r="DM70" s="10"/>
      <c r="DN70" s="10"/>
      <c r="DO70" s="10"/>
      <c r="DP70" s="10"/>
      <c r="DQ70" s="10"/>
      <c r="DR70" s="10"/>
      <c r="DS70" s="10"/>
      <c r="DT70" s="10"/>
      <c r="DU70" s="10"/>
      <c r="DV70" s="10"/>
      <c r="DW70" s="10"/>
      <c r="DX70" s="10"/>
      <c r="DY70" s="10"/>
      <c r="DZ70" s="10"/>
      <c r="EA70" s="10"/>
    </row>
    <row r="71" spans="1:131" ht="15" customHeight="1" x14ac:dyDescent="0.25">
      <c r="A71" s="39">
        <v>50</v>
      </c>
      <c r="B71" s="265" t="s">
        <v>287</v>
      </c>
      <c r="C71" s="265"/>
      <c r="D71" s="265"/>
      <c r="E71" s="265"/>
      <c r="F71" s="265"/>
      <c r="G71" s="265"/>
      <c r="H71" s="30" t="s">
        <v>261</v>
      </c>
      <c r="I71" s="32">
        <v>30744</v>
      </c>
      <c r="J71" s="27">
        <v>15764</v>
      </c>
      <c r="K71" s="28">
        <f t="shared" si="234"/>
        <v>484648416</v>
      </c>
      <c r="L71" s="101">
        <v>13399</v>
      </c>
      <c r="M71" s="112">
        <f t="shared" si="162"/>
        <v>13399</v>
      </c>
      <c r="N71" s="10" t="str">
        <f t="shared" si="163"/>
        <v>NO</v>
      </c>
      <c r="O71" s="132">
        <f t="shared" si="164"/>
        <v>411938856</v>
      </c>
      <c r="P71" s="138">
        <v>15133</v>
      </c>
      <c r="Q71" s="112">
        <f t="shared" si="165"/>
        <v>15133</v>
      </c>
      <c r="R71" s="10" t="str">
        <f t="shared" si="166"/>
        <v>NO</v>
      </c>
      <c r="S71" s="132">
        <f t="shared" si="167"/>
        <v>465248952</v>
      </c>
      <c r="T71" s="144">
        <v>13872</v>
      </c>
      <c r="U71" s="112">
        <f t="shared" si="168"/>
        <v>13872</v>
      </c>
      <c r="V71" s="10" t="str">
        <f t="shared" si="169"/>
        <v>NO</v>
      </c>
      <c r="W71" s="132">
        <f t="shared" si="170"/>
        <v>426480768</v>
      </c>
      <c r="X71" s="144">
        <v>14030</v>
      </c>
      <c r="Y71" s="112">
        <f t="shared" si="171"/>
        <v>14030</v>
      </c>
      <c r="Z71" s="10" t="str">
        <f t="shared" si="172"/>
        <v>NO</v>
      </c>
      <c r="AA71" s="132">
        <f t="shared" si="173"/>
        <v>431338320</v>
      </c>
      <c r="AB71" s="28">
        <v>14933</v>
      </c>
      <c r="AC71" s="112">
        <f t="shared" si="174"/>
        <v>14933</v>
      </c>
      <c r="AD71" s="10" t="str">
        <f t="shared" si="175"/>
        <v>NO</v>
      </c>
      <c r="AE71" s="132">
        <f t="shared" si="176"/>
        <v>459100152</v>
      </c>
      <c r="AF71" s="132">
        <v>15000</v>
      </c>
      <c r="AG71" s="112">
        <f t="shared" si="177"/>
        <v>15000</v>
      </c>
      <c r="AH71" s="10" t="str">
        <f t="shared" si="178"/>
        <v>NO</v>
      </c>
      <c r="AI71" s="132">
        <f t="shared" si="179"/>
        <v>461160000</v>
      </c>
      <c r="AJ71" s="27">
        <v>11800</v>
      </c>
      <c r="AK71" s="112">
        <f t="shared" si="180"/>
        <v>11800</v>
      </c>
      <c r="AL71" s="10" t="str">
        <f t="shared" si="181"/>
        <v>NO</v>
      </c>
      <c r="AM71" s="132">
        <f t="shared" si="182"/>
        <v>362779200</v>
      </c>
      <c r="AN71" s="27">
        <v>14515.49</v>
      </c>
      <c r="AO71" s="112">
        <f t="shared" si="183"/>
        <v>14515</v>
      </c>
      <c r="AP71" s="10" t="str">
        <f t="shared" si="184"/>
        <v>NO</v>
      </c>
      <c r="AQ71" s="132">
        <f t="shared" si="185"/>
        <v>446249160</v>
      </c>
      <c r="AR71" s="158">
        <v>14240</v>
      </c>
      <c r="AS71" s="112">
        <f t="shared" si="186"/>
        <v>14240</v>
      </c>
      <c r="AT71" s="10" t="str">
        <f t="shared" si="187"/>
        <v>NO</v>
      </c>
      <c r="AU71" s="132">
        <f t="shared" si="188"/>
        <v>437794560</v>
      </c>
      <c r="AV71" s="28">
        <v>14818</v>
      </c>
      <c r="AW71" s="112">
        <f t="shared" si="189"/>
        <v>14818</v>
      </c>
      <c r="AX71" s="10" t="str">
        <f t="shared" si="190"/>
        <v>NO</v>
      </c>
      <c r="AY71" s="132">
        <f t="shared" si="191"/>
        <v>455564592</v>
      </c>
      <c r="AZ71" s="28">
        <v>14840.23</v>
      </c>
      <c r="BA71" s="112">
        <f t="shared" si="192"/>
        <v>14840</v>
      </c>
      <c r="BB71" s="10" t="str">
        <f t="shared" si="193"/>
        <v>NO</v>
      </c>
      <c r="BC71" s="132">
        <f t="shared" si="194"/>
        <v>456240960</v>
      </c>
      <c r="BD71" s="28">
        <v>15763</v>
      </c>
      <c r="BE71" s="112">
        <f t="shared" si="195"/>
        <v>15763</v>
      </c>
      <c r="BF71" s="10" t="str">
        <f t="shared" si="196"/>
        <v>NO</v>
      </c>
      <c r="BG71" s="132">
        <f t="shared" si="197"/>
        <v>484617672</v>
      </c>
      <c r="BH71" s="28">
        <v>12000</v>
      </c>
      <c r="BI71" s="112">
        <f t="shared" si="198"/>
        <v>12000</v>
      </c>
      <c r="BJ71" s="10" t="str">
        <f t="shared" si="199"/>
        <v>NO</v>
      </c>
      <c r="BK71" s="132">
        <f t="shared" si="200"/>
        <v>368928000</v>
      </c>
      <c r="BL71" s="28">
        <v>13964</v>
      </c>
      <c r="BM71" s="112">
        <f t="shared" si="201"/>
        <v>13964</v>
      </c>
      <c r="BN71" s="10" t="str">
        <f t="shared" si="202"/>
        <v>NO</v>
      </c>
      <c r="BO71" s="132">
        <f t="shared" si="203"/>
        <v>429309216</v>
      </c>
      <c r="BP71" s="108">
        <v>14046</v>
      </c>
      <c r="BQ71" s="112">
        <f t="shared" si="161"/>
        <v>14046</v>
      </c>
      <c r="BR71" s="10" t="str">
        <f t="shared" si="55"/>
        <v>NO</v>
      </c>
      <c r="BS71" s="132">
        <f t="shared" si="2"/>
        <v>431830224</v>
      </c>
      <c r="BT71" s="132">
        <v>14934</v>
      </c>
      <c r="BU71" s="112">
        <f t="shared" si="204"/>
        <v>14934</v>
      </c>
      <c r="BV71" s="10" t="str">
        <f t="shared" si="205"/>
        <v>NO</v>
      </c>
      <c r="BW71" s="132">
        <f t="shared" si="206"/>
        <v>459130896</v>
      </c>
      <c r="BX71" s="113">
        <v>12300</v>
      </c>
      <c r="BY71" s="112">
        <f t="shared" si="207"/>
        <v>12300</v>
      </c>
      <c r="BZ71" s="10" t="str">
        <f t="shared" si="208"/>
        <v>NO</v>
      </c>
      <c r="CA71" s="132">
        <f t="shared" si="209"/>
        <v>378151200</v>
      </c>
      <c r="CB71" s="113">
        <v>14944</v>
      </c>
      <c r="CC71" s="112">
        <f t="shared" si="210"/>
        <v>14944</v>
      </c>
      <c r="CD71" s="10" t="str">
        <f t="shared" si="211"/>
        <v>NO</v>
      </c>
      <c r="CE71" s="132">
        <f t="shared" si="212"/>
        <v>459438336</v>
      </c>
      <c r="CF71" s="101">
        <v>14976</v>
      </c>
      <c r="CG71" s="112">
        <f t="shared" si="213"/>
        <v>14976</v>
      </c>
      <c r="CH71" s="10" t="str">
        <f t="shared" si="214"/>
        <v>NO</v>
      </c>
      <c r="CI71" s="132">
        <f t="shared" si="215"/>
        <v>460422144</v>
      </c>
      <c r="CJ71" s="101">
        <v>15000</v>
      </c>
      <c r="CK71" s="112">
        <f t="shared" si="216"/>
        <v>15000</v>
      </c>
      <c r="CL71" s="10" t="str">
        <f t="shared" si="217"/>
        <v>NO</v>
      </c>
      <c r="CM71" s="132">
        <f t="shared" si="218"/>
        <v>461160000</v>
      </c>
      <c r="CN71" s="100">
        <v>13900</v>
      </c>
      <c r="CO71" s="112">
        <f t="shared" si="219"/>
        <v>13900</v>
      </c>
      <c r="CP71" s="10" t="str">
        <f t="shared" si="220"/>
        <v>NO</v>
      </c>
      <c r="CQ71" s="132">
        <f t="shared" si="221"/>
        <v>427341600</v>
      </c>
      <c r="CR71" s="100">
        <v>13410</v>
      </c>
      <c r="CS71" s="112">
        <f t="shared" si="222"/>
        <v>13410</v>
      </c>
      <c r="CT71" s="10" t="str">
        <f t="shared" si="223"/>
        <v>NO</v>
      </c>
      <c r="CU71" s="132">
        <f t="shared" si="224"/>
        <v>412277040</v>
      </c>
      <c r="CV71" s="10"/>
      <c r="CW71" s="10"/>
      <c r="CX71" s="10"/>
      <c r="CY71" s="10"/>
      <c r="CZ71" s="101">
        <v>12627</v>
      </c>
      <c r="DA71" s="112">
        <f t="shared" si="225"/>
        <v>12627</v>
      </c>
      <c r="DB71" s="10" t="str">
        <f t="shared" si="226"/>
        <v>NO</v>
      </c>
      <c r="DC71" s="132">
        <f t="shared" si="227"/>
        <v>388204488</v>
      </c>
      <c r="DD71" s="101">
        <v>12611</v>
      </c>
      <c r="DE71" s="112">
        <f t="shared" si="228"/>
        <v>12611</v>
      </c>
      <c r="DF71" s="10" t="str">
        <f t="shared" si="229"/>
        <v>NO</v>
      </c>
      <c r="DG71" s="132">
        <f t="shared" si="230"/>
        <v>387712584</v>
      </c>
      <c r="DH71" s="101">
        <v>13478</v>
      </c>
      <c r="DI71" s="112">
        <f t="shared" si="231"/>
        <v>13478</v>
      </c>
      <c r="DJ71" s="10" t="str">
        <f t="shared" si="232"/>
        <v>NO</v>
      </c>
      <c r="DK71" s="132">
        <f t="shared" si="233"/>
        <v>414367632</v>
      </c>
      <c r="DL71" s="10"/>
      <c r="DM71" s="10"/>
      <c r="DN71" s="10"/>
      <c r="DO71" s="10"/>
      <c r="DP71" s="10"/>
      <c r="DQ71" s="10"/>
      <c r="DR71" s="10"/>
      <c r="DS71" s="10"/>
      <c r="DT71" s="10"/>
      <c r="DU71" s="10"/>
      <c r="DV71" s="10"/>
      <c r="DW71" s="10"/>
      <c r="DX71" s="10"/>
      <c r="DY71" s="10"/>
      <c r="DZ71" s="10"/>
      <c r="EA71" s="10"/>
    </row>
    <row r="72" spans="1:131" ht="15" customHeight="1" x14ac:dyDescent="0.25">
      <c r="A72" s="39">
        <v>51</v>
      </c>
      <c r="B72" s="265" t="s">
        <v>288</v>
      </c>
      <c r="C72" s="265"/>
      <c r="D72" s="265"/>
      <c r="E72" s="265"/>
      <c r="F72" s="265"/>
      <c r="G72" s="265"/>
      <c r="H72" s="30" t="s">
        <v>261</v>
      </c>
      <c r="I72" s="32">
        <v>280</v>
      </c>
      <c r="J72" s="27">
        <v>106627</v>
      </c>
      <c r="K72" s="28">
        <f t="shared" si="234"/>
        <v>29855560</v>
      </c>
      <c r="L72" s="101">
        <v>105561</v>
      </c>
      <c r="M72" s="112">
        <f t="shared" si="162"/>
        <v>105561</v>
      </c>
      <c r="N72" s="10" t="str">
        <f t="shared" si="163"/>
        <v>NO</v>
      </c>
      <c r="O72" s="132">
        <f t="shared" si="164"/>
        <v>29557080</v>
      </c>
      <c r="P72" s="138">
        <v>85302</v>
      </c>
      <c r="Q72" s="112">
        <f t="shared" si="165"/>
        <v>85302</v>
      </c>
      <c r="R72" s="10" t="str">
        <f t="shared" si="166"/>
        <v>NO</v>
      </c>
      <c r="S72" s="132">
        <f t="shared" si="167"/>
        <v>23884560</v>
      </c>
      <c r="T72" s="144">
        <v>95964</v>
      </c>
      <c r="U72" s="112">
        <f t="shared" si="168"/>
        <v>95964</v>
      </c>
      <c r="V72" s="10" t="str">
        <f t="shared" si="169"/>
        <v>NO</v>
      </c>
      <c r="W72" s="132">
        <f t="shared" si="170"/>
        <v>26869920</v>
      </c>
      <c r="X72" s="144">
        <v>97031</v>
      </c>
      <c r="Y72" s="112">
        <f t="shared" si="171"/>
        <v>97031</v>
      </c>
      <c r="Z72" s="10" t="str">
        <f t="shared" si="172"/>
        <v>NO</v>
      </c>
      <c r="AA72" s="132">
        <f t="shared" si="173"/>
        <v>27168680</v>
      </c>
      <c r="AB72" s="28">
        <v>74639</v>
      </c>
      <c r="AC72" s="112">
        <f t="shared" si="174"/>
        <v>74639</v>
      </c>
      <c r="AD72" s="10" t="str">
        <f t="shared" si="175"/>
        <v>NO</v>
      </c>
      <c r="AE72" s="132">
        <f t="shared" si="176"/>
        <v>20898920</v>
      </c>
      <c r="AF72" s="132">
        <v>101000</v>
      </c>
      <c r="AG72" s="112">
        <f t="shared" si="177"/>
        <v>101000</v>
      </c>
      <c r="AH72" s="10" t="str">
        <f t="shared" si="178"/>
        <v>NO</v>
      </c>
      <c r="AI72" s="132">
        <f t="shared" si="179"/>
        <v>28280000</v>
      </c>
      <c r="AJ72" s="27">
        <v>78000</v>
      </c>
      <c r="AK72" s="112">
        <f t="shared" si="180"/>
        <v>78000</v>
      </c>
      <c r="AL72" s="10" t="str">
        <f t="shared" si="181"/>
        <v>NO</v>
      </c>
      <c r="AM72" s="132">
        <f t="shared" si="182"/>
        <v>21840000</v>
      </c>
      <c r="AN72" s="27">
        <v>98182.14</v>
      </c>
      <c r="AO72" s="112">
        <f t="shared" si="183"/>
        <v>98182</v>
      </c>
      <c r="AP72" s="10" t="str">
        <f t="shared" si="184"/>
        <v>NO</v>
      </c>
      <c r="AQ72" s="132">
        <f t="shared" si="185"/>
        <v>27490960</v>
      </c>
      <c r="AR72" s="158">
        <v>96316</v>
      </c>
      <c r="AS72" s="112">
        <f t="shared" si="186"/>
        <v>96316</v>
      </c>
      <c r="AT72" s="10" t="str">
        <f t="shared" si="187"/>
        <v>NO</v>
      </c>
      <c r="AU72" s="132">
        <f t="shared" si="188"/>
        <v>26968480</v>
      </c>
      <c r="AV72" s="28">
        <v>94898</v>
      </c>
      <c r="AW72" s="112">
        <f t="shared" si="189"/>
        <v>94898</v>
      </c>
      <c r="AX72" s="10" t="str">
        <f t="shared" si="190"/>
        <v>NO</v>
      </c>
      <c r="AY72" s="132">
        <f t="shared" si="191"/>
        <v>26571440</v>
      </c>
      <c r="AZ72" s="28">
        <v>100378.66</v>
      </c>
      <c r="BA72" s="112">
        <f t="shared" si="192"/>
        <v>100379</v>
      </c>
      <c r="BB72" s="10" t="str">
        <f t="shared" si="193"/>
        <v>NO</v>
      </c>
      <c r="BC72" s="132">
        <f t="shared" si="194"/>
        <v>28106120</v>
      </c>
      <c r="BD72" s="28">
        <v>106626</v>
      </c>
      <c r="BE72" s="112">
        <f t="shared" si="195"/>
        <v>106626</v>
      </c>
      <c r="BF72" s="10" t="str">
        <f t="shared" si="196"/>
        <v>NO</v>
      </c>
      <c r="BG72" s="132">
        <f t="shared" si="197"/>
        <v>29855280</v>
      </c>
      <c r="BH72" s="28">
        <v>104494</v>
      </c>
      <c r="BI72" s="112">
        <f t="shared" si="198"/>
        <v>104494</v>
      </c>
      <c r="BJ72" s="10" t="str">
        <f t="shared" si="199"/>
        <v>NO</v>
      </c>
      <c r="BK72" s="132">
        <f t="shared" si="200"/>
        <v>29258320</v>
      </c>
      <c r="BL72" s="28">
        <v>100627</v>
      </c>
      <c r="BM72" s="112">
        <f t="shared" si="201"/>
        <v>100627</v>
      </c>
      <c r="BN72" s="10" t="str">
        <f t="shared" si="202"/>
        <v>NO</v>
      </c>
      <c r="BO72" s="132">
        <f t="shared" si="203"/>
        <v>28175560</v>
      </c>
      <c r="BP72" s="108">
        <v>95005</v>
      </c>
      <c r="BQ72" s="112">
        <f t="shared" si="161"/>
        <v>95005</v>
      </c>
      <c r="BR72" s="10" t="str">
        <f t="shared" si="55"/>
        <v>NO</v>
      </c>
      <c r="BS72" s="132">
        <f t="shared" si="2"/>
        <v>26601400</v>
      </c>
      <c r="BT72" s="132">
        <v>101008</v>
      </c>
      <c r="BU72" s="112">
        <f t="shared" si="204"/>
        <v>101008</v>
      </c>
      <c r="BV72" s="10" t="str">
        <f t="shared" si="205"/>
        <v>NO</v>
      </c>
      <c r="BW72" s="132">
        <f t="shared" si="206"/>
        <v>28282240</v>
      </c>
      <c r="BX72" s="113">
        <v>106627</v>
      </c>
      <c r="BY72" s="112">
        <f t="shared" si="207"/>
        <v>106627</v>
      </c>
      <c r="BZ72" s="10" t="str">
        <f t="shared" si="208"/>
        <v>NO</v>
      </c>
      <c r="CA72" s="132">
        <f t="shared" si="209"/>
        <v>29855560</v>
      </c>
      <c r="CB72" s="113">
        <v>101627</v>
      </c>
      <c r="CC72" s="112">
        <f t="shared" si="210"/>
        <v>101627</v>
      </c>
      <c r="CD72" s="10" t="str">
        <f t="shared" si="211"/>
        <v>NO</v>
      </c>
      <c r="CE72" s="132">
        <f t="shared" si="212"/>
        <v>28455560</v>
      </c>
      <c r="CF72" s="101">
        <v>105561</v>
      </c>
      <c r="CG72" s="112">
        <f t="shared" si="213"/>
        <v>105561</v>
      </c>
      <c r="CH72" s="10" t="str">
        <f t="shared" si="214"/>
        <v>NO</v>
      </c>
      <c r="CI72" s="132">
        <f t="shared" si="215"/>
        <v>29557080</v>
      </c>
      <c r="CJ72" s="101">
        <v>55000</v>
      </c>
      <c r="CK72" s="112">
        <f t="shared" si="216"/>
        <v>55000</v>
      </c>
      <c r="CL72" s="10" t="str">
        <f t="shared" si="217"/>
        <v>NO</v>
      </c>
      <c r="CM72" s="132">
        <f t="shared" si="218"/>
        <v>15400000</v>
      </c>
      <c r="CN72" s="100">
        <v>93800</v>
      </c>
      <c r="CO72" s="112">
        <f t="shared" si="219"/>
        <v>93800</v>
      </c>
      <c r="CP72" s="10" t="str">
        <f t="shared" si="220"/>
        <v>NO</v>
      </c>
      <c r="CQ72" s="132">
        <f t="shared" si="221"/>
        <v>26264000</v>
      </c>
      <c r="CR72" s="100">
        <v>90708</v>
      </c>
      <c r="CS72" s="112">
        <f t="shared" si="222"/>
        <v>90708</v>
      </c>
      <c r="CT72" s="10" t="str">
        <f t="shared" si="223"/>
        <v>NO</v>
      </c>
      <c r="CU72" s="132">
        <f t="shared" si="224"/>
        <v>25398240</v>
      </c>
      <c r="CV72" s="10"/>
      <c r="CW72" s="10"/>
      <c r="CX72" s="10"/>
      <c r="CY72" s="10"/>
      <c r="CZ72" s="101">
        <v>100976</v>
      </c>
      <c r="DA72" s="112">
        <f t="shared" si="225"/>
        <v>100976</v>
      </c>
      <c r="DB72" s="10" t="str">
        <f t="shared" si="226"/>
        <v>NO</v>
      </c>
      <c r="DC72" s="132">
        <f t="shared" si="227"/>
        <v>28273280</v>
      </c>
      <c r="DD72" s="101">
        <v>101296</v>
      </c>
      <c r="DE72" s="112">
        <f t="shared" si="228"/>
        <v>101296</v>
      </c>
      <c r="DF72" s="10" t="str">
        <f t="shared" si="229"/>
        <v>NO</v>
      </c>
      <c r="DG72" s="132">
        <f t="shared" si="230"/>
        <v>28362880</v>
      </c>
      <c r="DH72" s="101">
        <v>91166</v>
      </c>
      <c r="DI72" s="112">
        <f t="shared" si="231"/>
        <v>91166</v>
      </c>
      <c r="DJ72" s="10" t="str">
        <f t="shared" si="232"/>
        <v>NO</v>
      </c>
      <c r="DK72" s="132">
        <f t="shared" si="233"/>
        <v>25526480</v>
      </c>
      <c r="DL72" s="10"/>
      <c r="DM72" s="10"/>
      <c r="DN72" s="10"/>
      <c r="DO72" s="10"/>
      <c r="DP72" s="10"/>
      <c r="DQ72" s="10"/>
      <c r="DR72" s="10"/>
      <c r="DS72" s="10"/>
      <c r="DT72" s="10"/>
      <c r="DU72" s="10"/>
      <c r="DV72" s="10"/>
      <c r="DW72" s="10"/>
      <c r="DX72" s="10"/>
      <c r="DY72" s="10"/>
      <c r="DZ72" s="10"/>
      <c r="EA72" s="10"/>
    </row>
    <row r="73" spans="1:131" ht="15" customHeight="1" x14ac:dyDescent="0.25">
      <c r="A73" s="39">
        <v>52</v>
      </c>
      <c r="B73" s="265" t="s">
        <v>289</v>
      </c>
      <c r="C73" s="265"/>
      <c r="D73" s="265"/>
      <c r="E73" s="265"/>
      <c r="F73" s="265"/>
      <c r="G73" s="265"/>
      <c r="H73" s="30" t="s">
        <v>261</v>
      </c>
      <c r="I73" s="32">
        <v>42</v>
      </c>
      <c r="J73" s="27">
        <v>244687</v>
      </c>
      <c r="K73" s="28">
        <f t="shared" si="234"/>
        <v>10276854</v>
      </c>
      <c r="L73" s="101">
        <v>242240</v>
      </c>
      <c r="M73" s="112">
        <f t="shared" si="162"/>
        <v>242240</v>
      </c>
      <c r="N73" s="10" t="str">
        <f t="shared" si="163"/>
        <v>NO</v>
      </c>
      <c r="O73" s="132">
        <f t="shared" si="164"/>
        <v>10174080</v>
      </c>
      <c r="P73" s="138">
        <v>195750</v>
      </c>
      <c r="Q73" s="112">
        <f t="shared" si="165"/>
        <v>195750</v>
      </c>
      <c r="R73" s="10" t="str">
        <f t="shared" si="166"/>
        <v>NO</v>
      </c>
      <c r="S73" s="132">
        <f t="shared" si="167"/>
        <v>8221500</v>
      </c>
      <c r="T73" s="144">
        <v>220218</v>
      </c>
      <c r="U73" s="112">
        <f t="shared" si="168"/>
        <v>220218</v>
      </c>
      <c r="V73" s="10" t="str">
        <f t="shared" si="169"/>
        <v>NO</v>
      </c>
      <c r="W73" s="132">
        <f t="shared" si="170"/>
        <v>9249156</v>
      </c>
      <c r="X73" s="144">
        <v>222665</v>
      </c>
      <c r="Y73" s="112">
        <f t="shared" si="171"/>
        <v>222665</v>
      </c>
      <c r="Z73" s="10" t="str">
        <f t="shared" si="172"/>
        <v>NO</v>
      </c>
      <c r="AA73" s="132">
        <f t="shared" si="173"/>
        <v>9351930</v>
      </c>
      <c r="AB73" s="28">
        <v>171281</v>
      </c>
      <c r="AC73" s="112">
        <f t="shared" si="174"/>
        <v>171281</v>
      </c>
      <c r="AD73" s="10" t="str">
        <f t="shared" si="175"/>
        <v>NO</v>
      </c>
      <c r="AE73" s="132">
        <f t="shared" si="176"/>
        <v>7193802</v>
      </c>
      <c r="AF73" s="132">
        <v>231700</v>
      </c>
      <c r="AG73" s="112">
        <f t="shared" si="177"/>
        <v>231700</v>
      </c>
      <c r="AH73" s="10" t="str">
        <f t="shared" si="178"/>
        <v>NO</v>
      </c>
      <c r="AI73" s="132">
        <f t="shared" si="179"/>
        <v>9731400</v>
      </c>
      <c r="AJ73" s="27">
        <v>182000</v>
      </c>
      <c r="AK73" s="112">
        <f t="shared" si="180"/>
        <v>182000</v>
      </c>
      <c r="AL73" s="10" t="str">
        <f t="shared" si="181"/>
        <v>NO</v>
      </c>
      <c r="AM73" s="132">
        <f t="shared" si="182"/>
        <v>7644000</v>
      </c>
      <c r="AN73" s="27">
        <v>225307.79</v>
      </c>
      <c r="AO73" s="112">
        <f t="shared" si="183"/>
        <v>225308</v>
      </c>
      <c r="AP73" s="10" t="str">
        <f t="shared" si="184"/>
        <v>NO</v>
      </c>
      <c r="AQ73" s="132">
        <f t="shared" si="185"/>
        <v>9462936</v>
      </c>
      <c r="AR73" s="158">
        <v>221026</v>
      </c>
      <c r="AS73" s="112">
        <f t="shared" si="186"/>
        <v>221026</v>
      </c>
      <c r="AT73" s="10" t="str">
        <f t="shared" si="187"/>
        <v>NO</v>
      </c>
      <c r="AU73" s="132">
        <f t="shared" si="188"/>
        <v>9283092</v>
      </c>
      <c r="AV73" s="28">
        <v>212878</v>
      </c>
      <c r="AW73" s="112">
        <f t="shared" si="189"/>
        <v>212878</v>
      </c>
      <c r="AX73" s="10" t="str">
        <f t="shared" si="190"/>
        <v>NO</v>
      </c>
      <c r="AY73" s="132">
        <f t="shared" si="191"/>
        <v>8940876</v>
      </c>
      <c r="AZ73" s="28">
        <v>230348.34</v>
      </c>
      <c r="BA73" s="112">
        <f t="shared" si="192"/>
        <v>230348</v>
      </c>
      <c r="BB73" s="10" t="str">
        <f t="shared" si="193"/>
        <v>NO</v>
      </c>
      <c r="BC73" s="132">
        <f t="shared" si="194"/>
        <v>9674616</v>
      </c>
      <c r="BD73" s="28">
        <v>244686</v>
      </c>
      <c r="BE73" s="112">
        <f t="shared" si="195"/>
        <v>244686</v>
      </c>
      <c r="BF73" s="10" t="str">
        <f t="shared" si="196"/>
        <v>NO</v>
      </c>
      <c r="BG73" s="132">
        <f t="shared" si="197"/>
        <v>10276812</v>
      </c>
      <c r="BH73" s="28">
        <v>239793</v>
      </c>
      <c r="BI73" s="112">
        <f t="shared" si="198"/>
        <v>239793</v>
      </c>
      <c r="BJ73" s="10" t="str">
        <f t="shared" si="199"/>
        <v>NO</v>
      </c>
      <c r="BK73" s="132">
        <f t="shared" si="200"/>
        <v>10071306</v>
      </c>
      <c r="BL73" s="28">
        <v>224687</v>
      </c>
      <c r="BM73" s="112">
        <f t="shared" si="201"/>
        <v>224687</v>
      </c>
      <c r="BN73" s="10" t="str">
        <f t="shared" si="202"/>
        <v>NO</v>
      </c>
      <c r="BO73" s="132">
        <f t="shared" si="203"/>
        <v>9436854</v>
      </c>
      <c r="BP73" s="108">
        <v>218016</v>
      </c>
      <c r="BQ73" s="112">
        <f t="shared" si="161"/>
        <v>218016</v>
      </c>
      <c r="BR73" s="10" t="str">
        <f t="shared" si="55"/>
        <v>NO</v>
      </c>
      <c r="BS73" s="132">
        <f t="shared" si="2"/>
        <v>9156672</v>
      </c>
      <c r="BT73" s="132">
        <v>231792</v>
      </c>
      <c r="BU73" s="112">
        <f t="shared" si="204"/>
        <v>231792</v>
      </c>
      <c r="BV73" s="10" t="str">
        <f t="shared" si="205"/>
        <v>NO</v>
      </c>
      <c r="BW73" s="132">
        <f t="shared" si="206"/>
        <v>9735264</v>
      </c>
      <c r="BX73" s="113">
        <v>244687</v>
      </c>
      <c r="BY73" s="112">
        <f t="shared" si="207"/>
        <v>244687</v>
      </c>
      <c r="BZ73" s="10" t="str">
        <f t="shared" si="208"/>
        <v>NO</v>
      </c>
      <c r="CA73" s="132">
        <f t="shared" si="209"/>
        <v>10276854</v>
      </c>
      <c r="CB73" s="113">
        <v>244587</v>
      </c>
      <c r="CC73" s="112">
        <f t="shared" si="210"/>
        <v>244587</v>
      </c>
      <c r="CD73" s="10" t="str">
        <f t="shared" si="211"/>
        <v>NO</v>
      </c>
      <c r="CE73" s="132">
        <f t="shared" si="212"/>
        <v>10272654</v>
      </c>
      <c r="CF73" s="101">
        <v>242240</v>
      </c>
      <c r="CG73" s="112">
        <f t="shared" si="213"/>
        <v>242240</v>
      </c>
      <c r="CH73" s="10" t="str">
        <f t="shared" si="214"/>
        <v>NO</v>
      </c>
      <c r="CI73" s="132">
        <f t="shared" si="215"/>
        <v>10174080</v>
      </c>
      <c r="CJ73" s="101">
        <v>180000</v>
      </c>
      <c r="CK73" s="112">
        <f t="shared" si="216"/>
        <v>180000</v>
      </c>
      <c r="CL73" s="10" t="str">
        <f t="shared" si="217"/>
        <v>NO</v>
      </c>
      <c r="CM73" s="132">
        <f t="shared" si="218"/>
        <v>7560000</v>
      </c>
      <c r="CN73" s="100">
        <v>215300</v>
      </c>
      <c r="CO73" s="112">
        <f t="shared" si="219"/>
        <v>215300</v>
      </c>
      <c r="CP73" s="10" t="str">
        <f t="shared" si="220"/>
        <v>NO</v>
      </c>
      <c r="CQ73" s="132">
        <f t="shared" si="221"/>
        <v>9042600</v>
      </c>
      <c r="CR73" s="100">
        <v>208155</v>
      </c>
      <c r="CS73" s="112">
        <f t="shared" si="222"/>
        <v>208155</v>
      </c>
      <c r="CT73" s="10" t="str">
        <f t="shared" si="223"/>
        <v>NO</v>
      </c>
      <c r="CU73" s="132">
        <f t="shared" si="224"/>
        <v>8742510</v>
      </c>
      <c r="CV73" s="10"/>
      <c r="CW73" s="10"/>
      <c r="CX73" s="10"/>
      <c r="CY73" s="10"/>
      <c r="CZ73" s="101">
        <v>231719</v>
      </c>
      <c r="DA73" s="112">
        <f t="shared" si="225"/>
        <v>231719</v>
      </c>
      <c r="DB73" s="10" t="str">
        <f t="shared" si="226"/>
        <v>NO</v>
      </c>
      <c r="DC73" s="132">
        <f t="shared" si="227"/>
        <v>9732198</v>
      </c>
      <c r="DD73" s="101">
        <v>232453</v>
      </c>
      <c r="DE73" s="112">
        <f t="shared" si="228"/>
        <v>232453</v>
      </c>
      <c r="DF73" s="10" t="str">
        <f t="shared" si="229"/>
        <v>NO</v>
      </c>
      <c r="DG73" s="132">
        <f t="shared" si="230"/>
        <v>9763026</v>
      </c>
      <c r="DH73" s="101">
        <v>209207</v>
      </c>
      <c r="DI73" s="112">
        <f t="shared" si="231"/>
        <v>209207</v>
      </c>
      <c r="DJ73" s="10" t="str">
        <f t="shared" si="232"/>
        <v>NO</v>
      </c>
      <c r="DK73" s="132">
        <f t="shared" si="233"/>
        <v>8786694</v>
      </c>
      <c r="DL73" s="10"/>
      <c r="DM73" s="10"/>
      <c r="DN73" s="10"/>
      <c r="DO73" s="10"/>
      <c r="DP73" s="10"/>
      <c r="DQ73" s="10"/>
      <c r="DR73" s="10"/>
      <c r="DS73" s="10"/>
      <c r="DT73" s="10"/>
      <c r="DU73" s="10"/>
      <c r="DV73" s="10"/>
      <c r="DW73" s="10"/>
      <c r="DX73" s="10"/>
      <c r="DY73" s="10"/>
      <c r="DZ73" s="10"/>
      <c r="EA73" s="10"/>
    </row>
    <row r="74" spans="1:131" ht="15" customHeight="1" x14ac:dyDescent="0.25">
      <c r="A74" s="39">
        <v>53</v>
      </c>
      <c r="B74" s="265" t="s">
        <v>290</v>
      </c>
      <c r="C74" s="265"/>
      <c r="D74" s="265"/>
      <c r="E74" s="265"/>
      <c r="F74" s="265"/>
      <c r="G74" s="265"/>
      <c r="H74" s="30" t="s">
        <v>261</v>
      </c>
      <c r="I74" s="32">
        <v>28</v>
      </c>
      <c r="J74" s="27">
        <v>326250</v>
      </c>
      <c r="K74" s="28">
        <f t="shared" si="234"/>
        <v>9135000</v>
      </c>
      <c r="L74" s="101">
        <v>322988</v>
      </c>
      <c r="M74" s="112">
        <f t="shared" si="162"/>
        <v>322988</v>
      </c>
      <c r="N74" s="10" t="str">
        <f t="shared" si="163"/>
        <v>NO</v>
      </c>
      <c r="O74" s="132">
        <f t="shared" si="164"/>
        <v>9043664</v>
      </c>
      <c r="P74" s="138">
        <v>261000</v>
      </c>
      <c r="Q74" s="112">
        <f t="shared" si="165"/>
        <v>261000</v>
      </c>
      <c r="R74" s="10" t="str">
        <f t="shared" si="166"/>
        <v>NO</v>
      </c>
      <c r="S74" s="132">
        <f t="shared" si="167"/>
        <v>7308000</v>
      </c>
      <c r="T74" s="144">
        <v>293625</v>
      </c>
      <c r="U74" s="112">
        <f t="shared" si="168"/>
        <v>293625</v>
      </c>
      <c r="V74" s="10" t="str">
        <f t="shared" si="169"/>
        <v>NO</v>
      </c>
      <c r="W74" s="132">
        <f t="shared" si="170"/>
        <v>8221500</v>
      </c>
      <c r="X74" s="144">
        <v>296888</v>
      </c>
      <c r="Y74" s="112">
        <f t="shared" si="171"/>
        <v>296888</v>
      </c>
      <c r="Z74" s="10" t="str">
        <f t="shared" si="172"/>
        <v>NO</v>
      </c>
      <c r="AA74" s="132">
        <f t="shared" si="173"/>
        <v>8312864</v>
      </c>
      <c r="AB74" s="28">
        <v>309057</v>
      </c>
      <c r="AC74" s="112">
        <f t="shared" si="174"/>
        <v>309057</v>
      </c>
      <c r="AD74" s="10" t="str">
        <f t="shared" si="175"/>
        <v>NO</v>
      </c>
      <c r="AE74" s="132">
        <f t="shared" si="176"/>
        <v>8653596</v>
      </c>
      <c r="AF74" s="132">
        <v>309000</v>
      </c>
      <c r="AG74" s="112">
        <f t="shared" si="177"/>
        <v>309000</v>
      </c>
      <c r="AH74" s="10" t="str">
        <f t="shared" si="178"/>
        <v>NO</v>
      </c>
      <c r="AI74" s="132">
        <f t="shared" si="179"/>
        <v>8652000</v>
      </c>
      <c r="AJ74" s="27">
        <v>244000</v>
      </c>
      <c r="AK74" s="112">
        <f t="shared" si="180"/>
        <v>244000</v>
      </c>
      <c r="AL74" s="10" t="str">
        <f t="shared" si="181"/>
        <v>NO</v>
      </c>
      <c r="AM74" s="132">
        <f t="shared" si="182"/>
        <v>6832000</v>
      </c>
      <c r="AN74" s="27">
        <v>300411</v>
      </c>
      <c r="AO74" s="112">
        <f t="shared" si="183"/>
        <v>300411</v>
      </c>
      <c r="AP74" s="10" t="str">
        <f t="shared" si="184"/>
        <v>NO</v>
      </c>
      <c r="AQ74" s="132">
        <f t="shared" si="185"/>
        <v>8411508</v>
      </c>
      <c r="AR74" s="158">
        <v>294702</v>
      </c>
      <c r="AS74" s="112">
        <f t="shared" si="186"/>
        <v>294702</v>
      </c>
      <c r="AT74" s="10" t="str">
        <f t="shared" si="187"/>
        <v>NO</v>
      </c>
      <c r="AU74" s="132">
        <f t="shared" si="188"/>
        <v>8251656</v>
      </c>
      <c r="AV74" s="28">
        <v>283838</v>
      </c>
      <c r="AW74" s="112">
        <f t="shared" si="189"/>
        <v>283838</v>
      </c>
      <c r="AX74" s="10" t="str">
        <f t="shared" si="190"/>
        <v>NO</v>
      </c>
      <c r="AY74" s="132">
        <f t="shared" si="191"/>
        <v>7947464</v>
      </c>
      <c r="AZ74" s="28">
        <v>307131.75</v>
      </c>
      <c r="BA74" s="112">
        <f t="shared" si="192"/>
        <v>307132</v>
      </c>
      <c r="BB74" s="10" t="str">
        <f t="shared" si="193"/>
        <v>NO</v>
      </c>
      <c r="BC74" s="132">
        <f t="shared" si="194"/>
        <v>8599696</v>
      </c>
      <c r="BD74" s="28">
        <v>326249</v>
      </c>
      <c r="BE74" s="112">
        <f t="shared" si="195"/>
        <v>326249</v>
      </c>
      <c r="BF74" s="10" t="str">
        <f t="shared" si="196"/>
        <v>NO</v>
      </c>
      <c r="BG74" s="132">
        <f t="shared" si="197"/>
        <v>9134972</v>
      </c>
      <c r="BH74" s="28">
        <v>319725</v>
      </c>
      <c r="BI74" s="112">
        <f t="shared" si="198"/>
        <v>319725</v>
      </c>
      <c r="BJ74" s="10" t="str">
        <f t="shared" si="199"/>
        <v>NO</v>
      </c>
      <c r="BK74" s="132">
        <f t="shared" si="200"/>
        <v>8952300</v>
      </c>
      <c r="BL74" s="28">
        <v>306250</v>
      </c>
      <c r="BM74" s="112">
        <f t="shared" si="201"/>
        <v>306250</v>
      </c>
      <c r="BN74" s="10" t="str">
        <f t="shared" si="202"/>
        <v>NO</v>
      </c>
      <c r="BO74" s="132">
        <f t="shared" si="203"/>
        <v>8575000</v>
      </c>
      <c r="BP74" s="108">
        <v>290689</v>
      </c>
      <c r="BQ74" s="112">
        <f t="shared" si="161"/>
        <v>290689</v>
      </c>
      <c r="BR74" s="10" t="str">
        <f t="shared" si="55"/>
        <v>NO</v>
      </c>
      <c r="BS74" s="132">
        <f t="shared" si="2"/>
        <v>8139292</v>
      </c>
      <c r="BT74" s="132">
        <v>309058</v>
      </c>
      <c r="BU74" s="112">
        <f t="shared" si="204"/>
        <v>309058</v>
      </c>
      <c r="BV74" s="10" t="str">
        <f t="shared" si="205"/>
        <v>NO</v>
      </c>
      <c r="BW74" s="132">
        <f t="shared" si="206"/>
        <v>8653624</v>
      </c>
      <c r="BX74" s="113">
        <v>326250</v>
      </c>
      <c r="BY74" s="112">
        <f t="shared" si="207"/>
        <v>326250</v>
      </c>
      <c r="BZ74" s="10" t="str">
        <f t="shared" si="208"/>
        <v>NO</v>
      </c>
      <c r="CA74" s="132">
        <f t="shared" si="209"/>
        <v>9135000</v>
      </c>
      <c r="CB74" s="113">
        <v>326150</v>
      </c>
      <c r="CC74" s="112">
        <f t="shared" si="210"/>
        <v>326150</v>
      </c>
      <c r="CD74" s="10" t="str">
        <f t="shared" si="211"/>
        <v>NO</v>
      </c>
      <c r="CE74" s="132">
        <f t="shared" si="212"/>
        <v>9132200</v>
      </c>
      <c r="CF74" s="101">
        <v>322988</v>
      </c>
      <c r="CG74" s="112">
        <f t="shared" si="213"/>
        <v>322988</v>
      </c>
      <c r="CH74" s="10" t="str">
        <f t="shared" si="214"/>
        <v>NO</v>
      </c>
      <c r="CI74" s="132">
        <f t="shared" si="215"/>
        <v>9043664</v>
      </c>
      <c r="CJ74" s="101">
        <v>326000</v>
      </c>
      <c r="CK74" s="112">
        <f t="shared" si="216"/>
        <v>326000</v>
      </c>
      <c r="CL74" s="10" t="str">
        <f t="shared" si="217"/>
        <v>NO</v>
      </c>
      <c r="CM74" s="132">
        <f t="shared" si="218"/>
        <v>9128000</v>
      </c>
      <c r="CN74" s="100">
        <v>287100</v>
      </c>
      <c r="CO74" s="112">
        <f t="shared" si="219"/>
        <v>287100</v>
      </c>
      <c r="CP74" s="10" t="str">
        <f t="shared" si="220"/>
        <v>NO</v>
      </c>
      <c r="CQ74" s="132">
        <f t="shared" si="221"/>
        <v>8038800</v>
      </c>
      <c r="CR74" s="100">
        <v>277541</v>
      </c>
      <c r="CS74" s="112">
        <f t="shared" si="222"/>
        <v>277541</v>
      </c>
      <c r="CT74" s="10" t="str">
        <f t="shared" si="223"/>
        <v>NO</v>
      </c>
      <c r="CU74" s="132">
        <f t="shared" si="224"/>
        <v>7771148</v>
      </c>
      <c r="CV74" s="10"/>
      <c r="CW74" s="10"/>
      <c r="CX74" s="10"/>
      <c r="CY74" s="10"/>
      <c r="CZ74" s="101">
        <v>308959</v>
      </c>
      <c r="DA74" s="112">
        <f t="shared" si="225"/>
        <v>308959</v>
      </c>
      <c r="DB74" s="10" t="str">
        <f t="shared" si="226"/>
        <v>NO</v>
      </c>
      <c r="DC74" s="132">
        <f t="shared" si="227"/>
        <v>8650852</v>
      </c>
      <c r="DD74" s="101">
        <v>309938</v>
      </c>
      <c r="DE74" s="112">
        <f t="shared" si="228"/>
        <v>309938</v>
      </c>
      <c r="DF74" s="10" t="str">
        <f t="shared" si="229"/>
        <v>NO</v>
      </c>
      <c r="DG74" s="132">
        <f t="shared" si="230"/>
        <v>8678264</v>
      </c>
      <c r="DH74" s="101">
        <v>278944</v>
      </c>
      <c r="DI74" s="112">
        <f t="shared" si="231"/>
        <v>278944</v>
      </c>
      <c r="DJ74" s="10" t="str">
        <f t="shared" si="232"/>
        <v>NO</v>
      </c>
      <c r="DK74" s="132">
        <f t="shared" si="233"/>
        <v>7810432</v>
      </c>
      <c r="DL74" s="10"/>
      <c r="DM74" s="10"/>
      <c r="DN74" s="10"/>
      <c r="DO74" s="10"/>
      <c r="DP74" s="10"/>
      <c r="DQ74" s="10"/>
      <c r="DR74" s="10"/>
      <c r="DS74" s="10"/>
      <c r="DT74" s="10"/>
      <c r="DU74" s="10"/>
      <c r="DV74" s="10"/>
      <c r="DW74" s="10"/>
      <c r="DX74" s="10"/>
      <c r="DY74" s="10"/>
      <c r="DZ74" s="10"/>
      <c r="EA74" s="10"/>
    </row>
    <row r="75" spans="1:131" ht="15" customHeight="1" x14ac:dyDescent="0.25">
      <c r="A75" s="39">
        <v>54</v>
      </c>
      <c r="B75" s="265" t="s">
        <v>291</v>
      </c>
      <c r="C75" s="265"/>
      <c r="D75" s="265"/>
      <c r="E75" s="265"/>
      <c r="F75" s="265"/>
      <c r="G75" s="265"/>
      <c r="H75" s="30" t="s">
        <v>261</v>
      </c>
      <c r="I75" s="32">
        <v>56</v>
      </c>
      <c r="J75" s="27">
        <v>103828</v>
      </c>
      <c r="K75" s="28">
        <f t="shared" si="234"/>
        <v>5814368</v>
      </c>
      <c r="L75" s="101">
        <v>102790</v>
      </c>
      <c r="M75" s="112">
        <f t="shared" si="162"/>
        <v>102790</v>
      </c>
      <c r="N75" s="10" t="str">
        <f t="shared" si="163"/>
        <v>NO</v>
      </c>
      <c r="O75" s="132">
        <f t="shared" si="164"/>
        <v>5756240</v>
      </c>
      <c r="P75" s="138">
        <v>83062</v>
      </c>
      <c r="Q75" s="112">
        <f t="shared" si="165"/>
        <v>83062</v>
      </c>
      <c r="R75" s="10" t="str">
        <f t="shared" si="166"/>
        <v>NO</v>
      </c>
      <c r="S75" s="132">
        <f t="shared" si="167"/>
        <v>4651472</v>
      </c>
      <c r="T75" s="144">
        <v>93445</v>
      </c>
      <c r="U75" s="112">
        <f t="shared" si="168"/>
        <v>93445</v>
      </c>
      <c r="V75" s="10" t="str">
        <f t="shared" si="169"/>
        <v>NO</v>
      </c>
      <c r="W75" s="132">
        <f t="shared" si="170"/>
        <v>5232920</v>
      </c>
      <c r="X75" s="144">
        <v>94483</v>
      </c>
      <c r="Y75" s="112">
        <f t="shared" si="171"/>
        <v>94483</v>
      </c>
      <c r="Z75" s="10" t="str">
        <f t="shared" si="172"/>
        <v>NO</v>
      </c>
      <c r="AA75" s="132">
        <f t="shared" si="173"/>
        <v>5291048</v>
      </c>
      <c r="AB75" s="28">
        <v>72680</v>
      </c>
      <c r="AC75" s="112">
        <f t="shared" si="174"/>
        <v>72680</v>
      </c>
      <c r="AD75" s="10" t="str">
        <f t="shared" si="175"/>
        <v>NO</v>
      </c>
      <c r="AE75" s="132">
        <f t="shared" si="176"/>
        <v>4070080</v>
      </c>
      <c r="AF75" s="132">
        <v>98400</v>
      </c>
      <c r="AG75" s="112">
        <f t="shared" si="177"/>
        <v>98400</v>
      </c>
      <c r="AH75" s="10" t="str">
        <f t="shared" si="178"/>
        <v>NO</v>
      </c>
      <c r="AI75" s="132">
        <f t="shared" si="179"/>
        <v>5510400</v>
      </c>
      <c r="AJ75" s="27">
        <v>76000</v>
      </c>
      <c r="AK75" s="112">
        <f t="shared" si="180"/>
        <v>76000</v>
      </c>
      <c r="AL75" s="10" t="str">
        <f t="shared" si="181"/>
        <v>NO</v>
      </c>
      <c r="AM75" s="132">
        <f t="shared" si="182"/>
        <v>4256000</v>
      </c>
      <c r="AN75" s="27">
        <v>95604.82</v>
      </c>
      <c r="AO75" s="112">
        <f t="shared" si="183"/>
        <v>95605</v>
      </c>
      <c r="AP75" s="10" t="str">
        <f t="shared" si="184"/>
        <v>NO</v>
      </c>
      <c r="AQ75" s="132">
        <f t="shared" si="185"/>
        <v>5353880</v>
      </c>
      <c r="AR75" s="158">
        <v>93788</v>
      </c>
      <c r="AS75" s="112">
        <f t="shared" si="186"/>
        <v>93788</v>
      </c>
      <c r="AT75" s="10" t="str">
        <f t="shared" si="187"/>
        <v>NO</v>
      </c>
      <c r="AU75" s="132">
        <f t="shared" si="188"/>
        <v>5252128</v>
      </c>
      <c r="AV75" s="28">
        <v>90330</v>
      </c>
      <c r="AW75" s="112">
        <f t="shared" si="189"/>
        <v>90330</v>
      </c>
      <c r="AX75" s="10" t="str">
        <f t="shared" si="190"/>
        <v>NO</v>
      </c>
      <c r="AY75" s="132">
        <f t="shared" si="191"/>
        <v>5058480</v>
      </c>
      <c r="AZ75" s="28">
        <v>97743.679999999993</v>
      </c>
      <c r="BA75" s="112">
        <f t="shared" si="192"/>
        <v>97744</v>
      </c>
      <c r="BB75" s="10" t="str">
        <f t="shared" si="193"/>
        <v>NO</v>
      </c>
      <c r="BC75" s="132">
        <f t="shared" si="194"/>
        <v>5473664</v>
      </c>
      <c r="BD75" s="28">
        <v>70232</v>
      </c>
      <c r="BE75" s="112">
        <f t="shared" si="195"/>
        <v>70232</v>
      </c>
      <c r="BF75" s="10" t="str">
        <f t="shared" si="196"/>
        <v>NO</v>
      </c>
      <c r="BG75" s="132">
        <f t="shared" si="197"/>
        <v>3932992</v>
      </c>
      <c r="BH75" s="28">
        <v>101751</v>
      </c>
      <c r="BI75" s="112">
        <f t="shared" si="198"/>
        <v>101751</v>
      </c>
      <c r="BJ75" s="10" t="str">
        <f t="shared" si="199"/>
        <v>NO</v>
      </c>
      <c r="BK75" s="132">
        <f t="shared" si="200"/>
        <v>5698056</v>
      </c>
      <c r="BL75" s="28">
        <v>99828</v>
      </c>
      <c r="BM75" s="112">
        <f t="shared" si="201"/>
        <v>99828</v>
      </c>
      <c r="BN75" s="10" t="str">
        <f t="shared" si="202"/>
        <v>NO</v>
      </c>
      <c r="BO75" s="132">
        <f t="shared" si="203"/>
        <v>5590368</v>
      </c>
      <c r="BP75" s="108">
        <v>92511</v>
      </c>
      <c r="BQ75" s="112">
        <f t="shared" si="161"/>
        <v>92511</v>
      </c>
      <c r="BR75" s="10" t="str">
        <f t="shared" si="55"/>
        <v>NO</v>
      </c>
      <c r="BS75" s="132">
        <f t="shared" si="2"/>
        <v>5180616</v>
      </c>
      <c r="BT75" s="132">
        <v>98358</v>
      </c>
      <c r="BU75" s="112">
        <f t="shared" si="204"/>
        <v>98358</v>
      </c>
      <c r="BV75" s="10" t="str">
        <f t="shared" si="205"/>
        <v>NO</v>
      </c>
      <c r="BW75" s="132">
        <f t="shared" si="206"/>
        <v>5508048</v>
      </c>
      <c r="BX75" s="113">
        <v>103828</v>
      </c>
      <c r="BY75" s="112">
        <f t="shared" si="207"/>
        <v>103828</v>
      </c>
      <c r="BZ75" s="10" t="str">
        <f t="shared" si="208"/>
        <v>NO</v>
      </c>
      <c r="CA75" s="132">
        <f t="shared" si="209"/>
        <v>5814368</v>
      </c>
      <c r="CB75" s="113">
        <v>98853</v>
      </c>
      <c r="CC75" s="112">
        <f t="shared" si="210"/>
        <v>98853</v>
      </c>
      <c r="CD75" s="10" t="str">
        <f t="shared" si="211"/>
        <v>NO</v>
      </c>
      <c r="CE75" s="132">
        <f t="shared" si="212"/>
        <v>5535768</v>
      </c>
      <c r="CF75" s="101">
        <v>102790</v>
      </c>
      <c r="CG75" s="112">
        <f t="shared" si="213"/>
        <v>102790</v>
      </c>
      <c r="CH75" s="10" t="str">
        <f t="shared" si="214"/>
        <v>NO</v>
      </c>
      <c r="CI75" s="132">
        <f t="shared" si="215"/>
        <v>5756240</v>
      </c>
      <c r="CJ75" s="101">
        <v>60000</v>
      </c>
      <c r="CK75" s="112">
        <f t="shared" si="216"/>
        <v>60000</v>
      </c>
      <c r="CL75" s="10" t="str">
        <f t="shared" si="217"/>
        <v>NO</v>
      </c>
      <c r="CM75" s="132">
        <f t="shared" si="218"/>
        <v>3360000</v>
      </c>
      <c r="CN75" s="100">
        <v>91400</v>
      </c>
      <c r="CO75" s="112">
        <f t="shared" si="219"/>
        <v>91400</v>
      </c>
      <c r="CP75" s="10" t="str">
        <f t="shared" si="220"/>
        <v>NO</v>
      </c>
      <c r="CQ75" s="132">
        <f t="shared" si="221"/>
        <v>5118400</v>
      </c>
      <c r="CR75" s="100">
        <v>88326</v>
      </c>
      <c r="CS75" s="112">
        <f t="shared" si="222"/>
        <v>88326</v>
      </c>
      <c r="CT75" s="10" t="str">
        <f t="shared" si="223"/>
        <v>NO</v>
      </c>
      <c r="CU75" s="132">
        <f t="shared" si="224"/>
        <v>4946256</v>
      </c>
      <c r="CV75" s="10"/>
      <c r="CW75" s="10"/>
      <c r="CX75" s="10"/>
      <c r="CY75" s="10"/>
      <c r="CZ75" s="101">
        <v>98325</v>
      </c>
      <c r="DA75" s="112">
        <f t="shared" si="225"/>
        <v>98325</v>
      </c>
      <c r="DB75" s="10" t="str">
        <f t="shared" si="226"/>
        <v>NO</v>
      </c>
      <c r="DC75" s="132">
        <f t="shared" si="227"/>
        <v>5506200</v>
      </c>
      <c r="DD75" s="101">
        <v>98637</v>
      </c>
      <c r="DE75" s="112">
        <f t="shared" si="228"/>
        <v>98637</v>
      </c>
      <c r="DF75" s="10" t="str">
        <f t="shared" si="229"/>
        <v>NO</v>
      </c>
      <c r="DG75" s="132">
        <f t="shared" si="230"/>
        <v>5523672</v>
      </c>
      <c r="DH75" s="101">
        <v>88773</v>
      </c>
      <c r="DI75" s="112">
        <f t="shared" si="231"/>
        <v>88773</v>
      </c>
      <c r="DJ75" s="10" t="str">
        <f t="shared" si="232"/>
        <v>NO</v>
      </c>
      <c r="DK75" s="132">
        <f t="shared" si="233"/>
        <v>4971288</v>
      </c>
      <c r="DL75" s="10"/>
      <c r="DM75" s="10"/>
      <c r="DN75" s="10"/>
      <c r="DO75" s="10"/>
      <c r="DP75" s="10"/>
      <c r="DQ75" s="10"/>
      <c r="DR75" s="10"/>
      <c r="DS75" s="10"/>
      <c r="DT75" s="10"/>
      <c r="DU75" s="10"/>
      <c r="DV75" s="10"/>
      <c r="DW75" s="10"/>
      <c r="DX75" s="10"/>
      <c r="DY75" s="10"/>
      <c r="DZ75" s="10"/>
      <c r="EA75" s="10"/>
    </row>
    <row r="76" spans="1:131" ht="15" customHeight="1" x14ac:dyDescent="0.25">
      <c r="A76" s="39">
        <v>55</v>
      </c>
      <c r="B76" s="265" t="s">
        <v>292</v>
      </c>
      <c r="C76" s="265"/>
      <c r="D76" s="265"/>
      <c r="E76" s="265"/>
      <c r="F76" s="265"/>
      <c r="G76" s="265"/>
      <c r="H76" s="30" t="s">
        <v>261</v>
      </c>
      <c r="I76" s="32">
        <v>56</v>
      </c>
      <c r="J76" s="27">
        <v>66679</v>
      </c>
      <c r="K76" s="28">
        <f t="shared" si="234"/>
        <v>3734024</v>
      </c>
      <c r="L76" s="101">
        <v>66012</v>
      </c>
      <c r="M76" s="112">
        <f t="shared" si="162"/>
        <v>66012</v>
      </c>
      <c r="N76" s="10" t="str">
        <f t="shared" si="163"/>
        <v>NO</v>
      </c>
      <c r="O76" s="132">
        <f t="shared" si="164"/>
        <v>3696672</v>
      </c>
      <c r="P76" s="138">
        <v>53343</v>
      </c>
      <c r="Q76" s="112">
        <f t="shared" si="165"/>
        <v>53343</v>
      </c>
      <c r="R76" s="10" t="str">
        <f t="shared" si="166"/>
        <v>NO</v>
      </c>
      <c r="S76" s="132">
        <f t="shared" si="167"/>
        <v>2987208</v>
      </c>
      <c r="T76" s="144">
        <v>60011</v>
      </c>
      <c r="U76" s="112">
        <f t="shared" si="168"/>
        <v>60011</v>
      </c>
      <c r="V76" s="10" t="str">
        <f t="shared" si="169"/>
        <v>NO</v>
      </c>
      <c r="W76" s="132">
        <f t="shared" si="170"/>
        <v>3360616</v>
      </c>
      <c r="X76" s="144">
        <v>60678</v>
      </c>
      <c r="Y76" s="112">
        <f t="shared" si="171"/>
        <v>60678</v>
      </c>
      <c r="Z76" s="10" t="str">
        <f t="shared" si="172"/>
        <v>NO</v>
      </c>
      <c r="AA76" s="132">
        <f t="shared" si="173"/>
        <v>3397968</v>
      </c>
      <c r="AB76" s="28">
        <v>46675</v>
      </c>
      <c r="AC76" s="112">
        <f t="shared" si="174"/>
        <v>46675</v>
      </c>
      <c r="AD76" s="10" t="str">
        <f t="shared" si="175"/>
        <v>NO</v>
      </c>
      <c r="AE76" s="132">
        <f t="shared" si="176"/>
        <v>2613800</v>
      </c>
      <c r="AF76" s="132">
        <v>63200</v>
      </c>
      <c r="AG76" s="112">
        <f t="shared" si="177"/>
        <v>63200</v>
      </c>
      <c r="AH76" s="10" t="str">
        <f t="shared" si="178"/>
        <v>NO</v>
      </c>
      <c r="AI76" s="132">
        <f t="shared" si="179"/>
        <v>3539200</v>
      </c>
      <c r="AJ76" s="27">
        <v>50000</v>
      </c>
      <c r="AK76" s="112">
        <f t="shared" si="180"/>
        <v>50000</v>
      </c>
      <c r="AL76" s="10" t="str">
        <f t="shared" si="181"/>
        <v>NO</v>
      </c>
      <c r="AM76" s="132">
        <f t="shared" si="182"/>
        <v>2800000</v>
      </c>
      <c r="AN76" s="27">
        <v>61398.02</v>
      </c>
      <c r="AO76" s="112">
        <f t="shared" si="183"/>
        <v>61398</v>
      </c>
      <c r="AP76" s="10" t="str">
        <f t="shared" si="184"/>
        <v>NO</v>
      </c>
      <c r="AQ76" s="132">
        <f t="shared" si="185"/>
        <v>3438288</v>
      </c>
      <c r="AR76" s="158">
        <v>60231</v>
      </c>
      <c r="AS76" s="112">
        <f t="shared" si="186"/>
        <v>60231</v>
      </c>
      <c r="AT76" s="10" t="str">
        <f t="shared" si="187"/>
        <v>NO</v>
      </c>
      <c r="AU76" s="132">
        <f t="shared" si="188"/>
        <v>3372936</v>
      </c>
      <c r="AV76" s="28">
        <v>58011</v>
      </c>
      <c r="AW76" s="112">
        <f t="shared" si="189"/>
        <v>58011</v>
      </c>
      <c r="AX76" s="10" t="str">
        <f t="shared" si="190"/>
        <v>NO</v>
      </c>
      <c r="AY76" s="132">
        <f t="shared" si="191"/>
        <v>3248616</v>
      </c>
      <c r="AZ76" s="28">
        <v>62771.61</v>
      </c>
      <c r="BA76" s="112">
        <f t="shared" si="192"/>
        <v>62772</v>
      </c>
      <c r="BB76" s="10" t="str">
        <f t="shared" si="193"/>
        <v>NO</v>
      </c>
      <c r="BC76" s="132">
        <f t="shared" si="194"/>
        <v>3515232</v>
      </c>
      <c r="BD76" s="28">
        <v>45103</v>
      </c>
      <c r="BE76" s="112">
        <f t="shared" si="195"/>
        <v>45103</v>
      </c>
      <c r="BF76" s="10" t="str">
        <f t="shared" si="196"/>
        <v>NO</v>
      </c>
      <c r="BG76" s="132">
        <f t="shared" si="197"/>
        <v>2525768</v>
      </c>
      <c r="BH76" s="28">
        <v>65345</v>
      </c>
      <c r="BI76" s="112">
        <f t="shared" si="198"/>
        <v>65345</v>
      </c>
      <c r="BJ76" s="10" t="str">
        <f t="shared" si="199"/>
        <v>NO</v>
      </c>
      <c r="BK76" s="132">
        <f t="shared" si="200"/>
        <v>3659320</v>
      </c>
      <c r="BL76" s="28">
        <v>60679</v>
      </c>
      <c r="BM76" s="112">
        <f t="shared" si="201"/>
        <v>60679</v>
      </c>
      <c r="BN76" s="10" t="str">
        <f t="shared" si="202"/>
        <v>NO</v>
      </c>
      <c r="BO76" s="132">
        <f t="shared" si="203"/>
        <v>3398024</v>
      </c>
      <c r="BP76" s="109">
        <v>59411</v>
      </c>
      <c r="BQ76" s="112">
        <f t="shared" si="161"/>
        <v>59411</v>
      </c>
      <c r="BR76" s="10" t="str">
        <f t="shared" si="55"/>
        <v>NO</v>
      </c>
      <c r="BS76" s="132">
        <f t="shared" si="2"/>
        <v>3327016</v>
      </c>
      <c r="BT76" s="132">
        <v>63166</v>
      </c>
      <c r="BU76" s="112">
        <f t="shared" si="204"/>
        <v>63166</v>
      </c>
      <c r="BV76" s="10" t="str">
        <f t="shared" si="205"/>
        <v>NO</v>
      </c>
      <c r="BW76" s="132">
        <f t="shared" si="206"/>
        <v>3537296</v>
      </c>
      <c r="BX76" s="113">
        <v>66679</v>
      </c>
      <c r="BY76" s="112">
        <f t="shared" si="207"/>
        <v>66679</v>
      </c>
      <c r="BZ76" s="10" t="str">
        <f t="shared" si="208"/>
        <v>NO</v>
      </c>
      <c r="CA76" s="132">
        <f t="shared" si="209"/>
        <v>3734024</v>
      </c>
      <c r="CB76" s="113">
        <v>63384</v>
      </c>
      <c r="CC76" s="112">
        <f t="shared" si="210"/>
        <v>63384</v>
      </c>
      <c r="CD76" s="10" t="str">
        <f t="shared" si="211"/>
        <v>NO</v>
      </c>
      <c r="CE76" s="132">
        <f t="shared" si="212"/>
        <v>3549504</v>
      </c>
      <c r="CF76" s="101">
        <v>66012</v>
      </c>
      <c r="CG76" s="112">
        <f t="shared" si="213"/>
        <v>66012</v>
      </c>
      <c r="CH76" s="10" t="str">
        <f t="shared" si="214"/>
        <v>NO</v>
      </c>
      <c r="CI76" s="132">
        <f t="shared" si="215"/>
        <v>3696672</v>
      </c>
      <c r="CJ76" s="101">
        <v>48000</v>
      </c>
      <c r="CK76" s="112">
        <f t="shared" si="216"/>
        <v>48000</v>
      </c>
      <c r="CL76" s="10" t="str">
        <f t="shared" si="217"/>
        <v>NO</v>
      </c>
      <c r="CM76" s="132">
        <f t="shared" si="218"/>
        <v>2688000</v>
      </c>
      <c r="CN76" s="100">
        <v>58650</v>
      </c>
      <c r="CO76" s="112">
        <f t="shared" si="219"/>
        <v>58650</v>
      </c>
      <c r="CP76" s="10" t="str">
        <f t="shared" si="220"/>
        <v>NO</v>
      </c>
      <c r="CQ76" s="132">
        <f t="shared" si="221"/>
        <v>3284400</v>
      </c>
      <c r="CR76" s="100">
        <v>56724</v>
      </c>
      <c r="CS76" s="112">
        <f t="shared" si="222"/>
        <v>56724</v>
      </c>
      <c r="CT76" s="10" t="str">
        <f t="shared" si="223"/>
        <v>NO</v>
      </c>
      <c r="CU76" s="132">
        <f t="shared" si="224"/>
        <v>3176544</v>
      </c>
      <c r="CV76" s="10"/>
      <c r="CW76" s="10"/>
      <c r="CX76" s="10"/>
      <c r="CY76" s="10"/>
      <c r="CZ76" s="101">
        <v>63145</v>
      </c>
      <c r="DA76" s="112">
        <f t="shared" si="225"/>
        <v>63145</v>
      </c>
      <c r="DB76" s="10" t="str">
        <f t="shared" si="226"/>
        <v>NO</v>
      </c>
      <c r="DC76" s="132">
        <f t="shared" si="227"/>
        <v>3536120</v>
      </c>
      <c r="DD76" s="101">
        <v>63345</v>
      </c>
      <c r="DE76" s="112">
        <f t="shared" si="228"/>
        <v>63345</v>
      </c>
      <c r="DF76" s="10" t="str">
        <f t="shared" si="229"/>
        <v>NO</v>
      </c>
      <c r="DG76" s="132">
        <f t="shared" si="230"/>
        <v>3547320</v>
      </c>
      <c r="DH76" s="101">
        <v>57011</v>
      </c>
      <c r="DI76" s="112">
        <f t="shared" si="231"/>
        <v>57011</v>
      </c>
      <c r="DJ76" s="10" t="str">
        <f t="shared" si="232"/>
        <v>NO</v>
      </c>
      <c r="DK76" s="132">
        <f t="shared" si="233"/>
        <v>3192616</v>
      </c>
      <c r="DL76" s="10"/>
      <c r="DM76" s="10"/>
      <c r="DN76" s="10"/>
      <c r="DO76" s="10"/>
      <c r="DP76" s="10"/>
      <c r="DQ76" s="10"/>
      <c r="DR76" s="10"/>
      <c r="DS76" s="10"/>
      <c r="DT76" s="10"/>
      <c r="DU76" s="10"/>
      <c r="DV76" s="10"/>
      <c r="DW76" s="10"/>
      <c r="DX76" s="10"/>
      <c r="DY76" s="10"/>
      <c r="DZ76" s="10"/>
      <c r="EA76" s="10"/>
    </row>
    <row r="77" spans="1:131" ht="15.75" customHeight="1" x14ac:dyDescent="0.25">
      <c r="A77" s="39">
        <v>56</v>
      </c>
      <c r="B77" s="265" t="s">
        <v>293</v>
      </c>
      <c r="C77" s="265"/>
      <c r="D77" s="265"/>
      <c r="E77" s="265"/>
      <c r="F77" s="265"/>
      <c r="G77" s="265"/>
      <c r="H77" s="30" t="s">
        <v>261</v>
      </c>
      <c r="I77" s="32">
        <v>336</v>
      </c>
      <c r="J77" s="27">
        <v>5742</v>
      </c>
      <c r="K77" s="28">
        <f t="shared" si="234"/>
        <v>1929312</v>
      </c>
      <c r="L77" s="101">
        <v>5685</v>
      </c>
      <c r="M77" s="112">
        <f t="shared" si="162"/>
        <v>5685</v>
      </c>
      <c r="N77" s="10" t="str">
        <f t="shared" si="163"/>
        <v>NO</v>
      </c>
      <c r="O77" s="132">
        <f t="shared" si="164"/>
        <v>1910160</v>
      </c>
      <c r="P77" s="138">
        <v>4019</v>
      </c>
      <c r="Q77" s="112">
        <f t="shared" si="165"/>
        <v>4019</v>
      </c>
      <c r="R77" s="10" t="str">
        <f t="shared" si="166"/>
        <v>NO</v>
      </c>
      <c r="S77" s="132">
        <f t="shared" si="167"/>
        <v>1350384</v>
      </c>
      <c r="T77" s="144">
        <v>5168</v>
      </c>
      <c r="U77" s="112">
        <f t="shared" si="168"/>
        <v>5168</v>
      </c>
      <c r="V77" s="10" t="str">
        <f t="shared" si="169"/>
        <v>NO</v>
      </c>
      <c r="W77" s="132">
        <f t="shared" si="170"/>
        <v>1736448</v>
      </c>
      <c r="X77" s="144">
        <v>5225</v>
      </c>
      <c r="Y77" s="112">
        <f t="shared" si="171"/>
        <v>5225</v>
      </c>
      <c r="Z77" s="10" t="str">
        <f t="shared" si="172"/>
        <v>NO</v>
      </c>
      <c r="AA77" s="132">
        <f t="shared" si="173"/>
        <v>1755600</v>
      </c>
      <c r="AB77" s="28">
        <v>4019</v>
      </c>
      <c r="AC77" s="112">
        <f t="shared" si="174"/>
        <v>4019</v>
      </c>
      <c r="AD77" s="10" t="str">
        <f t="shared" si="175"/>
        <v>NO</v>
      </c>
      <c r="AE77" s="132">
        <f t="shared" si="176"/>
        <v>1350384</v>
      </c>
      <c r="AF77" s="132">
        <v>5500</v>
      </c>
      <c r="AG77" s="112">
        <f t="shared" si="177"/>
        <v>5500</v>
      </c>
      <c r="AH77" s="10" t="str">
        <f t="shared" si="178"/>
        <v>NO</v>
      </c>
      <c r="AI77" s="132">
        <f t="shared" si="179"/>
        <v>1848000</v>
      </c>
      <c r="AJ77" s="27">
        <v>5600</v>
      </c>
      <c r="AK77" s="112">
        <f t="shared" si="180"/>
        <v>5600</v>
      </c>
      <c r="AL77" s="10" t="str">
        <f t="shared" si="181"/>
        <v>NO</v>
      </c>
      <c r="AM77" s="132">
        <f t="shared" si="182"/>
        <v>1881600</v>
      </c>
      <c r="AN77" s="27">
        <v>5287.23</v>
      </c>
      <c r="AO77" s="112">
        <f t="shared" si="183"/>
        <v>5287</v>
      </c>
      <c r="AP77" s="10" t="str">
        <f t="shared" si="184"/>
        <v>NO</v>
      </c>
      <c r="AQ77" s="132">
        <f t="shared" si="185"/>
        <v>1776432</v>
      </c>
      <c r="AR77" s="158">
        <v>5187</v>
      </c>
      <c r="AS77" s="112">
        <f t="shared" si="186"/>
        <v>5187</v>
      </c>
      <c r="AT77" s="10" t="str">
        <f t="shared" si="187"/>
        <v>NO</v>
      </c>
      <c r="AU77" s="132">
        <f t="shared" si="188"/>
        <v>1742832</v>
      </c>
      <c r="AV77" s="28">
        <v>4996</v>
      </c>
      <c r="AW77" s="112">
        <f t="shared" si="189"/>
        <v>4996</v>
      </c>
      <c r="AX77" s="10" t="str">
        <f t="shared" si="190"/>
        <v>NO</v>
      </c>
      <c r="AY77" s="132">
        <f t="shared" si="191"/>
        <v>1678656</v>
      </c>
      <c r="AZ77" s="28">
        <v>5405.52</v>
      </c>
      <c r="BA77" s="112">
        <f t="shared" si="192"/>
        <v>5406</v>
      </c>
      <c r="BB77" s="10" t="str">
        <f t="shared" si="193"/>
        <v>NO</v>
      </c>
      <c r="BC77" s="132">
        <f t="shared" si="194"/>
        <v>1816416</v>
      </c>
      <c r="BD77" s="28">
        <v>3884</v>
      </c>
      <c r="BE77" s="112">
        <f t="shared" si="195"/>
        <v>3884</v>
      </c>
      <c r="BF77" s="10" t="str">
        <f t="shared" si="196"/>
        <v>NO</v>
      </c>
      <c r="BG77" s="132">
        <f t="shared" si="197"/>
        <v>1305024</v>
      </c>
      <c r="BH77" s="28">
        <v>5656</v>
      </c>
      <c r="BI77" s="112">
        <f t="shared" si="198"/>
        <v>5656</v>
      </c>
      <c r="BJ77" s="10" t="str">
        <f t="shared" si="199"/>
        <v>NO</v>
      </c>
      <c r="BK77" s="132">
        <f t="shared" si="200"/>
        <v>1900416</v>
      </c>
      <c r="BL77" s="28">
        <v>5042</v>
      </c>
      <c r="BM77" s="112">
        <f t="shared" si="201"/>
        <v>5042</v>
      </c>
      <c r="BN77" s="10" t="str">
        <f t="shared" si="202"/>
        <v>NO</v>
      </c>
      <c r="BO77" s="132">
        <f t="shared" si="203"/>
        <v>1694112</v>
      </c>
      <c r="BP77" s="108">
        <v>5116</v>
      </c>
      <c r="BQ77" s="112">
        <f t="shared" si="161"/>
        <v>5116</v>
      </c>
      <c r="BR77" s="10" t="str">
        <f t="shared" si="55"/>
        <v>NO</v>
      </c>
      <c r="BS77" s="132">
        <f t="shared" si="2"/>
        <v>1718976</v>
      </c>
      <c r="BT77" s="132">
        <v>5440</v>
      </c>
      <c r="BU77" s="112">
        <f t="shared" si="204"/>
        <v>5440</v>
      </c>
      <c r="BV77" s="10" t="str">
        <f t="shared" si="205"/>
        <v>NO</v>
      </c>
      <c r="BW77" s="132">
        <f t="shared" si="206"/>
        <v>1827840</v>
      </c>
      <c r="BX77" s="113">
        <v>5742</v>
      </c>
      <c r="BY77" s="112">
        <f t="shared" si="207"/>
        <v>5742</v>
      </c>
      <c r="BZ77" s="10" t="str">
        <f t="shared" si="208"/>
        <v>NO</v>
      </c>
      <c r="CA77" s="132">
        <f t="shared" si="209"/>
        <v>1929312</v>
      </c>
      <c r="CB77" s="113">
        <v>5372</v>
      </c>
      <c r="CC77" s="112">
        <f t="shared" si="210"/>
        <v>5372</v>
      </c>
      <c r="CD77" s="10" t="str">
        <f t="shared" si="211"/>
        <v>NO</v>
      </c>
      <c r="CE77" s="132">
        <f t="shared" si="212"/>
        <v>1804992</v>
      </c>
      <c r="CF77" s="101">
        <v>5685</v>
      </c>
      <c r="CG77" s="112">
        <f t="shared" si="213"/>
        <v>5685</v>
      </c>
      <c r="CH77" s="10" t="str">
        <f t="shared" si="214"/>
        <v>NO</v>
      </c>
      <c r="CI77" s="132">
        <f t="shared" si="215"/>
        <v>1910160</v>
      </c>
      <c r="CJ77" s="101">
        <v>4500</v>
      </c>
      <c r="CK77" s="112">
        <f t="shared" si="216"/>
        <v>4500</v>
      </c>
      <c r="CL77" s="10" t="str">
        <f t="shared" si="217"/>
        <v>NO</v>
      </c>
      <c r="CM77" s="132">
        <f t="shared" si="218"/>
        <v>1512000</v>
      </c>
      <c r="CN77" s="100">
        <v>5050</v>
      </c>
      <c r="CO77" s="112">
        <f t="shared" si="219"/>
        <v>5050</v>
      </c>
      <c r="CP77" s="10" t="str">
        <f t="shared" si="220"/>
        <v>NO</v>
      </c>
      <c r="CQ77" s="132">
        <f t="shared" si="221"/>
        <v>1696800</v>
      </c>
      <c r="CR77" s="100">
        <v>4885</v>
      </c>
      <c r="CS77" s="112">
        <f t="shared" si="222"/>
        <v>4885</v>
      </c>
      <c r="CT77" s="10" t="str">
        <f t="shared" si="223"/>
        <v>NO</v>
      </c>
      <c r="CU77" s="132">
        <f t="shared" si="224"/>
        <v>1641360</v>
      </c>
      <c r="CV77" s="10"/>
      <c r="CW77" s="10"/>
      <c r="CX77" s="10"/>
      <c r="CY77" s="10"/>
      <c r="CZ77" s="101">
        <v>5438</v>
      </c>
      <c r="DA77" s="112">
        <f t="shared" si="225"/>
        <v>5438</v>
      </c>
      <c r="DB77" s="10" t="str">
        <f t="shared" si="226"/>
        <v>NO</v>
      </c>
      <c r="DC77" s="132">
        <f t="shared" si="227"/>
        <v>1827168</v>
      </c>
      <c r="DD77" s="101">
        <v>5455</v>
      </c>
      <c r="DE77" s="112">
        <f t="shared" si="228"/>
        <v>5455</v>
      </c>
      <c r="DF77" s="10" t="str">
        <f t="shared" si="229"/>
        <v>NO</v>
      </c>
      <c r="DG77" s="132">
        <f t="shared" si="230"/>
        <v>1832880</v>
      </c>
      <c r="DH77" s="101">
        <v>4909</v>
      </c>
      <c r="DI77" s="112">
        <f t="shared" si="231"/>
        <v>4909</v>
      </c>
      <c r="DJ77" s="10" t="str">
        <f t="shared" si="232"/>
        <v>NO</v>
      </c>
      <c r="DK77" s="132">
        <f t="shared" si="233"/>
        <v>1649424</v>
      </c>
      <c r="DL77" s="10"/>
      <c r="DM77" s="10"/>
      <c r="DN77" s="10"/>
      <c r="DO77" s="10"/>
      <c r="DP77" s="10"/>
      <c r="DQ77" s="10"/>
      <c r="DR77" s="10"/>
      <c r="DS77" s="10"/>
      <c r="DT77" s="10"/>
      <c r="DU77" s="10"/>
      <c r="DV77" s="10"/>
      <c r="DW77" s="10"/>
      <c r="DX77" s="10"/>
      <c r="DY77" s="10"/>
      <c r="DZ77" s="10"/>
      <c r="EA77" s="10"/>
    </row>
    <row r="78" spans="1:131" ht="14.25" x14ac:dyDescent="0.2">
      <c r="A78" s="264" t="s">
        <v>294</v>
      </c>
      <c r="B78" s="264"/>
      <c r="C78" s="264"/>
      <c r="D78" s="264"/>
      <c r="E78" s="264"/>
      <c r="F78" s="264"/>
      <c r="G78" s="264"/>
      <c r="H78" s="264"/>
      <c r="I78" s="264"/>
      <c r="J78" s="264"/>
      <c r="K78" s="264"/>
      <c r="L78" s="139"/>
      <c r="M78" s="140"/>
      <c r="N78" s="140"/>
      <c r="O78" s="140"/>
      <c r="P78" s="140"/>
      <c r="Q78" s="140"/>
      <c r="R78" s="140"/>
      <c r="S78" s="140"/>
      <c r="T78" s="148"/>
      <c r="U78" s="140"/>
      <c r="V78" s="140"/>
      <c r="W78" s="140"/>
      <c r="X78" s="148"/>
      <c r="Y78" s="140"/>
      <c r="Z78" s="140"/>
      <c r="AA78" s="140"/>
      <c r="AB78" s="116"/>
      <c r="AC78" s="140"/>
      <c r="AD78" s="140"/>
      <c r="AE78" s="140"/>
      <c r="AF78" s="140"/>
      <c r="AG78" s="140"/>
      <c r="AH78" s="140"/>
      <c r="AI78" s="140"/>
      <c r="AJ78" s="140"/>
      <c r="AK78" s="140"/>
      <c r="AL78" s="140"/>
      <c r="AM78" s="140"/>
      <c r="AN78" s="140"/>
      <c r="AO78" s="140"/>
      <c r="AP78" s="140"/>
      <c r="AQ78" s="140"/>
      <c r="AR78" s="140"/>
      <c r="AS78" s="140"/>
      <c r="AT78" s="140"/>
      <c r="AU78" s="140"/>
      <c r="AV78" s="140"/>
      <c r="AW78" s="140"/>
      <c r="AX78" s="140"/>
      <c r="AY78" s="140"/>
      <c r="AZ78" s="140"/>
      <c r="BA78" s="140"/>
      <c r="BB78" s="140"/>
      <c r="BC78" s="140"/>
      <c r="BD78" s="140"/>
      <c r="BE78" s="140"/>
      <c r="BF78" s="140"/>
      <c r="BG78" s="140"/>
      <c r="BH78" s="140"/>
      <c r="BI78" s="140"/>
      <c r="BJ78" s="140"/>
      <c r="BK78" s="140"/>
      <c r="BL78" s="140"/>
      <c r="BM78" s="140"/>
      <c r="BN78" s="140"/>
      <c r="BO78" s="140"/>
      <c r="BP78" s="140"/>
      <c r="BQ78" s="140"/>
      <c r="BR78" s="140"/>
      <c r="BS78" s="140"/>
      <c r="BT78" s="140" t="s">
        <v>233</v>
      </c>
      <c r="BU78" s="140"/>
      <c r="BV78" s="140"/>
      <c r="BW78" s="140"/>
      <c r="BX78" s="140"/>
      <c r="BY78" s="140"/>
      <c r="BZ78" s="140"/>
      <c r="CA78" s="140"/>
      <c r="CB78" s="140"/>
      <c r="CC78" s="140"/>
      <c r="CD78" s="140"/>
      <c r="CE78" s="140"/>
      <c r="CF78" s="140"/>
      <c r="CG78" s="140"/>
      <c r="CH78" s="140"/>
      <c r="CI78" s="140"/>
      <c r="CJ78" s="140"/>
      <c r="CK78" s="140"/>
      <c r="CL78" s="140"/>
      <c r="CM78" s="140"/>
      <c r="CN78" s="140"/>
      <c r="CO78" s="140"/>
      <c r="CP78" s="140"/>
      <c r="CQ78" s="140"/>
      <c r="CR78" s="140"/>
      <c r="CS78" s="140"/>
      <c r="CT78" s="140"/>
      <c r="CU78" s="140"/>
      <c r="CV78" s="140"/>
      <c r="CW78" s="140"/>
      <c r="CX78" s="140"/>
      <c r="CY78" s="140"/>
      <c r="CZ78" s="140"/>
      <c r="DA78" s="140"/>
      <c r="DB78" s="140"/>
      <c r="DC78" s="140"/>
      <c r="DD78" s="140"/>
      <c r="DE78" s="140"/>
      <c r="DF78" s="140"/>
      <c r="DG78" s="140"/>
      <c r="DH78" s="140"/>
      <c r="DI78" s="140"/>
      <c r="DJ78" s="140"/>
      <c r="DK78" s="140"/>
      <c r="DL78" s="140"/>
      <c r="DM78" s="140"/>
      <c r="DN78" s="140"/>
      <c r="DO78" s="140"/>
      <c r="DP78" s="140"/>
      <c r="DQ78" s="140"/>
      <c r="DR78" s="140"/>
      <c r="DS78" s="140"/>
      <c r="DT78" s="140"/>
      <c r="DU78" s="140"/>
      <c r="DV78" s="140"/>
      <c r="DW78" s="140"/>
      <c r="DX78" s="140"/>
      <c r="DY78" s="140"/>
      <c r="DZ78" s="140"/>
      <c r="EA78" s="141"/>
    </row>
    <row r="79" spans="1:131" ht="15" customHeight="1" x14ac:dyDescent="0.25">
      <c r="A79" s="39">
        <v>57</v>
      </c>
      <c r="B79" s="265" t="s">
        <v>295</v>
      </c>
      <c r="C79" s="265"/>
      <c r="D79" s="265"/>
      <c r="E79" s="265"/>
      <c r="F79" s="265"/>
      <c r="G79" s="265"/>
      <c r="H79" s="30" t="s">
        <v>261</v>
      </c>
      <c r="I79" s="32">
        <v>448</v>
      </c>
      <c r="J79" s="27">
        <v>95231</v>
      </c>
      <c r="K79" s="28">
        <f t="shared" ref="K79:K80" si="235">ROUND(I79*J79,2)</f>
        <v>42663488</v>
      </c>
      <c r="L79" s="100">
        <v>76185</v>
      </c>
      <c r="M79" s="112">
        <f>ROUND(L79,0)</f>
        <v>76185</v>
      </c>
      <c r="N79" s="10" t="str">
        <f>IF(M79&gt;$J79,"SI","NO")</f>
        <v>NO</v>
      </c>
      <c r="O79" s="132">
        <f>M79*$I79</f>
        <v>34130880</v>
      </c>
      <c r="P79" s="100">
        <v>66662</v>
      </c>
      <c r="Q79" s="112">
        <f>ROUND(P79,0)</f>
        <v>66662</v>
      </c>
      <c r="R79" s="10" t="str">
        <f>IF(Q79&gt;$J79,"SI","NO")</f>
        <v>NO</v>
      </c>
      <c r="S79" s="132">
        <f>Q79*$I79</f>
        <v>29864576</v>
      </c>
      <c r="T79" s="143">
        <v>85708</v>
      </c>
      <c r="U79" s="112">
        <f>ROUND(T79,0)</f>
        <v>85708</v>
      </c>
      <c r="V79" s="10" t="str">
        <f>IF(U79&gt;$J79,"SI","NO")</f>
        <v>NO</v>
      </c>
      <c r="W79" s="132">
        <f>U79*$I79</f>
        <v>38397184</v>
      </c>
      <c r="X79" s="143">
        <v>86660</v>
      </c>
      <c r="Y79" s="112">
        <f>ROUND(X79,0)</f>
        <v>86660</v>
      </c>
      <c r="Z79" s="10" t="str">
        <f>IF(Y79&gt;$J79,"SI","NO")</f>
        <v>NO</v>
      </c>
      <c r="AA79" s="132">
        <f>Y79*$I79</f>
        <v>38823680</v>
      </c>
      <c r="AB79" s="28">
        <v>66662</v>
      </c>
      <c r="AC79" s="112">
        <f>ROUND(AB79,0)</f>
        <v>66662</v>
      </c>
      <c r="AD79" s="10" t="str">
        <f>IF(AC79&gt;$J79,"SI","NO")</f>
        <v>NO</v>
      </c>
      <c r="AE79" s="132">
        <f>AC79*$I79</f>
        <v>29864576</v>
      </c>
      <c r="AF79" s="132">
        <v>90200</v>
      </c>
      <c r="AG79" s="112">
        <f>ROUND(AF79,0)</f>
        <v>90200</v>
      </c>
      <c r="AH79" s="10" t="str">
        <f>IF(AG79&gt;$J79,"SI","NO")</f>
        <v>NO</v>
      </c>
      <c r="AI79" s="132">
        <f>AG79*$I79</f>
        <v>40409600</v>
      </c>
      <c r="AJ79" s="27">
        <v>71000</v>
      </c>
      <c r="AK79" s="112">
        <f>ROUND(AJ79,0)</f>
        <v>71000</v>
      </c>
      <c r="AL79" s="10" t="str">
        <f>IF(AK79&gt;$J79,"SI","NO")</f>
        <v>NO</v>
      </c>
      <c r="AM79" s="132">
        <f>AK79*$I79</f>
        <v>31808000</v>
      </c>
      <c r="AN79" s="27">
        <v>87688.7</v>
      </c>
      <c r="AO79" s="112">
        <f>ROUND(AN79,0)</f>
        <v>87689</v>
      </c>
      <c r="AP79" s="10" t="str">
        <f>IF(AO79&gt;$J79,"SI","NO")</f>
        <v>NO</v>
      </c>
      <c r="AQ79" s="132">
        <f>AO79*$I79</f>
        <v>39284672</v>
      </c>
      <c r="AR79" s="158">
        <v>86022</v>
      </c>
      <c r="AS79" s="112">
        <f>ROUND(AR79,0)</f>
        <v>86022</v>
      </c>
      <c r="AT79" s="10" t="str">
        <f>IF(AS79&gt;$J79,"SI","NO")</f>
        <v>NO</v>
      </c>
      <c r="AU79" s="132">
        <f>AS79*$I79</f>
        <v>38537856</v>
      </c>
      <c r="AV79" s="28">
        <v>82851</v>
      </c>
      <c r="AW79" s="112">
        <f>ROUND(AV79,0)</f>
        <v>82851</v>
      </c>
      <c r="AX79" s="10" t="str">
        <f>IF(AW79&gt;$J79,"SI","NO")</f>
        <v>NO</v>
      </c>
      <c r="AY79" s="132">
        <f>AW79*$I79</f>
        <v>37117248</v>
      </c>
      <c r="AZ79" s="28">
        <v>89650.46</v>
      </c>
      <c r="BA79" s="112">
        <f>ROUND(AZ79,0)</f>
        <v>89650</v>
      </c>
      <c r="BB79" s="10" t="str">
        <f>IF(BA79&gt;$J79,"SI","NO")</f>
        <v>NO</v>
      </c>
      <c r="BC79" s="132">
        <f>BA79*$I79</f>
        <v>40163200</v>
      </c>
      <c r="BD79" s="28">
        <v>64417</v>
      </c>
      <c r="BE79" s="112">
        <f>ROUND(BD79,0)</f>
        <v>64417</v>
      </c>
      <c r="BF79" s="10" t="str">
        <f>IF(BE79&gt;$J79,"SI","NO")</f>
        <v>NO</v>
      </c>
      <c r="BG79" s="132">
        <f>BE79*$I79</f>
        <v>28858816</v>
      </c>
      <c r="BH79" s="28">
        <v>93326</v>
      </c>
      <c r="BI79" s="112">
        <f>ROUND(BH79,0)</f>
        <v>93326</v>
      </c>
      <c r="BJ79" s="10" t="str">
        <f>IF(BI79&gt;$J79,"SI","NO")</f>
        <v>NO</v>
      </c>
      <c r="BK79" s="132">
        <f>BI79*$I79</f>
        <v>41810048</v>
      </c>
      <c r="BL79" s="28">
        <v>90231</v>
      </c>
      <c r="BM79" s="112">
        <f>ROUND(BL79,0)</f>
        <v>90231</v>
      </c>
      <c r="BN79" s="10" t="str">
        <f>IF(BM79&gt;$J79,"SI","NO")</f>
        <v>NO</v>
      </c>
      <c r="BO79" s="132">
        <f>BM79*$I79</f>
        <v>40423488</v>
      </c>
      <c r="BP79" s="109">
        <v>84851</v>
      </c>
      <c r="BQ79" s="112">
        <f t="shared" si="161"/>
        <v>84851</v>
      </c>
      <c r="BR79" s="10" t="str">
        <f t="shared" si="55"/>
        <v>NO</v>
      </c>
      <c r="BS79" s="132">
        <f t="shared" si="2"/>
        <v>38013248</v>
      </c>
      <c r="BT79" s="132">
        <v>90214</v>
      </c>
      <c r="BU79" s="112">
        <f>ROUND(BT79,0)</f>
        <v>90214</v>
      </c>
      <c r="BV79" s="10" t="str">
        <f>IF(BU79&gt;$J79,"SI","NO")</f>
        <v>NO</v>
      </c>
      <c r="BW79" s="132">
        <f>BU79*$I79</f>
        <v>40415872</v>
      </c>
      <c r="BX79" s="113">
        <v>95231</v>
      </c>
      <c r="BY79" s="112">
        <f>ROUND(BX79,0)</f>
        <v>95231</v>
      </c>
      <c r="BZ79" s="10" t="str">
        <f>IF(BY79&gt;$J79,"SI","NO")</f>
        <v>NO</v>
      </c>
      <c r="CA79" s="132">
        <f>BY79*$I79</f>
        <v>42663488</v>
      </c>
      <c r="CB79" s="113">
        <v>90660</v>
      </c>
      <c r="CC79" s="112">
        <f>ROUND(CB79,0)</f>
        <v>90660</v>
      </c>
      <c r="CD79" s="10" t="str">
        <f>IF(CC79&gt;$J79,"SI","NO")</f>
        <v>NO</v>
      </c>
      <c r="CE79" s="132">
        <f>CC79*$I79</f>
        <v>40615680</v>
      </c>
      <c r="CF79" s="100">
        <v>85708</v>
      </c>
      <c r="CG79" s="112">
        <f>ROUND(CF79,0)</f>
        <v>85708</v>
      </c>
      <c r="CH79" s="10" t="str">
        <f>IF(CG79&gt;$J79,"SI","NO")</f>
        <v>NO</v>
      </c>
      <c r="CI79" s="132">
        <f>CG79*$I79</f>
        <v>38397184</v>
      </c>
      <c r="CJ79" s="100">
        <v>95000</v>
      </c>
      <c r="CK79" s="112">
        <f>ROUND(CJ79,0)</f>
        <v>95000</v>
      </c>
      <c r="CL79" s="10" t="str">
        <f>IF(CK79&gt;$J79,"SI","NO")</f>
        <v>NO</v>
      </c>
      <c r="CM79" s="132">
        <f>CK79*$I79</f>
        <v>42560000</v>
      </c>
      <c r="CN79" s="100">
        <v>83800</v>
      </c>
      <c r="CO79" s="112">
        <f>ROUND(CN79,0)</f>
        <v>83800</v>
      </c>
      <c r="CP79" s="10" t="str">
        <f>IF(CO79&gt;$J79,"SI","NO")</f>
        <v>NO</v>
      </c>
      <c r="CQ79" s="132">
        <f>CO79*$I79</f>
        <v>37542400</v>
      </c>
      <c r="CR79" s="100">
        <v>81013</v>
      </c>
      <c r="CS79" s="112">
        <f>ROUND(CR79,0)</f>
        <v>81013</v>
      </c>
      <c r="CT79" s="10" t="str">
        <f>IF(CS79&gt;$J79,"SI","NO")</f>
        <v>NO</v>
      </c>
      <c r="CU79" s="132">
        <f>CS79*$I79</f>
        <v>36293824</v>
      </c>
      <c r="CV79" s="10"/>
      <c r="CW79" s="10"/>
      <c r="CX79" s="10"/>
      <c r="CY79" s="10"/>
      <c r="CZ79" s="100">
        <v>90184</v>
      </c>
      <c r="DA79" s="112">
        <f>ROUND(CZ79,0)</f>
        <v>90184</v>
      </c>
      <c r="DB79" s="10" t="str">
        <f>IF(DA79&gt;$J79,"SI","NO")</f>
        <v>NO</v>
      </c>
      <c r="DC79" s="132">
        <f>DA79*$I79</f>
        <v>40402432</v>
      </c>
      <c r="DD79" s="100">
        <v>90469</v>
      </c>
      <c r="DE79" s="112">
        <f>ROUND(DD79,0)</f>
        <v>90469</v>
      </c>
      <c r="DF79" s="10" t="str">
        <f>IF(DE79&gt;$J79,"SI","NO")</f>
        <v>NO</v>
      </c>
      <c r="DG79" s="132">
        <f>DE79*$I79</f>
        <v>40530112</v>
      </c>
      <c r="DH79" s="100">
        <v>81423</v>
      </c>
      <c r="DI79" s="112">
        <f>ROUND(DH79,0)</f>
        <v>81423</v>
      </c>
      <c r="DJ79" s="10" t="str">
        <f>IF(DI79&gt;$J79,"SI","NO")</f>
        <v>NO</v>
      </c>
      <c r="DK79" s="132">
        <f>DI79*$I79</f>
        <v>36477504</v>
      </c>
      <c r="DL79" s="10"/>
      <c r="DM79" s="10"/>
      <c r="DN79" s="10"/>
      <c r="DO79" s="10"/>
      <c r="DP79" s="10"/>
      <c r="DQ79" s="10"/>
      <c r="DR79" s="10"/>
      <c r="DS79" s="10"/>
      <c r="DT79" s="10"/>
      <c r="DU79" s="10"/>
      <c r="DV79" s="10"/>
      <c r="DW79" s="10"/>
      <c r="DX79" s="10"/>
      <c r="DY79" s="10"/>
      <c r="DZ79" s="10"/>
      <c r="EA79" s="10"/>
    </row>
    <row r="80" spans="1:131" ht="15.75" customHeight="1" x14ac:dyDescent="0.25">
      <c r="A80" s="39">
        <v>58</v>
      </c>
      <c r="B80" s="265" t="s">
        <v>296</v>
      </c>
      <c r="C80" s="265"/>
      <c r="D80" s="265"/>
      <c r="E80" s="265"/>
      <c r="F80" s="265"/>
      <c r="G80" s="265"/>
      <c r="H80" s="30" t="s">
        <v>261</v>
      </c>
      <c r="I80" s="32">
        <v>90</v>
      </c>
      <c r="J80" s="27">
        <v>30970</v>
      </c>
      <c r="K80" s="28">
        <f t="shared" si="235"/>
        <v>2787300</v>
      </c>
      <c r="L80" s="101">
        <v>30660</v>
      </c>
      <c r="M80" s="112">
        <f>ROUND(L80,0)</f>
        <v>30660</v>
      </c>
      <c r="N80" s="10" t="str">
        <f>IF(M80&gt;$J80,"SI","NO")</f>
        <v>NO</v>
      </c>
      <c r="O80" s="132">
        <f>M80*$I80</f>
        <v>2759400</v>
      </c>
      <c r="P80" s="101">
        <v>26944</v>
      </c>
      <c r="Q80" s="112">
        <f>ROUND(P80,0)</f>
        <v>26944</v>
      </c>
      <c r="R80" s="10" t="str">
        <f>IF(Q80&gt;$J80,"SI","NO")</f>
        <v>NO</v>
      </c>
      <c r="S80" s="132">
        <f>Q80*$I80</f>
        <v>2424960</v>
      </c>
      <c r="T80" s="144">
        <v>27873</v>
      </c>
      <c r="U80" s="112">
        <f>ROUND(T80,0)</f>
        <v>27873</v>
      </c>
      <c r="V80" s="10" t="str">
        <f>IF(U80&gt;$J80,"SI","NO")</f>
        <v>NO</v>
      </c>
      <c r="W80" s="132">
        <f>U80*$I80</f>
        <v>2508570</v>
      </c>
      <c r="X80" s="144">
        <v>28183</v>
      </c>
      <c r="Y80" s="112">
        <f>ROUND(X80,0)</f>
        <v>28183</v>
      </c>
      <c r="Z80" s="10" t="str">
        <f>IF(Y80&gt;$J80,"SI","NO")</f>
        <v>NO</v>
      </c>
      <c r="AA80" s="132">
        <f>Y80*$I80</f>
        <v>2536470</v>
      </c>
      <c r="AB80" s="28">
        <v>21679</v>
      </c>
      <c r="AC80" s="112">
        <f>ROUND(AB80,0)</f>
        <v>21679</v>
      </c>
      <c r="AD80" s="10" t="str">
        <f>IF(AC80&gt;$J80,"SI","NO")</f>
        <v>NO</v>
      </c>
      <c r="AE80" s="132">
        <f>AC80*$I80</f>
        <v>1951110</v>
      </c>
      <c r="AF80" s="132">
        <v>29400</v>
      </c>
      <c r="AG80" s="112">
        <f>ROUND(AF80,0)</f>
        <v>29400</v>
      </c>
      <c r="AH80" s="10" t="str">
        <f>IF(AG80&gt;$J80,"SI","NO")</f>
        <v>NO</v>
      </c>
      <c r="AI80" s="132">
        <f>AG80*$I80</f>
        <v>2646000</v>
      </c>
      <c r="AJ80" s="27">
        <v>30000</v>
      </c>
      <c r="AK80" s="112">
        <f>ROUND(AJ80,0)</f>
        <v>30000</v>
      </c>
      <c r="AL80" s="10" t="str">
        <f>IF(AK80&gt;$J80,"SI","NO")</f>
        <v>NO</v>
      </c>
      <c r="AM80" s="132">
        <f>AK80*$I80</f>
        <v>2700000</v>
      </c>
      <c r="AN80" s="27">
        <v>28517.18</v>
      </c>
      <c r="AO80" s="112">
        <f>ROUND(AN80,0)</f>
        <v>28517</v>
      </c>
      <c r="AP80" s="10" t="str">
        <f>IF(AO80&gt;$J80,"SI","NO")</f>
        <v>NO</v>
      </c>
      <c r="AQ80" s="132">
        <f>AO80*$I80</f>
        <v>2566530</v>
      </c>
      <c r="AR80" s="158">
        <v>27975</v>
      </c>
      <c r="AS80" s="112">
        <f>ROUND(AR80,0)</f>
        <v>27975</v>
      </c>
      <c r="AT80" s="10" t="str">
        <f>IF(AS80&gt;$J80,"SI","NO")</f>
        <v>NO</v>
      </c>
      <c r="AU80" s="132">
        <f>AS80*$I80</f>
        <v>2517750</v>
      </c>
      <c r="AV80" s="28">
        <v>26944</v>
      </c>
      <c r="AW80" s="112">
        <f>ROUND(AV80,0)</f>
        <v>26944</v>
      </c>
      <c r="AX80" s="10" t="str">
        <f>IF(AW80&gt;$J80,"SI","NO")</f>
        <v>NO</v>
      </c>
      <c r="AY80" s="132">
        <f>AW80*$I80</f>
        <v>2424960</v>
      </c>
      <c r="AZ80" s="28">
        <v>29155.16</v>
      </c>
      <c r="BA80" s="112">
        <f>ROUND(AZ80,0)</f>
        <v>29155</v>
      </c>
      <c r="BB80" s="10" t="str">
        <f>IF(BA80&gt;$J80,"SI","NO")</f>
        <v>NO</v>
      </c>
      <c r="BC80" s="132">
        <f>BA80*$I80</f>
        <v>2623950</v>
      </c>
      <c r="BD80" s="28">
        <v>30969</v>
      </c>
      <c r="BE80" s="112">
        <f>ROUND(BD80,0)</f>
        <v>30969</v>
      </c>
      <c r="BF80" s="10" t="str">
        <f>IF(BE80&gt;$J80,"SI","NO")</f>
        <v>NO</v>
      </c>
      <c r="BG80" s="132">
        <f>BE80*$I80</f>
        <v>2787210</v>
      </c>
      <c r="BH80" s="28">
        <v>30505</v>
      </c>
      <c r="BI80" s="112">
        <f>ROUND(BH80,0)</f>
        <v>30505</v>
      </c>
      <c r="BJ80" s="10" t="str">
        <f>IF(BI80&gt;$J80,"SI","NO")</f>
        <v>NO</v>
      </c>
      <c r="BK80" s="132">
        <f>BI80*$I80</f>
        <v>2745450</v>
      </c>
      <c r="BL80" s="28">
        <v>29970</v>
      </c>
      <c r="BM80" s="112">
        <f>ROUND(BL80,0)</f>
        <v>29970</v>
      </c>
      <c r="BN80" s="10" t="str">
        <f>IF(BM80&gt;$J80,"SI","NO")</f>
        <v>NO</v>
      </c>
      <c r="BO80" s="132">
        <f>BM80*$I80</f>
        <v>2697300</v>
      </c>
      <c r="BP80" s="108">
        <v>27594</v>
      </c>
      <c r="BQ80" s="112">
        <f t="shared" si="161"/>
        <v>27594</v>
      </c>
      <c r="BR80" s="10" t="str">
        <f t="shared" si="55"/>
        <v>NO</v>
      </c>
      <c r="BS80" s="132">
        <f t="shared" ref="BS80" si="236">BQ80*$I80</f>
        <v>2483460</v>
      </c>
      <c r="BT80" s="132">
        <v>29338</v>
      </c>
      <c r="BU80" s="112">
        <f>ROUND(BT80,0)</f>
        <v>29338</v>
      </c>
      <c r="BV80" s="10" t="str">
        <f>IF(BU80&gt;$J80,"SI","NO")</f>
        <v>NO</v>
      </c>
      <c r="BW80" s="132">
        <f>BU80*$I80</f>
        <v>2640420</v>
      </c>
      <c r="BX80" s="113">
        <v>30970</v>
      </c>
      <c r="BY80" s="112">
        <f>ROUND(BX80,0)</f>
        <v>30970</v>
      </c>
      <c r="BZ80" s="10" t="str">
        <f>IF(BY80&gt;$J80,"SI","NO")</f>
        <v>NO</v>
      </c>
      <c r="CA80" s="132">
        <f>BY80*$I80</f>
        <v>2787300</v>
      </c>
      <c r="CB80" s="113">
        <v>30870</v>
      </c>
      <c r="CC80" s="112">
        <f>ROUND(CB80,0)</f>
        <v>30870</v>
      </c>
      <c r="CD80" s="10" t="str">
        <f>IF(CC80&gt;$J80,"SI","NO")</f>
        <v>NO</v>
      </c>
      <c r="CE80" s="132">
        <f>CC80*$I80</f>
        <v>2778300</v>
      </c>
      <c r="CF80" s="101">
        <v>27873</v>
      </c>
      <c r="CG80" s="112">
        <f>ROUND(CF80,0)</f>
        <v>27873</v>
      </c>
      <c r="CH80" s="10" t="str">
        <f>IF(CG80&gt;$J80,"SI","NO")</f>
        <v>NO</v>
      </c>
      <c r="CI80" s="132">
        <f>CG80*$I80</f>
        <v>2508570</v>
      </c>
      <c r="CJ80" s="101">
        <v>30000</v>
      </c>
      <c r="CK80" s="112">
        <f>ROUND(CJ80,0)</f>
        <v>30000</v>
      </c>
      <c r="CL80" s="10" t="str">
        <f>IF(CK80&gt;$J80,"SI","NO")</f>
        <v>NO</v>
      </c>
      <c r="CM80" s="132">
        <f>CK80*$I80</f>
        <v>2700000</v>
      </c>
      <c r="CN80" s="100">
        <v>27250</v>
      </c>
      <c r="CO80" s="112">
        <f>ROUND(CN80,0)</f>
        <v>27250</v>
      </c>
      <c r="CP80" s="10" t="str">
        <f>IF(CO80&gt;$J80,"SI","NO")</f>
        <v>NO</v>
      </c>
      <c r="CQ80" s="132">
        <f>CO80*$I80</f>
        <v>2452500</v>
      </c>
      <c r="CR80" s="100">
        <v>26346</v>
      </c>
      <c r="CS80" s="112">
        <f>ROUND(CR80,0)</f>
        <v>26346</v>
      </c>
      <c r="CT80" s="10" t="str">
        <f>IF(CS80&gt;$J80,"SI","NO")</f>
        <v>NO</v>
      </c>
      <c r="CU80" s="132">
        <f>CS80*$I80</f>
        <v>2371140</v>
      </c>
      <c r="CV80" s="10"/>
      <c r="CW80" s="10"/>
      <c r="CX80" s="10"/>
      <c r="CY80" s="10"/>
      <c r="CZ80" s="101">
        <v>29329</v>
      </c>
      <c r="DA80" s="112">
        <f>ROUND(CZ80,0)</f>
        <v>29329</v>
      </c>
      <c r="DB80" s="10" t="str">
        <f>IF(DA80&gt;$J80,"SI","NO")</f>
        <v>NO</v>
      </c>
      <c r="DC80" s="132">
        <f>DA80*$I80</f>
        <v>2639610</v>
      </c>
      <c r="DD80" s="101">
        <v>29422</v>
      </c>
      <c r="DE80" s="112">
        <f>ROUND(DD80,0)</f>
        <v>29422</v>
      </c>
      <c r="DF80" s="10" t="str">
        <f>IF(DE80&gt;$J80,"SI","NO")</f>
        <v>NO</v>
      </c>
      <c r="DG80" s="132">
        <f>DE80*$I80</f>
        <v>2647980</v>
      </c>
      <c r="DH80" s="101">
        <v>26479</v>
      </c>
      <c r="DI80" s="112">
        <f>ROUND(DH80,0)</f>
        <v>26479</v>
      </c>
      <c r="DJ80" s="10" t="str">
        <f>IF(DI80&gt;$J80,"SI","NO")</f>
        <v>NO</v>
      </c>
      <c r="DK80" s="132">
        <f>DI80*$I80</f>
        <v>2383110</v>
      </c>
      <c r="DL80" s="10"/>
      <c r="DM80" s="10"/>
      <c r="DN80" s="10"/>
      <c r="DO80" s="10"/>
      <c r="DP80" s="10"/>
      <c r="DQ80" s="10"/>
      <c r="DR80" s="10"/>
      <c r="DS80" s="10"/>
      <c r="DT80" s="10"/>
      <c r="DU80" s="10"/>
      <c r="DV80" s="10"/>
      <c r="DW80" s="10"/>
      <c r="DX80" s="10"/>
      <c r="DY80" s="10"/>
      <c r="DZ80" s="10"/>
      <c r="EA80" s="10"/>
    </row>
    <row r="81" spans="1:131" ht="14.25" x14ac:dyDescent="0.2">
      <c r="A81" s="264" t="s">
        <v>297</v>
      </c>
      <c r="B81" s="264"/>
      <c r="C81" s="264"/>
      <c r="D81" s="264"/>
      <c r="E81" s="264"/>
      <c r="F81" s="264"/>
      <c r="G81" s="264"/>
      <c r="H81" s="264"/>
      <c r="I81" s="264"/>
      <c r="J81" s="264"/>
      <c r="K81" s="264"/>
      <c r="L81" s="139"/>
      <c r="M81" s="140"/>
      <c r="N81" s="140"/>
      <c r="O81" s="140"/>
      <c r="P81" s="140"/>
      <c r="Q81" s="140"/>
      <c r="R81" s="140"/>
      <c r="S81" s="140"/>
      <c r="T81" s="148"/>
      <c r="U81" s="140"/>
      <c r="V81" s="140"/>
      <c r="W81" s="140"/>
      <c r="X81" s="148"/>
      <c r="Y81" s="140"/>
      <c r="Z81" s="140"/>
      <c r="AA81" s="140"/>
      <c r="AB81" s="116"/>
      <c r="AC81" s="140"/>
      <c r="AD81" s="140"/>
      <c r="AE81" s="140"/>
      <c r="AF81" s="140"/>
      <c r="AG81" s="140"/>
      <c r="AH81" s="140"/>
      <c r="AI81" s="140"/>
      <c r="AJ81" s="140"/>
      <c r="AK81" s="140"/>
      <c r="AL81" s="140"/>
      <c r="AM81" s="140"/>
      <c r="AN81" s="140"/>
      <c r="AO81" s="140"/>
      <c r="AP81" s="140"/>
      <c r="AQ81" s="140"/>
      <c r="AR81" s="140"/>
      <c r="AS81" s="140"/>
      <c r="AT81" s="140"/>
      <c r="AU81" s="140"/>
      <c r="AV81" s="140"/>
      <c r="AW81" s="140"/>
      <c r="AX81" s="140"/>
      <c r="AY81" s="140"/>
      <c r="AZ81" s="140"/>
      <c r="BA81" s="140"/>
      <c r="BB81" s="140"/>
      <c r="BC81" s="140"/>
      <c r="BD81" s="140"/>
      <c r="BE81" s="140"/>
      <c r="BF81" s="140"/>
      <c r="BG81" s="140"/>
      <c r="BH81" s="140"/>
      <c r="BI81" s="140"/>
      <c r="BJ81" s="140"/>
      <c r="BK81" s="140"/>
      <c r="BL81" s="140"/>
      <c r="BM81" s="140"/>
      <c r="BN81" s="140"/>
      <c r="BO81" s="140"/>
      <c r="BP81" s="140"/>
      <c r="BQ81" s="140"/>
      <c r="BR81" s="140"/>
      <c r="BS81" s="140"/>
      <c r="BT81" s="140" t="s">
        <v>233</v>
      </c>
      <c r="BU81" s="140"/>
      <c r="BV81" s="140"/>
      <c r="BW81" s="140"/>
      <c r="BX81" s="140"/>
      <c r="BY81" s="140"/>
      <c r="BZ81" s="140"/>
      <c r="CA81" s="140"/>
      <c r="CB81" s="140"/>
      <c r="CC81" s="140"/>
      <c r="CD81" s="140"/>
      <c r="CE81" s="140"/>
      <c r="CF81" s="140"/>
      <c r="CG81" s="140"/>
      <c r="CH81" s="140"/>
      <c r="CI81" s="140"/>
      <c r="CJ81" s="140"/>
      <c r="CK81" s="140"/>
      <c r="CL81" s="140"/>
      <c r="CM81" s="140"/>
      <c r="CN81" s="140"/>
      <c r="CO81" s="140"/>
      <c r="CP81" s="140"/>
      <c r="CQ81" s="140"/>
      <c r="CR81" s="140"/>
      <c r="CS81" s="140"/>
      <c r="CT81" s="140"/>
      <c r="CU81" s="140"/>
      <c r="CV81" s="140"/>
      <c r="CW81" s="140"/>
      <c r="CX81" s="140"/>
      <c r="CY81" s="140"/>
      <c r="CZ81" s="140"/>
      <c r="DA81" s="140"/>
      <c r="DB81" s="140"/>
      <c r="DC81" s="140"/>
      <c r="DD81" s="140"/>
      <c r="DE81" s="140"/>
      <c r="DF81" s="140"/>
      <c r="DG81" s="140"/>
      <c r="DH81" s="140"/>
      <c r="DI81" s="140"/>
      <c r="DJ81" s="140"/>
      <c r="DK81" s="140"/>
      <c r="DL81" s="140"/>
      <c r="DM81" s="140"/>
      <c r="DN81" s="140"/>
      <c r="DO81" s="140"/>
      <c r="DP81" s="140"/>
      <c r="DQ81" s="140"/>
      <c r="DR81" s="140"/>
      <c r="DS81" s="140"/>
      <c r="DT81" s="140"/>
      <c r="DU81" s="140"/>
      <c r="DV81" s="140"/>
      <c r="DW81" s="140"/>
      <c r="DX81" s="140"/>
      <c r="DY81" s="140"/>
      <c r="DZ81" s="140"/>
      <c r="EA81" s="141"/>
    </row>
    <row r="82" spans="1:131" ht="15" customHeight="1" x14ac:dyDescent="0.25">
      <c r="A82" s="39">
        <v>59</v>
      </c>
      <c r="B82" s="265" t="s">
        <v>298</v>
      </c>
      <c r="C82" s="265"/>
      <c r="D82" s="265"/>
      <c r="E82" s="265"/>
      <c r="F82" s="265"/>
      <c r="G82" s="265"/>
      <c r="H82" s="30" t="s">
        <v>231</v>
      </c>
      <c r="I82" s="32">
        <v>17</v>
      </c>
      <c r="J82" s="27">
        <v>389796</v>
      </c>
      <c r="K82" s="28">
        <f t="shared" ref="K82:K86" si="237">ROUND(I82*J82,2)</f>
        <v>6626532</v>
      </c>
      <c r="L82" s="100">
        <v>385898</v>
      </c>
      <c r="M82" s="112">
        <f>ROUND(L82,0)</f>
        <v>385898</v>
      </c>
      <c r="N82" s="10" t="str">
        <f>IF(M82&gt;$J82,"SI","NO")</f>
        <v>NO</v>
      </c>
      <c r="O82" s="132">
        <f>M82*$I82</f>
        <v>6560266</v>
      </c>
      <c r="P82" s="137">
        <v>389718</v>
      </c>
      <c r="Q82" s="112">
        <f>ROUND(P82,0)</f>
        <v>389718</v>
      </c>
      <c r="R82" s="10" t="str">
        <f>IF(Q82&gt;$J82,"SI","NO")</f>
        <v>NO</v>
      </c>
      <c r="S82" s="132">
        <f>Q82*$I82</f>
        <v>6625206</v>
      </c>
      <c r="T82" s="143">
        <v>350816</v>
      </c>
      <c r="U82" s="112">
        <f>ROUND(T82,0)</f>
        <v>350816</v>
      </c>
      <c r="V82" s="10" t="str">
        <f>IF(U82&gt;$J82,"SI","NO")</f>
        <v>NO</v>
      </c>
      <c r="W82" s="132">
        <f>U82*$I82</f>
        <v>5963872</v>
      </c>
      <c r="X82" s="143">
        <v>354714</v>
      </c>
      <c r="Y82" s="112">
        <f>ROUND(X82,0)</f>
        <v>354714</v>
      </c>
      <c r="Z82" s="10" t="str">
        <f>IF(Y82&gt;$J82,"SI","NO")</f>
        <v>NO</v>
      </c>
      <c r="AA82" s="132">
        <f>Y82*$I82</f>
        <v>6030138</v>
      </c>
      <c r="AB82" s="28">
        <v>369254</v>
      </c>
      <c r="AC82" s="112">
        <f>ROUND(AB82,0)</f>
        <v>369254</v>
      </c>
      <c r="AD82" s="10" t="str">
        <f>IF(AC82&gt;$J82,"SI","NO")</f>
        <v>NO</v>
      </c>
      <c r="AE82" s="132">
        <f>AC82*$I82</f>
        <v>6277318</v>
      </c>
      <c r="AF82" s="132">
        <v>369100</v>
      </c>
      <c r="AG82" s="112">
        <f>ROUND(AF82,0)</f>
        <v>369100</v>
      </c>
      <c r="AH82" s="10" t="str">
        <f>IF(AG82&gt;$J82,"SI","NO")</f>
        <v>NO</v>
      </c>
      <c r="AI82" s="132">
        <f>AG82*$I82</f>
        <v>6274700</v>
      </c>
      <c r="AJ82" s="27">
        <v>386000</v>
      </c>
      <c r="AK82" s="112">
        <f>ROUND(AJ82,0)</f>
        <v>386000</v>
      </c>
      <c r="AL82" s="10" t="str">
        <f>IF(AK82&gt;$J82,"SI","NO")</f>
        <v>NO</v>
      </c>
      <c r="AM82" s="132">
        <f>AK82*$I82</f>
        <v>6562000</v>
      </c>
      <c r="AN82" s="27">
        <v>358924.16</v>
      </c>
      <c r="AO82" s="112">
        <f>ROUND(AN82,0)</f>
        <v>358924</v>
      </c>
      <c r="AP82" s="10" t="str">
        <f>IF(AO82&gt;$J82,"SI","NO")</f>
        <v>NO</v>
      </c>
      <c r="AQ82" s="132">
        <f>AO82*$I82</f>
        <v>6101708</v>
      </c>
      <c r="AR82" s="158">
        <v>352103</v>
      </c>
      <c r="AS82" s="112">
        <f>ROUND(AR82,0)</f>
        <v>352103</v>
      </c>
      <c r="AT82" s="10" t="str">
        <f>IF(AS82&gt;$J82,"SI","NO")</f>
        <v>NO</v>
      </c>
      <c r="AU82" s="132">
        <f>AS82*$I82</f>
        <v>5985751</v>
      </c>
      <c r="AV82" s="28">
        <v>346918</v>
      </c>
      <c r="AW82" s="112">
        <f>ROUND(AV82,0)</f>
        <v>346918</v>
      </c>
      <c r="AX82" s="10" t="str">
        <f>IF(AW82&gt;$J82,"SI","NO")</f>
        <v>NO</v>
      </c>
      <c r="AY82" s="132">
        <f>AW82*$I82</f>
        <v>5897606</v>
      </c>
      <c r="AZ82" s="28">
        <v>366953.95</v>
      </c>
      <c r="BA82" s="112">
        <f>ROUND(AZ82,0)</f>
        <v>366954</v>
      </c>
      <c r="BB82" s="10" t="str">
        <f>IF(BA82&gt;$J82,"SI","NO")</f>
        <v>NO</v>
      </c>
      <c r="BC82" s="132">
        <f>BA82*$I82</f>
        <v>6238218</v>
      </c>
      <c r="BD82" s="28">
        <v>389795</v>
      </c>
      <c r="BE82" s="112">
        <f>ROUND(BD82,0)</f>
        <v>389795</v>
      </c>
      <c r="BF82" s="10" t="str">
        <f>IF(BE82&gt;$J82,"SI","NO")</f>
        <v>NO</v>
      </c>
      <c r="BG82" s="132">
        <f>BE82*$I82</f>
        <v>6626515</v>
      </c>
      <c r="BH82" s="28">
        <v>383949</v>
      </c>
      <c r="BI82" s="112">
        <f>ROUND(BH82,0)</f>
        <v>383949</v>
      </c>
      <c r="BJ82" s="10" t="str">
        <f>IF(BI82&gt;$J82,"SI","NO")</f>
        <v>NO</v>
      </c>
      <c r="BK82" s="132">
        <f>BI82*$I82</f>
        <v>6527133</v>
      </c>
      <c r="BL82" s="28">
        <v>359796</v>
      </c>
      <c r="BM82" s="112">
        <f>ROUND(BL82,0)</f>
        <v>359796</v>
      </c>
      <c r="BN82" s="10" t="str">
        <f>IF(BM82&gt;$J82,"SI","NO")</f>
        <v>NO</v>
      </c>
      <c r="BO82" s="132">
        <f>BM82*$I82</f>
        <v>6116532</v>
      </c>
      <c r="BP82" s="108">
        <v>347308</v>
      </c>
      <c r="BQ82" s="112">
        <f t="shared" si="161"/>
        <v>347308</v>
      </c>
      <c r="BR82" s="10" t="str">
        <f t="shared" si="55"/>
        <v>NO</v>
      </c>
      <c r="BS82" s="132">
        <f t="shared" ref="BS82:BS86" si="238">BQ82*$I82</f>
        <v>5904236</v>
      </c>
      <c r="BT82" s="132">
        <v>369254</v>
      </c>
      <c r="BU82" s="112">
        <f>ROUND(BT82,0)</f>
        <v>369254</v>
      </c>
      <c r="BV82" s="10" t="str">
        <f>IF(BU82&gt;$J82,"SI","NO")</f>
        <v>NO</v>
      </c>
      <c r="BW82" s="132">
        <f>BU82*$I82</f>
        <v>6277318</v>
      </c>
      <c r="BX82" s="113">
        <v>389796</v>
      </c>
      <c r="BY82" s="112">
        <f>ROUND(BX82,0)</f>
        <v>389796</v>
      </c>
      <c r="BZ82" s="10" t="str">
        <f>IF(BY82&gt;$J82,"SI","NO")</f>
        <v>NO</v>
      </c>
      <c r="CA82" s="132">
        <f>BY82*$I82</f>
        <v>6626532</v>
      </c>
      <c r="CB82" s="113">
        <v>389696</v>
      </c>
      <c r="CC82" s="112">
        <f>ROUND(CB82,0)</f>
        <v>389696</v>
      </c>
      <c r="CD82" s="10" t="str">
        <f>IF(CC82&gt;$J82,"SI","NO")</f>
        <v>NO</v>
      </c>
      <c r="CE82" s="132">
        <f>CC82*$I82</f>
        <v>6624832</v>
      </c>
      <c r="CF82" s="100">
        <v>385898</v>
      </c>
      <c r="CG82" s="112">
        <f>ROUND(CF82,0)</f>
        <v>385898</v>
      </c>
      <c r="CH82" s="10" t="str">
        <f>IF(CG82&gt;$J82,"SI","NO")</f>
        <v>NO</v>
      </c>
      <c r="CI82" s="132">
        <f>CG82*$I82</f>
        <v>6560266</v>
      </c>
      <c r="CJ82" s="100">
        <v>389796</v>
      </c>
      <c r="CK82" s="112">
        <f>ROUND(CJ82,0)</f>
        <v>389796</v>
      </c>
      <c r="CL82" s="10" t="str">
        <f>IF(CK82&gt;$J82,"SI","NO")</f>
        <v>NO</v>
      </c>
      <c r="CM82" s="132">
        <f>CK82*$I82</f>
        <v>6626532</v>
      </c>
      <c r="CN82" s="100">
        <v>343000</v>
      </c>
      <c r="CO82" s="112">
        <f>ROUND(CN82,0)</f>
        <v>343000</v>
      </c>
      <c r="CP82" s="10" t="str">
        <f>IF(CO82&gt;$J82,"SI","NO")</f>
        <v>NO</v>
      </c>
      <c r="CQ82" s="132">
        <f>CO82*$I82</f>
        <v>5831000</v>
      </c>
      <c r="CR82" s="100">
        <v>331599</v>
      </c>
      <c r="CS82" s="112">
        <f>ROUND(CR82,0)</f>
        <v>331599</v>
      </c>
      <c r="CT82" s="10" t="str">
        <f>IF(CS82&gt;$J82,"SI","NO")</f>
        <v>NO</v>
      </c>
      <c r="CU82" s="132">
        <f>CS82*$I82</f>
        <v>5637183</v>
      </c>
      <c r="CV82" s="10"/>
      <c r="CW82" s="10"/>
      <c r="CX82" s="10"/>
      <c r="CY82" s="10"/>
      <c r="CZ82" s="100">
        <v>369137</v>
      </c>
      <c r="DA82" s="112">
        <f>ROUND(CZ82,0)</f>
        <v>369137</v>
      </c>
      <c r="DB82" s="10" t="str">
        <f>IF(DA82&gt;$J82,"SI","NO")</f>
        <v>NO</v>
      </c>
      <c r="DC82" s="132">
        <f>DA82*$I82</f>
        <v>6275329</v>
      </c>
      <c r="DD82" s="100">
        <v>370306</v>
      </c>
      <c r="DE82" s="112">
        <f>ROUND(DD82,0)</f>
        <v>370306</v>
      </c>
      <c r="DF82" s="10" t="str">
        <f>IF(DE82&gt;$J82,"SI","NO")</f>
        <v>NO</v>
      </c>
      <c r="DG82" s="132">
        <f>DE82*$I82</f>
        <v>6295202</v>
      </c>
      <c r="DH82" s="100">
        <v>333276</v>
      </c>
      <c r="DI82" s="112">
        <f>ROUND(DH82,0)</f>
        <v>333276</v>
      </c>
      <c r="DJ82" s="10" t="str">
        <f>IF(DI82&gt;$J82,"SI","NO")</f>
        <v>NO</v>
      </c>
      <c r="DK82" s="132">
        <f>DI82*$I82</f>
        <v>5665692</v>
      </c>
      <c r="DL82" s="10"/>
      <c r="DM82" s="10"/>
      <c r="DN82" s="10"/>
      <c r="DO82" s="10"/>
      <c r="DP82" s="10"/>
      <c r="DQ82" s="10"/>
      <c r="DR82" s="10"/>
      <c r="DS82" s="10"/>
      <c r="DT82" s="10"/>
      <c r="DU82" s="10"/>
      <c r="DV82" s="10"/>
      <c r="DW82" s="10"/>
      <c r="DX82" s="10"/>
      <c r="DY82" s="10"/>
      <c r="DZ82" s="10"/>
      <c r="EA82" s="10"/>
    </row>
    <row r="83" spans="1:131" ht="15" customHeight="1" x14ac:dyDescent="0.25">
      <c r="A83" s="39">
        <v>60</v>
      </c>
      <c r="B83" s="265" t="s">
        <v>299</v>
      </c>
      <c r="C83" s="265"/>
      <c r="D83" s="265"/>
      <c r="E83" s="265"/>
      <c r="F83" s="265"/>
      <c r="G83" s="265"/>
      <c r="H83" s="30" t="s">
        <v>231</v>
      </c>
      <c r="I83" s="32">
        <v>39</v>
      </c>
      <c r="J83" s="27">
        <v>334381</v>
      </c>
      <c r="K83" s="28">
        <f t="shared" si="237"/>
        <v>13040859</v>
      </c>
      <c r="L83" s="101">
        <v>331037</v>
      </c>
      <c r="M83" s="112">
        <f>ROUND(L83,0)</f>
        <v>331037</v>
      </c>
      <c r="N83" s="10" t="str">
        <f>IF(M83&gt;$J83,"SI","NO")</f>
        <v>NO</v>
      </c>
      <c r="O83" s="132">
        <f>M83*$I83</f>
        <v>12910443</v>
      </c>
      <c r="P83" s="101">
        <v>334314</v>
      </c>
      <c r="Q83" s="112">
        <f>ROUND(P83,0)</f>
        <v>334314</v>
      </c>
      <c r="R83" s="10" t="str">
        <f>IF(Q83&gt;$J83,"SI","NO")</f>
        <v>NO</v>
      </c>
      <c r="S83" s="132">
        <f>Q83*$I83</f>
        <v>13038246</v>
      </c>
      <c r="T83" s="144">
        <v>300943</v>
      </c>
      <c r="U83" s="112">
        <f>ROUND(T83,0)</f>
        <v>300943</v>
      </c>
      <c r="V83" s="10" t="str">
        <f>IF(U83&gt;$J83,"SI","NO")</f>
        <v>NO</v>
      </c>
      <c r="W83" s="132">
        <f>U83*$I83</f>
        <v>11736777</v>
      </c>
      <c r="X83" s="144">
        <v>304287</v>
      </c>
      <c r="Y83" s="112">
        <f>ROUND(X83,0)</f>
        <v>304287</v>
      </c>
      <c r="Z83" s="10" t="str">
        <f>IF(Y83&gt;$J83,"SI","NO")</f>
        <v>NO</v>
      </c>
      <c r="AA83" s="132">
        <f>Y83*$I83</f>
        <v>11867193</v>
      </c>
      <c r="AB83" s="28">
        <v>316759</v>
      </c>
      <c r="AC83" s="112">
        <f>ROUND(AB83,0)</f>
        <v>316759</v>
      </c>
      <c r="AD83" s="10" t="str">
        <f>IF(AC83&gt;$J83,"SI","NO")</f>
        <v>NO</v>
      </c>
      <c r="AE83" s="132">
        <f>AC83*$I83</f>
        <v>12353601</v>
      </c>
      <c r="AF83" s="132">
        <v>316700</v>
      </c>
      <c r="AG83" s="112">
        <f>ROUND(AF83,0)</f>
        <v>316700</v>
      </c>
      <c r="AH83" s="10" t="str">
        <f>IF(AG83&gt;$J83,"SI","NO")</f>
        <v>NO</v>
      </c>
      <c r="AI83" s="132">
        <f>AG83*$I83</f>
        <v>12351300</v>
      </c>
      <c r="AJ83" s="27">
        <v>332000</v>
      </c>
      <c r="AK83" s="112">
        <f>ROUND(AJ83,0)</f>
        <v>332000</v>
      </c>
      <c r="AL83" s="10" t="str">
        <f>IF(AK83&gt;$J83,"SI","NO")</f>
        <v>NO</v>
      </c>
      <c r="AM83" s="132">
        <f>AK83*$I83</f>
        <v>12948000</v>
      </c>
      <c r="AN83" s="27">
        <v>307898.02</v>
      </c>
      <c r="AO83" s="112">
        <f>ROUND(AN83,0)</f>
        <v>307898</v>
      </c>
      <c r="AP83" s="10" t="str">
        <f>IF(AO83&gt;$J83,"SI","NO")</f>
        <v>NO</v>
      </c>
      <c r="AQ83" s="132">
        <f>AO83*$I83</f>
        <v>12008022</v>
      </c>
      <c r="AR83" s="158">
        <v>302046</v>
      </c>
      <c r="AS83" s="112">
        <f>ROUND(AR83,0)</f>
        <v>302046</v>
      </c>
      <c r="AT83" s="10" t="str">
        <f>IF(AS83&gt;$J83,"SI","NO")</f>
        <v>NO</v>
      </c>
      <c r="AU83" s="132">
        <f>AS83*$I83</f>
        <v>11779794</v>
      </c>
      <c r="AV83" s="28">
        <v>297599</v>
      </c>
      <c r="AW83" s="112">
        <f>ROUND(AV83,0)</f>
        <v>297599</v>
      </c>
      <c r="AX83" s="10" t="str">
        <f>IF(AW83&gt;$J83,"SI","NO")</f>
        <v>NO</v>
      </c>
      <c r="AY83" s="132">
        <f>AW83*$I83</f>
        <v>11606361</v>
      </c>
      <c r="AZ83" s="28">
        <v>314786.27</v>
      </c>
      <c r="BA83" s="112">
        <f>ROUND(AZ83,0)</f>
        <v>314786</v>
      </c>
      <c r="BB83" s="10" t="str">
        <f>IF(BA83&gt;$J83,"SI","NO")</f>
        <v>NO</v>
      </c>
      <c r="BC83" s="132">
        <f>BA83*$I83</f>
        <v>12276654</v>
      </c>
      <c r="BD83" s="28">
        <v>334380</v>
      </c>
      <c r="BE83" s="112">
        <f>ROUND(BD83,0)</f>
        <v>334380</v>
      </c>
      <c r="BF83" s="10" t="str">
        <f>IF(BE83&gt;$J83,"SI","NO")</f>
        <v>NO</v>
      </c>
      <c r="BG83" s="132">
        <f>BE83*$I83</f>
        <v>13040820</v>
      </c>
      <c r="BH83" s="28">
        <v>327693</v>
      </c>
      <c r="BI83" s="112">
        <f>ROUND(BH83,0)</f>
        <v>327693</v>
      </c>
      <c r="BJ83" s="10" t="str">
        <f>IF(BI83&gt;$J83,"SI","NO")</f>
        <v>NO</v>
      </c>
      <c r="BK83" s="132">
        <f>BI83*$I83</f>
        <v>12780027</v>
      </c>
      <c r="BL83" s="28">
        <v>314381</v>
      </c>
      <c r="BM83" s="112">
        <f>ROUND(BL83,0)</f>
        <v>314381</v>
      </c>
      <c r="BN83" s="10" t="str">
        <f>IF(BM83&gt;$J83,"SI","NO")</f>
        <v>NO</v>
      </c>
      <c r="BO83" s="132">
        <f>BM83*$I83</f>
        <v>12260859</v>
      </c>
      <c r="BP83" s="109">
        <v>297933</v>
      </c>
      <c r="BQ83" s="112">
        <f t="shared" si="161"/>
        <v>297933</v>
      </c>
      <c r="BR83" s="10" t="str">
        <f t="shared" si="55"/>
        <v>NO</v>
      </c>
      <c r="BS83" s="132">
        <f t="shared" si="238"/>
        <v>11619387</v>
      </c>
      <c r="BT83" s="132">
        <v>316760</v>
      </c>
      <c r="BU83" s="112">
        <f>ROUND(BT83,0)</f>
        <v>316760</v>
      </c>
      <c r="BV83" s="10" t="str">
        <f>IF(BU83&gt;$J83,"SI","NO")</f>
        <v>NO</v>
      </c>
      <c r="BW83" s="132">
        <f>BU83*$I83</f>
        <v>12353640</v>
      </c>
      <c r="BX83" s="113">
        <v>334381</v>
      </c>
      <c r="BY83" s="112">
        <f>ROUND(BX83,0)</f>
        <v>334381</v>
      </c>
      <c r="BZ83" s="10" t="str">
        <f>IF(BY83&gt;$J83,"SI","NO")</f>
        <v>NO</v>
      </c>
      <c r="CA83" s="132">
        <f>BY83*$I83</f>
        <v>13040859</v>
      </c>
      <c r="CB83" s="113">
        <v>334281</v>
      </c>
      <c r="CC83" s="112">
        <f>ROUND(CB83,0)</f>
        <v>334281</v>
      </c>
      <c r="CD83" s="10" t="str">
        <f>IF(CC83&gt;$J83,"SI","NO")</f>
        <v>NO</v>
      </c>
      <c r="CE83" s="132">
        <f>CC83*$I83</f>
        <v>13036959</v>
      </c>
      <c r="CF83" s="101">
        <v>331037</v>
      </c>
      <c r="CG83" s="112">
        <f>ROUND(CF83,0)</f>
        <v>331037</v>
      </c>
      <c r="CH83" s="10" t="str">
        <f>IF(CG83&gt;$J83,"SI","NO")</f>
        <v>NO</v>
      </c>
      <c r="CI83" s="132">
        <f>CG83*$I83</f>
        <v>12910443</v>
      </c>
      <c r="CJ83" s="101">
        <v>334381</v>
      </c>
      <c r="CK83" s="112">
        <f>ROUND(CJ83,0)</f>
        <v>334381</v>
      </c>
      <c r="CL83" s="10" t="str">
        <f>IF(CK83&gt;$J83,"SI","NO")</f>
        <v>NO</v>
      </c>
      <c r="CM83" s="132">
        <f>CK83*$I83</f>
        <v>13040859</v>
      </c>
      <c r="CN83" s="100">
        <v>294250</v>
      </c>
      <c r="CO83" s="112">
        <f>ROUND(CN83,0)</f>
        <v>294250</v>
      </c>
      <c r="CP83" s="10" t="str">
        <f>IF(CO83&gt;$J83,"SI","NO")</f>
        <v>NO</v>
      </c>
      <c r="CQ83" s="132">
        <f>CO83*$I83</f>
        <v>11475750</v>
      </c>
      <c r="CR83" s="100">
        <v>284458</v>
      </c>
      <c r="CS83" s="112">
        <f>ROUND(CR83,0)</f>
        <v>284458</v>
      </c>
      <c r="CT83" s="10" t="str">
        <f>IF(CS83&gt;$J83,"SI","NO")</f>
        <v>NO</v>
      </c>
      <c r="CU83" s="132">
        <f>CS83*$I83</f>
        <v>11093862</v>
      </c>
      <c r="CV83" s="10"/>
      <c r="CW83" s="10"/>
      <c r="CX83" s="10"/>
      <c r="CY83" s="10"/>
      <c r="CZ83" s="101">
        <v>316659</v>
      </c>
      <c r="DA83" s="112">
        <f>ROUND(CZ83,0)</f>
        <v>316659</v>
      </c>
      <c r="DB83" s="10" t="str">
        <f>IF(DA83&gt;$J83,"SI","NO")</f>
        <v>NO</v>
      </c>
      <c r="DC83" s="132">
        <f>DA83*$I83</f>
        <v>12349701</v>
      </c>
      <c r="DD83" s="101">
        <v>317662</v>
      </c>
      <c r="DE83" s="112">
        <f>ROUND(DD83,0)</f>
        <v>317662</v>
      </c>
      <c r="DF83" s="10" t="str">
        <f>IF(DE83&gt;$J83,"SI","NO")</f>
        <v>NO</v>
      </c>
      <c r="DG83" s="132">
        <f>DE83*$I83</f>
        <v>12388818</v>
      </c>
      <c r="DH83" s="101">
        <v>285896</v>
      </c>
      <c r="DI83" s="112">
        <f>ROUND(DH83,0)</f>
        <v>285896</v>
      </c>
      <c r="DJ83" s="10" t="str">
        <f>IF(DI83&gt;$J83,"SI","NO")</f>
        <v>NO</v>
      </c>
      <c r="DK83" s="132">
        <f>DI83*$I83</f>
        <v>11149944</v>
      </c>
      <c r="DL83" s="10"/>
      <c r="DM83" s="10"/>
      <c r="DN83" s="10"/>
      <c r="DO83" s="10"/>
      <c r="DP83" s="10"/>
      <c r="DQ83" s="10"/>
      <c r="DR83" s="10"/>
      <c r="DS83" s="10"/>
      <c r="DT83" s="10"/>
      <c r="DU83" s="10"/>
      <c r="DV83" s="10"/>
      <c r="DW83" s="10"/>
      <c r="DX83" s="10"/>
      <c r="DY83" s="10"/>
      <c r="DZ83" s="10"/>
      <c r="EA83" s="10"/>
    </row>
    <row r="84" spans="1:131" ht="15" customHeight="1" x14ac:dyDescent="0.25">
      <c r="A84" s="39">
        <v>61</v>
      </c>
      <c r="B84" s="265" t="s">
        <v>300</v>
      </c>
      <c r="C84" s="265"/>
      <c r="D84" s="265"/>
      <c r="E84" s="265"/>
      <c r="F84" s="265"/>
      <c r="G84" s="265"/>
      <c r="H84" s="30" t="s">
        <v>231</v>
      </c>
      <c r="I84" s="32">
        <v>28</v>
      </c>
      <c r="J84" s="27">
        <v>341262</v>
      </c>
      <c r="K84" s="28">
        <f t="shared" si="237"/>
        <v>9555336</v>
      </c>
      <c r="L84" s="101">
        <v>337849</v>
      </c>
      <c r="M84" s="112">
        <f>ROUND(L84,0)</f>
        <v>337849</v>
      </c>
      <c r="N84" s="10" t="str">
        <f>IF(M84&gt;$J84,"SI","NO")</f>
        <v>NO</v>
      </c>
      <c r="O84" s="132">
        <f>M84*$I84</f>
        <v>9459772</v>
      </c>
      <c r="P84" s="101">
        <v>341194</v>
      </c>
      <c r="Q84" s="112">
        <f>ROUND(P84,0)</f>
        <v>341194</v>
      </c>
      <c r="R84" s="10" t="str">
        <f>IF(Q84&gt;$J84,"SI","NO")</f>
        <v>NO</v>
      </c>
      <c r="S84" s="132">
        <f>Q84*$I84</f>
        <v>9553432</v>
      </c>
      <c r="T84" s="144">
        <v>307135</v>
      </c>
      <c r="U84" s="112">
        <f>ROUND(T84,0)</f>
        <v>307135</v>
      </c>
      <c r="V84" s="10" t="str">
        <f>IF(U84&gt;$J84,"SI","NO")</f>
        <v>NO</v>
      </c>
      <c r="W84" s="132">
        <f>U84*$I84</f>
        <v>8599780</v>
      </c>
      <c r="X84" s="144">
        <v>310548</v>
      </c>
      <c r="Y84" s="112">
        <f>ROUND(X84,0)</f>
        <v>310548</v>
      </c>
      <c r="Z84" s="10" t="str">
        <f>IF(Y84&gt;$J84,"SI","NO")</f>
        <v>NO</v>
      </c>
      <c r="AA84" s="132">
        <f>Y84*$I84</f>
        <v>8695344</v>
      </c>
      <c r="AB84" s="28">
        <v>323277</v>
      </c>
      <c r="AC84" s="112">
        <f>ROUND(AB84,0)</f>
        <v>323277</v>
      </c>
      <c r="AD84" s="10" t="str">
        <f>IF(AC84&gt;$J84,"SI","NO")</f>
        <v>NO</v>
      </c>
      <c r="AE84" s="132">
        <f>AC84*$I84</f>
        <v>9051756</v>
      </c>
      <c r="AF84" s="132">
        <v>323200</v>
      </c>
      <c r="AG84" s="112">
        <f>ROUND(AF84,0)</f>
        <v>323200</v>
      </c>
      <c r="AH84" s="10" t="str">
        <f>IF(AG84&gt;$J84,"SI","NO")</f>
        <v>NO</v>
      </c>
      <c r="AI84" s="132">
        <f>AG84*$I84</f>
        <v>9049600</v>
      </c>
      <c r="AJ84" s="27">
        <v>338000</v>
      </c>
      <c r="AK84" s="112">
        <f>ROUND(AJ84,0)</f>
        <v>338000</v>
      </c>
      <c r="AL84" s="10" t="str">
        <f>IF(AK84&gt;$J84,"SI","NO")</f>
        <v>NO</v>
      </c>
      <c r="AM84" s="132">
        <f>AK84*$I84</f>
        <v>9464000</v>
      </c>
      <c r="AN84" s="27">
        <v>314234.05</v>
      </c>
      <c r="AO84" s="112">
        <f>ROUND(AN84,0)</f>
        <v>314234</v>
      </c>
      <c r="AP84" s="10" t="str">
        <f>IF(AO84&gt;$J84,"SI","NO")</f>
        <v>NO</v>
      </c>
      <c r="AQ84" s="132">
        <f>AO84*$I84</f>
        <v>8798552</v>
      </c>
      <c r="AR84" s="158">
        <v>308262</v>
      </c>
      <c r="AS84" s="112">
        <f>ROUND(AR84,0)</f>
        <v>308262</v>
      </c>
      <c r="AT84" s="10" t="str">
        <f>IF(AS84&gt;$J84,"SI","NO")</f>
        <v>NO</v>
      </c>
      <c r="AU84" s="132">
        <f>AS84*$I84</f>
        <v>8631336</v>
      </c>
      <c r="AV84" s="28">
        <v>296898</v>
      </c>
      <c r="AW84" s="112">
        <f>ROUND(AV84,0)</f>
        <v>296898</v>
      </c>
      <c r="AX84" s="10" t="str">
        <f>IF(AW84&gt;$J84,"SI","NO")</f>
        <v>NO</v>
      </c>
      <c r="AY84" s="132">
        <f>AW84*$I84</f>
        <v>8313144</v>
      </c>
      <c r="AZ84" s="28">
        <v>321264.05</v>
      </c>
      <c r="BA84" s="112">
        <f>ROUND(AZ84,0)</f>
        <v>321264</v>
      </c>
      <c r="BB84" s="10" t="str">
        <f>IF(BA84&gt;$J84,"SI","NO")</f>
        <v>NO</v>
      </c>
      <c r="BC84" s="132">
        <f>BA84*$I84</f>
        <v>8995392</v>
      </c>
      <c r="BD84" s="28">
        <v>341261</v>
      </c>
      <c r="BE84" s="112">
        <f>ROUND(BD84,0)</f>
        <v>341261</v>
      </c>
      <c r="BF84" s="10" t="str">
        <f>IF(BE84&gt;$J84,"SI","NO")</f>
        <v>NO</v>
      </c>
      <c r="BG84" s="132">
        <f>BE84*$I84</f>
        <v>9555308</v>
      </c>
      <c r="BH84" s="28">
        <v>336143</v>
      </c>
      <c r="BI84" s="112">
        <f>ROUND(BH84,0)</f>
        <v>336143</v>
      </c>
      <c r="BJ84" s="10" t="str">
        <f>IF(BI84&gt;$J84,"SI","NO")</f>
        <v>NO</v>
      </c>
      <c r="BK84" s="132">
        <f>BI84*$I84</f>
        <v>9412004</v>
      </c>
      <c r="BL84" s="28">
        <v>321262</v>
      </c>
      <c r="BM84" s="112">
        <f>ROUND(BL84,0)</f>
        <v>321262</v>
      </c>
      <c r="BN84" s="10" t="str">
        <f>IF(BM84&gt;$J84,"SI","NO")</f>
        <v>NO</v>
      </c>
      <c r="BO84" s="132">
        <f>BM84*$I84</f>
        <v>8995336</v>
      </c>
      <c r="BP84" s="108">
        <v>304064</v>
      </c>
      <c r="BQ84" s="112">
        <f t="shared" si="161"/>
        <v>304064</v>
      </c>
      <c r="BR84" s="10" t="str">
        <f t="shared" si="55"/>
        <v>NO</v>
      </c>
      <c r="BS84" s="132">
        <f t="shared" si="238"/>
        <v>8513792</v>
      </c>
      <c r="BT84" s="132">
        <v>323278</v>
      </c>
      <c r="BU84" s="112">
        <f>ROUND(BT84,0)</f>
        <v>323278</v>
      </c>
      <c r="BV84" s="10" t="str">
        <f>IF(BU84&gt;$J84,"SI","NO")</f>
        <v>NO</v>
      </c>
      <c r="BW84" s="132">
        <f>BU84*$I84</f>
        <v>9051784</v>
      </c>
      <c r="BX84" s="113">
        <v>341262</v>
      </c>
      <c r="BY84" s="112">
        <f>ROUND(BX84,0)</f>
        <v>341262</v>
      </c>
      <c r="BZ84" s="10" t="str">
        <f>IF(BY84&gt;$J84,"SI","NO")</f>
        <v>NO</v>
      </c>
      <c r="CA84" s="132">
        <f>BY84*$I84</f>
        <v>9555336</v>
      </c>
      <c r="CB84" s="113">
        <v>341162</v>
      </c>
      <c r="CC84" s="112">
        <f>ROUND(CB84,0)</f>
        <v>341162</v>
      </c>
      <c r="CD84" s="10" t="str">
        <f>IF(CC84&gt;$J84,"SI","NO")</f>
        <v>NO</v>
      </c>
      <c r="CE84" s="132">
        <f>CC84*$I84</f>
        <v>9552536</v>
      </c>
      <c r="CF84" s="101">
        <v>337849</v>
      </c>
      <c r="CG84" s="112">
        <f>ROUND(CF84,0)</f>
        <v>337849</v>
      </c>
      <c r="CH84" s="10" t="str">
        <f>IF(CG84&gt;$J84,"SI","NO")</f>
        <v>NO</v>
      </c>
      <c r="CI84" s="132">
        <f>CG84*$I84</f>
        <v>9459772</v>
      </c>
      <c r="CJ84" s="101">
        <v>341262</v>
      </c>
      <c r="CK84" s="112">
        <f>ROUND(CJ84,0)</f>
        <v>341262</v>
      </c>
      <c r="CL84" s="10" t="str">
        <f>IF(CK84&gt;$J84,"SI","NO")</f>
        <v>NO</v>
      </c>
      <c r="CM84" s="132">
        <f>CK84*$I84</f>
        <v>9555336</v>
      </c>
      <c r="CN84" s="100">
        <v>300300</v>
      </c>
      <c r="CO84" s="112">
        <f>ROUND(CN84,0)</f>
        <v>300300</v>
      </c>
      <c r="CP84" s="10" t="str">
        <f>IF(CO84&gt;$J84,"SI","NO")</f>
        <v>NO</v>
      </c>
      <c r="CQ84" s="132">
        <f>CO84*$I84</f>
        <v>8408400</v>
      </c>
      <c r="CR84" s="100">
        <v>290312</v>
      </c>
      <c r="CS84" s="112">
        <f>ROUND(CR84,0)</f>
        <v>290312</v>
      </c>
      <c r="CT84" s="10" t="str">
        <f>IF(CS84&gt;$J84,"SI","NO")</f>
        <v>NO</v>
      </c>
      <c r="CU84" s="132">
        <f>CS84*$I84</f>
        <v>8128736</v>
      </c>
      <c r="CV84" s="10"/>
      <c r="CW84" s="10"/>
      <c r="CX84" s="10"/>
      <c r="CY84" s="10"/>
      <c r="CZ84" s="101">
        <v>323175</v>
      </c>
      <c r="DA84" s="112">
        <f>ROUND(CZ84,0)</f>
        <v>323175</v>
      </c>
      <c r="DB84" s="10" t="str">
        <f>IF(DA84&gt;$J84,"SI","NO")</f>
        <v>NO</v>
      </c>
      <c r="DC84" s="132">
        <f>DA84*$I84</f>
        <v>9048900</v>
      </c>
      <c r="DD84" s="101">
        <v>324199</v>
      </c>
      <c r="DE84" s="112">
        <f>ROUND(DD84,0)</f>
        <v>324199</v>
      </c>
      <c r="DF84" s="10" t="str">
        <f>IF(DE84&gt;$J84,"SI","NO")</f>
        <v>NO</v>
      </c>
      <c r="DG84" s="132">
        <f>DE84*$I84</f>
        <v>9077572</v>
      </c>
      <c r="DH84" s="101">
        <v>291779</v>
      </c>
      <c r="DI84" s="112">
        <f>ROUND(DH84,0)</f>
        <v>291779</v>
      </c>
      <c r="DJ84" s="10" t="str">
        <f>IF(DI84&gt;$J84,"SI","NO")</f>
        <v>NO</v>
      </c>
      <c r="DK84" s="132">
        <f>DI84*$I84</f>
        <v>8169812</v>
      </c>
      <c r="DL84" s="10"/>
      <c r="DM84" s="10"/>
      <c r="DN84" s="10"/>
      <c r="DO84" s="10"/>
      <c r="DP84" s="10"/>
      <c r="DQ84" s="10"/>
      <c r="DR84" s="10"/>
      <c r="DS84" s="10"/>
      <c r="DT84" s="10"/>
      <c r="DU84" s="10"/>
      <c r="DV84" s="10"/>
      <c r="DW84" s="10"/>
      <c r="DX84" s="10"/>
      <c r="DY84" s="10"/>
      <c r="DZ84" s="10"/>
      <c r="EA84" s="10"/>
    </row>
    <row r="85" spans="1:131" ht="15" customHeight="1" x14ac:dyDescent="0.25">
      <c r="A85" s="39">
        <v>62</v>
      </c>
      <c r="B85" s="265" t="s">
        <v>301</v>
      </c>
      <c r="C85" s="265"/>
      <c r="D85" s="265"/>
      <c r="E85" s="265"/>
      <c r="F85" s="265"/>
      <c r="G85" s="265"/>
      <c r="H85" s="30" t="s">
        <v>231</v>
      </c>
      <c r="I85" s="32">
        <v>45</v>
      </c>
      <c r="J85" s="27">
        <v>357755</v>
      </c>
      <c r="K85" s="28">
        <f t="shared" si="237"/>
        <v>16098975</v>
      </c>
      <c r="L85" s="101">
        <v>354177</v>
      </c>
      <c r="M85" s="112">
        <f>ROUND(L85,0)</f>
        <v>354177</v>
      </c>
      <c r="N85" s="10" t="str">
        <f>IF(M85&gt;$J85,"SI","NO")</f>
        <v>NO</v>
      </c>
      <c r="O85" s="132">
        <f>M85*$I85</f>
        <v>15937965</v>
      </c>
      <c r="P85" s="101">
        <v>357683</v>
      </c>
      <c r="Q85" s="112">
        <f>ROUND(P85,0)</f>
        <v>357683</v>
      </c>
      <c r="R85" s="10" t="str">
        <f>IF(Q85&gt;$J85,"SI","NO")</f>
        <v>NO</v>
      </c>
      <c r="S85" s="132">
        <f>Q85*$I85</f>
        <v>16095735</v>
      </c>
      <c r="T85" s="144">
        <v>321980</v>
      </c>
      <c r="U85" s="112">
        <f>ROUND(T85,0)</f>
        <v>321980</v>
      </c>
      <c r="V85" s="10" t="str">
        <f>IF(U85&gt;$J85,"SI","NO")</f>
        <v>NO</v>
      </c>
      <c r="W85" s="132">
        <f>U85*$I85</f>
        <v>14489100</v>
      </c>
      <c r="X85" s="144">
        <v>325557</v>
      </c>
      <c r="Y85" s="112">
        <f>ROUND(X85,0)</f>
        <v>325557</v>
      </c>
      <c r="Z85" s="10" t="str">
        <f>IF(Y85&gt;$J85,"SI","NO")</f>
        <v>NO</v>
      </c>
      <c r="AA85" s="132">
        <f>Y85*$I85</f>
        <v>14650065</v>
      </c>
      <c r="AB85" s="28">
        <v>338901</v>
      </c>
      <c r="AC85" s="112">
        <f>ROUND(AB85,0)</f>
        <v>338901</v>
      </c>
      <c r="AD85" s="10" t="str">
        <f>IF(AC85&gt;$J85,"SI","NO")</f>
        <v>NO</v>
      </c>
      <c r="AE85" s="132">
        <f>AC85*$I85</f>
        <v>15250545</v>
      </c>
      <c r="AF85" s="132">
        <v>338800</v>
      </c>
      <c r="AG85" s="112">
        <f>ROUND(AF85,0)</f>
        <v>338800</v>
      </c>
      <c r="AH85" s="10" t="str">
        <f>IF(AG85&gt;$J85,"SI","NO")</f>
        <v>NO</v>
      </c>
      <c r="AI85" s="132">
        <f>AG85*$I85</f>
        <v>15246000</v>
      </c>
      <c r="AJ85" s="27">
        <v>354000</v>
      </c>
      <c r="AK85" s="112">
        <f>ROUND(AJ85,0)</f>
        <v>354000</v>
      </c>
      <c r="AL85" s="10" t="str">
        <f>IF(AK85&gt;$J85,"SI","NO")</f>
        <v>NO</v>
      </c>
      <c r="AM85" s="132">
        <f>AK85*$I85</f>
        <v>15930000</v>
      </c>
      <c r="AN85" s="27">
        <v>329420.79999999999</v>
      </c>
      <c r="AO85" s="112">
        <f>ROUND(AN85,0)</f>
        <v>329421</v>
      </c>
      <c r="AP85" s="10" t="str">
        <f>IF(AO85&gt;$J85,"SI","NO")</f>
        <v>NO</v>
      </c>
      <c r="AQ85" s="132">
        <f>AO85*$I85</f>
        <v>14823945</v>
      </c>
      <c r="AR85" s="158">
        <v>323160</v>
      </c>
      <c r="AS85" s="112">
        <f>ROUND(AR85,0)</f>
        <v>323160</v>
      </c>
      <c r="AT85" s="10" t="str">
        <f>IF(AS85&gt;$J85,"SI","NO")</f>
        <v>NO</v>
      </c>
      <c r="AU85" s="132">
        <f>AS85*$I85</f>
        <v>14542200</v>
      </c>
      <c r="AV85" s="28">
        <v>311247</v>
      </c>
      <c r="AW85" s="112">
        <f>ROUND(AV85,0)</f>
        <v>311247</v>
      </c>
      <c r="AX85" s="10" t="str">
        <f>IF(AW85&gt;$J85,"SI","NO")</f>
        <v>NO</v>
      </c>
      <c r="AY85" s="132">
        <f>AW85*$I85</f>
        <v>14006115</v>
      </c>
      <c r="AZ85" s="28">
        <v>336790.56</v>
      </c>
      <c r="BA85" s="112">
        <f>ROUND(AZ85,0)</f>
        <v>336791</v>
      </c>
      <c r="BB85" s="10" t="str">
        <f>IF(BA85&gt;$J85,"SI","NO")</f>
        <v>NO</v>
      </c>
      <c r="BC85" s="132">
        <f>BA85*$I85</f>
        <v>15155595</v>
      </c>
      <c r="BD85" s="28">
        <v>241995</v>
      </c>
      <c r="BE85" s="112">
        <f>ROUND(BD85,0)</f>
        <v>241995</v>
      </c>
      <c r="BF85" s="10" t="str">
        <f>IF(BE85&gt;$J85,"SI","NO")</f>
        <v>NO</v>
      </c>
      <c r="BG85" s="132">
        <f>BE85*$I85</f>
        <v>10889775</v>
      </c>
      <c r="BH85" s="28">
        <v>350600</v>
      </c>
      <c r="BI85" s="112">
        <f>ROUND(BH85,0)</f>
        <v>350600</v>
      </c>
      <c r="BJ85" s="10" t="str">
        <f>IF(BI85&gt;$J85,"SI","NO")</f>
        <v>NO</v>
      </c>
      <c r="BK85" s="132">
        <f>BI85*$I85</f>
        <v>15777000</v>
      </c>
      <c r="BL85" s="28">
        <v>337755</v>
      </c>
      <c r="BM85" s="112">
        <f>ROUND(BL85,0)</f>
        <v>337755</v>
      </c>
      <c r="BN85" s="10" t="str">
        <f>IF(BM85&gt;$J85,"SI","NO")</f>
        <v>NO</v>
      </c>
      <c r="BO85" s="132">
        <f>BM85*$I85</f>
        <v>15198975</v>
      </c>
      <c r="BP85" s="109">
        <v>318760</v>
      </c>
      <c r="BQ85" s="112">
        <f t="shared" si="161"/>
        <v>318760</v>
      </c>
      <c r="BR85" s="10" t="str">
        <f t="shared" si="55"/>
        <v>NO</v>
      </c>
      <c r="BS85" s="132">
        <f t="shared" si="238"/>
        <v>14344200</v>
      </c>
      <c r="BT85" s="132">
        <v>338902</v>
      </c>
      <c r="BU85" s="112">
        <f>ROUND(BT85,0)</f>
        <v>338902</v>
      </c>
      <c r="BV85" s="10" t="str">
        <f>IF(BU85&gt;$J85,"SI","NO")</f>
        <v>NO</v>
      </c>
      <c r="BW85" s="132">
        <f>BU85*$I85</f>
        <v>15250590</v>
      </c>
      <c r="BX85" s="113">
        <v>357755</v>
      </c>
      <c r="BY85" s="112">
        <f>ROUND(BX85,0)</f>
        <v>357755</v>
      </c>
      <c r="BZ85" s="10" t="str">
        <f>IF(BY85&gt;$J85,"SI","NO")</f>
        <v>NO</v>
      </c>
      <c r="CA85" s="132">
        <f>BY85*$I85</f>
        <v>16098975</v>
      </c>
      <c r="CB85" s="113">
        <v>357655</v>
      </c>
      <c r="CC85" s="112">
        <f>ROUND(CB85,0)</f>
        <v>357655</v>
      </c>
      <c r="CD85" s="10" t="str">
        <f>IF(CC85&gt;$J85,"SI","NO")</f>
        <v>NO</v>
      </c>
      <c r="CE85" s="132">
        <f>CC85*$I85</f>
        <v>16094475</v>
      </c>
      <c r="CF85" s="101">
        <v>354177</v>
      </c>
      <c r="CG85" s="112">
        <f>ROUND(CF85,0)</f>
        <v>354177</v>
      </c>
      <c r="CH85" s="10" t="str">
        <f>IF(CG85&gt;$J85,"SI","NO")</f>
        <v>NO</v>
      </c>
      <c r="CI85" s="132">
        <f>CG85*$I85</f>
        <v>15937965</v>
      </c>
      <c r="CJ85" s="101">
        <v>357755</v>
      </c>
      <c r="CK85" s="112">
        <f>ROUND(CJ85,0)</f>
        <v>357755</v>
      </c>
      <c r="CL85" s="10" t="str">
        <f>IF(CK85&gt;$J85,"SI","NO")</f>
        <v>NO</v>
      </c>
      <c r="CM85" s="132">
        <f>CK85*$I85</f>
        <v>16098975</v>
      </c>
      <c r="CN85" s="100">
        <v>314850</v>
      </c>
      <c r="CO85" s="112">
        <f>ROUND(CN85,0)</f>
        <v>314850</v>
      </c>
      <c r="CP85" s="10" t="str">
        <f>IF(CO85&gt;$J85,"SI","NO")</f>
        <v>NO</v>
      </c>
      <c r="CQ85" s="132">
        <f>CO85*$I85</f>
        <v>14168250</v>
      </c>
      <c r="CR85" s="100">
        <v>304342</v>
      </c>
      <c r="CS85" s="112">
        <f>ROUND(CR85,0)</f>
        <v>304342</v>
      </c>
      <c r="CT85" s="10" t="str">
        <f>IF(CS85&gt;$J85,"SI","NO")</f>
        <v>NO</v>
      </c>
      <c r="CU85" s="132">
        <f>CS85*$I85</f>
        <v>13695390</v>
      </c>
      <c r="CV85" s="10"/>
      <c r="CW85" s="10"/>
      <c r="CX85" s="10"/>
      <c r="CY85" s="10"/>
      <c r="CZ85" s="101">
        <v>338794</v>
      </c>
      <c r="DA85" s="112">
        <f>ROUND(CZ85,0)</f>
        <v>338794</v>
      </c>
      <c r="DB85" s="10" t="str">
        <f>IF(DA85&gt;$J85,"SI","NO")</f>
        <v>NO</v>
      </c>
      <c r="DC85" s="132">
        <f>DA85*$I85</f>
        <v>15245730</v>
      </c>
      <c r="DD85" s="101">
        <v>339867</v>
      </c>
      <c r="DE85" s="112">
        <f>ROUND(DD85,0)</f>
        <v>339867</v>
      </c>
      <c r="DF85" s="10" t="str">
        <f>IF(DE85&gt;$J85,"SI","NO")</f>
        <v>NO</v>
      </c>
      <c r="DG85" s="132">
        <f>DE85*$I85</f>
        <v>15294015</v>
      </c>
      <c r="DH85" s="101">
        <v>305881</v>
      </c>
      <c r="DI85" s="112">
        <f>ROUND(DH85,0)</f>
        <v>305881</v>
      </c>
      <c r="DJ85" s="10" t="str">
        <f>IF(DI85&gt;$J85,"SI","NO")</f>
        <v>NO</v>
      </c>
      <c r="DK85" s="132">
        <f>DI85*$I85</f>
        <v>13764645</v>
      </c>
      <c r="DL85" s="10"/>
      <c r="DM85" s="10"/>
      <c r="DN85" s="10"/>
      <c r="DO85" s="10"/>
      <c r="DP85" s="10"/>
      <c r="DQ85" s="10"/>
      <c r="DR85" s="10"/>
      <c r="DS85" s="10"/>
      <c r="DT85" s="10"/>
      <c r="DU85" s="10"/>
      <c r="DV85" s="10"/>
      <c r="DW85" s="10"/>
      <c r="DX85" s="10"/>
      <c r="DY85" s="10"/>
      <c r="DZ85" s="10"/>
      <c r="EA85" s="10"/>
    </row>
    <row r="86" spans="1:131" ht="15.75" customHeight="1" x14ac:dyDescent="0.25">
      <c r="A86" s="39">
        <v>63</v>
      </c>
      <c r="B86" s="265" t="s">
        <v>302</v>
      </c>
      <c r="C86" s="265"/>
      <c r="D86" s="265"/>
      <c r="E86" s="265"/>
      <c r="F86" s="265"/>
      <c r="G86" s="265"/>
      <c r="H86" s="30" t="s">
        <v>231</v>
      </c>
      <c r="I86" s="32">
        <v>45</v>
      </c>
      <c r="J86" s="27">
        <v>113636</v>
      </c>
      <c r="K86" s="28">
        <f t="shared" si="237"/>
        <v>5113620</v>
      </c>
      <c r="L86" s="101">
        <v>112500</v>
      </c>
      <c r="M86" s="112">
        <f>ROUND(L86,0)</f>
        <v>112500</v>
      </c>
      <c r="N86" s="10" t="str">
        <f>IF(M86&gt;$J86,"SI","NO")</f>
        <v>NO</v>
      </c>
      <c r="O86" s="132">
        <f>M86*$I86</f>
        <v>5062500</v>
      </c>
      <c r="P86" s="101">
        <v>113613</v>
      </c>
      <c r="Q86" s="112">
        <f>ROUND(P86,0)</f>
        <v>113613</v>
      </c>
      <c r="R86" s="10" t="str">
        <f>IF(Q86&gt;$J86,"SI","NO")</f>
        <v>NO</v>
      </c>
      <c r="S86" s="132">
        <f>Q86*$I86</f>
        <v>5112585</v>
      </c>
      <c r="T86" s="144">
        <v>102272</v>
      </c>
      <c r="U86" s="112">
        <f>ROUND(T86,0)</f>
        <v>102272</v>
      </c>
      <c r="V86" s="10" t="str">
        <f>IF(U86&gt;$J86,"SI","NO")</f>
        <v>NO</v>
      </c>
      <c r="W86" s="132">
        <f>U86*$I86</f>
        <v>4602240</v>
      </c>
      <c r="X86" s="143">
        <v>103409</v>
      </c>
      <c r="Y86" s="112">
        <f>ROUND(X86,0)</f>
        <v>103409</v>
      </c>
      <c r="Z86" s="10" t="str">
        <f>IF(Y86&gt;$J86,"SI","NO")</f>
        <v>NO</v>
      </c>
      <c r="AA86" s="132">
        <f>Y86*$I86</f>
        <v>4653405</v>
      </c>
      <c r="AB86" s="28">
        <v>79545</v>
      </c>
      <c r="AC86" s="112">
        <f>ROUND(AB86,0)</f>
        <v>79545</v>
      </c>
      <c r="AD86" s="10" t="str">
        <f>IF(AC86&gt;$J86,"SI","NO")</f>
        <v>NO</v>
      </c>
      <c r="AE86" s="132">
        <f>AC86*$I86</f>
        <v>3579525</v>
      </c>
      <c r="AF86" s="132">
        <v>107700</v>
      </c>
      <c r="AG86" s="112">
        <f>ROUND(AF86,0)</f>
        <v>107700</v>
      </c>
      <c r="AH86" s="10" t="str">
        <f>IF(AG86&gt;$J86,"SI","NO")</f>
        <v>NO</v>
      </c>
      <c r="AI86" s="132">
        <f>AG86*$I86</f>
        <v>4846500</v>
      </c>
      <c r="AJ86" s="27">
        <v>112000</v>
      </c>
      <c r="AK86" s="112">
        <f>ROUND(AJ86,0)</f>
        <v>112000</v>
      </c>
      <c r="AL86" s="10" t="str">
        <f>IF(AK86&gt;$J86,"SI","NO")</f>
        <v>NO</v>
      </c>
      <c r="AM86" s="132">
        <f>AK86*$I86</f>
        <v>5040000</v>
      </c>
      <c r="AN86" s="27">
        <v>104636.03</v>
      </c>
      <c r="AO86" s="112">
        <f>ROUND(AN86,0)</f>
        <v>104636</v>
      </c>
      <c r="AP86" s="10" t="str">
        <f>IF(AO86&gt;$J86,"SI","NO")</f>
        <v>NO</v>
      </c>
      <c r="AQ86" s="132">
        <f>AO86*$I86</f>
        <v>4708620</v>
      </c>
      <c r="AR86" s="158">
        <v>102647</v>
      </c>
      <c r="AS86" s="112">
        <f>ROUND(AR86,0)</f>
        <v>102647</v>
      </c>
      <c r="AT86" s="10" t="str">
        <f>IF(AS86&gt;$J86,"SI","NO")</f>
        <v>NO</v>
      </c>
      <c r="AU86" s="132">
        <f>AS86*$I86</f>
        <v>4619115</v>
      </c>
      <c r="AV86" s="28">
        <v>98863</v>
      </c>
      <c r="AW86" s="112">
        <f>ROUND(AV86,0)</f>
        <v>98863</v>
      </c>
      <c r="AX86" s="10" t="str">
        <f>IF(AW86&gt;$J86,"SI","NO")</f>
        <v>NO</v>
      </c>
      <c r="AY86" s="132">
        <f>AW86*$I86</f>
        <v>4448835</v>
      </c>
      <c r="AZ86" s="28">
        <v>106976.93</v>
      </c>
      <c r="BA86" s="112">
        <f>ROUND(AZ86,0)</f>
        <v>106977</v>
      </c>
      <c r="BB86" s="10" t="str">
        <f>IF(BA86&gt;$J86,"SI","NO")</f>
        <v>NO</v>
      </c>
      <c r="BC86" s="132">
        <f>BA86*$I86</f>
        <v>4813965</v>
      </c>
      <c r="BD86" s="28">
        <v>76866</v>
      </c>
      <c r="BE86" s="112">
        <f>ROUND(BD86,0)</f>
        <v>76866</v>
      </c>
      <c r="BF86" s="10" t="str">
        <f>IF(BE86&gt;$J86,"SI","NO")</f>
        <v>NO</v>
      </c>
      <c r="BG86" s="132">
        <f>BE86*$I86</f>
        <v>3458970</v>
      </c>
      <c r="BH86" s="28">
        <v>111931</v>
      </c>
      <c r="BI86" s="112">
        <f>ROUND(BH86,0)</f>
        <v>111931</v>
      </c>
      <c r="BJ86" s="10" t="str">
        <f>IF(BI86&gt;$J86,"SI","NO")</f>
        <v>NO</v>
      </c>
      <c r="BK86" s="132">
        <f>BI86*$I86</f>
        <v>5036895</v>
      </c>
      <c r="BL86" s="28">
        <v>103636</v>
      </c>
      <c r="BM86" s="112">
        <f>ROUND(BL86,0)</f>
        <v>103636</v>
      </c>
      <c r="BN86" s="10" t="str">
        <f>IF(BM86&gt;$J86,"SI","NO")</f>
        <v>NO</v>
      </c>
      <c r="BO86" s="132">
        <f>BM86*$I86</f>
        <v>4663620</v>
      </c>
      <c r="BP86" s="108">
        <v>101250</v>
      </c>
      <c r="BQ86" s="112">
        <f t="shared" si="161"/>
        <v>101250</v>
      </c>
      <c r="BR86" s="10" t="str">
        <f t="shared" si="55"/>
        <v>NO</v>
      </c>
      <c r="BS86" s="132">
        <f t="shared" si="238"/>
        <v>4556250</v>
      </c>
      <c r="BT86" s="132">
        <v>107648</v>
      </c>
      <c r="BU86" s="112">
        <f>ROUND(BT86,0)</f>
        <v>107648</v>
      </c>
      <c r="BV86" s="10" t="str">
        <f>IF(BU86&gt;$J86,"SI","NO")</f>
        <v>NO</v>
      </c>
      <c r="BW86" s="132">
        <f>BU86*$I86</f>
        <v>4844160</v>
      </c>
      <c r="BX86" s="113">
        <v>113636</v>
      </c>
      <c r="BY86" s="112">
        <f>ROUND(BX86,0)</f>
        <v>113636</v>
      </c>
      <c r="BZ86" s="10" t="str">
        <f>IF(BY86&gt;$J86,"SI","NO")</f>
        <v>NO</v>
      </c>
      <c r="CA86" s="132">
        <f>BY86*$I86</f>
        <v>5113620</v>
      </c>
      <c r="CB86" s="113">
        <v>113536</v>
      </c>
      <c r="CC86" s="112">
        <f>ROUND(CB86,0)</f>
        <v>113536</v>
      </c>
      <c r="CD86" s="10" t="str">
        <f>IF(CC86&gt;$J86,"SI","NO")</f>
        <v>NO</v>
      </c>
      <c r="CE86" s="132">
        <f>CC86*$I86</f>
        <v>5109120</v>
      </c>
      <c r="CF86" s="101">
        <v>112500</v>
      </c>
      <c r="CG86" s="112">
        <f>ROUND(CF86,0)</f>
        <v>112500</v>
      </c>
      <c r="CH86" s="10" t="str">
        <f>IF(CG86&gt;$J86,"SI","NO")</f>
        <v>NO</v>
      </c>
      <c r="CI86" s="132">
        <f>CG86*$I86</f>
        <v>5062500</v>
      </c>
      <c r="CJ86" s="101">
        <v>113636</v>
      </c>
      <c r="CK86" s="112">
        <f>ROUND(CJ86,0)</f>
        <v>113636</v>
      </c>
      <c r="CL86" s="10" t="str">
        <f>IF(CK86&gt;$J86,"SI","NO")</f>
        <v>NO</v>
      </c>
      <c r="CM86" s="132">
        <f>CK86*$I86</f>
        <v>5113620</v>
      </c>
      <c r="CN86" s="100">
        <v>100000</v>
      </c>
      <c r="CO86" s="112">
        <f>ROUND(CN86,0)</f>
        <v>100000</v>
      </c>
      <c r="CP86" s="10" t="str">
        <f>IF(CO86&gt;$J86,"SI","NO")</f>
        <v>NO</v>
      </c>
      <c r="CQ86" s="132">
        <f>CO86*$I86</f>
        <v>4500000</v>
      </c>
      <c r="CR86" s="100">
        <v>96670</v>
      </c>
      <c r="CS86" s="112">
        <f>ROUND(CR86,0)</f>
        <v>96670</v>
      </c>
      <c r="CT86" s="10" t="str">
        <f>IF(CS86&gt;$J86,"SI","NO")</f>
        <v>NO</v>
      </c>
      <c r="CU86" s="132">
        <f>CS86*$I86</f>
        <v>4350150</v>
      </c>
      <c r="CV86" s="10"/>
      <c r="CW86" s="10"/>
      <c r="CX86" s="10"/>
      <c r="CY86" s="10"/>
      <c r="CZ86" s="101">
        <v>107613</v>
      </c>
      <c r="DA86" s="112">
        <f>ROUND(CZ86,0)</f>
        <v>107613</v>
      </c>
      <c r="DB86" s="10" t="str">
        <f>IF(DA86&gt;$J86,"SI","NO")</f>
        <v>NO</v>
      </c>
      <c r="DC86" s="132">
        <f>DA86*$I86</f>
        <v>4842585</v>
      </c>
      <c r="DD86" s="101">
        <v>107954</v>
      </c>
      <c r="DE86" s="112">
        <f>ROUND(DD86,0)</f>
        <v>107954</v>
      </c>
      <c r="DF86" s="10" t="str">
        <f>IF(DE86&gt;$J86,"SI","NO")</f>
        <v>NO</v>
      </c>
      <c r="DG86" s="132">
        <f>DE86*$I86</f>
        <v>4857930</v>
      </c>
      <c r="DH86" s="101">
        <v>97159</v>
      </c>
      <c r="DI86" s="112">
        <f>ROUND(DH86,0)</f>
        <v>97159</v>
      </c>
      <c r="DJ86" s="10" t="str">
        <f>IF(DI86&gt;$J86,"SI","NO")</f>
        <v>NO</v>
      </c>
      <c r="DK86" s="132">
        <f>DI86*$I86</f>
        <v>4372155</v>
      </c>
      <c r="DL86" s="10"/>
      <c r="DM86" s="10"/>
      <c r="DN86" s="10"/>
      <c r="DO86" s="10"/>
      <c r="DP86" s="10"/>
      <c r="DQ86" s="10"/>
      <c r="DR86" s="10"/>
      <c r="DS86" s="10"/>
      <c r="DT86" s="10"/>
      <c r="DU86" s="10"/>
      <c r="DV86" s="10"/>
      <c r="DW86" s="10"/>
      <c r="DX86" s="10"/>
      <c r="DY86" s="10"/>
      <c r="DZ86" s="10"/>
      <c r="EA86" s="10"/>
    </row>
    <row r="87" spans="1:131" ht="14.25" x14ac:dyDescent="0.2">
      <c r="A87" s="264" t="s">
        <v>303</v>
      </c>
      <c r="B87" s="264"/>
      <c r="C87" s="264"/>
      <c r="D87" s="264"/>
      <c r="E87" s="264"/>
      <c r="F87" s="264"/>
      <c r="G87" s="264"/>
      <c r="H87" s="264"/>
      <c r="I87" s="264"/>
      <c r="J87" s="264"/>
      <c r="K87" s="264"/>
      <c r="L87" s="139"/>
      <c r="M87" s="140"/>
      <c r="N87" s="140"/>
      <c r="O87" s="140"/>
      <c r="P87" s="140"/>
      <c r="Q87" s="140"/>
      <c r="R87" s="140"/>
      <c r="S87" s="140"/>
      <c r="T87" s="148"/>
      <c r="U87" s="140"/>
      <c r="V87" s="140"/>
      <c r="W87" s="140"/>
      <c r="X87" s="148"/>
      <c r="Y87" s="140"/>
      <c r="Z87" s="140"/>
      <c r="AA87" s="140"/>
      <c r="AB87" s="116"/>
      <c r="AC87" s="140"/>
      <c r="AD87" s="140"/>
      <c r="AE87" s="140"/>
      <c r="AF87" s="140"/>
      <c r="AG87" s="140"/>
      <c r="AH87" s="140"/>
      <c r="AI87" s="140"/>
      <c r="AJ87" s="140"/>
      <c r="AK87" s="140"/>
      <c r="AL87" s="140"/>
      <c r="AM87" s="140"/>
      <c r="AN87" s="140"/>
      <c r="AO87" s="140"/>
      <c r="AP87" s="140"/>
      <c r="AQ87" s="140"/>
      <c r="AR87" s="140"/>
      <c r="AS87" s="140"/>
      <c r="AT87" s="140"/>
      <c r="AU87" s="140"/>
      <c r="AV87" s="140"/>
      <c r="AW87" s="140"/>
      <c r="AX87" s="140"/>
      <c r="AY87" s="140"/>
      <c r="AZ87" s="140"/>
      <c r="BA87" s="140"/>
      <c r="BB87" s="140"/>
      <c r="BC87" s="140"/>
      <c r="BD87" s="140"/>
      <c r="BE87" s="140"/>
      <c r="BF87" s="140"/>
      <c r="BG87" s="140"/>
      <c r="BH87" s="140"/>
      <c r="BI87" s="140"/>
      <c r="BJ87" s="140"/>
      <c r="BK87" s="140"/>
      <c r="BL87" s="140"/>
      <c r="BM87" s="140"/>
      <c r="BN87" s="140"/>
      <c r="BO87" s="140"/>
      <c r="BP87" s="140"/>
      <c r="BQ87" s="140"/>
      <c r="BR87" s="140"/>
      <c r="BS87" s="140"/>
      <c r="BT87" s="140" t="s">
        <v>233</v>
      </c>
      <c r="BU87" s="140"/>
      <c r="BV87" s="140"/>
      <c r="BW87" s="140"/>
      <c r="BX87" s="140"/>
      <c r="BY87" s="140"/>
      <c r="BZ87" s="140"/>
      <c r="CA87" s="140"/>
      <c r="CB87" s="140"/>
      <c r="CC87" s="140"/>
      <c r="CD87" s="140"/>
      <c r="CE87" s="140"/>
      <c r="CF87" s="140"/>
      <c r="CG87" s="140"/>
      <c r="CH87" s="140"/>
      <c r="CI87" s="140"/>
      <c r="CJ87" s="140"/>
      <c r="CK87" s="140"/>
      <c r="CL87" s="140"/>
      <c r="CM87" s="140"/>
      <c r="CN87" s="100"/>
      <c r="CO87" s="140"/>
      <c r="CP87" s="140"/>
      <c r="CQ87" s="140"/>
      <c r="CR87" s="100"/>
      <c r="CS87" s="140"/>
      <c r="CT87" s="140"/>
      <c r="CU87" s="140"/>
      <c r="CV87" s="140"/>
      <c r="CW87" s="140"/>
      <c r="CX87" s="140"/>
      <c r="CY87" s="140"/>
      <c r="CZ87" s="140"/>
      <c r="DA87" s="140"/>
      <c r="DB87" s="140"/>
      <c r="DC87" s="140"/>
      <c r="DD87" s="140"/>
      <c r="DE87" s="140"/>
      <c r="DF87" s="140"/>
      <c r="DG87" s="140"/>
      <c r="DH87" s="140"/>
      <c r="DI87" s="140"/>
      <c r="DJ87" s="140"/>
      <c r="DK87" s="140"/>
      <c r="DL87" s="140"/>
      <c r="DM87" s="140"/>
      <c r="DN87" s="140"/>
      <c r="DO87" s="140"/>
      <c r="DP87" s="140"/>
      <c r="DQ87" s="140"/>
      <c r="DR87" s="140"/>
      <c r="DS87" s="140"/>
      <c r="DT87" s="140"/>
      <c r="DU87" s="140"/>
      <c r="DV87" s="140"/>
      <c r="DW87" s="140"/>
      <c r="DX87" s="140"/>
      <c r="DY87" s="140"/>
      <c r="DZ87" s="140"/>
      <c r="EA87" s="141"/>
    </row>
    <row r="88" spans="1:131" ht="15" customHeight="1" x14ac:dyDescent="0.25">
      <c r="A88" s="39">
        <v>64</v>
      </c>
      <c r="B88" s="265" t="s">
        <v>304</v>
      </c>
      <c r="C88" s="265"/>
      <c r="D88" s="265"/>
      <c r="E88" s="265"/>
      <c r="F88" s="265"/>
      <c r="G88" s="265"/>
      <c r="H88" s="30" t="s">
        <v>228</v>
      </c>
      <c r="I88" s="32">
        <v>280</v>
      </c>
      <c r="J88" s="27">
        <v>230845</v>
      </c>
      <c r="K88" s="28">
        <f t="shared" ref="K88:K92" si="239">ROUND(I88*J88,2)</f>
        <v>64636600</v>
      </c>
      <c r="L88" s="100">
        <v>196218</v>
      </c>
      <c r="M88" s="112">
        <f>ROUND(L88,0)</f>
        <v>196218</v>
      </c>
      <c r="N88" s="10" t="str">
        <f>IF(M88&gt;$J88,"SI","NO")</f>
        <v>NO</v>
      </c>
      <c r="O88" s="132">
        <f>M88*$I88</f>
        <v>54941040</v>
      </c>
      <c r="P88" s="137">
        <v>221611</v>
      </c>
      <c r="Q88" s="112">
        <f>ROUND(P88,0)</f>
        <v>221611</v>
      </c>
      <c r="R88" s="10" t="str">
        <f>IF(Q88&gt;$J88,"SI","NO")</f>
        <v>NO</v>
      </c>
      <c r="S88" s="132">
        <f>Q88*$I88</f>
        <v>62051080</v>
      </c>
      <c r="T88" s="143">
        <v>207760</v>
      </c>
      <c r="U88" s="112">
        <f>ROUND(T88,0)</f>
        <v>207760</v>
      </c>
      <c r="V88" s="10" t="str">
        <f>IF(U88&gt;$J88,"SI","NO")</f>
        <v>NO</v>
      </c>
      <c r="W88" s="132">
        <f>U88*$I88</f>
        <v>58172800</v>
      </c>
      <c r="X88" s="143">
        <v>210069</v>
      </c>
      <c r="Y88" s="112">
        <f>ROUND(X88,0)</f>
        <v>210069</v>
      </c>
      <c r="Z88" s="10" t="str">
        <f>IF(Y88&gt;$J88,"SI","NO")</f>
        <v>NO</v>
      </c>
      <c r="AA88" s="132">
        <f>Y88*$I88</f>
        <v>58819320</v>
      </c>
      <c r="AB88" s="28">
        <v>218679</v>
      </c>
      <c r="AC88" s="112">
        <f>ROUND(AB88,0)</f>
        <v>218679</v>
      </c>
      <c r="AD88" s="10" t="str">
        <f>IF(AC88&gt;$J88,"SI","NO")</f>
        <v>NO</v>
      </c>
      <c r="AE88" s="132">
        <f>AC88*$I88</f>
        <v>61230120</v>
      </c>
      <c r="AF88" s="132">
        <v>218600</v>
      </c>
      <c r="AG88" s="112">
        <f>ROUND(AF88,0)</f>
        <v>218600</v>
      </c>
      <c r="AH88" s="10" t="str">
        <f>IF(AG88&gt;$J88,"SI","NO")</f>
        <v>NO</v>
      </c>
      <c r="AI88" s="132">
        <f>AG88*$I88</f>
        <v>61208000</v>
      </c>
      <c r="AJ88" s="27">
        <v>228000</v>
      </c>
      <c r="AK88" s="112">
        <f>ROUND(AJ88,0)</f>
        <v>228000</v>
      </c>
      <c r="AL88" s="10" t="str">
        <f>IF(AK88&gt;$J88,"SI","NO")</f>
        <v>NO</v>
      </c>
      <c r="AM88" s="132">
        <f>AK88*$I88</f>
        <v>63840000</v>
      </c>
      <c r="AN88" s="27">
        <v>212562.08</v>
      </c>
      <c r="AO88" s="112">
        <f>ROUND(AN88,0)</f>
        <v>212562</v>
      </c>
      <c r="AP88" s="10" t="str">
        <f>IF(AO88&gt;$J88,"SI","NO")</f>
        <v>NO</v>
      </c>
      <c r="AQ88" s="132">
        <f>AO88*$I88</f>
        <v>59517360</v>
      </c>
      <c r="AR88" s="158">
        <v>208522</v>
      </c>
      <c r="AS88" s="112">
        <f>ROUND(AR88,0)</f>
        <v>208522</v>
      </c>
      <c r="AT88" s="10" t="str">
        <f>IF(AS88&gt;$J88,"SI","NO")</f>
        <v>NO</v>
      </c>
      <c r="AU88" s="132">
        <f>AS88*$I88</f>
        <v>58386160</v>
      </c>
      <c r="AV88" s="28">
        <v>200835</v>
      </c>
      <c r="AW88" s="112">
        <f>ROUND(AV88,0)</f>
        <v>200835</v>
      </c>
      <c r="AX88" s="10" t="str">
        <f>IF(AW88&gt;$J88,"SI","NO")</f>
        <v>NO</v>
      </c>
      <c r="AY88" s="132">
        <f>AW88*$I88</f>
        <v>56233800</v>
      </c>
      <c r="AZ88" s="28">
        <v>217317.48</v>
      </c>
      <c r="BA88" s="112">
        <f>ROUND(AZ88,0)</f>
        <v>217317</v>
      </c>
      <c r="BB88" s="10" t="str">
        <f>IF(BA88&gt;$J88,"SI","NO")</f>
        <v>NO</v>
      </c>
      <c r="BC88" s="132">
        <f>BA88*$I88</f>
        <v>60848760</v>
      </c>
      <c r="BD88" s="28">
        <v>156150</v>
      </c>
      <c r="BE88" s="112">
        <f>ROUND(BD88,0)</f>
        <v>156150</v>
      </c>
      <c r="BF88" s="10" t="str">
        <f>IF(BE88&gt;$J88,"SI","NO")</f>
        <v>NO</v>
      </c>
      <c r="BG88" s="132">
        <f>BE88*$I88</f>
        <v>43722000</v>
      </c>
      <c r="BH88" s="28">
        <v>220457</v>
      </c>
      <c r="BI88" s="112">
        <f>ROUND(BH88,0)</f>
        <v>220457</v>
      </c>
      <c r="BJ88" s="10" t="str">
        <f>IF(BI88&gt;$J88,"SI","NO")</f>
        <v>NO</v>
      </c>
      <c r="BK88" s="132">
        <f>BI88*$I88</f>
        <v>61727960</v>
      </c>
      <c r="BL88" s="28">
        <v>220435</v>
      </c>
      <c r="BM88" s="112">
        <f>ROUND(BL88,0)</f>
        <v>220435</v>
      </c>
      <c r="BN88" s="10" t="str">
        <f>IF(BM88&gt;$J88,"SI","NO")</f>
        <v>NO</v>
      </c>
      <c r="BO88" s="132">
        <f>BM88*$I88</f>
        <v>61721800</v>
      </c>
      <c r="BP88" s="108">
        <v>205683</v>
      </c>
      <c r="BQ88" s="112">
        <f t="shared" si="161"/>
        <v>205683</v>
      </c>
      <c r="BR88" s="10" t="str">
        <f t="shared" si="55"/>
        <v>NO</v>
      </c>
      <c r="BS88" s="132">
        <f t="shared" ref="BS88:BS92" si="240">BQ88*$I88</f>
        <v>57591240</v>
      </c>
      <c r="BT88" s="132">
        <v>218680</v>
      </c>
      <c r="BU88" s="112">
        <f>ROUND(BT88,0)</f>
        <v>218680</v>
      </c>
      <c r="BV88" s="10" t="str">
        <f>IF(BU88&gt;$J88,"SI","NO")</f>
        <v>NO</v>
      </c>
      <c r="BW88" s="132">
        <f>BU88*$I88</f>
        <v>61230400</v>
      </c>
      <c r="BX88" s="113">
        <v>203144</v>
      </c>
      <c r="BY88" s="112">
        <f>ROUND(BX88,0)</f>
        <v>203144</v>
      </c>
      <c r="BZ88" s="10" t="str">
        <f>IF(BY88&gt;$J88,"SI","NO")</f>
        <v>NO</v>
      </c>
      <c r="CA88" s="132">
        <f>BY88*$I88</f>
        <v>56880320</v>
      </c>
      <c r="CB88" s="113">
        <v>230745</v>
      </c>
      <c r="CC88" s="112">
        <f>ROUND(CB88,0)</f>
        <v>230745</v>
      </c>
      <c r="CD88" s="10" t="str">
        <f>IF(CC88&gt;$J88,"SI","NO")</f>
        <v>NO</v>
      </c>
      <c r="CE88" s="132">
        <f>CC88*$I88</f>
        <v>64608600</v>
      </c>
      <c r="CF88" s="100">
        <v>223000</v>
      </c>
      <c r="CG88" s="112">
        <f>ROUND(CF88,0)</f>
        <v>223000</v>
      </c>
      <c r="CH88" s="10" t="str">
        <f>IF(CG88&gt;$J88,"SI","NO")</f>
        <v>NO</v>
      </c>
      <c r="CI88" s="132">
        <f>CG88*$I88</f>
        <v>62440000</v>
      </c>
      <c r="CJ88" s="100">
        <v>230845</v>
      </c>
      <c r="CK88" s="112">
        <f>ROUND(CJ88,0)</f>
        <v>230845</v>
      </c>
      <c r="CL88" s="10" t="str">
        <f>IF(CK88&gt;$J88,"SI","NO")</f>
        <v>NO</v>
      </c>
      <c r="CM88" s="132">
        <f>CK88*$I88</f>
        <v>64636600</v>
      </c>
      <c r="CN88" s="100">
        <v>203150</v>
      </c>
      <c r="CO88" s="112">
        <f>ROUND(CN88,0)</f>
        <v>203150</v>
      </c>
      <c r="CP88" s="10" t="str">
        <f>IF(CO88&gt;$J88,"SI","NO")</f>
        <v>NO</v>
      </c>
      <c r="CQ88" s="132">
        <f>CO88*$I88</f>
        <v>56882000</v>
      </c>
      <c r="CR88" s="100">
        <v>196380</v>
      </c>
      <c r="CS88" s="112">
        <f>ROUND(CR88,0)</f>
        <v>196380</v>
      </c>
      <c r="CT88" s="10" t="str">
        <f>IF(CS88&gt;$J88,"SI","NO")</f>
        <v>NO</v>
      </c>
      <c r="CU88" s="132">
        <f>CS88*$I88</f>
        <v>54986400</v>
      </c>
      <c r="CV88" s="10"/>
      <c r="CW88" s="10"/>
      <c r="CX88" s="10"/>
      <c r="CY88" s="10"/>
      <c r="CZ88" s="100">
        <v>218610</v>
      </c>
      <c r="DA88" s="112">
        <f>ROUND(CZ88,0)</f>
        <v>218610</v>
      </c>
      <c r="DB88" s="10" t="str">
        <f>IF(DA88&gt;$J88,"SI","NO")</f>
        <v>NO</v>
      </c>
      <c r="DC88" s="132">
        <f>DA88*$I88</f>
        <v>61210800</v>
      </c>
      <c r="DD88" s="100">
        <v>219303</v>
      </c>
      <c r="DE88" s="112">
        <f>ROUND(DD88,0)</f>
        <v>219303</v>
      </c>
      <c r="DF88" s="10" t="str">
        <f>IF(DE88&gt;$J88,"SI","NO")</f>
        <v>NO</v>
      </c>
      <c r="DG88" s="132">
        <f>DE88*$I88</f>
        <v>61404840</v>
      </c>
      <c r="DH88" s="100">
        <v>197372</v>
      </c>
      <c r="DI88" s="112">
        <f>ROUND(DH88,0)</f>
        <v>197372</v>
      </c>
      <c r="DJ88" s="10" t="str">
        <f>IF(DI88&gt;$J88,"SI","NO")</f>
        <v>NO</v>
      </c>
      <c r="DK88" s="132">
        <f>DI88*$I88</f>
        <v>55264160</v>
      </c>
      <c r="DL88" s="10"/>
      <c r="DM88" s="10"/>
      <c r="DN88" s="10"/>
      <c r="DO88" s="10"/>
      <c r="DP88" s="10"/>
      <c r="DQ88" s="10"/>
      <c r="DR88" s="10"/>
      <c r="DS88" s="10"/>
      <c r="DT88" s="10"/>
      <c r="DU88" s="10"/>
      <c r="DV88" s="10"/>
      <c r="DW88" s="10"/>
      <c r="DX88" s="10"/>
      <c r="DY88" s="10"/>
      <c r="DZ88" s="10"/>
      <c r="EA88" s="10"/>
    </row>
    <row r="89" spans="1:131" ht="15" customHeight="1" x14ac:dyDescent="0.25">
      <c r="A89" s="39">
        <v>65</v>
      </c>
      <c r="B89" s="265" t="s">
        <v>305</v>
      </c>
      <c r="C89" s="265"/>
      <c r="D89" s="265"/>
      <c r="E89" s="265"/>
      <c r="F89" s="265"/>
      <c r="G89" s="265"/>
      <c r="H89" s="30" t="s">
        <v>228</v>
      </c>
      <c r="I89" s="32">
        <v>78</v>
      </c>
      <c r="J89" s="27">
        <v>1024725</v>
      </c>
      <c r="K89" s="28">
        <f t="shared" si="239"/>
        <v>79928550</v>
      </c>
      <c r="L89" s="101">
        <v>871016</v>
      </c>
      <c r="M89" s="112">
        <f>ROUND(L89,0)</f>
        <v>871016</v>
      </c>
      <c r="N89" s="10" t="str">
        <f>IF(M89&gt;$J89,"SI","NO")</f>
        <v>NO</v>
      </c>
      <c r="O89" s="132">
        <f>M89*$I89</f>
        <v>67939248</v>
      </c>
      <c r="P89" s="138">
        <v>1024520</v>
      </c>
      <c r="Q89" s="112">
        <f>ROUND(P89,0)</f>
        <v>1024520</v>
      </c>
      <c r="R89" s="10" t="str">
        <f>IF(Q89&gt;$J89,"SI","NO")</f>
        <v>NO</v>
      </c>
      <c r="S89" s="132">
        <f>Q89*$I89</f>
        <v>79912560</v>
      </c>
      <c r="T89" s="144">
        <v>922252</v>
      </c>
      <c r="U89" s="112">
        <f>ROUND(T89,0)</f>
        <v>922252</v>
      </c>
      <c r="V89" s="10" t="str">
        <f>IF(U89&gt;$J89,"SI","NO")</f>
        <v>NO</v>
      </c>
      <c r="W89" s="132">
        <f>U89*$I89</f>
        <v>71935656</v>
      </c>
      <c r="X89" s="144">
        <v>932500</v>
      </c>
      <c r="Y89" s="112">
        <f>ROUND(X89,0)</f>
        <v>932500</v>
      </c>
      <c r="Z89" s="10" t="str">
        <f>IF(Y89&gt;$J89,"SI","NO")</f>
        <v>NO</v>
      </c>
      <c r="AA89" s="132">
        <f>Y89*$I89</f>
        <v>72735000</v>
      </c>
      <c r="AB89" s="28">
        <v>970722</v>
      </c>
      <c r="AC89" s="112">
        <f>ROUND(AB89,0)</f>
        <v>970722</v>
      </c>
      <c r="AD89" s="10" t="str">
        <f>IF(AC89&gt;$J89,"SI","NO")</f>
        <v>NO</v>
      </c>
      <c r="AE89" s="132">
        <f>AC89*$I89</f>
        <v>75716316</v>
      </c>
      <c r="AF89" s="132">
        <v>970400</v>
      </c>
      <c r="AG89" s="112">
        <f>ROUND(AF89,0)</f>
        <v>970400</v>
      </c>
      <c r="AH89" s="10" t="str">
        <f>IF(AG89&gt;$J89,"SI","NO")</f>
        <v>NO</v>
      </c>
      <c r="AI89" s="132">
        <f>AG89*$I89</f>
        <v>75691200</v>
      </c>
      <c r="AJ89" s="27">
        <v>988254</v>
      </c>
      <c r="AK89" s="112">
        <f>ROUND(AJ89,0)</f>
        <v>988254</v>
      </c>
      <c r="AL89" s="10" t="str">
        <f>IF(AK89&gt;$J89,"SI","NO")</f>
        <v>NO</v>
      </c>
      <c r="AM89" s="132">
        <f>AK89*$I89</f>
        <v>77083812</v>
      </c>
      <c r="AN89" s="27">
        <v>943566.78</v>
      </c>
      <c r="AO89" s="112">
        <f>ROUND(AN89,0)</f>
        <v>943567</v>
      </c>
      <c r="AP89" s="10" t="str">
        <f>IF(AO89&gt;$J89,"SI","NO")</f>
        <v>NO</v>
      </c>
      <c r="AQ89" s="132">
        <f>AO89*$I89</f>
        <v>73598226</v>
      </c>
      <c r="AR89" s="158">
        <v>925634</v>
      </c>
      <c r="AS89" s="112">
        <f>ROUND(AR89,0)</f>
        <v>925634</v>
      </c>
      <c r="AT89" s="10" t="str">
        <f>IF(AS89&gt;$J89,"SI","NO")</f>
        <v>NO</v>
      </c>
      <c r="AU89" s="132">
        <f>AS89*$I89</f>
        <v>72199452</v>
      </c>
      <c r="AV89" s="28">
        <v>963242</v>
      </c>
      <c r="AW89" s="112">
        <f>ROUND(AV89,0)</f>
        <v>963242</v>
      </c>
      <c r="AX89" s="10" t="str">
        <f>IF(AW89&gt;$J89,"SI","NO")</f>
        <v>NO</v>
      </c>
      <c r="AY89" s="132">
        <f>AW89*$I89</f>
        <v>75132876</v>
      </c>
      <c r="AZ89" s="28">
        <v>964676.12</v>
      </c>
      <c r="BA89" s="112">
        <f>ROUND(AZ89,0)</f>
        <v>964676</v>
      </c>
      <c r="BB89" s="10" t="str">
        <f>IF(BA89&gt;$J89,"SI","NO")</f>
        <v>NO</v>
      </c>
      <c r="BC89" s="132">
        <f>BA89*$I89</f>
        <v>75244728</v>
      </c>
      <c r="BD89" s="28">
        <v>1024724</v>
      </c>
      <c r="BE89" s="112">
        <f>ROUND(BD89,0)</f>
        <v>1024724</v>
      </c>
      <c r="BF89" s="10" t="str">
        <f>IF(BE89&gt;$J89,"SI","NO")</f>
        <v>NO</v>
      </c>
      <c r="BG89" s="132">
        <f>BE89*$I89</f>
        <v>79928472</v>
      </c>
      <c r="BH89" s="28">
        <v>983736</v>
      </c>
      <c r="BI89" s="112">
        <f>ROUND(BH89,0)</f>
        <v>983736</v>
      </c>
      <c r="BJ89" s="10" t="str">
        <f>IF(BI89&gt;$J89,"SI","NO")</f>
        <v>NO</v>
      </c>
      <c r="BK89" s="132">
        <f>BI89*$I89</f>
        <v>76731408</v>
      </c>
      <c r="BL89" s="28">
        <v>990310</v>
      </c>
      <c r="BM89" s="112">
        <f>ROUND(BL89,0)</f>
        <v>990310</v>
      </c>
      <c r="BN89" s="10" t="str">
        <f>IF(BM89&gt;$J89,"SI","NO")</f>
        <v>NO</v>
      </c>
      <c r="BO89" s="132">
        <f>BM89*$I89</f>
        <v>77244180</v>
      </c>
      <c r="BP89" s="109">
        <v>913030</v>
      </c>
      <c r="BQ89" s="112">
        <f t="shared" si="161"/>
        <v>913030</v>
      </c>
      <c r="BR89" s="10" t="str">
        <f t="shared" si="55"/>
        <v>NO</v>
      </c>
      <c r="BS89" s="132">
        <f t="shared" si="240"/>
        <v>71216340</v>
      </c>
      <c r="BT89" s="132">
        <v>970722</v>
      </c>
      <c r="BU89" s="112">
        <f>ROUND(BT89,0)</f>
        <v>970722</v>
      </c>
      <c r="BV89" s="10" t="str">
        <f>IF(BU89&gt;$J89,"SI","NO")</f>
        <v>NO</v>
      </c>
      <c r="BW89" s="132">
        <f>BU89*$I89</f>
        <v>75716316</v>
      </c>
      <c r="BX89" s="113">
        <v>912005</v>
      </c>
      <c r="BY89" s="112">
        <f>ROUND(BX89,0)</f>
        <v>912005</v>
      </c>
      <c r="BZ89" s="10" t="str">
        <f>IF(BY89&gt;$J89,"SI","NO")</f>
        <v>NO</v>
      </c>
      <c r="CA89" s="132">
        <f>BY89*$I89</f>
        <v>71136390</v>
      </c>
      <c r="CB89" s="113">
        <v>1024625</v>
      </c>
      <c r="CC89" s="112">
        <f>ROUND(CB89,0)</f>
        <v>1024625</v>
      </c>
      <c r="CD89" s="10" t="str">
        <f>IF(CC89&gt;$J89,"SI","NO")</f>
        <v>NO</v>
      </c>
      <c r="CE89" s="132">
        <f>CC89*$I89</f>
        <v>79920750</v>
      </c>
      <c r="CF89" s="101">
        <v>973489</v>
      </c>
      <c r="CG89" s="112">
        <f>ROUND(CF89,0)</f>
        <v>973489</v>
      </c>
      <c r="CH89" s="10" t="str">
        <f>IF(CG89&gt;$J89,"SI","NO")</f>
        <v>NO</v>
      </c>
      <c r="CI89" s="132">
        <f>CG89*$I89</f>
        <v>75932142</v>
      </c>
      <c r="CJ89" s="101">
        <v>1000000</v>
      </c>
      <c r="CK89" s="112">
        <f>ROUND(CJ89,0)</f>
        <v>1000000</v>
      </c>
      <c r="CL89" s="10" t="str">
        <f>IF(CK89&gt;$J89,"SI","NO")</f>
        <v>NO</v>
      </c>
      <c r="CM89" s="132">
        <f>CK89*$I89</f>
        <v>78000000</v>
      </c>
      <c r="CN89" s="100">
        <v>902000</v>
      </c>
      <c r="CO89" s="112">
        <f>ROUND(CN89,0)</f>
        <v>902000</v>
      </c>
      <c r="CP89" s="10" t="str">
        <f>IF(CO89&gt;$J89,"SI","NO")</f>
        <v>NO</v>
      </c>
      <c r="CQ89" s="132">
        <f>CO89*$I89</f>
        <v>70356000</v>
      </c>
      <c r="CR89" s="100">
        <v>871734</v>
      </c>
      <c r="CS89" s="112">
        <f>ROUND(CR89,0)</f>
        <v>871734</v>
      </c>
      <c r="CT89" s="10" t="str">
        <f>IF(CS89&gt;$J89,"SI","NO")</f>
        <v>NO</v>
      </c>
      <c r="CU89" s="132">
        <f>CS89*$I89</f>
        <v>67995252</v>
      </c>
      <c r="CV89" s="10"/>
      <c r="CW89" s="10"/>
      <c r="CX89" s="10"/>
      <c r="CY89" s="10"/>
      <c r="CZ89" s="101">
        <v>820805</v>
      </c>
      <c r="DA89" s="112">
        <f>ROUND(CZ89,0)</f>
        <v>820805</v>
      </c>
      <c r="DB89" s="10" t="str">
        <f>IF(DA89&gt;$J89,"SI","NO")</f>
        <v>NO</v>
      </c>
      <c r="DC89" s="132">
        <f>DA89*$I89</f>
        <v>64022790</v>
      </c>
      <c r="DD89" s="101">
        <v>973489</v>
      </c>
      <c r="DE89" s="112">
        <f>ROUND(DD89,0)</f>
        <v>973489</v>
      </c>
      <c r="DF89" s="10" t="str">
        <f>IF(DE89&gt;$J89,"SI","NO")</f>
        <v>NO</v>
      </c>
      <c r="DG89" s="132">
        <f>DE89*$I89</f>
        <v>75932142</v>
      </c>
      <c r="DH89" s="101">
        <v>876140</v>
      </c>
      <c r="DI89" s="112">
        <f>ROUND(DH89,0)</f>
        <v>876140</v>
      </c>
      <c r="DJ89" s="10" t="str">
        <f>IF(DI89&gt;$J89,"SI","NO")</f>
        <v>NO</v>
      </c>
      <c r="DK89" s="132">
        <f>DI89*$I89</f>
        <v>68338920</v>
      </c>
      <c r="DL89" s="10"/>
      <c r="DM89" s="10"/>
      <c r="DN89" s="10"/>
      <c r="DO89" s="10"/>
      <c r="DP89" s="10"/>
      <c r="DQ89" s="10"/>
      <c r="DR89" s="10"/>
      <c r="DS89" s="10"/>
      <c r="DT89" s="10"/>
      <c r="DU89" s="10"/>
      <c r="DV89" s="10"/>
      <c r="DW89" s="10"/>
      <c r="DX89" s="10"/>
      <c r="DY89" s="10"/>
      <c r="DZ89" s="10"/>
      <c r="EA89" s="10"/>
    </row>
    <row r="90" spans="1:131" ht="15" customHeight="1" x14ac:dyDescent="0.25">
      <c r="A90" s="39">
        <v>66</v>
      </c>
      <c r="B90" s="265" t="s">
        <v>306</v>
      </c>
      <c r="C90" s="265"/>
      <c r="D90" s="265"/>
      <c r="E90" s="265"/>
      <c r="F90" s="265"/>
      <c r="G90" s="265"/>
      <c r="H90" s="30" t="s">
        <v>228</v>
      </c>
      <c r="I90" s="32">
        <v>39</v>
      </c>
      <c r="J90" s="27">
        <v>1243974</v>
      </c>
      <c r="K90" s="28">
        <f t="shared" si="239"/>
        <v>48514986</v>
      </c>
      <c r="L90" s="101">
        <v>1057378</v>
      </c>
      <c r="M90" s="112">
        <f>ROUND(L90,0)</f>
        <v>1057378</v>
      </c>
      <c r="N90" s="10" t="str">
        <f>IF(M90&gt;$J90,"SI","NO")</f>
        <v>NO</v>
      </c>
      <c r="O90" s="132">
        <f>M90*$I90</f>
        <v>41237742</v>
      </c>
      <c r="P90" s="138">
        <v>1243725</v>
      </c>
      <c r="Q90" s="112">
        <f>ROUND(P90,0)</f>
        <v>1243725</v>
      </c>
      <c r="R90" s="10" t="str">
        <f>IF(Q90&gt;$J90,"SI","NO")</f>
        <v>NO</v>
      </c>
      <c r="S90" s="132">
        <f>Q90*$I90</f>
        <v>48505275</v>
      </c>
      <c r="T90" s="144">
        <v>1119576</v>
      </c>
      <c r="U90" s="112">
        <f>ROUND(T90,0)</f>
        <v>1119576</v>
      </c>
      <c r="V90" s="10" t="str">
        <f>IF(U90&gt;$J90,"SI","NO")</f>
        <v>NO</v>
      </c>
      <c r="W90" s="132">
        <f>U90*$I90</f>
        <v>43663464</v>
      </c>
      <c r="X90" s="144">
        <v>1132016</v>
      </c>
      <c r="Y90" s="112">
        <f>ROUND(X90,0)</f>
        <v>1132016</v>
      </c>
      <c r="Z90" s="10" t="str">
        <f>IF(Y90&gt;$J90,"SI","NO")</f>
        <v>NO</v>
      </c>
      <c r="AA90" s="132">
        <f>Y90*$I90</f>
        <v>44148624</v>
      </c>
      <c r="AB90" s="28">
        <v>1178417</v>
      </c>
      <c r="AC90" s="112">
        <f>ROUND(AB90,0)</f>
        <v>1178417</v>
      </c>
      <c r="AD90" s="10" t="str">
        <f>IF(AC90&gt;$J90,"SI","NO")</f>
        <v>NO</v>
      </c>
      <c r="AE90" s="132">
        <f>AC90*$I90</f>
        <v>45958263</v>
      </c>
      <c r="AF90" s="132">
        <v>1178000</v>
      </c>
      <c r="AG90" s="112">
        <f>ROUND(AF90,0)</f>
        <v>1178000</v>
      </c>
      <c r="AH90" s="10" t="str">
        <f>IF(AG90&gt;$J90,"SI","NO")</f>
        <v>NO</v>
      </c>
      <c r="AI90" s="132">
        <f>AG90*$I90</f>
        <v>45942000</v>
      </c>
      <c r="AJ90" s="27">
        <v>1230000</v>
      </c>
      <c r="AK90" s="112">
        <f>ROUND(AJ90,0)</f>
        <v>1230000</v>
      </c>
      <c r="AL90" s="10" t="str">
        <f>IF(AK90&gt;$J90,"SI","NO")</f>
        <v>NO</v>
      </c>
      <c r="AM90" s="132">
        <f>AK90*$I90</f>
        <v>47970000</v>
      </c>
      <c r="AN90" s="27">
        <v>1145451.26</v>
      </c>
      <c r="AO90" s="112">
        <f>ROUND(AN90,0)</f>
        <v>1145451</v>
      </c>
      <c r="AP90" s="10" t="str">
        <f>IF(AO90&gt;$J90,"SI","NO")</f>
        <v>NO</v>
      </c>
      <c r="AQ90" s="132">
        <f>AO90*$I90</f>
        <v>44672589</v>
      </c>
      <c r="AR90" s="158">
        <v>1123682</v>
      </c>
      <c r="AS90" s="112">
        <f>ROUND(AR90,0)</f>
        <v>1123682</v>
      </c>
      <c r="AT90" s="10" t="str">
        <f>IF(AS90&gt;$J90,"SI","NO")</f>
        <v>NO</v>
      </c>
      <c r="AU90" s="132">
        <f>AS90*$I90</f>
        <v>43823598</v>
      </c>
      <c r="AV90" s="28">
        <v>1169336</v>
      </c>
      <c r="AW90" s="112">
        <f>ROUND(AV90,0)</f>
        <v>1169336</v>
      </c>
      <c r="AX90" s="10" t="str">
        <f>IF(AW90&gt;$J90,"SI","NO")</f>
        <v>NO</v>
      </c>
      <c r="AY90" s="132">
        <f>AW90*$I90</f>
        <v>45604104</v>
      </c>
      <c r="AZ90" s="28">
        <v>1171077.1200000001</v>
      </c>
      <c r="BA90" s="112">
        <f>ROUND(AZ90,0)</f>
        <v>1171077</v>
      </c>
      <c r="BB90" s="10" t="str">
        <f>IF(BA90&gt;$J90,"SI","NO")</f>
        <v>NO</v>
      </c>
      <c r="BC90" s="132">
        <f>BA90*$I90</f>
        <v>45672003</v>
      </c>
      <c r="BD90" s="28">
        <v>1243973</v>
      </c>
      <c r="BE90" s="112">
        <f>ROUND(BD90,0)</f>
        <v>1243973</v>
      </c>
      <c r="BF90" s="10" t="str">
        <f>IF(BE90&gt;$J90,"SI","NO")</f>
        <v>NO</v>
      </c>
      <c r="BG90" s="132">
        <f>BE90*$I90</f>
        <v>48514947</v>
      </c>
      <c r="BH90" s="28">
        <v>1194215</v>
      </c>
      <c r="BI90" s="112">
        <f>ROUND(BH90,0)</f>
        <v>1194215</v>
      </c>
      <c r="BJ90" s="10" t="str">
        <f>IF(BI90&gt;$J90,"SI","NO")</f>
        <v>NO</v>
      </c>
      <c r="BK90" s="132">
        <f>BI90*$I90</f>
        <v>46574385</v>
      </c>
      <c r="BL90" s="28">
        <v>1027780</v>
      </c>
      <c r="BM90" s="112">
        <f>ROUND(BL90,0)</f>
        <v>1027780</v>
      </c>
      <c r="BN90" s="10" t="str">
        <f>IF(BM90&gt;$J90,"SI","NO")</f>
        <v>NO</v>
      </c>
      <c r="BO90" s="132">
        <f>BM90*$I90</f>
        <v>40083420</v>
      </c>
      <c r="BP90" s="109">
        <v>1108381</v>
      </c>
      <c r="BQ90" s="112">
        <f t="shared" si="161"/>
        <v>1108381</v>
      </c>
      <c r="BR90" s="10" t="str">
        <f t="shared" si="55"/>
        <v>NO</v>
      </c>
      <c r="BS90" s="132">
        <f t="shared" si="240"/>
        <v>43226859</v>
      </c>
      <c r="BT90" s="132">
        <v>1178418</v>
      </c>
      <c r="BU90" s="112">
        <f>ROUND(BT90,0)</f>
        <v>1178418</v>
      </c>
      <c r="BV90" s="10" t="str">
        <f>IF(BU90&gt;$J90,"SI","NO")</f>
        <v>NO</v>
      </c>
      <c r="BW90" s="132">
        <f>BU90*$I90</f>
        <v>45958302</v>
      </c>
      <c r="BX90" s="113">
        <v>1094697</v>
      </c>
      <c r="BY90" s="112">
        <f>ROUND(BX90,0)</f>
        <v>1094697</v>
      </c>
      <c r="BZ90" s="10" t="str">
        <f>IF(BY90&gt;$J90,"SI","NO")</f>
        <v>NO</v>
      </c>
      <c r="CA90" s="132">
        <f>BY90*$I90</f>
        <v>42693183</v>
      </c>
      <c r="CB90" s="113">
        <v>1243874</v>
      </c>
      <c r="CC90" s="112">
        <f>ROUND(CB90,0)</f>
        <v>1243874</v>
      </c>
      <c r="CD90" s="10" t="str">
        <f>IF(CC90&gt;$J90,"SI","NO")</f>
        <v>NO</v>
      </c>
      <c r="CE90" s="132">
        <f>CC90*$I90</f>
        <v>48511086</v>
      </c>
      <c r="CF90" s="101">
        <v>1181775</v>
      </c>
      <c r="CG90" s="112">
        <f>ROUND(CF90,0)</f>
        <v>1181775</v>
      </c>
      <c r="CH90" s="10" t="str">
        <f>IF(CG90&gt;$J90,"SI","NO")</f>
        <v>NO</v>
      </c>
      <c r="CI90" s="132">
        <f>CG90*$I90</f>
        <v>46089225</v>
      </c>
      <c r="CJ90" s="101">
        <v>1200000</v>
      </c>
      <c r="CK90" s="112">
        <f>ROUND(CJ90,0)</f>
        <v>1200000</v>
      </c>
      <c r="CL90" s="10" t="str">
        <f>IF(CK90&gt;$J90,"SI","NO")</f>
        <v>NO</v>
      </c>
      <c r="CM90" s="132">
        <f>CK90*$I90</f>
        <v>46800000</v>
      </c>
      <c r="CN90" s="100">
        <v>1095000</v>
      </c>
      <c r="CO90" s="112">
        <f>ROUND(CN90,0)</f>
        <v>1095000</v>
      </c>
      <c r="CP90" s="10" t="str">
        <f>IF(CO90&gt;$J90,"SI","NO")</f>
        <v>NO</v>
      </c>
      <c r="CQ90" s="132">
        <f>CO90*$I90</f>
        <v>42705000</v>
      </c>
      <c r="CR90" s="100">
        <v>1058249</v>
      </c>
      <c r="CS90" s="112">
        <f>ROUND(CR90,0)</f>
        <v>1058249</v>
      </c>
      <c r="CT90" s="10" t="str">
        <f>IF(CS90&gt;$J90,"SI","NO")</f>
        <v>NO</v>
      </c>
      <c r="CU90" s="132">
        <f>CS90*$I90</f>
        <v>41271711</v>
      </c>
      <c r="CV90" s="10"/>
      <c r="CW90" s="10"/>
      <c r="CX90" s="10"/>
      <c r="CY90" s="10"/>
      <c r="CZ90" s="101">
        <v>1178043</v>
      </c>
      <c r="DA90" s="112">
        <f>ROUND(CZ90,0)</f>
        <v>1178043</v>
      </c>
      <c r="DB90" s="10" t="str">
        <f>IF(DA90&gt;$J90,"SI","NO")</f>
        <v>NO</v>
      </c>
      <c r="DC90" s="132">
        <f>DA90*$I90</f>
        <v>45943677</v>
      </c>
      <c r="DD90" s="101">
        <v>1181775</v>
      </c>
      <c r="DE90" s="112">
        <f>ROUND(DD90,0)</f>
        <v>1181775</v>
      </c>
      <c r="DF90" s="10" t="str">
        <f>IF(DE90&gt;$J90,"SI","NO")</f>
        <v>NO</v>
      </c>
      <c r="DG90" s="132">
        <f>DE90*$I90</f>
        <v>46089225</v>
      </c>
      <c r="DH90" s="101">
        <v>1063598</v>
      </c>
      <c r="DI90" s="112">
        <f>ROUND(DH90,0)</f>
        <v>1063598</v>
      </c>
      <c r="DJ90" s="10" t="str">
        <f>IF(DI90&gt;$J90,"SI","NO")</f>
        <v>NO</v>
      </c>
      <c r="DK90" s="132">
        <f>DI90*$I90</f>
        <v>41480322</v>
      </c>
      <c r="DL90" s="10"/>
      <c r="DM90" s="10"/>
      <c r="DN90" s="10"/>
      <c r="DO90" s="10"/>
      <c r="DP90" s="10"/>
      <c r="DQ90" s="10"/>
      <c r="DR90" s="10"/>
      <c r="DS90" s="10"/>
      <c r="DT90" s="10"/>
      <c r="DU90" s="10"/>
      <c r="DV90" s="10"/>
      <c r="DW90" s="10"/>
      <c r="DX90" s="10"/>
      <c r="DY90" s="10"/>
      <c r="DZ90" s="10"/>
      <c r="EA90" s="10"/>
    </row>
    <row r="91" spans="1:131" ht="15" customHeight="1" x14ac:dyDescent="0.25">
      <c r="A91" s="39">
        <v>67</v>
      </c>
      <c r="B91" s="265" t="s">
        <v>307</v>
      </c>
      <c r="C91" s="265"/>
      <c r="D91" s="265"/>
      <c r="E91" s="265"/>
      <c r="F91" s="265"/>
      <c r="G91" s="265"/>
      <c r="H91" s="30" t="s">
        <v>308</v>
      </c>
      <c r="I91" s="32">
        <v>3</v>
      </c>
      <c r="J91" s="27">
        <v>181401</v>
      </c>
      <c r="K91" s="28">
        <f t="shared" si="239"/>
        <v>544203</v>
      </c>
      <c r="L91" s="101">
        <v>179587</v>
      </c>
      <c r="M91" s="112">
        <f>ROUND(L91,0)</f>
        <v>179587</v>
      </c>
      <c r="N91" s="10" t="str">
        <f>IF(M91&gt;$J91,"SI","NO")</f>
        <v>NO</v>
      </c>
      <c r="O91" s="132">
        <f>M91*$I91</f>
        <v>538761</v>
      </c>
      <c r="P91" s="138">
        <v>168703</v>
      </c>
      <c r="Q91" s="112">
        <f>ROUND(P91,0)</f>
        <v>168703</v>
      </c>
      <c r="R91" s="10" t="str">
        <f>IF(Q91&gt;$J91,"SI","NO")</f>
        <v>NO</v>
      </c>
      <c r="S91" s="132">
        <f>Q91*$I91</f>
        <v>506109</v>
      </c>
      <c r="T91" s="144">
        <v>163260</v>
      </c>
      <c r="U91" s="112">
        <f>ROUND(T91,0)</f>
        <v>163260</v>
      </c>
      <c r="V91" s="10" t="str">
        <f>IF(U91&gt;$J91,"SI","NO")</f>
        <v>NO</v>
      </c>
      <c r="W91" s="132">
        <f>U91*$I91</f>
        <v>489780</v>
      </c>
      <c r="X91" s="144">
        <v>165075</v>
      </c>
      <c r="Y91" s="112">
        <f>ROUND(X91,0)</f>
        <v>165075</v>
      </c>
      <c r="Z91" s="10" t="str">
        <f>IF(Y91&gt;$J91,"SI","NO")</f>
        <v>NO</v>
      </c>
      <c r="AA91" s="132">
        <f>Y91*$I91</f>
        <v>495225</v>
      </c>
      <c r="AB91" s="28">
        <v>171841</v>
      </c>
      <c r="AC91" s="112">
        <f>ROUND(AB91,0)</f>
        <v>171841</v>
      </c>
      <c r="AD91" s="10" t="str">
        <f>IF(AC91&gt;$J91,"SI","NO")</f>
        <v>NO</v>
      </c>
      <c r="AE91" s="132">
        <f>AC91*$I91</f>
        <v>515523</v>
      </c>
      <c r="AF91" s="132">
        <v>171800</v>
      </c>
      <c r="AG91" s="112">
        <f>ROUND(AF91,0)</f>
        <v>171800</v>
      </c>
      <c r="AH91" s="10" t="str">
        <f>IF(AG91&gt;$J91,"SI","NO")</f>
        <v>NO</v>
      </c>
      <c r="AI91" s="132">
        <f>AG91*$I91</f>
        <v>515400</v>
      </c>
      <c r="AJ91" s="27">
        <v>180000</v>
      </c>
      <c r="AK91" s="112">
        <f>ROUND(AJ91,0)</f>
        <v>180000</v>
      </c>
      <c r="AL91" s="10" t="str">
        <f>IF(AK91&gt;$J91,"SI","NO")</f>
        <v>NO</v>
      </c>
      <c r="AM91" s="132">
        <f>AK91*$I91</f>
        <v>540000</v>
      </c>
      <c r="AN91" s="27">
        <v>167034.04</v>
      </c>
      <c r="AO91" s="112">
        <f>ROUND(AN91,0)</f>
        <v>167034</v>
      </c>
      <c r="AP91" s="10" t="str">
        <f>IF(AO91&gt;$J91,"SI","NO")</f>
        <v>NO</v>
      </c>
      <c r="AQ91" s="132">
        <f>AO91*$I91</f>
        <v>501102</v>
      </c>
      <c r="AR91" s="158">
        <v>163860</v>
      </c>
      <c r="AS91" s="112">
        <f>ROUND(AR91,0)</f>
        <v>163860</v>
      </c>
      <c r="AT91" s="10" t="str">
        <f>IF(AS91&gt;$J91,"SI","NO")</f>
        <v>NO</v>
      </c>
      <c r="AU91" s="132">
        <f>AS91*$I91</f>
        <v>491580</v>
      </c>
      <c r="AV91" s="28">
        <v>161447</v>
      </c>
      <c r="AW91" s="112">
        <f>ROUND(AV91,0)</f>
        <v>161447</v>
      </c>
      <c r="AX91" s="10" t="str">
        <f>IF(AW91&gt;$J91,"SI","NO")</f>
        <v>NO</v>
      </c>
      <c r="AY91" s="132">
        <f>AW91*$I91</f>
        <v>484341</v>
      </c>
      <c r="AZ91" s="28">
        <v>170770.9</v>
      </c>
      <c r="BA91" s="112">
        <f>ROUND(AZ91,0)</f>
        <v>170771</v>
      </c>
      <c r="BB91" s="10" t="str">
        <f>IF(BA91&gt;$J91,"SI","NO")</f>
        <v>NO</v>
      </c>
      <c r="BC91" s="132">
        <f>BA91*$I91</f>
        <v>512313</v>
      </c>
      <c r="BD91" s="28">
        <v>122704</v>
      </c>
      <c r="BE91" s="112">
        <f>ROUND(BD91,0)</f>
        <v>122704</v>
      </c>
      <c r="BF91" s="10" t="str">
        <f>IF(BE91&gt;$J91,"SI","NO")</f>
        <v>NO</v>
      </c>
      <c r="BG91" s="132">
        <f>BE91*$I91</f>
        <v>368112</v>
      </c>
      <c r="BH91" s="28">
        <v>178680</v>
      </c>
      <c r="BI91" s="112">
        <f>ROUND(BH91,0)</f>
        <v>178680</v>
      </c>
      <c r="BJ91" s="10" t="str">
        <f>IF(BI91&gt;$J91,"SI","NO")</f>
        <v>NO</v>
      </c>
      <c r="BK91" s="132">
        <f>BI91*$I91</f>
        <v>536040</v>
      </c>
      <c r="BL91" s="28">
        <v>180000</v>
      </c>
      <c r="BM91" s="112">
        <f>ROUND(BL91,0)</f>
        <v>180000</v>
      </c>
      <c r="BN91" s="10" t="str">
        <f>IF(BM91&gt;$J91,"SI","NO")</f>
        <v>NO</v>
      </c>
      <c r="BO91" s="132">
        <f>BM91*$I91</f>
        <v>540000</v>
      </c>
      <c r="BP91" s="109">
        <v>161628</v>
      </c>
      <c r="BQ91" s="112">
        <f t="shared" si="161"/>
        <v>161628</v>
      </c>
      <c r="BR91" s="10" t="str">
        <f t="shared" si="55"/>
        <v>NO</v>
      </c>
      <c r="BS91" s="132">
        <f t="shared" si="240"/>
        <v>484884</v>
      </c>
      <c r="BT91" s="132">
        <v>171842</v>
      </c>
      <c r="BU91" s="112">
        <f>ROUND(BT91,0)</f>
        <v>171842</v>
      </c>
      <c r="BV91" s="10" t="str">
        <f>IF(BU91&gt;$J91,"SI","NO")</f>
        <v>NO</v>
      </c>
      <c r="BW91" s="132">
        <f>BU91*$I91</f>
        <v>515526</v>
      </c>
      <c r="BX91" s="113">
        <v>181401</v>
      </c>
      <c r="BY91" s="112">
        <f>ROUND(BX91,0)</f>
        <v>181401</v>
      </c>
      <c r="BZ91" s="10" t="str">
        <f>IF(BY91&gt;$J91,"SI","NO")</f>
        <v>NO</v>
      </c>
      <c r="CA91" s="132">
        <f>BY91*$I91</f>
        <v>544203</v>
      </c>
      <c r="CB91" s="113">
        <v>181301</v>
      </c>
      <c r="CC91" s="112">
        <f>ROUND(CB91,0)</f>
        <v>181301</v>
      </c>
      <c r="CD91" s="10" t="str">
        <f>IF(CC91&gt;$J91,"SI","NO")</f>
        <v>NO</v>
      </c>
      <c r="CE91" s="132">
        <f>CC91*$I91</f>
        <v>543903</v>
      </c>
      <c r="CF91" s="101">
        <v>172331</v>
      </c>
      <c r="CG91" s="112">
        <f>ROUND(CF91,0)</f>
        <v>172331</v>
      </c>
      <c r="CH91" s="10" t="str">
        <f>IF(CG91&gt;$J91,"SI","NO")</f>
        <v>NO</v>
      </c>
      <c r="CI91" s="132">
        <f>CG91*$I91</f>
        <v>516993</v>
      </c>
      <c r="CJ91" s="101">
        <v>181401</v>
      </c>
      <c r="CK91" s="112">
        <f>ROUND(CJ91,0)</f>
        <v>181401</v>
      </c>
      <c r="CL91" s="10" t="str">
        <f>IF(CK91&gt;$J91,"SI","NO")</f>
        <v>NO</v>
      </c>
      <c r="CM91" s="132">
        <f>CK91*$I91</f>
        <v>544203</v>
      </c>
      <c r="CN91" s="100">
        <v>160000</v>
      </c>
      <c r="CO91" s="112">
        <f>ROUND(CN91,0)</f>
        <v>160000</v>
      </c>
      <c r="CP91" s="10" t="str">
        <f>IF(CO91&gt;$J91,"SI","NO")</f>
        <v>NO</v>
      </c>
      <c r="CQ91" s="132">
        <f>CO91*$I91</f>
        <v>480000</v>
      </c>
      <c r="CR91" s="100">
        <v>154318</v>
      </c>
      <c r="CS91" s="112">
        <f>ROUND(CR91,0)</f>
        <v>154318</v>
      </c>
      <c r="CT91" s="10" t="str">
        <f>IF(CS91&gt;$J91,"SI","NO")</f>
        <v>NO</v>
      </c>
      <c r="CU91" s="132">
        <f>CS91*$I91</f>
        <v>462954</v>
      </c>
      <c r="CV91" s="10"/>
      <c r="CW91" s="10"/>
      <c r="CX91" s="10"/>
      <c r="CY91" s="10"/>
      <c r="CZ91" s="101">
        <v>171787</v>
      </c>
      <c r="DA91" s="112">
        <f>ROUND(CZ91,0)</f>
        <v>171787</v>
      </c>
      <c r="DB91" s="10" t="str">
        <f>IF(DA91&gt;$J91,"SI","NO")</f>
        <v>NO</v>
      </c>
      <c r="DC91" s="132">
        <f>DA91*$I91</f>
        <v>515361</v>
      </c>
      <c r="DD91" s="101">
        <v>172331</v>
      </c>
      <c r="DE91" s="112">
        <f>ROUND(DD91,0)</f>
        <v>172331</v>
      </c>
      <c r="DF91" s="10" t="str">
        <f>IF(DE91&gt;$J91,"SI","NO")</f>
        <v>NO</v>
      </c>
      <c r="DG91" s="132">
        <f>DE91*$I91</f>
        <v>516993</v>
      </c>
      <c r="DH91" s="101">
        <v>155098</v>
      </c>
      <c r="DI91" s="112">
        <f>ROUND(DH91,0)</f>
        <v>155098</v>
      </c>
      <c r="DJ91" s="10" t="str">
        <f>IF(DI91&gt;$J91,"SI","NO")</f>
        <v>NO</v>
      </c>
      <c r="DK91" s="132">
        <f>DI91*$I91</f>
        <v>465294</v>
      </c>
      <c r="DL91" s="10"/>
      <c r="DM91" s="10"/>
      <c r="DN91" s="10"/>
      <c r="DO91" s="10"/>
      <c r="DP91" s="10"/>
      <c r="DQ91" s="10"/>
      <c r="DR91" s="10"/>
      <c r="DS91" s="10"/>
      <c r="DT91" s="10"/>
      <c r="DU91" s="10"/>
      <c r="DV91" s="10"/>
      <c r="DW91" s="10"/>
      <c r="DX91" s="10"/>
      <c r="DY91" s="10"/>
      <c r="DZ91" s="10"/>
      <c r="EA91" s="10"/>
    </row>
    <row r="92" spans="1:131" ht="15.75" customHeight="1" x14ac:dyDescent="0.25">
      <c r="A92" s="39">
        <v>68</v>
      </c>
      <c r="B92" s="265" t="s">
        <v>309</v>
      </c>
      <c r="C92" s="265"/>
      <c r="D92" s="265"/>
      <c r="E92" s="265"/>
      <c r="F92" s="265"/>
      <c r="G92" s="265"/>
      <c r="H92" s="25" t="s">
        <v>228</v>
      </c>
      <c r="I92" s="32">
        <v>28</v>
      </c>
      <c r="J92" s="27">
        <v>98636</v>
      </c>
      <c r="K92" s="28">
        <f t="shared" si="239"/>
        <v>2761808</v>
      </c>
      <c r="L92" s="101">
        <v>97650</v>
      </c>
      <c r="M92" s="112">
        <f>ROUND(L92,0)</f>
        <v>97650</v>
      </c>
      <c r="N92" s="10" t="str">
        <f>IF(M92&gt;$J92,"SI","NO")</f>
        <v>NO</v>
      </c>
      <c r="O92" s="132">
        <f>M92*$I92</f>
        <v>2734200</v>
      </c>
      <c r="P92" s="101">
        <v>78909</v>
      </c>
      <c r="Q92" s="112">
        <f>ROUND(P92,0)</f>
        <v>78909</v>
      </c>
      <c r="R92" s="10" t="str">
        <f>IF(Q92&gt;$J92,"SI","NO")</f>
        <v>NO</v>
      </c>
      <c r="S92" s="132">
        <f>Q92*$I92</f>
        <v>2209452</v>
      </c>
      <c r="T92" s="144">
        <v>88772</v>
      </c>
      <c r="U92" s="112">
        <f>ROUND(T92,0)</f>
        <v>88772</v>
      </c>
      <c r="V92" s="10" t="str">
        <f>IF(U92&gt;$J92,"SI","NO")</f>
        <v>NO</v>
      </c>
      <c r="W92" s="132">
        <f>U92*$I92</f>
        <v>2485616</v>
      </c>
      <c r="X92" s="144">
        <v>89759</v>
      </c>
      <c r="Y92" s="112">
        <f>ROUND(X92,0)</f>
        <v>89759</v>
      </c>
      <c r="Z92" s="10" t="str">
        <f>IF(Y92&gt;$J92,"SI","NO")</f>
        <v>NO</v>
      </c>
      <c r="AA92" s="132">
        <f>Y92*$I92</f>
        <v>2513252</v>
      </c>
      <c r="AB92" s="28">
        <v>69045</v>
      </c>
      <c r="AC92" s="112">
        <f>ROUND(AB92,0)</f>
        <v>69045</v>
      </c>
      <c r="AD92" s="10" t="str">
        <f>IF(AC92&gt;$J92,"SI","NO")</f>
        <v>NO</v>
      </c>
      <c r="AE92" s="132">
        <f>AC92*$I92</f>
        <v>1933260</v>
      </c>
      <c r="AF92" s="132">
        <v>93400</v>
      </c>
      <c r="AG92" s="112">
        <f>ROUND(AF92,0)</f>
        <v>93400</v>
      </c>
      <c r="AH92" s="10" t="str">
        <f>IF(AG92&gt;$J92,"SI","NO")</f>
        <v>NO</v>
      </c>
      <c r="AI92" s="132">
        <f>AG92*$I92</f>
        <v>2615200</v>
      </c>
      <c r="AJ92" s="27">
        <v>98000</v>
      </c>
      <c r="AK92" s="112">
        <f>ROUND(AJ92,0)</f>
        <v>98000</v>
      </c>
      <c r="AL92" s="10" t="str">
        <f>IF(AK92&gt;$J92,"SI","NO")</f>
        <v>NO</v>
      </c>
      <c r="AM92" s="132">
        <f>AK92*$I92</f>
        <v>2744000</v>
      </c>
      <c r="AN92" s="27">
        <v>90824.03</v>
      </c>
      <c r="AO92" s="112">
        <f>ROUND(AN92,0)</f>
        <v>90824</v>
      </c>
      <c r="AP92" s="10" t="str">
        <f>IF(AO92&gt;$J92,"SI","NO")</f>
        <v>NO</v>
      </c>
      <c r="AQ92" s="132">
        <f>AO92*$I92</f>
        <v>2543072</v>
      </c>
      <c r="AR92" s="158">
        <v>89098</v>
      </c>
      <c r="AS92" s="112">
        <f>ROUND(AR92,0)</f>
        <v>89098</v>
      </c>
      <c r="AT92" s="10" t="str">
        <f>IF(AS92&gt;$J92,"SI","NO")</f>
        <v>NO</v>
      </c>
      <c r="AU92" s="132">
        <f>AS92*$I92</f>
        <v>2494744</v>
      </c>
      <c r="AV92" s="28">
        <v>87786</v>
      </c>
      <c r="AW92" s="112">
        <f>ROUND(AV92,0)</f>
        <v>87786</v>
      </c>
      <c r="AX92" s="10" t="str">
        <f>IF(AW92&gt;$J92,"SI","NO")</f>
        <v>NO</v>
      </c>
      <c r="AY92" s="132">
        <f>AW92*$I92</f>
        <v>2458008</v>
      </c>
      <c r="AZ92" s="28">
        <v>92855.93</v>
      </c>
      <c r="BA92" s="112">
        <f>ROUND(AZ92,0)</f>
        <v>92856</v>
      </c>
      <c r="BB92" s="10" t="str">
        <f>IF(BA92&gt;$J92,"SI","NO")</f>
        <v>NO</v>
      </c>
      <c r="BC92" s="132">
        <f>BA92*$I92</f>
        <v>2599968</v>
      </c>
      <c r="BD92" s="28">
        <v>66720</v>
      </c>
      <c r="BE92" s="112">
        <f>ROUND(BD92,0)</f>
        <v>66720</v>
      </c>
      <c r="BF92" s="10" t="str">
        <f>IF(BE92&gt;$J92,"SI","NO")</f>
        <v>NO</v>
      </c>
      <c r="BG92" s="132">
        <f>BE92*$I92</f>
        <v>1868160</v>
      </c>
      <c r="BH92" s="28">
        <v>94691</v>
      </c>
      <c r="BI92" s="112">
        <f>ROUND(BH92,0)</f>
        <v>94691</v>
      </c>
      <c r="BJ92" s="10" t="str">
        <f>IF(BI92&gt;$J92,"SI","NO")</f>
        <v>NO</v>
      </c>
      <c r="BK92" s="132">
        <f>BI92*$I92</f>
        <v>2651348</v>
      </c>
      <c r="BL92" s="28">
        <v>90636</v>
      </c>
      <c r="BM92" s="112">
        <f>ROUND(BL92,0)</f>
        <v>90636</v>
      </c>
      <c r="BN92" s="10" t="str">
        <f>IF(BM92&gt;$J92,"SI","NO")</f>
        <v>NO</v>
      </c>
      <c r="BO92" s="132">
        <f>BM92*$I92</f>
        <v>2537808</v>
      </c>
      <c r="BP92" s="108">
        <v>87885</v>
      </c>
      <c r="BQ92" s="112">
        <f t="shared" si="161"/>
        <v>87885</v>
      </c>
      <c r="BR92" s="10" t="str">
        <f t="shared" si="55"/>
        <v>NO</v>
      </c>
      <c r="BS92" s="132">
        <f t="shared" si="240"/>
        <v>2460780</v>
      </c>
      <c r="BT92" s="132">
        <v>93438</v>
      </c>
      <c r="BU92" s="112">
        <f>ROUND(BT92,0)</f>
        <v>93438</v>
      </c>
      <c r="BV92" s="10" t="str">
        <f>IF(BU92&gt;$J92,"SI","NO")</f>
        <v>NO</v>
      </c>
      <c r="BW92" s="132">
        <f>BU92*$I92</f>
        <v>2616264</v>
      </c>
      <c r="BX92" s="113">
        <v>98636</v>
      </c>
      <c r="BY92" s="112">
        <f>ROUND(BX92,0)</f>
        <v>98636</v>
      </c>
      <c r="BZ92" s="10" t="str">
        <f>IF(BY92&gt;$J92,"SI","NO")</f>
        <v>NO</v>
      </c>
      <c r="CA92" s="132">
        <f>BY92*$I92</f>
        <v>2761808</v>
      </c>
      <c r="CB92" s="113">
        <v>98536</v>
      </c>
      <c r="CC92" s="112">
        <f>ROUND(CB92,0)</f>
        <v>98536</v>
      </c>
      <c r="CD92" s="10" t="str">
        <f>IF(CC92&gt;$J92,"SI","NO")</f>
        <v>NO</v>
      </c>
      <c r="CE92" s="132">
        <f>CC92*$I92</f>
        <v>2759008</v>
      </c>
      <c r="CF92" s="101">
        <v>93800</v>
      </c>
      <c r="CG92" s="112">
        <f>ROUND(CF92,0)</f>
        <v>93800</v>
      </c>
      <c r="CH92" s="10" t="str">
        <f>IF(CG92&gt;$J92,"SI","NO")</f>
        <v>NO</v>
      </c>
      <c r="CI92" s="132">
        <f>CG92*$I92</f>
        <v>2626400</v>
      </c>
      <c r="CJ92" s="101">
        <v>98636</v>
      </c>
      <c r="CK92" s="112">
        <f>ROUND(CJ92,0)</f>
        <v>98636</v>
      </c>
      <c r="CL92" s="10" t="str">
        <f>IF(CK92&gt;$J92,"SI","NO")</f>
        <v>NO</v>
      </c>
      <c r="CM92" s="132">
        <f>CK92*$I92</f>
        <v>2761808</v>
      </c>
      <c r="CN92" s="100">
        <v>86800</v>
      </c>
      <c r="CO92" s="112">
        <f>ROUND(CN92,0)</f>
        <v>86800</v>
      </c>
      <c r="CP92" s="10" t="str">
        <f>IF(CO92&gt;$J92,"SI","NO")</f>
        <v>NO</v>
      </c>
      <c r="CQ92" s="132">
        <f>CO92*$I92</f>
        <v>2430400</v>
      </c>
      <c r="CR92" s="100">
        <v>83910</v>
      </c>
      <c r="CS92" s="112">
        <f>ROUND(CR92,0)</f>
        <v>83910</v>
      </c>
      <c r="CT92" s="10" t="str">
        <f>IF(CS92&gt;$J92,"SI","NO")</f>
        <v>NO</v>
      </c>
      <c r="CU92" s="132">
        <f>CS92*$I92</f>
        <v>2349480</v>
      </c>
      <c r="CV92" s="10"/>
      <c r="CW92" s="10"/>
      <c r="CX92" s="10"/>
      <c r="CY92" s="10"/>
      <c r="CZ92" s="101">
        <v>93408</v>
      </c>
      <c r="DA92" s="112">
        <f>ROUND(CZ92,0)</f>
        <v>93408</v>
      </c>
      <c r="DB92" s="10" t="str">
        <f>IF(DA92&gt;$J92,"SI","NO")</f>
        <v>NO</v>
      </c>
      <c r="DC92" s="132">
        <f>DA92*$I92</f>
        <v>2615424</v>
      </c>
      <c r="DD92" s="101">
        <v>93704</v>
      </c>
      <c r="DE92" s="112">
        <f>ROUND(DD92,0)</f>
        <v>93704</v>
      </c>
      <c r="DF92" s="10" t="str">
        <f>IF(DE92&gt;$J92,"SI","NO")</f>
        <v>NO</v>
      </c>
      <c r="DG92" s="132">
        <f>DE92*$I92</f>
        <v>2623712</v>
      </c>
      <c r="DH92" s="101">
        <v>84334</v>
      </c>
      <c r="DI92" s="112">
        <f>ROUND(DH92,0)</f>
        <v>84334</v>
      </c>
      <c r="DJ92" s="10" t="str">
        <f>IF(DI92&gt;$J92,"SI","NO")</f>
        <v>NO</v>
      </c>
      <c r="DK92" s="132">
        <f>DI92*$I92</f>
        <v>2361352</v>
      </c>
      <c r="DL92" s="10"/>
      <c r="DM92" s="10"/>
      <c r="DN92" s="10"/>
      <c r="DO92" s="10"/>
      <c r="DP92" s="10"/>
      <c r="DQ92" s="10"/>
      <c r="DR92" s="10"/>
      <c r="DS92" s="10"/>
      <c r="DT92" s="10"/>
      <c r="DU92" s="10"/>
      <c r="DV92" s="10"/>
      <c r="DW92" s="10"/>
      <c r="DX92" s="10"/>
      <c r="DY92" s="10"/>
      <c r="DZ92" s="10"/>
      <c r="EA92" s="10"/>
    </row>
    <row r="93" spans="1:131" ht="14.25" x14ac:dyDescent="0.2">
      <c r="A93" s="264" t="s">
        <v>310</v>
      </c>
      <c r="B93" s="264"/>
      <c r="C93" s="264"/>
      <c r="D93" s="264"/>
      <c r="E93" s="264"/>
      <c r="F93" s="264"/>
      <c r="G93" s="264"/>
      <c r="H93" s="264"/>
      <c r="I93" s="264"/>
      <c r="J93" s="264"/>
      <c r="K93" s="264"/>
      <c r="L93" s="139"/>
      <c r="M93" s="140"/>
      <c r="N93" s="140"/>
      <c r="O93" s="140"/>
      <c r="P93" s="140"/>
      <c r="Q93" s="140"/>
      <c r="R93" s="140"/>
      <c r="S93" s="140"/>
      <c r="T93" s="148"/>
      <c r="U93" s="140"/>
      <c r="V93" s="140"/>
      <c r="W93" s="140"/>
      <c r="X93" s="148"/>
      <c r="Y93" s="140"/>
      <c r="Z93" s="140"/>
      <c r="AA93" s="140"/>
      <c r="AB93" s="116"/>
      <c r="AC93" s="140"/>
      <c r="AD93" s="140"/>
      <c r="AE93" s="140"/>
      <c r="AF93" s="140"/>
      <c r="AG93" s="140"/>
      <c r="AH93" s="140"/>
      <c r="AI93" s="140"/>
      <c r="AJ93" s="140"/>
      <c r="AK93" s="140"/>
      <c r="AL93" s="140"/>
      <c r="AM93" s="140"/>
      <c r="AN93" s="140"/>
      <c r="AO93" s="140"/>
      <c r="AP93" s="140"/>
      <c r="AQ93" s="140"/>
      <c r="AR93" s="140"/>
      <c r="AS93" s="140"/>
      <c r="AT93" s="140"/>
      <c r="AU93" s="140"/>
      <c r="AV93" s="140"/>
      <c r="AW93" s="140"/>
      <c r="AX93" s="140"/>
      <c r="AY93" s="140"/>
      <c r="AZ93" s="140"/>
      <c r="BA93" s="140"/>
      <c r="BB93" s="140"/>
      <c r="BC93" s="140"/>
      <c r="BD93" s="140"/>
      <c r="BE93" s="140"/>
      <c r="BF93" s="140"/>
      <c r="BG93" s="140"/>
      <c r="BH93" s="140"/>
      <c r="BI93" s="140"/>
      <c r="BJ93" s="140"/>
      <c r="BK93" s="140"/>
      <c r="BL93" s="140"/>
      <c r="BM93" s="140"/>
      <c r="BN93" s="140"/>
      <c r="BO93" s="140"/>
      <c r="BP93" s="140"/>
      <c r="BQ93" s="140"/>
      <c r="BR93" s="140"/>
      <c r="BS93" s="140"/>
      <c r="BT93" s="140" t="s">
        <v>233</v>
      </c>
      <c r="BU93" s="140"/>
      <c r="BV93" s="140"/>
      <c r="BW93" s="140"/>
      <c r="BX93" s="140"/>
      <c r="BY93" s="140"/>
      <c r="BZ93" s="140"/>
      <c r="CA93" s="140"/>
      <c r="CB93" s="140"/>
      <c r="CC93" s="140"/>
      <c r="CD93" s="140"/>
      <c r="CE93" s="140"/>
      <c r="CF93" s="140"/>
      <c r="CG93" s="140"/>
      <c r="CH93" s="140"/>
      <c r="CI93" s="140"/>
      <c r="CJ93" s="140"/>
      <c r="CK93" s="140"/>
      <c r="CL93" s="140"/>
      <c r="CM93" s="140"/>
      <c r="CN93" s="140"/>
      <c r="CO93" s="140"/>
      <c r="CP93" s="140"/>
      <c r="CQ93" s="140"/>
      <c r="CR93" s="140"/>
      <c r="CS93" s="140"/>
      <c r="CT93" s="140"/>
      <c r="CU93" s="140"/>
      <c r="CV93" s="140"/>
      <c r="CW93" s="140"/>
      <c r="CX93" s="140"/>
      <c r="CY93" s="140"/>
      <c r="CZ93" s="140"/>
      <c r="DA93" s="140"/>
      <c r="DB93" s="140"/>
      <c r="DC93" s="140"/>
      <c r="DD93" s="140"/>
      <c r="DE93" s="140"/>
      <c r="DF93" s="140"/>
      <c r="DG93" s="140"/>
      <c r="DH93" s="140"/>
      <c r="DI93" s="140"/>
      <c r="DJ93" s="140"/>
      <c r="DK93" s="140"/>
      <c r="DL93" s="140"/>
      <c r="DM93" s="140"/>
      <c r="DN93" s="140"/>
      <c r="DO93" s="140"/>
      <c r="DP93" s="140"/>
      <c r="DQ93" s="140"/>
      <c r="DR93" s="140"/>
      <c r="DS93" s="140"/>
      <c r="DT93" s="140"/>
      <c r="DU93" s="140"/>
      <c r="DV93" s="140"/>
      <c r="DW93" s="140"/>
      <c r="DX93" s="140"/>
      <c r="DY93" s="140"/>
      <c r="DZ93" s="140"/>
      <c r="EA93" s="141"/>
    </row>
    <row r="94" spans="1:131" ht="20.25" customHeight="1" x14ac:dyDescent="0.25">
      <c r="A94" s="24">
        <v>69</v>
      </c>
      <c r="B94" s="265" t="s">
        <v>311</v>
      </c>
      <c r="C94" s="265"/>
      <c r="D94" s="265"/>
      <c r="E94" s="265"/>
      <c r="F94" s="10"/>
      <c r="G94" s="10"/>
      <c r="H94" s="30" t="s">
        <v>261</v>
      </c>
      <c r="I94" s="32">
        <v>5</v>
      </c>
      <c r="J94" s="27">
        <v>30822363</v>
      </c>
      <c r="K94" s="28">
        <f t="shared" ref="K94" si="241">ROUND(I94*J94,2)</f>
        <v>154111815</v>
      </c>
      <c r="L94" s="100">
        <v>26199009</v>
      </c>
      <c r="M94" s="112">
        <f>ROUND(L94,0)</f>
        <v>26199009</v>
      </c>
      <c r="N94" s="10" t="str">
        <f>IF(M94&gt;$J94,"SI","NO")</f>
        <v>NO</v>
      </c>
      <c r="O94" s="132">
        <f>M94*$I94</f>
        <v>130995045</v>
      </c>
      <c r="P94" s="137">
        <v>24657890</v>
      </c>
      <c r="Q94" s="112">
        <f>ROUND(P94,0)</f>
        <v>24657890</v>
      </c>
      <c r="R94" s="10" t="str">
        <f>IF(Q94&gt;$J94,"SI","NO")</f>
        <v>NO</v>
      </c>
      <c r="S94" s="132">
        <f>Q94*$I94</f>
        <v>123289450</v>
      </c>
      <c r="T94" s="143">
        <v>27740126</v>
      </c>
      <c r="U94" s="112">
        <f>ROUND(T94,0)</f>
        <v>27740126</v>
      </c>
      <c r="V94" s="10" t="str">
        <f>IF(U94&gt;$J94,"SI","NO")</f>
        <v>NO</v>
      </c>
      <c r="W94" s="132">
        <f>U94*$I94</f>
        <v>138700630</v>
      </c>
      <c r="X94" s="143">
        <v>28048350</v>
      </c>
      <c r="Y94" s="112">
        <f>ROUND(X94,0)</f>
        <v>28048350</v>
      </c>
      <c r="Z94" s="10" t="str">
        <f>IF(Y94&gt;$J94,"SI","NO")</f>
        <v>NO</v>
      </c>
      <c r="AA94" s="132">
        <f>Y94*$I94</f>
        <v>140241750</v>
      </c>
      <c r="AB94" s="28">
        <v>23116772</v>
      </c>
      <c r="AC94" s="112">
        <f>ROUND(AB94,0)</f>
        <v>23116772</v>
      </c>
      <c r="AD94" s="10" t="str">
        <f>IF(AC94&gt;$J94,"SI","NO")</f>
        <v>NO</v>
      </c>
      <c r="AE94" s="132">
        <f>AC94*$I94</f>
        <v>115583860</v>
      </c>
      <c r="AF94" s="132">
        <v>29185700</v>
      </c>
      <c r="AG94" s="112">
        <f>ROUND(AF94,0)</f>
        <v>29185700</v>
      </c>
      <c r="AH94" s="10" t="str">
        <f>IF(AG94&gt;$J94,"SI","NO")</f>
        <v>NO</v>
      </c>
      <c r="AI94" s="132">
        <f>AG94*$I94</f>
        <v>145928500</v>
      </c>
      <c r="AJ94" s="27">
        <v>30700000</v>
      </c>
      <c r="AK94" s="112">
        <f>ROUND(AJ94,0)</f>
        <v>30700000</v>
      </c>
      <c r="AL94" s="10" t="str">
        <f>IF(AK94&gt;$J94,"SI","NO")</f>
        <v>NO</v>
      </c>
      <c r="AM94" s="132">
        <f>AK94*$I94</f>
        <v>153500000</v>
      </c>
      <c r="AN94" s="27">
        <v>28381231.850000001</v>
      </c>
      <c r="AO94" s="112">
        <f>ROUND(AN94,0)</f>
        <v>28381232</v>
      </c>
      <c r="AP94" s="10" t="str">
        <f>IF(AO94&gt;$J94,"SI","NO")</f>
        <v>NO</v>
      </c>
      <c r="AQ94" s="132">
        <f>AO94*$I94</f>
        <v>141906160</v>
      </c>
      <c r="AR94" s="159">
        <v>27841840</v>
      </c>
      <c r="AS94" s="112">
        <f>ROUND(AR94,0)</f>
        <v>27841840</v>
      </c>
      <c r="AT94" s="10" t="str">
        <f>IF(AS94&gt;$J94,"SI","NO")</f>
        <v>NO</v>
      </c>
      <c r="AU94" s="132">
        <f>AS94*$I94</f>
        <v>139209200</v>
      </c>
      <c r="AV94" s="28">
        <v>28973021</v>
      </c>
      <c r="AW94" s="112">
        <f>ROUND(AV94,0)</f>
        <v>28973021</v>
      </c>
      <c r="AX94" s="10" t="str">
        <f>IF(AW94&gt;$J94,"SI","NO")</f>
        <v>NO</v>
      </c>
      <c r="AY94" s="132">
        <f>AW94*$I94</f>
        <v>144865105</v>
      </c>
      <c r="AZ94" s="28">
        <v>29016172.530000001</v>
      </c>
      <c r="BA94" s="112">
        <f>ROUND(AZ94,0)</f>
        <v>29016173</v>
      </c>
      <c r="BB94" s="10" t="str">
        <f>IF(BA94&gt;$J94,"SI","NO")</f>
        <v>NO</v>
      </c>
      <c r="BC94" s="132">
        <f>BA94*$I94</f>
        <v>145080865</v>
      </c>
      <c r="BD94" s="28">
        <v>20849048</v>
      </c>
      <c r="BE94" s="112">
        <f>ROUND(BD94,0)</f>
        <v>20849048</v>
      </c>
      <c r="BF94" s="10" t="str">
        <f>IF(BE94&gt;$J94,"SI","NO")</f>
        <v>NO</v>
      </c>
      <c r="BG94" s="132">
        <f>BE94*$I94</f>
        <v>104245240</v>
      </c>
      <c r="BH94" s="28">
        <v>18000000</v>
      </c>
      <c r="BI94" s="112">
        <f>ROUND(BH94,0)</f>
        <v>18000000</v>
      </c>
      <c r="BJ94" s="10" t="str">
        <f>IF(BI94&gt;$J94,"SI","NO")</f>
        <v>NO</v>
      </c>
      <c r="BK94" s="132">
        <f>BI94*$I94</f>
        <v>90000000</v>
      </c>
      <c r="BL94" s="28">
        <v>27800233</v>
      </c>
      <c r="BM94" s="112">
        <f>ROUND(BL94,0)</f>
        <v>27800233</v>
      </c>
      <c r="BN94" s="10" t="str">
        <f>IF(BM94&gt;$J94,"SI","NO")</f>
        <v>NO</v>
      </c>
      <c r="BO94" s="132">
        <f>BM94*$I94</f>
        <v>139001165</v>
      </c>
      <c r="BP94" s="109">
        <v>27462725</v>
      </c>
      <c r="BQ94" s="112">
        <f t="shared" si="161"/>
        <v>27462725</v>
      </c>
      <c r="BR94" s="10" t="str">
        <f t="shared" si="55"/>
        <v>NO</v>
      </c>
      <c r="BS94" s="132">
        <f t="shared" ref="BS94" si="242">BQ94*$I94</f>
        <v>137313625</v>
      </c>
      <c r="BT94" s="132">
        <v>29198026</v>
      </c>
      <c r="BU94" s="112">
        <f>ROUND(BT94,0)</f>
        <v>29198026</v>
      </c>
      <c r="BV94" s="10" t="str">
        <f>IF(BU94&gt;$J94,"SI","NO")</f>
        <v>NO</v>
      </c>
      <c r="BW94" s="132">
        <f>BU94*$I94</f>
        <v>145990130</v>
      </c>
      <c r="BX94" s="113">
        <v>28000000</v>
      </c>
      <c r="BY94" s="112">
        <f>ROUND(BX94,0)</f>
        <v>28000000</v>
      </c>
      <c r="BZ94" s="10" t="str">
        <f>IF(BY94&gt;$J94,"SI","NO")</f>
        <v>NO</v>
      </c>
      <c r="CA94" s="132">
        <f>BY94*$I94</f>
        <v>140000000</v>
      </c>
      <c r="CB94" s="113">
        <v>23300000</v>
      </c>
      <c r="CC94" s="112">
        <f>ROUND(CB94,0)</f>
        <v>23300000</v>
      </c>
      <c r="CD94" s="10" t="str">
        <f>IF(CC94&gt;$J94,"SI","NO")</f>
        <v>NO</v>
      </c>
      <c r="CE94" s="132">
        <f>CC94*$I94</f>
        <v>116500000</v>
      </c>
      <c r="CF94" s="100">
        <v>30514139</v>
      </c>
      <c r="CG94" s="112">
        <f>ROUND(CF94,0)</f>
        <v>30514139</v>
      </c>
      <c r="CH94" s="10" t="str">
        <f>IF(CG94&gt;$J94,"SI","NO")</f>
        <v>NO</v>
      </c>
      <c r="CI94" s="132">
        <f>CG94*$I94</f>
        <v>152570695</v>
      </c>
      <c r="CJ94" s="100">
        <v>21000000</v>
      </c>
      <c r="CK94" s="112">
        <f>ROUND(CJ94,0)</f>
        <v>21000000</v>
      </c>
      <c r="CL94" s="10" t="str">
        <f>IF(CK94&gt;$J94,"SI","NO")</f>
        <v>NO</v>
      </c>
      <c r="CM94" s="132">
        <f>CK94*$I94</f>
        <v>105000000</v>
      </c>
      <c r="CN94" s="100">
        <v>27123700</v>
      </c>
      <c r="CO94" s="112">
        <f>ROUND(CN94,0)</f>
        <v>27123700</v>
      </c>
      <c r="CP94" s="10" t="str">
        <f>IF(CO94&gt;$J94,"SI","NO")</f>
        <v>NO</v>
      </c>
      <c r="CQ94" s="132">
        <f>CO94*$I94</f>
        <v>135618500</v>
      </c>
      <c r="CR94" s="100">
        <v>26220584</v>
      </c>
      <c r="CS94" s="112">
        <f>ROUND(CR94,0)</f>
        <v>26220584</v>
      </c>
      <c r="CT94" s="10" t="str">
        <f>IF(CS94&gt;$J94,"SI","NO")</f>
        <v>NO</v>
      </c>
      <c r="CU94" s="132">
        <f>CS94*$I94</f>
        <v>131102920</v>
      </c>
      <c r="CV94" s="10"/>
      <c r="CW94" s="10"/>
      <c r="CX94" s="10"/>
      <c r="CY94" s="10"/>
      <c r="CZ94" s="100">
        <v>24688713</v>
      </c>
      <c r="DA94" s="112">
        <f>ROUND(CZ94,0)</f>
        <v>24688713</v>
      </c>
      <c r="DB94" s="10" t="str">
        <f>IF(DA94&gt;$J94,"SI","NO")</f>
        <v>NO</v>
      </c>
      <c r="DC94" s="132">
        <f>DA94*$I94</f>
        <v>123443565</v>
      </c>
      <c r="DD94" s="100">
        <v>24657890</v>
      </c>
      <c r="DE94" s="112">
        <f>ROUND(DD94,0)</f>
        <v>24657890</v>
      </c>
      <c r="DF94" s="10" t="str">
        <f>IF(DE94&gt;$J94,"SI","NO")</f>
        <v>NO</v>
      </c>
      <c r="DG94" s="132">
        <f>DE94*$I94</f>
        <v>123289450</v>
      </c>
      <c r="DH94" s="100">
        <v>26353120</v>
      </c>
      <c r="DI94" s="112">
        <f>ROUND(DH94,0)</f>
        <v>26353120</v>
      </c>
      <c r="DJ94" s="10" t="str">
        <f>IF(DI94&gt;$J94,"SI","NO")</f>
        <v>NO</v>
      </c>
      <c r="DK94" s="132">
        <f>DI94*$I94</f>
        <v>131765600</v>
      </c>
      <c r="DL94" s="10"/>
      <c r="DM94" s="10"/>
      <c r="DN94" s="10"/>
      <c r="DO94" s="10"/>
      <c r="DP94" s="10"/>
      <c r="DQ94" s="10"/>
      <c r="DR94" s="10"/>
      <c r="DS94" s="10"/>
      <c r="DT94" s="10"/>
      <c r="DU94" s="10"/>
      <c r="DV94" s="10"/>
      <c r="DW94" s="10"/>
      <c r="DX94" s="10"/>
      <c r="DY94" s="10"/>
      <c r="DZ94" s="10"/>
      <c r="EA94" s="10"/>
    </row>
    <row r="95" spans="1:131" s="20" customFormat="1" x14ac:dyDescent="0.2">
      <c r="A95" s="264" t="s">
        <v>312</v>
      </c>
      <c r="B95" s="264"/>
      <c r="C95" s="264"/>
      <c r="D95" s="264"/>
      <c r="E95" s="264"/>
      <c r="F95" s="264"/>
      <c r="G95" s="264"/>
      <c r="H95" s="264"/>
      <c r="I95" s="264"/>
      <c r="J95" s="264"/>
      <c r="K95" s="41">
        <f>SUM(K15:K94)</f>
        <v>3030303030</v>
      </c>
      <c r="L95" s="160">
        <f>SUM(L15:L94)</f>
        <v>45582699</v>
      </c>
      <c r="M95" s="42"/>
      <c r="N95" s="42"/>
      <c r="O95" s="133">
        <f>SUM(O13:O94)</f>
        <v>2653993676.1162076</v>
      </c>
      <c r="P95" s="42"/>
      <c r="Q95" s="42"/>
      <c r="R95" s="42"/>
      <c r="S95" s="133">
        <f>SUM(S13:S94)</f>
        <v>2782917715.6194496</v>
      </c>
      <c r="T95" s="42"/>
      <c r="U95" s="42"/>
      <c r="V95" s="42"/>
      <c r="W95" s="133">
        <f>SUM(W13:W94)</f>
        <v>2698559205.4272976</v>
      </c>
      <c r="X95" s="42"/>
      <c r="Y95" s="42"/>
      <c r="Z95" s="42"/>
      <c r="AA95" s="133">
        <f>SUM(AA13:AA94)</f>
        <v>2747876708.0096865</v>
      </c>
      <c r="AB95" s="42"/>
      <c r="AC95" s="42"/>
      <c r="AD95" s="42"/>
      <c r="AE95" s="133">
        <f>SUM(AE13:AE94)</f>
        <v>2715097527.774188</v>
      </c>
      <c r="AF95" s="42"/>
      <c r="AG95" s="42"/>
      <c r="AH95" s="42"/>
      <c r="AI95" s="133">
        <f>SUM(AI13:AI94)</f>
        <v>2877233790.2113733</v>
      </c>
      <c r="AJ95" s="42"/>
      <c r="AK95" s="42"/>
      <c r="AL95" s="42"/>
      <c r="AM95" s="133">
        <f>SUM(AM13:AM94)</f>
        <v>2605072249.478672</v>
      </c>
      <c r="AN95" s="42"/>
      <c r="AO95" s="42"/>
      <c r="AP95" s="42"/>
      <c r="AQ95" s="133">
        <f>SUM(AQ13:AQ94)</f>
        <v>2790279215.8949184</v>
      </c>
      <c r="AR95" s="42"/>
      <c r="AS95" s="42"/>
      <c r="AT95" s="42"/>
      <c r="AU95" s="133">
        <f>SUM(AU13:AU94)</f>
        <v>2737288561.0309944</v>
      </c>
      <c r="AV95" s="42"/>
      <c r="AW95" s="42"/>
      <c r="AX95" s="42"/>
      <c r="AY95" s="133">
        <f>SUM(AY13:AY94)</f>
        <v>2778972980.9915438</v>
      </c>
      <c r="AZ95" s="42"/>
      <c r="BA95" s="42"/>
      <c r="BB95" s="42"/>
      <c r="BC95" s="133">
        <f>SUM(BC13:BC94)</f>
        <v>2852720312.6467762</v>
      </c>
      <c r="BD95" s="42"/>
      <c r="BE95" s="42"/>
      <c r="BF95" s="42"/>
      <c r="BG95" s="133">
        <f>SUM(BG13:BG94)</f>
        <v>2721212213.0940752</v>
      </c>
      <c r="BH95" s="42"/>
      <c r="BI95" s="42"/>
      <c r="BJ95" s="42"/>
      <c r="BK95" s="133">
        <f>SUM(BK13:BK94)</f>
        <v>2762564315.0073543</v>
      </c>
      <c r="BL95" s="42"/>
      <c r="BM95" s="42"/>
      <c r="BN95" s="42"/>
      <c r="BO95" s="133">
        <f>SUM(BO13:BO94)</f>
        <v>2746332306.9722266</v>
      </c>
      <c r="BP95" s="110"/>
      <c r="BQ95" s="104"/>
      <c r="BR95" s="42"/>
      <c r="BS95" s="133">
        <f>SUM(BS13:BS94)</f>
        <v>2700024230.5913734</v>
      </c>
      <c r="BT95" s="42"/>
      <c r="BU95" s="42"/>
      <c r="BV95" s="42"/>
      <c r="BW95" s="133">
        <f>SUM(BW13:BW94)</f>
        <v>2870691427.863203</v>
      </c>
      <c r="BX95" s="42"/>
      <c r="BY95" s="42"/>
      <c r="BZ95" s="42"/>
      <c r="CA95" s="133">
        <f>SUM(CA13:CA94)</f>
        <v>2634352652.9720182</v>
      </c>
      <c r="CB95" s="42"/>
      <c r="CC95" s="42"/>
      <c r="CD95" s="42"/>
      <c r="CE95" s="133">
        <f>SUM(CE13:CE94)</f>
        <v>2875662498.6773448</v>
      </c>
      <c r="CF95" s="42"/>
      <c r="CG95" s="42"/>
      <c r="CH95" s="42"/>
      <c r="CI95" s="133">
        <f>SUM(CI13:CI94)</f>
        <v>2788042716.8557339</v>
      </c>
      <c r="CJ95" s="42"/>
      <c r="CK95" s="42"/>
      <c r="CL95" s="42"/>
      <c r="CM95" s="133">
        <f>SUM(CM13:CM94)</f>
        <v>2787988474.5924158</v>
      </c>
      <c r="CN95" s="42"/>
      <c r="CO95" s="42"/>
      <c r="CP95" s="42"/>
      <c r="CQ95" s="133">
        <f>SUM(CQ13:CQ94)</f>
        <v>2667011828.5033169</v>
      </c>
      <c r="CR95" s="42"/>
      <c r="CS95" s="42"/>
      <c r="CT95" s="42"/>
      <c r="CU95" s="133">
        <f>SUM(CU13:CU94)</f>
        <v>2577873652.1580939</v>
      </c>
      <c r="CV95" s="42"/>
      <c r="CW95" s="42"/>
      <c r="CX95" s="42"/>
      <c r="CY95" s="42">
        <f>SUM(CY13:CY94)</f>
        <v>0</v>
      </c>
      <c r="CZ95" s="42"/>
      <c r="DA95" s="42"/>
      <c r="DB95" s="42"/>
      <c r="DC95" s="133">
        <f>SUM(DC13:DC94)</f>
        <v>2545302486.8277054</v>
      </c>
      <c r="DD95" s="42"/>
      <c r="DE95" s="42"/>
      <c r="DF95" s="42"/>
      <c r="DG95" s="133">
        <f>SUM(DG13:DG94)</f>
        <v>2623433574.8654966</v>
      </c>
      <c r="DH95" s="42"/>
      <c r="DI95" s="42"/>
      <c r="DJ95" s="42"/>
      <c r="DK95" s="133">
        <f>SUM(DK13:DK94)</f>
        <v>2590903951.2629471</v>
      </c>
      <c r="DL95" s="42"/>
      <c r="DM95" s="42"/>
      <c r="DN95" s="42"/>
      <c r="DO95" s="42">
        <f>SUM(DO13:DO94)</f>
        <v>0</v>
      </c>
      <c r="DP95" s="42"/>
      <c r="DQ95" s="42"/>
      <c r="DR95" s="42"/>
      <c r="DS95" s="42">
        <f>SUM(DS13:DS94)</f>
        <v>0</v>
      </c>
      <c r="DT95" s="42"/>
      <c r="DU95" s="42"/>
      <c r="DV95" s="42"/>
      <c r="DW95" s="42">
        <f>SUM(DW13:DW94)</f>
        <v>0</v>
      </c>
      <c r="DX95" s="42"/>
      <c r="DY95" s="42"/>
      <c r="DZ95" s="42"/>
      <c r="EA95" s="42">
        <f>SUM(EA13:EA94)</f>
        <v>0</v>
      </c>
    </row>
    <row r="96" spans="1:131" ht="15" customHeight="1" x14ac:dyDescent="0.2">
      <c r="A96" s="260" t="s">
        <v>222</v>
      </c>
      <c r="B96" s="260"/>
      <c r="C96" s="260"/>
      <c r="D96" s="260"/>
      <c r="E96" s="260"/>
      <c r="F96" s="260"/>
      <c r="G96" s="260"/>
      <c r="H96" s="260"/>
      <c r="I96" s="260"/>
      <c r="J96" s="45" t="s">
        <v>313</v>
      </c>
      <c r="K96" s="43" t="s">
        <v>314</v>
      </c>
      <c r="L96" s="202" t="s">
        <v>315</v>
      </c>
      <c r="M96" s="42" t="s">
        <v>193</v>
      </c>
      <c r="N96" s="45" t="s">
        <v>313</v>
      </c>
      <c r="O96" s="43" t="s">
        <v>314</v>
      </c>
      <c r="P96" s="202" t="s">
        <v>315</v>
      </c>
      <c r="Q96" s="42" t="s">
        <v>193</v>
      </c>
      <c r="R96" s="45" t="s">
        <v>313</v>
      </c>
      <c r="S96" s="43" t="s">
        <v>314</v>
      </c>
      <c r="T96" s="202" t="s">
        <v>315</v>
      </c>
      <c r="U96" s="42" t="s">
        <v>193</v>
      </c>
      <c r="V96" s="45" t="s">
        <v>313</v>
      </c>
      <c r="W96" s="43" t="s">
        <v>314</v>
      </c>
      <c r="X96" s="202" t="s">
        <v>315</v>
      </c>
      <c r="Y96" s="42" t="s">
        <v>193</v>
      </c>
      <c r="Z96" s="45" t="s">
        <v>313</v>
      </c>
      <c r="AA96" s="43" t="s">
        <v>314</v>
      </c>
      <c r="AB96" s="202" t="s">
        <v>315</v>
      </c>
      <c r="AC96" s="42" t="s">
        <v>193</v>
      </c>
      <c r="AD96" s="45" t="s">
        <v>313</v>
      </c>
      <c r="AE96" s="43" t="s">
        <v>314</v>
      </c>
      <c r="AF96" s="202" t="s">
        <v>315</v>
      </c>
      <c r="AG96" s="42" t="s">
        <v>193</v>
      </c>
      <c r="AH96" s="45" t="s">
        <v>313</v>
      </c>
      <c r="AI96" s="43" t="s">
        <v>314</v>
      </c>
      <c r="AJ96" s="202" t="s">
        <v>315</v>
      </c>
      <c r="AK96" s="42" t="s">
        <v>193</v>
      </c>
      <c r="AL96" s="45" t="s">
        <v>313</v>
      </c>
      <c r="AM96" s="43" t="s">
        <v>314</v>
      </c>
      <c r="AN96" s="202" t="s">
        <v>315</v>
      </c>
      <c r="AO96" s="42" t="s">
        <v>193</v>
      </c>
      <c r="AP96" s="45" t="s">
        <v>313</v>
      </c>
      <c r="AQ96" s="43" t="s">
        <v>314</v>
      </c>
      <c r="AR96" s="202" t="s">
        <v>315</v>
      </c>
      <c r="AS96" s="42" t="s">
        <v>193</v>
      </c>
      <c r="AT96" s="45" t="s">
        <v>313</v>
      </c>
      <c r="AU96" s="43" t="s">
        <v>314</v>
      </c>
      <c r="AV96" s="202" t="s">
        <v>315</v>
      </c>
      <c r="AW96" s="42" t="s">
        <v>193</v>
      </c>
      <c r="AX96" s="45" t="s">
        <v>313</v>
      </c>
      <c r="AY96" s="43" t="s">
        <v>314</v>
      </c>
      <c r="AZ96" s="202" t="s">
        <v>315</v>
      </c>
      <c r="BA96" s="42" t="s">
        <v>193</v>
      </c>
      <c r="BB96" s="45" t="s">
        <v>313</v>
      </c>
      <c r="BC96" s="43" t="s">
        <v>314</v>
      </c>
      <c r="BD96" s="202" t="s">
        <v>315</v>
      </c>
      <c r="BE96" s="42" t="s">
        <v>193</v>
      </c>
      <c r="BF96" s="45" t="s">
        <v>313</v>
      </c>
      <c r="BG96" s="43" t="s">
        <v>314</v>
      </c>
      <c r="BH96" s="202" t="s">
        <v>315</v>
      </c>
      <c r="BI96" s="42" t="s">
        <v>193</v>
      </c>
      <c r="BJ96" s="45" t="s">
        <v>313</v>
      </c>
      <c r="BK96" s="43" t="s">
        <v>314</v>
      </c>
      <c r="BL96" s="202" t="s">
        <v>315</v>
      </c>
      <c r="BM96" s="42" t="s">
        <v>193</v>
      </c>
      <c r="BN96" s="45" t="s">
        <v>313</v>
      </c>
      <c r="BO96" s="103" t="s">
        <v>314</v>
      </c>
      <c r="BP96" s="202" t="s">
        <v>315</v>
      </c>
      <c r="BQ96" s="104" t="s">
        <v>193</v>
      </c>
      <c r="BR96" s="45" t="s">
        <v>313</v>
      </c>
      <c r="BS96" s="134" t="s">
        <v>314</v>
      </c>
      <c r="BT96" s="202" t="s">
        <v>315</v>
      </c>
      <c r="BU96" s="42" t="s">
        <v>193</v>
      </c>
      <c r="BV96" s="45" t="s">
        <v>313</v>
      </c>
      <c r="BW96" s="43" t="s">
        <v>314</v>
      </c>
      <c r="BX96" s="202" t="s">
        <v>315</v>
      </c>
      <c r="BY96" s="42" t="s">
        <v>193</v>
      </c>
      <c r="BZ96" s="45" t="s">
        <v>313</v>
      </c>
      <c r="CA96" s="43" t="s">
        <v>314</v>
      </c>
      <c r="CB96" s="202" t="s">
        <v>315</v>
      </c>
      <c r="CC96" s="42" t="s">
        <v>193</v>
      </c>
      <c r="CD96" s="45" t="s">
        <v>313</v>
      </c>
      <c r="CE96" s="43" t="s">
        <v>314</v>
      </c>
      <c r="CF96" s="202" t="s">
        <v>315</v>
      </c>
      <c r="CG96" s="42" t="s">
        <v>193</v>
      </c>
      <c r="CH96" s="45" t="s">
        <v>313</v>
      </c>
      <c r="CI96" s="43" t="s">
        <v>314</v>
      </c>
      <c r="CJ96" s="202" t="s">
        <v>315</v>
      </c>
      <c r="CK96" s="42" t="s">
        <v>193</v>
      </c>
      <c r="CL96" s="45" t="s">
        <v>313</v>
      </c>
      <c r="CM96" s="43" t="s">
        <v>314</v>
      </c>
      <c r="CN96" s="202" t="s">
        <v>315</v>
      </c>
      <c r="CO96" s="42" t="s">
        <v>193</v>
      </c>
      <c r="CP96" s="45" t="s">
        <v>313</v>
      </c>
      <c r="CQ96" s="43" t="s">
        <v>314</v>
      </c>
      <c r="CR96" s="202" t="s">
        <v>315</v>
      </c>
      <c r="CS96" s="42" t="s">
        <v>193</v>
      </c>
      <c r="CT96" s="45" t="s">
        <v>313</v>
      </c>
      <c r="CU96" s="43" t="s">
        <v>314</v>
      </c>
      <c r="CV96" s="202" t="s">
        <v>316</v>
      </c>
      <c r="CW96" s="42" t="s">
        <v>193</v>
      </c>
      <c r="CX96" s="45" t="s">
        <v>313</v>
      </c>
      <c r="CY96" s="43" t="s">
        <v>314</v>
      </c>
      <c r="CZ96" s="202" t="s">
        <v>315</v>
      </c>
      <c r="DA96" s="42" t="s">
        <v>193</v>
      </c>
      <c r="DB96" s="45" t="s">
        <v>313</v>
      </c>
      <c r="DC96" s="43" t="s">
        <v>314</v>
      </c>
      <c r="DD96" s="202" t="s">
        <v>315</v>
      </c>
      <c r="DE96" s="42" t="s">
        <v>193</v>
      </c>
      <c r="DF96" s="45" t="s">
        <v>313</v>
      </c>
      <c r="DG96" s="43" t="s">
        <v>314</v>
      </c>
      <c r="DH96" s="202" t="s">
        <v>315</v>
      </c>
      <c r="DI96" s="42" t="s">
        <v>193</v>
      </c>
      <c r="DJ96" s="45" t="s">
        <v>313</v>
      </c>
      <c r="DK96" s="43" t="s">
        <v>314</v>
      </c>
      <c r="DL96" s="202" t="s">
        <v>316</v>
      </c>
      <c r="DM96" s="42" t="s">
        <v>193</v>
      </c>
      <c r="DN96" s="45" t="s">
        <v>313</v>
      </c>
      <c r="DO96" s="43" t="s">
        <v>314</v>
      </c>
      <c r="DP96" s="202" t="s">
        <v>316</v>
      </c>
      <c r="DQ96" s="42" t="s">
        <v>193</v>
      </c>
      <c r="DR96" s="45" t="s">
        <v>313</v>
      </c>
      <c r="DS96" s="43" t="s">
        <v>314</v>
      </c>
      <c r="DT96" s="202" t="s">
        <v>316</v>
      </c>
      <c r="DU96" s="42" t="s">
        <v>193</v>
      </c>
      <c r="DV96" s="45" t="s">
        <v>313</v>
      </c>
      <c r="DW96" s="43" t="s">
        <v>314</v>
      </c>
      <c r="DX96" s="202" t="s">
        <v>316</v>
      </c>
      <c r="DY96" s="42" t="s">
        <v>193</v>
      </c>
      <c r="DZ96" s="45" t="s">
        <v>313</v>
      </c>
      <c r="EA96" s="43" t="s">
        <v>314</v>
      </c>
    </row>
    <row r="97" spans="1:131" ht="15" customHeight="1" x14ac:dyDescent="0.2">
      <c r="A97" s="262" t="s">
        <v>317</v>
      </c>
      <c r="B97" s="262"/>
      <c r="C97" s="262"/>
      <c r="D97" s="262"/>
      <c r="E97" s="262"/>
      <c r="F97" s="262"/>
      <c r="G97" s="262"/>
      <c r="H97" s="263" t="s">
        <v>318</v>
      </c>
      <c r="I97" s="263"/>
      <c r="J97" s="34">
        <v>0.25</v>
      </c>
      <c r="K97" s="35">
        <f>ROUND($K$95*J97,0)</f>
        <v>757575758</v>
      </c>
      <c r="L97" s="202"/>
      <c r="M97" s="4" t="s">
        <v>82</v>
      </c>
      <c r="N97" s="34">
        <v>0.28000000000000003</v>
      </c>
      <c r="O97" s="35">
        <f>O95*N97</f>
        <v>743118229.31253815</v>
      </c>
      <c r="P97" s="202"/>
      <c r="Q97" s="4" t="s">
        <v>82</v>
      </c>
      <c r="R97" s="34">
        <v>0.25</v>
      </c>
      <c r="S97" s="35">
        <f>S95*R97</f>
        <v>695729428.9048624</v>
      </c>
      <c r="T97" s="202"/>
      <c r="U97" s="4" t="s">
        <v>82</v>
      </c>
      <c r="V97" s="34">
        <v>0.25</v>
      </c>
      <c r="W97" s="35">
        <f>W95*V97</f>
        <v>674639801.3568244</v>
      </c>
      <c r="X97" s="202"/>
      <c r="Y97" s="4" t="s">
        <v>82</v>
      </c>
      <c r="Z97" s="34">
        <v>0.25</v>
      </c>
      <c r="AA97" s="35">
        <f>AA95*Z97</f>
        <v>686969177.00242162</v>
      </c>
      <c r="AB97" s="202"/>
      <c r="AC97" s="4" t="s">
        <v>82</v>
      </c>
      <c r="AD97" s="34">
        <v>0.25</v>
      </c>
      <c r="AE97" s="35">
        <f>AE95*AD97</f>
        <v>678774381.94354701</v>
      </c>
      <c r="AF97" s="202"/>
      <c r="AG97" s="4" t="s">
        <v>82</v>
      </c>
      <c r="AH97" s="34">
        <v>0.25</v>
      </c>
      <c r="AI97" s="35">
        <f>AI95*AH97</f>
        <v>719308447.55284333</v>
      </c>
      <c r="AJ97" s="202"/>
      <c r="AK97" s="4" t="s">
        <v>82</v>
      </c>
      <c r="AL97" s="34">
        <v>0.25</v>
      </c>
      <c r="AM97" s="35">
        <f>AM95*AL97</f>
        <v>651268062.36966801</v>
      </c>
      <c r="AN97" s="202"/>
      <c r="AO97" s="4" t="s">
        <v>82</v>
      </c>
      <c r="AP97" s="34">
        <v>0.25</v>
      </c>
      <c r="AQ97" s="35">
        <f>AQ95*AP97</f>
        <v>697569803.97372961</v>
      </c>
      <c r="AR97" s="202"/>
      <c r="AS97" s="4" t="s">
        <v>82</v>
      </c>
      <c r="AT97" s="34">
        <v>0.25</v>
      </c>
      <c r="AU97" s="35">
        <f>AU95*AT97</f>
        <v>684322140.2577486</v>
      </c>
      <c r="AV97" s="202"/>
      <c r="AW97" s="4" t="s">
        <v>82</v>
      </c>
      <c r="AX97" s="34">
        <v>0.25</v>
      </c>
      <c r="AY97" s="35">
        <f>AY95*AX97</f>
        <v>694743245.24788594</v>
      </c>
      <c r="AZ97" s="202"/>
      <c r="BA97" s="4" t="s">
        <v>82</v>
      </c>
      <c r="BB97" s="34">
        <v>0.25</v>
      </c>
      <c r="BC97" s="35">
        <f>BC95*BB97</f>
        <v>713180078.16169405</v>
      </c>
      <c r="BD97" s="202"/>
      <c r="BE97" s="4" t="s">
        <v>82</v>
      </c>
      <c r="BF97" s="34">
        <v>0.25</v>
      </c>
      <c r="BG97" s="35">
        <f>BG95*BF97</f>
        <v>680303053.2735188</v>
      </c>
      <c r="BH97" s="202"/>
      <c r="BI97" s="4" t="s">
        <v>82</v>
      </c>
      <c r="BJ97" s="34">
        <v>0.25</v>
      </c>
      <c r="BK97" s="35">
        <f>BK95*BJ97</f>
        <v>690641078.75183856</v>
      </c>
      <c r="BL97" s="202"/>
      <c r="BM97" s="4" t="s">
        <v>82</v>
      </c>
      <c r="BN97" s="34">
        <v>0.25</v>
      </c>
      <c r="BO97" s="176">
        <f>BO95*BN97</f>
        <v>686583076.74305665</v>
      </c>
      <c r="BP97" s="202"/>
      <c r="BQ97" s="105" t="s">
        <v>82</v>
      </c>
      <c r="BR97" s="34">
        <v>0.25</v>
      </c>
      <c r="BS97" s="176">
        <f>BS95*BR97</f>
        <v>675006057.64784336</v>
      </c>
      <c r="BT97" s="202"/>
      <c r="BU97" s="4" t="s">
        <v>82</v>
      </c>
      <c r="BV97" s="34">
        <v>0.25</v>
      </c>
      <c r="BW97" s="35">
        <f>BW95*BV97</f>
        <v>717672856.96580076</v>
      </c>
      <c r="BX97" s="202"/>
      <c r="BY97" s="4" t="s">
        <v>82</v>
      </c>
      <c r="BZ97" s="34">
        <v>0.25</v>
      </c>
      <c r="CA97" s="35">
        <f>CA95*BZ97</f>
        <v>658588163.24300456</v>
      </c>
      <c r="CB97" s="202"/>
      <c r="CC97" s="4" t="s">
        <v>82</v>
      </c>
      <c r="CD97" s="34">
        <v>0.25</v>
      </c>
      <c r="CE97" s="35">
        <f>CE95*CD97</f>
        <v>718915624.6693362</v>
      </c>
      <c r="CF97" s="202"/>
      <c r="CG97" s="4" t="s">
        <v>82</v>
      </c>
      <c r="CH97" s="34">
        <v>0.25</v>
      </c>
      <c r="CI97" s="35">
        <f>CI95*CH97</f>
        <v>697010679.21393347</v>
      </c>
      <c r="CJ97" s="202"/>
      <c r="CK97" s="4" t="s">
        <v>82</v>
      </c>
      <c r="CL97" s="34">
        <v>0.25</v>
      </c>
      <c r="CM97" s="35">
        <f>CM95*CL97</f>
        <v>696997118.64810395</v>
      </c>
      <c r="CN97" s="202"/>
      <c r="CO97" s="4" t="s">
        <v>82</v>
      </c>
      <c r="CP97" s="34">
        <v>0.25</v>
      </c>
      <c r="CQ97" s="35">
        <f>CQ95*CP97</f>
        <v>666752957.12582922</v>
      </c>
      <c r="CR97" s="202"/>
      <c r="CS97" s="4" t="s">
        <v>82</v>
      </c>
      <c r="CT97" s="34">
        <v>0.25</v>
      </c>
      <c r="CU97" s="35">
        <f>CU95*CT97</f>
        <v>644468413.03952348</v>
      </c>
      <c r="CV97" s="202"/>
      <c r="CW97" s="4" t="s">
        <v>82</v>
      </c>
      <c r="CX97" s="34">
        <v>0.25</v>
      </c>
      <c r="CY97" s="35"/>
      <c r="CZ97" s="202"/>
      <c r="DA97" s="4" t="s">
        <v>82</v>
      </c>
      <c r="DB97" s="34">
        <v>0.25</v>
      </c>
      <c r="DC97" s="35">
        <f>DC95*DB97</f>
        <v>636325621.70692635</v>
      </c>
      <c r="DD97" s="202"/>
      <c r="DE97" s="4" t="s">
        <v>82</v>
      </c>
      <c r="DF97" s="34">
        <v>0.25</v>
      </c>
      <c r="DG97" s="35">
        <f>DG95*DF97</f>
        <v>655858393.71637416</v>
      </c>
      <c r="DH97" s="202"/>
      <c r="DI97" s="4" t="s">
        <v>82</v>
      </c>
      <c r="DJ97" s="34">
        <v>0.25</v>
      </c>
      <c r="DK97" s="35">
        <f>DK95*DJ97</f>
        <v>647725987.81573677</v>
      </c>
      <c r="DL97" s="202"/>
      <c r="DM97" s="4" t="s">
        <v>82</v>
      </c>
      <c r="DN97" s="34">
        <v>0.25</v>
      </c>
      <c r="DO97" s="35"/>
      <c r="DP97" s="202"/>
      <c r="DQ97" s="4" t="s">
        <v>82</v>
      </c>
      <c r="DR97" s="34">
        <v>0.25</v>
      </c>
      <c r="DS97" s="35"/>
      <c r="DT97" s="202"/>
      <c r="DU97" s="4" t="s">
        <v>82</v>
      </c>
      <c r="DV97" s="34">
        <v>0.25</v>
      </c>
      <c r="DW97" s="35"/>
      <c r="DX97" s="202"/>
      <c r="DY97" s="4" t="s">
        <v>82</v>
      </c>
      <c r="DZ97" s="34">
        <v>0.25</v>
      </c>
      <c r="EA97" s="35"/>
    </row>
    <row r="98" spans="1:131" ht="15" customHeight="1" x14ac:dyDescent="0.2">
      <c r="A98" s="262" t="s">
        <v>319</v>
      </c>
      <c r="B98" s="262"/>
      <c r="C98" s="262"/>
      <c r="D98" s="262"/>
      <c r="E98" s="262"/>
      <c r="F98" s="262"/>
      <c r="G98" s="262"/>
      <c r="H98" s="263" t="s">
        <v>320</v>
      </c>
      <c r="I98" s="263"/>
      <c r="J98" s="34">
        <v>0.02</v>
      </c>
      <c r="K98" s="35">
        <v>60606060</v>
      </c>
      <c r="L98" s="202"/>
      <c r="M98" s="4" t="s">
        <v>118</v>
      </c>
      <c r="N98" s="34">
        <v>0.01</v>
      </c>
      <c r="O98" s="35">
        <f>O95*N98</f>
        <v>26539936.761162076</v>
      </c>
      <c r="P98" s="202"/>
      <c r="Q98" s="4" t="s">
        <v>118</v>
      </c>
      <c r="R98" s="34">
        <v>0.02</v>
      </c>
      <c r="S98" s="35">
        <f>S95*R98</f>
        <v>55658354.312388994</v>
      </c>
      <c r="T98" s="202"/>
      <c r="U98" s="4" t="s">
        <v>118</v>
      </c>
      <c r="V98" s="34">
        <v>0.02</v>
      </c>
      <c r="W98" s="35">
        <f>W95*V98</f>
        <v>53971184.108545952</v>
      </c>
      <c r="X98" s="202"/>
      <c r="Y98" s="4" t="s">
        <v>118</v>
      </c>
      <c r="Z98" s="34">
        <v>0.02</v>
      </c>
      <c r="AA98" s="35">
        <f>AA95*Z98</f>
        <v>54957534.160193734</v>
      </c>
      <c r="AB98" s="202"/>
      <c r="AC98" s="4" t="s">
        <v>118</v>
      </c>
      <c r="AD98" s="34">
        <v>0.02</v>
      </c>
      <c r="AE98" s="35">
        <f>AE95*AD98</f>
        <v>54301950.555483758</v>
      </c>
      <c r="AF98" s="202"/>
      <c r="AG98" s="4" t="s">
        <v>118</v>
      </c>
      <c r="AH98" s="34">
        <v>0.02</v>
      </c>
      <c r="AI98" s="35">
        <f>AI95*AH98</f>
        <v>57544675.804227471</v>
      </c>
      <c r="AJ98" s="202"/>
      <c r="AK98" s="4" t="s">
        <v>118</v>
      </c>
      <c r="AL98" s="34">
        <v>0.02</v>
      </c>
      <c r="AM98" s="35">
        <f>AM95*AL98</f>
        <v>52101444.989573441</v>
      </c>
      <c r="AN98" s="202"/>
      <c r="AO98" s="4" t="s">
        <v>118</v>
      </c>
      <c r="AP98" s="34">
        <v>0.02</v>
      </c>
      <c r="AQ98" s="35">
        <f>AQ95*AP98</f>
        <v>55805584.31789837</v>
      </c>
      <c r="AR98" s="202"/>
      <c r="AS98" s="4" t="s">
        <v>118</v>
      </c>
      <c r="AT98" s="34">
        <v>0.02</v>
      </c>
      <c r="AU98" s="35">
        <f>AU95*AT98</f>
        <v>54745771.220619887</v>
      </c>
      <c r="AV98" s="202"/>
      <c r="AW98" s="4" t="s">
        <v>118</v>
      </c>
      <c r="AX98" s="34">
        <v>0.02</v>
      </c>
      <c r="AY98" s="35">
        <f>AY95*AX98</f>
        <v>55579459.619830877</v>
      </c>
      <c r="AZ98" s="202"/>
      <c r="BA98" s="4" t="s">
        <v>118</v>
      </c>
      <c r="BB98" s="34">
        <v>0.02</v>
      </c>
      <c r="BC98" s="35">
        <f>BC95*BB98</f>
        <v>57054406.252935529</v>
      </c>
      <c r="BD98" s="202"/>
      <c r="BE98" s="4" t="s">
        <v>118</v>
      </c>
      <c r="BF98" s="34">
        <v>0.02</v>
      </c>
      <c r="BG98" s="35">
        <f>BG95*BF98</f>
        <v>54424244.261881508</v>
      </c>
      <c r="BH98" s="202"/>
      <c r="BI98" s="4" t="s">
        <v>118</v>
      </c>
      <c r="BJ98" s="34">
        <v>0.02</v>
      </c>
      <c r="BK98" s="35">
        <f>BK95*BJ98</f>
        <v>55251286.300147086</v>
      </c>
      <c r="BL98" s="202"/>
      <c r="BM98" s="4" t="s">
        <v>118</v>
      </c>
      <c r="BN98" s="34">
        <v>0.02</v>
      </c>
      <c r="BO98" s="176">
        <f>BO95*BN98</f>
        <v>54926646.13944453</v>
      </c>
      <c r="BP98" s="202"/>
      <c r="BQ98" s="105" t="s">
        <v>118</v>
      </c>
      <c r="BR98" s="34">
        <v>0.02</v>
      </c>
      <c r="BS98" s="176">
        <f>BS95*BR98</f>
        <v>54000484.61182747</v>
      </c>
      <c r="BT98" s="202"/>
      <c r="BU98" s="4" t="s">
        <v>118</v>
      </c>
      <c r="BV98" s="34">
        <v>0.02</v>
      </c>
      <c r="BW98" s="174">
        <f>BW95*BV98</f>
        <v>57413828.55726406</v>
      </c>
      <c r="BX98" s="202"/>
      <c r="BY98" s="4" t="s">
        <v>118</v>
      </c>
      <c r="BZ98" s="182">
        <v>1.4999999999999999E-2</v>
      </c>
      <c r="CA98" s="174">
        <f>CA95*BZ98</f>
        <v>39515289.794580273</v>
      </c>
      <c r="CB98" s="202"/>
      <c r="CC98" s="4" t="s">
        <v>118</v>
      </c>
      <c r="CD98" s="34">
        <v>0.02</v>
      </c>
      <c r="CE98" s="35">
        <f>CE95*CD98</f>
        <v>57513249.9735469</v>
      </c>
      <c r="CF98" s="202"/>
      <c r="CG98" s="4" t="s">
        <v>118</v>
      </c>
      <c r="CH98" s="34">
        <v>0.01</v>
      </c>
      <c r="CI98" s="174">
        <f>CI95*CH98</f>
        <v>27880427.168557338</v>
      </c>
      <c r="CJ98" s="202"/>
      <c r="CK98" s="4" t="s">
        <v>118</v>
      </c>
      <c r="CL98" s="34">
        <v>0.02</v>
      </c>
      <c r="CM98" s="35">
        <f>CM95*CL98</f>
        <v>55759769.49184832</v>
      </c>
      <c r="CN98" s="202"/>
      <c r="CO98" s="4" t="s">
        <v>118</v>
      </c>
      <c r="CP98" s="34">
        <v>0.02</v>
      </c>
      <c r="CQ98" s="35">
        <f>CQ95*CP98</f>
        <v>53340236.57006634</v>
      </c>
      <c r="CR98" s="202"/>
      <c r="CS98" s="4" t="s">
        <v>118</v>
      </c>
      <c r="CT98" s="34">
        <v>0.02</v>
      </c>
      <c r="CU98" s="35">
        <f>CU95*CT98</f>
        <v>51557473.043161876</v>
      </c>
      <c r="CV98" s="202"/>
      <c r="CW98" s="4" t="s">
        <v>118</v>
      </c>
      <c r="CX98" s="34">
        <v>0.02</v>
      </c>
      <c r="CY98" s="35"/>
      <c r="CZ98" s="202"/>
      <c r="DA98" s="4" t="s">
        <v>118</v>
      </c>
      <c r="DB98" s="34">
        <v>0.02</v>
      </c>
      <c r="DC98" s="35">
        <f>DC95*DB98</f>
        <v>50906049.736554109</v>
      </c>
      <c r="DD98" s="202"/>
      <c r="DE98" s="4" t="s">
        <v>118</v>
      </c>
      <c r="DF98" s="34">
        <v>0.02</v>
      </c>
      <c r="DG98" s="35">
        <f>DG95*DF98</f>
        <v>52468671.497309931</v>
      </c>
      <c r="DH98" s="202"/>
      <c r="DI98" s="4" t="s">
        <v>118</v>
      </c>
      <c r="DJ98" s="34">
        <v>0.02</v>
      </c>
      <c r="DK98" s="174">
        <f>DK95*DJ98</f>
        <v>51818079.025258943</v>
      </c>
      <c r="DL98" s="202"/>
      <c r="DM98" s="4" t="s">
        <v>118</v>
      </c>
      <c r="DN98" s="34">
        <v>0.02</v>
      </c>
      <c r="DO98" s="35"/>
      <c r="DP98" s="202"/>
      <c r="DQ98" s="4" t="s">
        <v>118</v>
      </c>
      <c r="DR98" s="34">
        <v>0.02</v>
      </c>
      <c r="DS98" s="35"/>
      <c r="DT98" s="202"/>
      <c r="DU98" s="4" t="s">
        <v>118</v>
      </c>
      <c r="DV98" s="34">
        <v>0.02</v>
      </c>
      <c r="DW98" s="35"/>
      <c r="DX98" s="202"/>
      <c r="DY98" s="4" t="s">
        <v>118</v>
      </c>
      <c r="DZ98" s="34">
        <v>0.02</v>
      </c>
      <c r="EA98" s="35"/>
    </row>
    <row r="99" spans="1:131" ht="15" customHeight="1" x14ac:dyDescent="0.2">
      <c r="A99" s="262" t="s">
        <v>321</v>
      </c>
      <c r="B99" s="262"/>
      <c r="C99" s="262"/>
      <c r="D99" s="262"/>
      <c r="E99" s="262"/>
      <c r="F99" s="262"/>
      <c r="G99" s="262"/>
      <c r="H99" s="263" t="s">
        <v>322</v>
      </c>
      <c r="I99" s="263"/>
      <c r="J99" s="34">
        <v>0.05</v>
      </c>
      <c r="K99" s="35">
        <f>ROUND($K$95*J99,0)</f>
        <v>151515152</v>
      </c>
      <c r="L99" s="202"/>
      <c r="M99" s="4" t="s">
        <v>323</v>
      </c>
      <c r="N99" s="34">
        <v>0.03</v>
      </c>
      <c r="O99" s="35">
        <f>O95*N99</f>
        <v>79619810.283486232</v>
      </c>
      <c r="P99" s="202"/>
      <c r="Q99" s="4" t="s">
        <v>323</v>
      </c>
      <c r="R99" s="34">
        <v>0.05</v>
      </c>
      <c r="S99" s="35">
        <f>S95*R99</f>
        <v>139145885.78097248</v>
      </c>
      <c r="T99" s="202"/>
      <c r="U99" s="4" t="s">
        <v>323</v>
      </c>
      <c r="V99" s="34">
        <v>0.05</v>
      </c>
      <c r="W99" s="35">
        <f>W95*V99</f>
        <v>134927960.2713649</v>
      </c>
      <c r="X99" s="202"/>
      <c r="Y99" s="4" t="s">
        <v>323</v>
      </c>
      <c r="Z99" s="34">
        <v>0.05</v>
      </c>
      <c r="AA99" s="35">
        <f>AA95*Z99</f>
        <v>137393835.40048432</v>
      </c>
      <c r="AB99" s="202"/>
      <c r="AC99" s="4" t="s">
        <v>323</v>
      </c>
      <c r="AD99" s="34">
        <v>0.05</v>
      </c>
      <c r="AE99" s="35">
        <f>AE95*AD99</f>
        <v>135754876.3887094</v>
      </c>
      <c r="AF99" s="202"/>
      <c r="AG99" s="4" t="s">
        <v>323</v>
      </c>
      <c r="AH99" s="34">
        <v>0.05</v>
      </c>
      <c r="AI99" s="35">
        <f>AI95*AH99</f>
        <v>143861689.51056868</v>
      </c>
      <c r="AJ99" s="202"/>
      <c r="AK99" s="4" t="s">
        <v>323</v>
      </c>
      <c r="AL99" s="34">
        <v>0.05</v>
      </c>
      <c r="AM99" s="35">
        <f>AM95*AL99</f>
        <v>130253612.47393361</v>
      </c>
      <c r="AN99" s="202"/>
      <c r="AO99" s="4" t="s">
        <v>323</v>
      </c>
      <c r="AP99" s="34">
        <v>0.05</v>
      </c>
      <c r="AQ99" s="35">
        <f>AQ95*AP99</f>
        <v>139513960.79474592</v>
      </c>
      <c r="AR99" s="202"/>
      <c r="AS99" s="4" t="s">
        <v>323</v>
      </c>
      <c r="AT99" s="34">
        <v>0.05</v>
      </c>
      <c r="AU99" s="35">
        <f>AU95*AT99</f>
        <v>136864428.05154973</v>
      </c>
      <c r="AV99" s="202"/>
      <c r="AW99" s="4" t="s">
        <v>323</v>
      </c>
      <c r="AX99" s="34">
        <v>0.05</v>
      </c>
      <c r="AY99" s="35">
        <f>AY95*AX99</f>
        <v>138948649.04957721</v>
      </c>
      <c r="AZ99" s="202"/>
      <c r="BA99" s="4" t="s">
        <v>323</v>
      </c>
      <c r="BB99" s="34">
        <v>0.05</v>
      </c>
      <c r="BC99" s="35">
        <f>BC95*BB99</f>
        <v>142636015.63233882</v>
      </c>
      <c r="BD99" s="202"/>
      <c r="BE99" s="4" t="s">
        <v>323</v>
      </c>
      <c r="BF99" s="34">
        <v>0.05</v>
      </c>
      <c r="BG99" s="35">
        <f>BG95*BF99</f>
        <v>136060610.65470377</v>
      </c>
      <c r="BH99" s="202"/>
      <c r="BI99" s="4" t="s">
        <v>323</v>
      </c>
      <c r="BJ99" s="34">
        <v>0.05</v>
      </c>
      <c r="BK99" s="35">
        <f>BK95*BJ99</f>
        <v>138128215.75036773</v>
      </c>
      <c r="BL99" s="202"/>
      <c r="BM99" s="4" t="s">
        <v>323</v>
      </c>
      <c r="BN99" s="34">
        <v>0.05</v>
      </c>
      <c r="BO99" s="176">
        <f>BO95*BN99</f>
        <v>137316615.34861133</v>
      </c>
      <c r="BP99" s="202"/>
      <c r="BQ99" s="105" t="s">
        <v>323</v>
      </c>
      <c r="BR99" s="34">
        <v>0.05</v>
      </c>
      <c r="BS99" s="176">
        <f>BS95*BR99</f>
        <v>135001211.52956867</v>
      </c>
      <c r="BT99" s="202"/>
      <c r="BU99" s="4" t="s">
        <v>323</v>
      </c>
      <c r="BV99" s="34">
        <v>0.05</v>
      </c>
      <c r="BW99" s="35">
        <f>BW95*BV99</f>
        <v>143534571.39316016</v>
      </c>
      <c r="BX99" s="202"/>
      <c r="BY99" s="4" t="s">
        <v>323</v>
      </c>
      <c r="BZ99" s="34">
        <v>0.05</v>
      </c>
      <c r="CA99" s="35">
        <f>CA95*BZ99</f>
        <v>131717632.64860092</v>
      </c>
      <c r="CB99" s="202"/>
      <c r="CC99" s="4" t="s">
        <v>323</v>
      </c>
      <c r="CD99" s="34">
        <v>0.05</v>
      </c>
      <c r="CE99" s="35">
        <f>CE95*CD99</f>
        <v>143783124.93386725</v>
      </c>
      <c r="CF99" s="202"/>
      <c r="CG99" s="4" t="s">
        <v>323</v>
      </c>
      <c r="CH99" s="34">
        <v>4.7E-2</v>
      </c>
      <c r="CI99" s="174">
        <f>CI95*CH99</f>
        <v>131038007.6922195</v>
      </c>
      <c r="CJ99" s="202"/>
      <c r="CK99" s="4" t="s">
        <v>323</v>
      </c>
      <c r="CL99" s="34">
        <v>0.05</v>
      </c>
      <c r="CM99" s="35">
        <f>CM95*CL99</f>
        <v>139399423.72962078</v>
      </c>
      <c r="CN99" s="202"/>
      <c r="CO99" s="4" t="s">
        <v>323</v>
      </c>
      <c r="CP99" s="34">
        <v>0.05</v>
      </c>
      <c r="CQ99" s="35">
        <f>CQ95*CP99</f>
        <v>133350591.42516585</v>
      </c>
      <c r="CR99" s="202"/>
      <c r="CS99" s="4" t="s">
        <v>323</v>
      </c>
      <c r="CT99" s="34">
        <v>0.05</v>
      </c>
      <c r="CU99" s="35">
        <f>CU95*CT99</f>
        <v>128893682.6079047</v>
      </c>
      <c r="CV99" s="202"/>
      <c r="CW99" s="4" t="s">
        <v>323</v>
      </c>
      <c r="CX99" s="34">
        <v>0.05</v>
      </c>
      <c r="CY99" s="35"/>
      <c r="CZ99" s="202"/>
      <c r="DA99" s="4" t="s">
        <v>323</v>
      </c>
      <c r="DB99" s="34">
        <v>0.05</v>
      </c>
      <c r="DC99" s="35">
        <f>DC95*DB99</f>
        <v>127265124.34138528</v>
      </c>
      <c r="DD99" s="202"/>
      <c r="DE99" s="4" t="s">
        <v>323</v>
      </c>
      <c r="DF99" s="34">
        <v>0.05</v>
      </c>
      <c r="DG99" s="35">
        <f>DG95*DF99</f>
        <v>131171678.74327484</v>
      </c>
      <c r="DH99" s="202"/>
      <c r="DI99" s="4" t="s">
        <v>323</v>
      </c>
      <c r="DJ99" s="34">
        <v>0.05</v>
      </c>
      <c r="DK99" s="35">
        <f>DK95*DJ99</f>
        <v>129545197.56314737</v>
      </c>
      <c r="DL99" s="202"/>
      <c r="DM99" s="4" t="s">
        <v>323</v>
      </c>
      <c r="DN99" s="34">
        <v>0.05</v>
      </c>
      <c r="DO99" s="35"/>
      <c r="DP99" s="202"/>
      <c r="DQ99" s="4" t="s">
        <v>323</v>
      </c>
      <c r="DR99" s="34">
        <v>0.05</v>
      </c>
      <c r="DS99" s="35"/>
      <c r="DT99" s="202"/>
      <c r="DU99" s="4" t="s">
        <v>323</v>
      </c>
      <c r="DV99" s="34">
        <v>0.05</v>
      </c>
      <c r="DW99" s="35"/>
      <c r="DX99" s="202"/>
      <c r="DY99" s="4" t="s">
        <v>323</v>
      </c>
      <c r="DZ99" s="34">
        <v>0.05</v>
      </c>
      <c r="EA99" s="35"/>
    </row>
    <row r="100" spans="1:131" x14ac:dyDescent="0.2">
      <c r="A100" s="260" t="s">
        <v>324</v>
      </c>
      <c r="B100" s="260"/>
      <c r="C100" s="260"/>
      <c r="D100" s="260"/>
      <c r="E100" s="260"/>
      <c r="F100" s="260"/>
      <c r="G100" s="260"/>
      <c r="H100" s="260"/>
      <c r="I100" s="260"/>
      <c r="J100" s="44">
        <v>0.32</v>
      </c>
      <c r="K100" s="46">
        <f>K97+K98+K99</f>
        <v>969696970</v>
      </c>
      <c r="L100" s="36">
        <v>1</v>
      </c>
      <c r="M100" s="6" t="s">
        <v>325</v>
      </c>
      <c r="N100" s="44">
        <v>0.32</v>
      </c>
      <c r="O100" s="46">
        <f>O99+O98+O97</f>
        <v>849277976.35718644</v>
      </c>
      <c r="P100" s="36">
        <v>2</v>
      </c>
      <c r="Q100" s="6" t="s">
        <v>325</v>
      </c>
      <c r="R100" s="44">
        <v>0.32</v>
      </c>
      <c r="S100" s="46">
        <f>S99+S98+S97</f>
        <v>890533668.9982239</v>
      </c>
      <c r="T100" s="36">
        <v>3</v>
      </c>
      <c r="U100" s="6" t="s">
        <v>325</v>
      </c>
      <c r="V100" s="44">
        <v>0.32</v>
      </c>
      <c r="W100" s="46">
        <f>W99+W98+W97</f>
        <v>863538945.73673522</v>
      </c>
      <c r="X100" s="36">
        <v>4</v>
      </c>
      <c r="Y100" s="6" t="s">
        <v>325</v>
      </c>
      <c r="Z100" s="44">
        <v>0.32</v>
      </c>
      <c r="AA100" s="46">
        <f>AA99+AA98+AA97</f>
        <v>879320546.56309962</v>
      </c>
      <c r="AB100" s="36">
        <v>5</v>
      </c>
      <c r="AC100" s="6" t="s">
        <v>325</v>
      </c>
      <c r="AD100" s="44">
        <v>0.32</v>
      </c>
      <c r="AE100" s="46">
        <f>AE99+AE98+AE97</f>
        <v>868831208.88774014</v>
      </c>
      <c r="AF100" s="36">
        <v>6</v>
      </c>
      <c r="AG100" s="6" t="s">
        <v>325</v>
      </c>
      <c r="AH100" s="44">
        <v>0.32</v>
      </c>
      <c r="AI100" s="46">
        <f>AI99+AI98+AI97</f>
        <v>920714812.86763954</v>
      </c>
      <c r="AJ100" s="36">
        <v>7</v>
      </c>
      <c r="AK100" s="6" t="s">
        <v>325</v>
      </c>
      <c r="AL100" s="44">
        <v>0.32</v>
      </c>
      <c r="AM100" s="46">
        <f>AM99+AM98+AM97</f>
        <v>833623119.83317506</v>
      </c>
      <c r="AN100" s="36">
        <v>8</v>
      </c>
      <c r="AO100" s="6" t="s">
        <v>325</v>
      </c>
      <c r="AP100" s="44">
        <v>0.32</v>
      </c>
      <c r="AQ100" s="46">
        <f>AQ99+AQ98+AQ97</f>
        <v>892889349.08637393</v>
      </c>
      <c r="AR100" s="36">
        <v>9</v>
      </c>
      <c r="AS100" s="6" t="s">
        <v>325</v>
      </c>
      <c r="AT100" s="44">
        <v>0.32</v>
      </c>
      <c r="AU100" s="46">
        <f>AU99+AU98+AU97</f>
        <v>875932339.52991819</v>
      </c>
      <c r="AV100" s="36">
        <v>10</v>
      </c>
      <c r="AW100" s="6" t="s">
        <v>325</v>
      </c>
      <c r="AX100" s="44">
        <v>0.32</v>
      </c>
      <c r="AY100" s="46">
        <f>AY99+AY98+AY97</f>
        <v>889271353.91729403</v>
      </c>
      <c r="AZ100" s="36">
        <v>11</v>
      </c>
      <c r="BA100" s="6" t="s">
        <v>325</v>
      </c>
      <c r="BB100" s="44">
        <v>0.32</v>
      </c>
      <c r="BC100" s="46">
        <f>BC99+BC98+BC97</f>
        <v>912870500.04696846</v>
      </c>
      <c r="BD100" s="36">
        <v>12</v>
      </c>
      <c r="BE100" s="6" t="s">
        <v>325</v>
      </c>
      <c r="BF100" s="44">
        <v>0.32</v>
      </c>
      <c r="BG100" s="46">
        <f>BG99+BG98+BG97</f>
        <v>870787908.19010401</v>
      </c>
      <c r="BH100" s="36">
        <v>13</v>
      </c>
      <c r="BI100" s="6" t="s">
        <v>325</v>
      </c>
      <c r="BJ100" s="44">
        <v>0.32</v>
      </c>
      <c r="BK100" s="46">
        <f>BK99+BK98+BK97</f>
        <v>884020580.80235338</v>
      </c>
      <c r="BL100" s="36">
        <v>14</v>
      </c>
      <c r="BM100" s="6" t="s">
        <v>325</v>
      </c>
      <c r="BN100" s="44">
        <v>0.32</v>
      </c>
      <c r="BO100" s="46">
        <f>BO99+BO98+BO97</f>
        <v>878826338.23111248</v>
      </c>
      <c r="BP100" s="111">
        <v>15</v>
      </c>
      <c r="BQ100" s="99" t="s">
        <v>325</v>
      </c>
      <c r="BR100" s="44">
        <v>0.32</v>
      </c>
      <c r="BS100" s="46">
        <f>BS99+BS98+BS97</f>
        <v>864007753.78923953</v>
      </c>
      <c r="BT100" s="36">
        <v>16</v>
      </c>
      <c r="BU100" s="6" t="s">
        <v>325</v>
      </c>
      <c r="BV100" s="44">
        <v>0.32</v>
      </c>
      <c r="BW100" s="46">
        <f>BW99+BW98+BW97</f>
        <v>918621256.91622496</v>
      </c>
      <c r="BX100" s="36">
        <v>17</v>
      </c>
      <c r="BY100" s="6" t="s">
        <v>325</v>
      </c>
      <c r="BZ100" s="44">
        <v>0.32</v>
      </c>
      <c r="CA100" s="46">
        <f>CA99+CA98+CA97</f>
        <v>829821085.68618572</v>
      </c>
      <c r="CB100" s="36">
        <v>18</v>
      </c>
      <c r="CC100" s="6" t="s">
        <v>325</v>
      </c>
      <c r="CD100" s="44">
        <v>0.32</v>
      </c>
      <c r="CE100" s="46">
        <f>CE99+CE98+CE97</f>
        <v>920211999.57675028</v>
      </c>
      <c r="CF100" s="36">
        <v>19</v>
      </c>
      <c r="CG100" s="6" t="s">
        <v>325</v>
      </c>
      <c r="CH100" s="44">
        <v>0.32</v>
      </c>
      <c r="CI100" s="46">
        <f>CI99+CI98+CI97</f>
        <v>855929114.07471037</v>
      </c>
      <c r="CJ100" s="36">
        <v>20</v>
      </c>
      <c r="CK100" s="6" t="s">
        <v>325</v>
      </c>
      <c r="CL100" s="44">
        <v>0.32</v>
      </c>
      <c r="CM100" s="46">
        <f>CM99+CM98+CM97</f>
        <v>892156311.86957312</v>
      </c>
      <c r="CN100" s="36">
        <v>21</v>
      </c>
      <c r="CO100" s="6" t="s">
        <v>325</v>
      </c>
      <c r="CP100" s="44">
        <v>0.32</v>
      </c>
      <c r="CQ100" s="46">
        <f>CQ99+CQ98+CQ97</f>
        <v>853443785.12106144</v>
      </c>
      <c r="CR100" s="36">
        <v>22</v>
      </c>
      <c r="CS100" s="6" t="s">
        <v>325</v>
      </c>
      <c r="CT100" s="44">
        <v>0.32</v>
      </c>
      <c r="CU100" s="46">
        <f>CU99+CU98+CU97</f>
        <v>824919568.69059002</v>
      </c>
      <c r="CV100" s="36">
        <v>23</v>
      </c>
      <c r="CW100" s="6" t="s">
        <v>325</v>
      </c>
      <c r="CX100" s="44">
        <v>0.32</v>
      </c>
      <c r="CY100" s="46"/>
      <c r="CZ100" s="36">
        <v>24</v>
      </c>
      <c r="DA100" s="6" t="s">
        <v>325</v>
      </c>
      <c r="DB100" s="44">
        <v>0.32</v>
      </c>
      <c r="DC100" s="46">
        <f>DC99+DC98+DC97</f>
        <v>814496795.78486574</v>
      </c>
      <c r="DD100" s="36">
        <v>25</v>
      </c>
      <c r="DE100" s="6" t="s">
        <v>325</v>
      </c>
      <c r="DF100" s="44">
        <v>0.32</v>
      </c>
      <c r="DG100" s="46">
        <f>DG99+DG98+DG97</f>
        <v>839498743.95695889</v>
      </c>
      <c r="DH100" s="36">
        <v>26</v>
      </c>
      <c r="DI100" s="6" t="s">
        <v>325</v>
      </c>
      <c r="DJ100" s="44">
        <v>0.32</v>
      </c>
      <c r="DK100" s="46">
        <f>DK99+DK98+DK97</f>
        <v>829089264.4041431</v>
      </c>
      <c r="DL100" s="36">
        <v>27</v>
      </c>
      <c r="DM100" s="6" t="s">
        <v>325</v>
      </c>
      <c r="DN100" s="44">
        <v>0.32</v>
      </c>
      <c r="DO100" s="46"/>
      <c r="DP100" s="36">
        <v>28</v>
      </c>
      <c r="DQ100" s="6" t="s">
        <v>325</v>
      </c>
      <c r="DR100" s="44">
        <v>0.32</v>
      </c>
      <c r="DS100" s="46"/>
      <c r="DT100" s="36">
        <v>29</v>
      </c>
      <c r="DU100" s="6" t="s">
        <v>325</v>
      </c>
      <c r="DV100" s="44">
        <v>0.32</v>
      </c>
      <c r="DW100" s="46"/>
      <c r="DX100" s="36">
        <v>30</v>
      </c>
      <c r="DY100" s="6" t="s">
        <v>325</v>
      </c>
      <c r="DZ100" s="44">
        <v>0.32</v>
      </c>
      <c r="EA100" s="46"/>
    </row>
    <row r="101" spans="1:131" x14ac:dyDescent="0.2">
      <c r="A101" s="261" t="s">
        <v>326</v>
      </c>
      <c r="B101" s="261"/>
      <c r="C101" s="261"/>
      <c r="D101" s="261"/>
      <c r="E101" s="261"/>
      <c r="F101" s="261"/>
      <c r="G101" s="261"/>
      <c r="H101" s="261"/>
      <c r="I101" s="261"/>
      <c r="J101" s="261"/>
      <c r="K101" s="47">
        <f>K95+K100</f>
        <v>4000000000</v>
      </c>
      <c r="L101" s="258" t="s">
        <v>327</v>
      </c>
      <c r="M101" s="258"/>
      <c r="N101" s="259"/>
      <c r="O101" s="162">
        <f>ROUND(O100+O95,0)</f>
        <v>3503271652</v>
      </c>
      <c r="P101" s="258" t="s">
        <v>327</v>
      </c>
      <c r="Q101" s="258"/>
      <c r="R101" s="258"/>
      <c r="S101" s="47">
        <f>ROUND(S100+S95,0)</f>
        <v>3673451385</v>
      </c>
      <c r="T101" s="258" t="s">
        <v>327</v>
      </c>
      <c r="U101" s="258"/>
      <c r="V101" s="258"/>
      <c r="W101" s="47">
        <f>ROUND(W100+W95,0)</f>
        <v>3562098151</v>
      </c>
      <c r="X101" s="258" t="s">
        <v>327</v>
      </c>
      <c r="Y101" s="258"/>
      <c r="Z101" s="258"/>
      <c r="AA101" s="47">
        <f>ROUND(AA100+AA95,0)</f>
        <v>3627197255</v>
      </c>
      <c r="AB101" s="258" t="s">
        <v>327</v>
      </c>
      <c r="AC101" s="258"/>
      <c r="AD101" s="258"/>
      <c r="AE101" s="47">
        <f>ROUND(AE100+AE95,0)</f>
        <v>3583928737</v>
      </c>
      <c r="AF101" s="258" t="s">
        <v>327</v>
      </c>
      <c r="AG101" s="258"/>
      <c r="AH101" s="258"/>
      <c r="AI101" s="47">
        <f>ROUND(AI100+AI95,0)</f>
        <v>3797948603</v>
      </c>
      <c r="AJ101" s="259" t="s">
        <v>327</v>
      </c>
      <c r="AK101" s="259"/>
      <c r="AL101" s="259"/>
      <c r="AM101" s="162">
        <f>ROUND(AM100+AM95,0)</f>
        <v>3438695369</v>
      </c>
      <c r="AN101" s="259" t="s">
        <v>327</v>
      </c>
      <c r="AO101" s="259"/>
      <c r="AP101" s="259"/>
      <c r="AQ101" s="162">
        <f>ROUND(AQ100+AQ95,0)</f>
        <v>3683168565</v>
      </c>
      <c r="AR101" s="258" t="s">
        <v>327</v>
      </c>
      <c r="AS101" s="258"/>
      <c r="AT101" s="258"/>
      <c r="AU101" s="47">
        <f>ROUND(AU100+AU95,0)</f>
        <v>3613220901</v>
      </c>
      <c r="AV101" s="258" t="s">
        <v>327</v>
      </c>
      <c r="AW101" s="258"/>
      <c r="AX101" s="258"/>
      <c r="AY101" s="47">
        <f>ROUND(AY100+AY95,0)</f>
        <v>3668244335</v>
      </c>
      <c r="AZ101" s="258" t="s">
        <v>327</v>
      </c>
      <c r="BA101" s="258"/>
      <c r="BB101" s="258"/>
      <c r="BC101" s="47">
        <f>ROUND(BC100+BC95,0)</f>
        <v>3765590813</v>
      </c>
      <c r="BD101" s="258" t="s">
        <v>327</v>
      </c>
      <c r="BE101" s="258"/>
      <c r="BF101" s="258"/>
      <c r="BG101" s="47">
        <f>ROUND(BG100+BG95,0)</f>
        <v>3592000121</v>
      </c>
      <c r="BH101" s="258" t="s">
        <v>327</v>
      </c>
      <c r="BI101" s="258"/>
      <c r="BJ101" s="258"/>
      <c r="BK101" s="47">
        <f>ROUND(BK100+BK95,0)</f>
        <v>3646584896</v>
      </c>
      <c r="BL101" s="258" t="s">
        <v>327</v>
      </c>
      <c r="BM101" s="258"/>
      <c r="BN101" s="258"/>
      <c r="BO101" s="47">
        <f>ROUND(BO100+BO95,0)</f>
        <v>3625158645</v>
      </c>
      <c r="BP101" s="258" t="s">
        <v>327</v>
      </c>
      <c r="BQ101" s="258"/>
      <c r="BR101" s="258"/>
      <c r="BS101" s="47">
        <f>ROUND(BS100+BS95,0)</f>
        <v>3564031984</v>
      </c>
      <c r="BT101" s="258" t="s">
        <v>327</v>
      </c>
      <c r="BU101" s="258"/>
      <c r="BV101" s="258"/>
      <c r="BW101" s="47">
        <f>ROUND(BW100+BW95,0)</f>
        <v>3789312685</v>
      </c>
      <c r="BX101" s="258" t="s">
        <v>327</v>
      </c>
      <c r="BY101" s="258"/>
      <c r="BZ101" s="258"/>
      <c r="CA101" s="47">
        <f>ROUND(CA100+CA95,0)</f>
        <v>3464173739</v>
      </c>
      <c r="CB101" s="258" t="s">
        <v>327</v>
      </c>
      <c r="CC101" s="258"/>
      <c r="CD101" s="258"/>
      <c r="CE101" s="47">
        <f>ROUND(CE100+CE95,0)</f>
        <v>3795874498</v>
      </c>
      <c r="CF101" s="258" t="s">
        <v>327</v>
      </c>
      <c r="CG101" s="258"/>
      <c r="CH101" s="258"/>
      <c r="CI101" s="47">
        <f>ROUND(CI100+CI95,0)</f>
        <v>3643971831</v>
      </c>
      <c r="CJ101" s="258" t="s">
        <v>327</v>
      </c>
      <c r="CK101" s="258"/>
      <c r="CL101" s="258"/>
      <c r="CM101" s="47">
        <f>ROUND(CM100+CM95,0)</f>
        <v>3680144786</v>
      </c>
      <c r="CN101" s="258" t="s">
        <v>327</v>
      </c>
      <c r="CO101" s="258"/>
      <c r="CP101" s="258"/>
      <c r="CQ101" s="47">
        <f>ROUND(CQ100+CQ95,0)</f>
        <v>3520455614</v>
      </c>
      <c r="CR101" s="258" t="s">
        <v>327</v>
      </c>
      <c r="CS101" s="258"/>
      <c r="CT101" s="258"/>
      <c r="CU101" s="47">
        <f>ROUND(CU100+CU95,0)</f>
        <v>3402793221</v>
      </c>
      <c r="CV101" s="258" t="s">
        <v>327</v>
      </c>
      <c r="CW101" s="258"/>
      <c r="CX101" s="258"/>
      <c r="CY101" s="47">
        <v>1</v>
      </c>
      <c r="CZ101" s="258" t="s">
        <v>327</v>
      </c>
      <c r="DA101" s="258"/>
      <c r="DB101" s="258"/>
      <c r="DC101" s="47">
        <f>ROUND(DC100+DC95,0)</f>
        <v>3359799283</v>
      </c>
      <c r="DD101" s="258" t="s">
        <v>327</v>
      </c>
      <c r="DE101" s="258"/>
      <c r="DF101" s="258"/>
      <c r="DG101" s="47">
        <f>ROUND(DG100+DG95,0)</f>
        <v>3462932319</v>
      </c>
      <c r="DH101" s="259" t="s">
        <v>327</v>
      </c>
      <c r="DI101" s="259"/>
      <c r="DJ101" s="259"/>
      <c r="DK101" s="162">
        <f>ROUND(DK100+DK95,0)</f>
        <v>3419993216</v>
      </c>
      <c r="DL101" s="258" t="s">
        <v>327</v>
      </c>
      <c r="DM101" s="258"/>
      <c r="DN101" s="258"/>
      <c r="DO101" s="47">
        <v>1</v>
      </c>
      <c r="DP101" s="258" t="s">
        <v>327</v>
      </c>
      <c r="DQ101" s="258"/>
      <c r="DR101" s="258"/>
      <c r="DS101" s="47">
        <v>1</v>
      </c>
      <c r="DT101" s="258" t="s">
        <v>327</v>
      </c>
      <c r="DU101" s="258"/>
      <c r="DV101" s="258"/>
      <c r="DW101" s="47">
        <v>1</v>
      </c>
      <c r="DX101" s="258" t="s">
        <v>327</v>
      </c>
      <c r="DY101" s="258"/>
      <c r="DZ101" s="258"/>
      <c r="EA101" s="47">
        <v>1</v>
      </c>
    </row>
    <row r="102" spans="1:131" ht="55.5" customHeight="1" x14ac:dyDescent="0.2">
      <c r="K102" s="173" t="s">
        <v>328</v>
      </c>
      <c r="L102" s="256" t="s">
        <v>329</v>
      </c>
      <c r="M102" s="256"/>
      <c r="N102" s="256"/>
      <c r="O102" s="257"/>
      <c r="P102" s="256" t="s">
        <v>330</v>
      </c>
      <c r="Q102" s="256"/>
      <c r="R102" s="256"/>
      <c r="S102" s="257"/>
      <c r="T102" s="256" t="s">
        <v>329</v>
      </c>
      <c r="U102" s="256"/>
      <c r="V102" s="256"/>
      <c r="W102" s="257"/>
      <c r="X102" s="256" t="s">
        <v>331</v>
      </c>
      <c r="Y102" s="256"/>
      <c r="Z102" s="256"/>
      <c r="AA102" s="257"/>
      <c r="AB102" s="256" t="s">
        <v>331</v>
      </c>
      <c r="AC102" s="256"/>
      <c r="AD102" s="256"/>
      <c r="AE102" s="257"/>
      <c r="AF102" s="256" t="s">
        <v>331</v>
      </c>
      <c r="AG102" s="256"/>
      <c r="AH102" s="256"/>
      <c r="AI102" s="257"/>
      <c r="AJ102" s="256" t="s">
        <v>329</v>
      </c>
      <c r="AK102" s="256"/>
      <c r="AL102" s="256"/>
      <c r="AM102" s="257"/>
      <c r="AN102" s="256" t="s">
        <v>330</v>
      </c>
      <c r="AO102" s="256"/>
      <c r="AP102" s="256"/>
      <c r="AQ102" s="257"/>
      <c r="AR102" s="256" t="s">
        <v>331</v>
      </c>
      <c r="AS102" s="256"/>
      <c r="AT102" s="256"/>
      <c r="AU102" s="257"/>
      <c r="AV102" s="256" t="s">
        <v>331</v>
      </c>
      <c r="AW102" s="256"/>
      <c r="AX102" s="256"/>
      <c r="AY102" s="257"/>
      <c r="AZ102" s="256" t="s">
        <v>330</v>
      </c>
      <c r="BA102" s="256"/>
      <c r="BB102" s="256"/>
      <c r="BC102" s="257"/>
      <c r="BD102" s="256" t="s">
        <v>331</v>
      </c>
      <c r="BE102" s="256"/>
      <c r="BF102" s="256"/>
      <c r="BG102" s="257"/>
      <c r="BH102" s="256" t="s">
        <v>331</v>
      </c>
      <c r="BI102" s="256"/>
      <c r="BJ102" s="256"/>
      <c r="BK102" s="257"/>
      <c r="BL102" s="256" t="s">
        <v>331</v>
      </c>
      <c r="BM102" s="256"/>
      <c r="BN102" s="256"/>
      <c r="BO102" s="257"/>
      <c r="BP102" s="256" t="s">
        <v>331</v>
      </c>
      <c r="BQ102" s="256"/>
      <c r="BR102" s="256"/>
      <c r="BS102" s="257"/>
      <c r="BT102" s="256" t="s">
        <v>329</v>
      </c>
      <c r="BU102" s="256"/>
      <c r="BV102" s="256"/>
      <c r="BW102" s="257"/>
      <c r="BX102" s="256" t="s">
        <v>331</v>
      </c>
      <c r="BY102" s="256"/>
      <c r="BZ102" s="256"/>
      <c r="CA102" s="257"/>
      <c r="CB102" s="256" t="s">
        <v>331</v>
      </c>
      <c r="CC102" s="256"/>
      <c r="CD102" s="256"/>
      <c r="CE102" s="257"/>
      <c r="CF102" s="256" t="s">
        <v>331</v>
      </c>
      <c r="CG102" s="256"/>
      <c r="CH102" s="256"/>
      <c r="CI102" s="257"/>
      <c r="CJ102" s="256" t="s">
        <v>331</v>
      </c>
      <c r="CK102" s="256"/>
      <c r="CL102" s="256"/>
      <c r="CM102" s="257"/>
      <c r="CN102" s="256" t="s">
        <v>331</v>
      </c>
      <c r="CO102" s="256"/>
      <c r="CP102" s="256"/>
      <c r="CQ102" s="257"/>
      <c r="CR102" s="256" t="s">
        <v>331</v>
      </c>
      <c r="CS102" s="256"/>
      <c r="CT102" s="256"/>
      <c r="CU102" s="257"/>
      <c r="CZ102" s="256" t="s">
        <v>331</v>
      </c>
      <c r="DA102" s="256"/>
      <c r="DB102" s="256"/>
      <c r="DC102" s="257"/>
      <c r="DD102" s="256" t="s">
        <v>331</v>
      </c>
      <c r="DE102" s="256"/>
      <c r="DF102" s="256"/>
      <c r="DG102" s="257"/>
      <c r="DH102" s="256" t="s">
        <v>329</v>
      </c>
      <c r="DI102" s="256"/>
      <c r="DJ102" s="256"/>
      <c r="DK102" s="256"/>
    </row>
  </sheetData>
  <sheetProtection algorithmName="SHA-512" hashValue="cWJ75rTbvx3W+kUm4v5jKTkhUXIeB/MTEX58VikMcEj6qrBlXCeiruD40Uk6o66IWFpdfaliEWgeK9sX0ycC+Q==" saltValue="OA+0NajIECnx44DI+syt6g==" spinCount="100000" sheet="1" formatCells="0" formatColumns="0" formatRows="0" insertColumns="0" insertRows="0" insertHyperlinks="0" deleteColumns="0" deleteRows="0" sort="0" autoFilter="0" pivotTables="0"/>
  <mergeCells count="254">
    <mergeCell ref="DH102:DK102"/>
    <mergeCell ref="BT102:BW102"/>
    <mergeCell ref="BX102:CA102"/>
    <mergeCell ref="CB102:CE102"/>
    <mergeCell ref="CF102:CI102"/>
    <mergeCell ref="CJ102:CM102"/>
    <mergeCell ref="CN102:CQ102"/>
    <mergeCell ref="CR102:CU102"/>
    <mergeCell ref="CZ102:DC102"/>
    <mergeCell ref="DD102:DG102"/>
    <mergeCell ref="A7:F7"/>
    <mergeCell ref="G7:I7"/>
    <mergeCell ref="J7:K7"/>
    <mergeCell ref="A8:F8"/>
    <mergeCell ref="G8:I8"/>
    <mergeCell ref="J8:K8"/>
    <mergeCell ref="A1:B6"/>
    <mergeCell ref="C1:L1"/>
    <mergeCell ref="C2:L2"/>
    <mergeCell ref="C3:L3"/>
    <mergeCell ref="C4:L4"/>
    <mergeCell ref="C5:L5"/>
    <mergeCell ref="C6:L6"/>
    <mergeCell ref="A9:L9"/>
    <mergeCell ref="A10:A12"/>
    <mergeCell ref="B10:K11"/>
    <mergeCell ref="L10:O10"/>
    <mergeCell ref="P10:S10"/>
    <mergeCell ref="T10:W10"/>
    <mergeCell ref="L11:O11"/>
    <mergeCell ref="P11:S11"/>
    <mergeCell ref="T11:W11"/>
    <mergeCell ref="CN10:CQ10"/>
    <mergeCell ref="BP10:BS10"/>
    <mergeCell ref="AJ10:AM10"/>
    <mergeCell ref="AN10:AQ10"/>
    <mergeCell ref="AR10:AU10"/>
    <mergeCell ref="AV10:AY10"/>
    <mergeCell ref="AZ10:BC10"/>
    <mergeCell ref="BD10:BG10"/>
    <mergeCell ref="BH10:BK10"/>
    <mergeCell ref="BL10:BO10"/>
    <mergeCell ref="DP10:DS10"/>
    <mergeCell ref="DT10:DW10"/>
    <mergeCell ref="DX10:EA10"/>
    <mergeCell ref="CZ10:DC10"/>
    <mergeCell ref="DD10:DG10"/>
    <mergeCell ref="DH10:DK10"/>
    <mergeCell ref="DL10:DO10"/>
    <mergeCell ref="CR10:CU10"/>
    <mergeCell ref="CV10:CY10"/>
    <mergeCell ref="X10:AA10"/>
    <mergeCell ref="AB10:AE10"/>
    <mergeCell ref="AF10:AI10"/>
    <mergeCell ref="AN11:AQ11"/>
    <mergeCell ref="AR11:AU11"/>
    <mergeCell ref="AV11:AY11"/>
    <mergeCell ref="AZ11:BC11"/>
    <mergeCell ref="B17:G17"/>
    <mergeCell ref="DH11:DK11"/>
    <mergeCell ref="B13:G13"/>
    <mergeCell ref="A14:K14"/>
    <mergeCell ref="B15:G15"/>
    <mergeCell ref="B16:G16"/>
    <mergeCell ref="BD11:BG11"/>
    <mergeCell ref="BH11:BK11"/>
    <mergeCell ref="X11:AA11"/>
    <mergeCell ref="AB11:AE11"/>
    <mergeCell ref="AF11:AI11"/>
    <mergeCell ref="AJ11:AM11"/>
    <mergeCell ref="BT10:BW10"/>
    <mergeCell ref="BX10:CA10"/>
    <mergeCell ref="CB10:CE10"/>
    <mergeCell ref="CF10:CI10"/>
    <mergeCell ref="CJ10:CM10"/>
    <mergeCell ref="DL11:DO11"/>
    <mergeCell ref="DP11:DS11"/>
    <mergeCell ref="DT11:DW11"/>
    <mergeCell ref="DX11:EA11"/>
    <mergeCell ref="B12:K12"/>
    <mergeCell ref="CJ11:CM11"/>
    <mergeCell ref="CN11:CQ11"/>
    <mergeCell ref="CR11:CU11"/>
    <mergeCell ref="CV11:CY11"/>
    <mergeCell ref="CZ11:DC11"/>
    <mergeCell ref="DD11:DG11"/>
    <mergeCell ref="BL11:BO11"/>
    <mergeCell ref="BP11:BS11"/>
    <mergeCell ref="BT11:BW11"/>
    <mergeCell ref="BX11:CA11"/>
    <mergeCell ref="CB11:CE11"/>
    <mergeCell ref="CF11:CI11"/>
    <mergeCell ref="A23:K23"/>
    <mergeCell ref="B24:G24"/>
    <mergeCell ref="B25:G25"/>
    <mergeCell ref="B26:G26"/>
    <mergeCell ref="B27:G27"/>
    <mergeCell ref="A18:K18"/>
    <mergeCell ref="B19:G19"/>
    <mergeCell ref="B20:G20"/>
    <mergeCell ref="B21:G21"/>
    <mergeCell ref="B22:G22"/>
    <mergeCell ref="A33:K33"/>
    <mergeCell ref="B34:G34"/>
    <mergeCell ref="B35:G35"/>
    <mergeCell ref="B36:G36"/>
    <mergeCell ref="B37:G37"/>
    <mergeCell ref="A28:K28"/>
    <mergeCell ref="B29:G29"/>
    <mergeCell ref="B30:G30"/>
    <mergeCell ref="B31:G31"/>
    <mergeCell ref="B32:G32"/>
    <mergeCell ref="B43:G43"/>
    <mergeCell ref="A44:K44"/>
    <mergeCell ref="B45:G45"/>
    <mergeCell ref="B46:G46"/>
    <mergeCell ref="B47:G47"/>
    <mergeCell ref="B38:G38"/>
    <mergeCell ref="B39:G39"/>
    <mergeCell ref="A40:K40"/>
    <mergeCell ref="B41:G41"/>
    <mergeCell ref="B42:G42"/>
    <mergeCell ref="B54:G54"/>
    <mergeCell ref="B55:G55"/>
    <mergeCell ref="B56:G56"/>
    <mergeCell ref="B57:G57"/>
    <mergeCell ref="B58:G58"/>
    <mergeCell ref="B59:G59"/>
    <mergeCell ref="B48:G48"/>
    <mergeCell ref="B49:G49"/>
    <mergeCell ref="B50:G50"/>
    <mergeCell ref="B51:G51"/>
    <mergeCell ref="B52:G52"/>
    <mergeCell ref="B53:G53"/>
    <mergeCell ref="B66:G66"/>
    <mergeCell ref="A67:K67"/>
    <mergeCell ref="B68:G68"/>
    <mergeCell ref="B69:G69"/>
    <mergeCell ref="B70:G70"/>
    <mergeCell ref="B60:G60"/>
    <mergeCell ref="B61:G61"/>
    <mergeCell ref="B62:G62"/>
    <mergeCell ref="B63:G63"/>
    <mergeCell ref="B64:G64"/>
    <mergeCell ref="B65:G65"/>
    <mergeCell ref="B77:G77"/>
    <mergeCell ref="A78:K78"/>
    <mergeCell ref="B79:G79"/>
    <mergeCell ref="B80:G80"/>
    <mergeCell ref="A81:K81"/>
    <mergeCell ref="B71:G71"/>
    <mergeCell ref="B72:G72"/>
    <mergeCell ref="B73:G73"/>
    <mergeCell ref="B74:G74"/>
    <mergeCell ref="B75:G75"/>
    <mergeCell ref="B76:G76"/>
    <mergeCell ref="B88:G88"/>
    <mergeCell ref="B89:G89"/>
    <mergeCell ref="B90:G90"/>
    <mergeCell ref="B91:G91"/>
    <mergeCell ref="B92:G92"/>
    <mergeCell ref="B82:G82"/>
    <mergeCell ref="B83:G83"/>
    <mergeCell ref="B84:G84"/>
    <mergeCell ref="B85:G85"/>
    <mergeCell ref="B86:G86"/>
    <mergeCell ref="A87:K87"/>
    <mergeCell ref="A93:K93"/>
    <mergeCell ref="B94:E94"/>
    <mergeCell ref="A95:J95"/>
    <mergeCell ref="A96:I96"/>
    <mergeCell ref="L96:L99"/>
    <mergeCell ref="P96:P99"/>
    <mergeCell ref="T96:T99"/>
    <mergeCell ref="X96:X99"/>
    <mergeCell ref="AB96:AB99"/>
    <mergeCell ref="CV96:CV99"/>
    <mergeCell ref="BD96:BD99"/>
    <mergeCell ref="BH96:BH99"/>
    <mergeCell ref="BL96:BL99"/>
    <mergeCell ref="BP96:BP99"/>
    <mergeCell ref="BT96:BT99"/>
    <mergeCell ref="BX96:BX99"/>
    <mergeCell ref="AF96:AF99"/>
    <mergeCell ref="AJ96:AJ99"/>
    <mergeCell ref="AN96:AN99"/>
    <mergeCell ref="AR96:AR99"/>
    <mergeCell ref="AV96:AV99"/>
    <mergeCell ref="AZ96:AZ99"/>
    <mergeCell ref="A100:I100"/>
    <mergeCell ref="A101:J101"/>
    <mergeCell ref="L101:N101"/>
    <mergeCell ref="P101:R101"/>
    <mergeCell ref="T101:V101"/>
    <mergeCell ref="X101:Z101"/>
    <mergeCell ref="DX96:DX99"/>
    <mergeCell ref="A97:G97"/>
    <mergeCell ref="H97:I97"/>
    <mergeCell ref="A98:G98"/>
    <mergeCell ref="H98:I98"/>
    <mergeCell ref="A99:G99"/>
    <mergeCell ref="H99:I99"/>
    <mergeCell ref="CZ96:CZ99"/>
    <mergeCell ref="DD96:DD99"/>
    <mergeCell ref="DH96:DH99"/>
    <mergeCell ref="DL96:DL99"/>
    <mergeCell ref="DP96:DP99"/>
    <mergeCell ref="DT96:DT99"/>
    <mergeCell ref="CB96:CB99"/>
    <mergeCell ref="CF96:CF99"/>
    <mergeCell ref="CJ96:CJ99"/>
    <mergeCell ref="CN96:CN99"/>
    <mergeCell ref="CR96:CR99"/>
    <mergeCell ref="AZ101:BB101"/>
    <mergeCell ref="BD101:BF101"/>
    <mergeCell ref="BH101:BJ101"/>
    <mergeCell ref="BL101:BN101"/>
    <mergeCell ref="BP101:BR101"/>
    <mergeCell ref="BT101:BV101"/>
    <mergeCell ref="AB101:AD101"/>
    <mergeCell ref="AF101:AH101"/>
    <mergeCell ref="AJ101:AL101"/>
    <mergeCell ref="AN101:AP101"/>
    <mergeCell ref="AR101:AT101"/>
    <mergeCell ref="AV101:AX101"/>
    <mergeCell ref="DT101:DV101"/>
    <mergeCell ref="DX101:DZ101"/>
    <mergeCell ref="CV101:CX101"/>
    <mergeCell ref="CZ101:DB101"/>
    <mergeCell ref="DD101:DF101"/>
    <mergeCell ref="DH101:DJ101"/>
    <mergeCell ref="DL101:DN101"/>
    <mergeCell ref="DP101:DR101"/>
    <mergeCell ref="BX101:BZ101"/>
    <mergeCell ref="CB101:CD101"/>
    <mergeCell ref="CF101:CH101"/>
    <mergeCell ref="CJ101:CL101"/>
    <mergeCell ref="CN101:CP101"/>
    <mergeCell ref="CR101:CT101"/>
    <mergeCell ref="AV102:AY102"/>
    <mergeCell ref="AZ102:BC102"/>
    <mergeCell ref="BD102:BG102"/>
    <mergeCell ref="BH102:BK102"/>
    <mergeCell ref="BL102:BO102"/>
    <mergeCell ref="BP102:BS102"/>
    <mergeCell ref="L102:O102"/>
    <mergeCell ref="P102:S102"/>
    <mergeCell ref="T102:W102"/>
    <mergeCell ref="X102:AA102"/>
    <mergeCell ref="AB102:AE102"/>
    <mergeCell ref="AF102:AI102"/>
    <mergeCell ref="AJ102:AM102"/>
    <mergeCell ref="AN102:AQ102"/>
    <mergeCell ref="AR102:AU10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C078A-A20E-437C-8258-6255CD1CE91B}">
  <dimension ref="A1:T49"/>
  <sheetViews>
    <sheetView topLeftCell="B20" workbookViewId="0">
      <selection activeCell="D31" sqref="D31"/>
    </sheetView>
  </sheetViews>
  <sheetFormatPr baseColWidth="10" defaultColWidth="11.42578125" defaultRowHeight="12.75" x14ac:dyDescent="0.2"/>
  <cols>
    <col min="1" max="1" width="11.42578125" style="151"/>
    <col min="2" max="2" width="24.85546875" style="151" customWidth="1"/>
    <col min="3" max="3" width="36.5703125" style="151" customWidth="1"/>
    <col min="4" max="4" width="19.42578125" style="151" customWidth="1"/>
    <col min="5" max="5" width="17.85546875" style="151" bestFit="1" customWidth="1"/>
    <col min="6" max="8" width="18.140625" style="151" customWidth="1"/>
    <col min="9" max="9" width="23" style="151" hidden="1" customWidth="1"/>
    <col min="10" max="10" width="23" style="151" customWidth="1"/>
    <col min="11" max="11" width="24.85546875" style="151" hidden="1" customWidth="1"/>
    <col min="12" max="12" width="26.42578125" style="151" hidden="1" customWidth="1"/>
    <col min="13" max="13" width="9.140625" style="151" bestFit="1" customWidth="1"/>
    <col min="14" max="14" width="55.140625" style="151" customWidth="1"/>
    <col min="15" max="15" width="21.85546875" style="151" customWidth="1"/>
    <col min="16" max="16" width="9.140625" style="151" bestFit="1" customWidth="1"/>
    <col min="17" max="17" width="20.28515625" style="151" customWidth="1"/>
    <col min="18" max="18" width="28.7109375" style="151" customWidth="1"/>
    <col min="19" max="19" width="22.85546875" style="151" customWidth="1"/>
    <col min="20" max="20" width="11.85546875" style="151" customWidth="1"/>
    <col min="21" max="16384" width="11.42578125" style="151"/>
  </cols>
  <sheetData>
    <row r="1" spans="1:20" ht="15" customHeight="1" x14ac:dyDescent="0.2">
      <c r="A1" s="276"/>
      <c r="B1" s="193" t="e" vm="1">
        <v>#VALUE!</v>
      </c>
      <c r="C1" s="221" t="s">
        <v>1</v>
      </c>
      <c r="D1" s="221"/>
      <c r="E1" s="221"/>
      <c r="F1" s="221"/>
      <c r="G1" s="221"/>
      <c r="H1" s="221"/>
      <c r="I1" s="221"/>
      <c r="J1" s="221"/>
      <c r="K1" s="221"/>
      <c r="L1" s="221"/>
      <c r="M1" s="2"/>
      <c r="N1" s="2"/>
      <c r="O1" s="2"/>
      <c r="P1" s="2"/>
      <c r="Q1" s="2"/>
      <c r="R1" s="2"/>
      <c r="S1" s="2"/>
      <c r="T1" s="2"/>
    </row>
    <row r="2" spans="1:20" ht="12.75" customHeight="1" x14ac:dyDescent="0.2">
      <c r="A2" s="276"/>
      <c r="B2" s="193"/>
      <c r="C2" s="202" t="s">
        <v>2</v>
      </c>
      <c r="D2" s="202"/>
      <c r="E2" s="202"/>
      <c r="F2" s="202"/>
      <c r="G2" s="202"/>
      <c r="H2" s="202"/>
      <c r="I2" s="202"/>
      <c r="J2" s="202"/>
      <c r="K2" s="202"/>
      <c r="L2" s="202"/>
      <c r="M2" s="2"/>
      <c r="N2" s="2"/>
      <c r="O2" s="2"/>
      <c r="P2" s="2"/>
      <c r="Q2" s="2"/>
      <c r="R2" s="2"/>
      <c r="S2" s="2"/>
      <c r="T2" s="2"/>
    </row>
    <row r="3" spans="1:20" ht="34.5" customHeight="1" x14ac:dyDescent="0.2">
      <c r="A3" s="276"/>
      <c r="B3" s="193"/>
      <c r="C3" s="202" t="s">
        <v>3</v>
      </c>
      <c r="D3" s="202"/>
      <c r="E3" s="202"/>
      <c r="F3" s="202"/>
      <c r="G3" s="202"/>
      <c r="H3" s="202"/>
      <c r="I3" s="202"/>
      <c r="J3" s="202"/>
      <c r="K3" s="202"/>
      <c r="L3" s="202"/>
      <c r="M3" s="2"/>
      <c r="N3" s="2"/>
      <c r="O3" s="2"/>
      <c r="P3" s="2"/>
      <c r="Q3" s="2"/>
      <c r="R3" s="2"/>
      <c r="S3" s="2"/>
      <c r="T3" s="2"/>
    </row>
    <row r="4" spans="1:20" x14ac:dyDescent="0.2">
      <c r="A4" s="276"/>
      <c r="B4" s="193"/>
      <c r="C4" s="203"/>
      <c r="D4" s="203"/>
      <c r="E4" s="203"/>
      <c r="F4" s="203"/>
      <c r="G4" s="203"/>
      <c r="H4" s="203"/>
      <c r="I4" s="203"/>
      <c r="J4" s="203"/>
      <c r="K4" s="203"/>
      <c r="L4" s="203"/>
      <c r="M4" s="2"/>
      <c r="N4" s="2"/>
      <c r="O4" s="2"/>
      <c r="P4" s="2"/>
      <c r="Q4" s="2"/>
      <c r="R4" s="2"/>
      <c r="S4" s="2"/>
      <c r="T4" s="2"/>
    </row>
    <row r="5" spans="1:20" ht="12.75" customHeight="1" x14ac:dyDescent="0.2">
      <c r="A5" s="276"/>
      <c r="B5" s="193"/>
      <c r="C5" s="202" t="s">
        <v>4</v>
      </c>
      <c r="D5" s="202"/>
      <c r="E5" s="202"/>
      <c r="F5" s="202"/>
      <c r="G5" s="202"/>
      <c r="H5" s="202"/>
      <c r="I5" s="202"/>
      <c r="J5" s="202"/>
      <c r="K5" s="202"/>
      <c r="L5" s="202"/>
      <c r="M5" s="2"/>
      <c r="N5" s="2"/>
      <c r="O5" s="2"/>
      <c r="P5" s="2"/>
      <c r="Q5" s="2"/>
      <c r="R5" s="2"/>
      <c r="S5" s="2"/>
      <c r="T5" s="2"/>
    </row>
    <row r="6" spans="1:20" x14ac:dyDescent="0.2">
      <c r="A6" s="276"/>
      <c r="B6" s="193"/>
      <c r="C6" s="193"/>
      <c r="D6" s="193"/>
      <c r="E6" s="193"/>
      <c r="F6" s="193"/>
      <c r="G6" s="193"/>
      <c r="H6" s="193"/>
      <c r="I6" s="193"/>
      <c r="J6" s="193"/>
      <c r="K6" s="193"/>
      <c r="L6" s="193"/>
      <c r="M6" s="2"/>
      <c r="N6" s="2"/>
      <c r="O6" s="2"/>
      <c r="P6" s="2"/>
      <c r="Q6" s="2"/>
      <c r="R6" s="2"/>
      <c r="S6" s="2"/>
      <c r="T6" s="2"/>
    </row>
    <row r="7" spans="1:20" x14ac:dyDescent="0.2">
      <c r="A7" s="276"/>
      <c r="B7" s="193"/>
      <c r="C7" s="203" t="s">
        <v>5</v>
      </c>
      <c r="D7" s="203"/>
      <c r="E7" s="16">
        <v>4000000000</v>
      </c>
      <c r="F7" s="16"/>
      <c r="G7" s="16"/>
      <c r="H7" s="16"/>
      <c r="I7" s="221" t="s">
        <v>6</v>
      </c>
      <c r="J7" s="221"/>
      <c r="K7" s="16"/>
      <c r="L7" s="48">
        <v>1300000</v>
      </c>
      <c r="M7" s="2"/>
      <c r="N7" s="2"/>
      <c r="O7" s="2"/>
      <c r="P7" s="2"/>
      <c r="Q7" s="2"/>
      <c r="R7" s="2"/>
      <c r="S7" s="2"/>
      <c r="T7" s="2"/>
    </row>
    <row r="8" spans="1:20" x14ac:dyDescent="0.2">
      <c r="A8" s="276"/>
      <c r="B8" s="193"/>
      <c r="C8" s="203" t="s">
        <v>7</v>
      </c>
      <c r="D8" s="203"/>
      <c r="E8" s="12">
        <v>1</v>
      </c>
      <c r="F8" s="12"/>
      <c r="G8" s="12"/>
      <c r="H8" s="12"/>
      <c r="I8" s="221" t="s">
        <v>8</v>
      </c>
      <c r="J8" s="221"/>
      <c r="K8" s="12"/>
      <c r="L8" s="49">
        <f>E7/L7</f>
        <v>3076.9230769230771</v>
      </c>
      <c r="M8" s="2"/>
      <c r="N8" s="2">
        <f>L8*0.6</f>
        <v>1846.1538461538462</v>
      </c>
      <c r="O8" s="2"/>
      <c r="P8" s="2"/>
      <c r="Q8" s="2"/>
      <c r="R8" s="2"/>
      <c r="S8" s="2"/>
      <c r="T8" s="2"/>
    </row>
    <row r="9" spans="1:20" x14ac:dyDescent="0.2">
      <c r="A9" s="276"/>
      <c r="B9" s="193"/>
      <c r="C9" s="193"/>
      <c r="D9" s="193"/>
      <c r="E9" s="193"/>
      <c r="F9" s="193"/>
      <c r="G9" s="193"/>
      <c r="H9" s="193"/>
      <c r="I9" s="193"/>
      <c r="J9" s="193"/>
      <c r="K9" s="193"/>
      <c r="L9" s="193"/>
      <c r="M9" s="2"/>
      <c r="N9" s="2"/>
      <c r="O9" s="2"/>
      <c r="P9" s="2"/>
      <c r="Q9" s="2"/>
      <c r="R9" s="2"/>
      <c r="S9" s="2"/>
      <c r="T9" s="2"/>
    </row>
    <row r="10" spans="1:20" x14ac:dyDescent="0.2">
      <c r="A10" s="276"/>
      <c r="B10" s="271" t="s">
        <v>173</v>
      </c>
      <c r="C10" s="272"/>
      <c r="D10" s="273" t="s">
        <v>175</v>
      </c>
      <c r="E10" s="273"/>
      <c r="F10" s="273"/>
      <c r="G10" s="273"/>
      <c r="H10" s="273"/>
      <c r="I10" s="273"/>
      <c r="J10" s="273"/>
      <c r="K10" s="273"/>
      <c r="L10" s="50"/>
      <c r="M10" s="2"/>
      <c r="N10" s="2"/>
      <c r="O10" s="2"/>
      <c r="P10" s="2"/>
      <c r="Q10" s="2"/>
      <c r="R10" s="2"/>
      <c r="S10" s="2"/>
      <c r="T10" s="2"/>
    </row>
    <row r="11" spans="1:20" ht="15" customHeight="1" x14ac:dyDescent="0.2">
      <c r="A11" s="276"/>
      <c r="B11" s="271"/>
      <c r="C11" s="272"/>
      <c r="D11" s="273" t="s">
        <v>332</v>
      </c>
      <c r="E11" s="273"/>
      <c r="F11" s="273"/>
      <c r="G11" s="273"/>
      <c r="H11" s="273"/>
      <c r="I11" s="273"/>
      <c r="J11" s="273"/>
      <c r="K11" s="273"/>
      <c r="L11" s="51"/>
      <c r="M11" s="2"/>
      <c r="N11" s="2"/>
      <c r="O11" s="2"/>
      <c r="P11" s="2"/>
      <c r="Q11" s="2"/>
      <c r="R11" s="2"/>
      <c r="S11" s="2"/>
      <c r="T11" s="2"/>
    </row>
    <row r="12" spans="1:20" ht="28.5" customHeight="1" x14ac:dyDescent="0.2">
      <c r="A12" s="276"/>
      <c r="B12" s="271"/>
      <c r="C12" s="59">
        <v>4000000000</v>
      </c>
      <c r="D12" s="273" t="s">
        <v>333</v>
      </c>
      <c r="E12" s="273"/>
      <c r="F12" s="273"/>
      <c r="G12" s="273"/>
      <c r="H12" s="273"/>
      <c r="I12" s="273"/>
      <c r="J12" s="273"/>
      <c r="K12" s="273"/>
      <c r="L12" s="52"/>
      <c r="M12" s="2"/>
      <c r="N12" s="2"/>
      <c r="O12" s="2"/>
      <c r="P12" s="2"/>
      <c r="Q12" s="2"/>
      <c r="R12" s="2"/>
      <c r="S12" s="2"/>
      <c r="T12" s="2"/>
    </row>
    <row r="13" spans="1:20" ht="15" customHeight="1" x14ac:dyDescent="0.2">
      <c r="A13" s="276"/>
      <c r="B13" s="271"/>
      <c r="C13" s="272"/>
      <c r="D13" s="273" t="s">
        <v>334</v>
      </c>
      <c r="E13" s="273"/>
      <c r="F13" s="273"/>
      <c r="G13" s="273"/>
      <c r="H13" s="273"/>
      <c r="I13" s="273"/>
      <c r="J13" s="273"/>
      <c r="K13" s="273"/>
      <c r="L13" s="52"/>
      <c r="M13" s="2"/>
      <c r="N13" s="2"/>
      <c r="O13" s="2"/>
      <c r="P13" s="2"/>
      <c r="Q13" s="2"/>
      <c r="R13" s="2"/>
      <c r="S13" s="2"/>
      <c r="T13" s="2"/>
    </row>
    <row r="14" spans="1:20" ht="15" customHeight="1" x14ac:dyDescent="0.2">
      <c r="A14" s="276"/>
      <c r="B14" s="271"/>
      <c r="C14" s="272"/>
      <c r="D14" s="273" t="s">
        <v>335</v>
      </c>
      <c r="E14" s="273"/>
      <c r="F14" s="273"/>
      <c r="G14" s="273"/>
      <c r="H14" s="273"/>
      <c r="I14" s="273"/>
      <c r="J14" s="273"/>
      <c r="K14" s="273"/>
      <c r="L14" s="51">
        <v>100</v>
      </c>
      <c r="M14" s="2"/>
      <c r="N14" s="2"/>
      <c r="O14" s="2"/>
      <c r="P14" s="2"/>
      <c r="Q14" s="2"/>
      <c r="R14" s="2"/>
      <c r="S14" s="2"/>
      <c r="T14" s="2"/>
    </row>
    <row r="15" spans="1:20" ht="51.75" customHeight="1" x14ac:dyDescent="0.2">
      <c r="A15" s="276"/>
      <c r="B15" s="202" t="s">
        <v>9</v>
      </c>
      <c r="C15" s="203" t="s">
        <v>336</v>
      </c>
      <c r="D15" s="274" t="s">
        <v>337</v>
      </c>
      <c r="E15" s="275" t="s">
        <v>338</v>
      </c>
      <c r="F15" s="275" t="s">
        <v>339</v>
      </c>
      <c r="G15" s="275" t="s">
        <v>340</v>
      </c>
      <c r="H15" s="278" t="s">
        <v>341</v>
      </c>
      <c r="I15" s="56" t="s">
        <v>342</v>
      </c>
      <c r="J15" s="56" t="s">
        <v>343</v>
      </c>
      <c r="K15" s="56" t="s">
        <v>344</v>
      </c>
      <c r="L15" s="56" t="s">
        <v>345</v>
      </c>
      <c r="M15" s="2"/>
      <c r="N15" s="2"/>
      <c r="O15" s="2"/>
      <c r="P15" s="2"/>
      <c r="Q15" s="2"/>
      <c r="R15" s="2"/>
      <c r="S15" s="2"/>
      <c r="T15" s="2"/>
    </row>
    <row r="16" spans="1:20" ht="15" customHeight="1" x14ac:dyDescent="0.25">
      <c r="A16" s="276"/>
      <c r="B16" s="202"/>
      <c r="C16" s="203"/>
      <c r="D16" s="274"/>
      <c r="E16" s="275"/>
      <c r="F16" s="277"/>
      <c r="G16" s="277"/>
      <c r="H16" s="279"/>
      <c r="I16" s="7" t="s">
        <v>346</v>
      </c>
      <c r="J16" s="7" t="s">
        <v>346</v>
      </c>
      <c r="K16" s="7" t="s">
        <v>346</v>
      </c>
      <c r="L16" s="7" t="s">
        <v>346</v>
      </c>
      <c r="M16" s="2"/>
      <c r="N16" s="196" t="s">
        <v>347</v>
      </c>
      <c r="O16" s="196"/>
      <c r="P16" s="2"/>
      <c r="Q16" s="60"/>
      <c r="R16" s="61"/>
      <c r="S16" s="61"/>
      <c r="T16" s="62"/>
    </row>
    <row r="17" spans="1:20" ht="15" x14ac:dyDescent="0.25">
      <c r="A17" s="2"/>
      <c r="B17" s="5">
        <f>Proponentes!A11</f>
        <v>1</v>
      </c>
      <c r="C17" s="5" t="str">
        <f>Proponentes!B11</f>
        <v>Unión Temporal Elite 2024</v>
      </c>
      <c r="D17" s="5" cm="1">
        <f t="array" ref="D17:D46">TRANSPOSE('Eva. Puntable'!L41:AO41)/40.5*100</f>
        <v>100</v>
      </c>
      <c r="E17" s="186"/>
      <c r="F17" s="54" t="str">
        <f>IF(E17&lt;$O$24,"SI","NO")</f>
        <v>SI</v>
      </c>
      <c r="G17" s="187" t="s">
        <v>122</v>
      </c>
      <c r="H17" s="54" t="s">
        <v>348</v>
      </c>
      <c r="I17" s="157">
        <f>(1-(ABS(($O$25-E17)/$O$25)))*D17</f>
        <v>0</v>
      </c>
      <c r="J17" s="157">
        <f>(D17*(1-((ABS($O$19-E17))/$O$19)))</f>
        <v>0</v>
      </c>
      <c r="K17" s="157">
        <f>IF(E17&lt;=$O$26,(D17*(1-(($O$26-E17)/$O$26))),IF(E17&gt;=$O$26,(D17*(1-((ABS($O$26-E17))/$O$26))),""))</f>
        <v>0</v>
      </c>
      <c r="L17" s="157" t="e">
        <f>(D17*$O$20)/E17</f>
        <v>#DIV/0!</v>
      </c>
      <c r="M17" s="2"/>
      <c r="N17" s="53" t="s">
        <v>349</v>
      </c>
      <c r="O17" s="58">
        <f>MAX(E17:E41)</f>
        <v>3797948603</v>
      </c>
      <c r="P17" s="2"/>
      <c r="Q17" s="63"/>
      <c r="R17"/>
      <c r="S17"/>
      <c r="T17" s="64"/>
    </row>
    <row r="18" spans="1:20" ht="15" x14ac:dyDescent="0.25">
      <c r="A18" s="2">
        <v>1</v>
      </c>
      <c r="B18" s="5">
        <f>Proponentes!A12</f>
        <v>2</v>
      </c>
      <c r="C18" s="5" t="str">
        <f>Proponentes!B12</f>
        <v>Consorcio Señalizar GP</v>
      </c>
      <c r="D18" s="5">
        <v>100</v>
      </c>
      <c r="E18" s="184">
        <f>'Comparativo Precios L1'!S101</f>
        <v>3673451385</v>
      </c>
      <c r="F18" s="54" t="str">
        <f t="shared" ref="F18:F41" si="0">IF(E18&lt;$O$24,"SI","NO")</f>
        <v>NO</v>
      </c>
      <c r="G18" s="54" t="s">
        <v>84</v>
      </c>
      <c r="H18" s="54"/>
      <c r="I18" s="157">
        <f t="shared" ref="I18:I41" si="1">(1-(ABS(($O$25-E18)/$O$25)))*D18</f>
        <v>98.667844783383259</v>
      </c>
      <c r="J18" s="157">
        <f t="shared" ref="J18:J41" si="2">(D18*(1-((ABS($O$19-E18))/$O$19)))</f>
        <v>98.522755080464947</v>
      </c>
      <c r="K18" s="157">
        <f t="shared" ref="K18:K41" si="3">IF(E18&lt;=$O$26,(D18*(1-(($O$26-E18)/$O$26))),IF(E18&gt;=$O$26,(D18*(1-((ABS($O$26-E18))/$O$26))),""))</f>
        <v>94.768593540984881</v>
      </c>
      <c r="L18" s="157">
        <f t="shared" ref="L18:L41" si="4">(D18*$O$20)/E18</f>
        <v>91.461650934574706</v>
      </c>
      <c r="M18" s="2"/>
      <c r="N18" s="53" t="s">
        <v>350</v>
      </c>
      <c r="O18" s="58">
        <f>'Mediana L1'!F13</f>
        <v>3627197255</v>
      </c>
      <c r="P18" s="2"/>
      <c r="Q18" s="63"/>
      <c r="R18"/>
      <c r="S18"/>
      <c r="T18" s="64"/>
    </row>
    <row r="19" spans="1:20" ht="15" x14ac:dyDescent="0.25">
      <c r="A19" s="2">
        <v>1</v>
      </c>
      <c r="B19" s="5">
        <f>Proponentes!A13</f>
        <v>3</v>
      </c>
      <c r="C19" s="5" t="str">
        <f>Proponentes!B13</f>
        <v>CREA SAS</v>
      </c>
      <c r="D19" s="5">
        <v>100</v>
      </c>
      <c r="E19" s="184">
        <f>'Comparativo Precios L1'!W101</f>
        <v>3562098151</v>
      </c>
      <c r="F19" s="54" t="str">
        <f t="shared" si="0"/>
        <v>NO</v>
      </c>
      <c r="G19" s="54" t="s">
        <v>84</v>
      </c>
      <c r="H19" s="54"/>
      <c r="I19" s="157">
        <f t="shared" si="1"/>
        <v>98.260476294272635</v>
      </c>
      <c r="J19" s="157">
        <f t="shared" si="2"/>
        <v>98.401167896890499</v>
      </c>
      <c r="K19" s="157">
        <f t="shared" si="3"/>
        <v>97.95847036239266</v>
      </c>
      <c r="L19" s="157">
        <f t="shared" si="4"/>
        <v>94.320794671443622</v>
      </c>
      <c r="M19" s="2"/>
      <c r="N19" s="53" t="s">
        <v>184</v>
      </c>
      <c r="O19" s="58">
        <f>GEOMEAN(E17:E41)</f>
        <v>3619975481.1167879</v>
      </c>
      <c r="P19" s="2"/>
      <c r="Q19" s="63"/>
      <c r="R19"/>
      <c r="S19"/>
      <c r="T19" s="64"/>
    </row>
    <row r="20" spans="1:20" ht="15" x14ac:dyDescent="0.25">
      <c r="A20" s="2">
        <v>1</v>
      </c>
      <c r="B20" s="5">
        <f>Proponentes!A14</f>
        <v>4</v>
      </c>
      <c r="C20" s="5" t="str">
        <f>Proponentes!B14</f>
        <v>UT Cundinamarca Segura</v>
      </c>
      <c r="D20" s="5">
        <v>100</v>
      </c>
      <c r="E20" s="54">
        <f>'Comparativo Precios L1'!AA101</f>
        <v>3627197255</v>
      </c>
      <c r="F20" s="54" t="str">
        <f t="shared" si="0"/>
        <v>NO</v>
      </c>
      <c r="G20" s="54" t="s">
        <v>84</v>
      </c>
      <c r="H20" s="54"/>
      <c r="I20" s="157">
        <f t="shared" si="1"/>
        <v>99.94376494383738</v>
      </c>
      <c r="J20" s="157">
        <f t="shared" si="2"/>
        <v>99.800502132655765</v>
      </c>
      <c r="K20" s="157">
        <f t="shared" si="3"/>
        <v>96.093610982161152</v>
      </c>
      <c r="L20" s="157">
        <f t="shared" si="4"/>
        <v>92.627972696235403</v>
      </c>
      <c r="M20" s="2"/>
      <c r="N20" s="53" t="s">
        <v>351</v>
      </c>
      <c r="O20" s="58">
        <f>MIN(E17:E41)</f>
        <v>3359799283</v>
      </c>
      <c r="P20" s="2"/>
      <c r="Q20" s="267"/>
      <c r="R20" s="267"/>
      <c r="S20" s="268"/>
      <c r="T20" s="268"/>
    </row>
    <row r="21" spans="1:20" ht="15" customHeight="1" x14ac:dyDescent="0.25">
      <c r="A21" s="2">
        <v>1</v>
      </c>
      <c r="B21" s="5">
        <f>Proponentes!A15</f>
        <v>5</v>
      </c>
      <c r="C21" s="5" t="str">
        <f>Proponentes!B15</f>
        <v>PINTUVIAL SAS</v>
      </c>
      <c r="D21" s="5">
        <v>100</v>
      </c>
      <c r="E21" s="54">
        <f>'Comparativo Precios L1'!AE101</f>
        <v>3583928737</v>
      </c>
      <c r="F21" s="54" t="str">
        <f t="shared" si="0"/>
        <v>NO</v>
      </c>
      <c r="G21" s="54" t="s">
        <v>84</v>
      </c>
      <c r="H21" s="54"/>
      <c r="I21" s="157">
        <f t="shared" si="1"/>
        <v>98.862673001721831</v>
      </c>
      <c r="J21" s="157">
        <f t="shared" si="2"/>
        <v>99.004226843391024</v>
      </c>
      <c r="K21" s="157">
        <f t="shared" si="3"/>
        <v>97.33310118560567</v>
      </c>
      <c r="L21" s="157">
        <f t="shared" si="4"/>
        <v>93.746263655130264</v>
      </c>
      <c r="M21" s="2"/>
      <c r="N21" s="53" t="s">
        <v>352</v>
      </c>
      <c r="O21" s="57">
        <f>(O20+O23)/2</f>
        <v>3490831785.5</v>
      </c>
      <c r="P21" s="2"/>
      <c r="Q21" s="269"/>
      <c r="R21" s="269"/>
      <c r="S21" s="268"/>
      <c r="T21" s="268"/>
    </row>
    <row r="22" spans="1:20" ht="15" x14ac:dyDescent="0.25">
      <c r="A22" s="2">
        <v>1</v>
      </c>
      <c r="B22" s="5">
        <f>Proponentes!A16</f>
        <v>6</v>
      </c>
      <c r="C22" s="5" t="str">
        <f>Proponentes!B16</f>
        <v>SEGURIDAD Y SERVICIOS SEÑALIZACIÓN S.A.</v>
      </c>
      <c r="D22" s="5">
        <v>100</v>
      </c>
      <c r="E22" s="54">
        <f>'Comparativo Precios L1'!AI101</f>
        <v>3797948603</v>
      </c>
      <c r="F22" s="54" t="str">
        <f t="shared" si="0"/>
        <v>NO</v>
      </c>
      <c r="G22" s="54" t="s">
        <v>84</v>
      </c>
      <c r="H22" s="54"/>
      <c r="I22" s="157">
        <f t="shared" si="1"/>
        <v>95.23358906683103</v>
      </c>
      <c r="J22" s="157">
        <f t="shared" si="2"/>
        <v>95.083582117846106</v>
      </c>
      <c r="K22" s="157">
        <f t="shared" si="3"/>
        <v>91.202188006432081</v>
      </c>
      <c r="L22" s="157">
        <f t="shared" si="4"/>
        <v>88.463526872009126</v>
      </c>
      <c r="M22" s="2"/>
      <c r="N22" s="53" t="s">
        <v>353</v>
      </c>
      <c r="O22" s="57">
        <f>+SQRT(((C12-O23)^2)/A42)</f>
        <v>82515977.295524836</v>
      </c>
      <c r="P22" s="2"/>
      <c r="Q22" s="65" t="s">
        <v>354</v>
      </c>
      <c r="R22" s="69" t="s">
        <v>355</v>
      </c>
      <c r="S22" s="69" t="s">
        <v>356</v>
      </c>
      <c r="T22" s="66" t="s">
        <v>357</v>
      </c>
    </row>
    <row r="23" spans="1:20" ht="15" x14ac:dyDescent="0.25">
      <c r="A23" s="2"/>
      <c r="B23" s="5">
        <f>Proponentes!A17</f>
        <v>7</v>
      </c>
      <c r="C23" s="5" t="str">
        <f>Proponentes!B17</f>
        <v>SOCINTER S.A.</v>
      </c>
      <c r="D23" s="5">
        <v>100</v>
      </c>
      <c r="E23" s="186"/>
      <c r="F23" s="54" t="str">
        <f t="shared" si="0"/>
        <v>SI</v>
      </c>
      <c r="G23" s="54" t="s">
        <v>122</v>
      </c>
      <c r="H23" s="185" t="s">
        <v>409</v>
      </c>
      <c r="I23" s="157">
        <f t="shared" si="1"/>
        <v>0</v>
      </c>
      <c r="J23" s="157">
        <f t="shared" si="2"/>
        <v>0</v>
      </c>
      <c r="K23" s="157">
        <f t="shared" si="3"/>
        <v>0</v>
      </c>
      <c r="L23" s="157" t="e">
        <f t="shared" si="4"/>
        <v>#DIV/0!</v>
      </c>
      <c r="M23" s="2"/>
      <c r="N23" s="53" t="s">
        <v>359</v>
      </c>
      <c r="O23" s="57">
        <f>AVERAGE(E17:E41)</f>
        <v>3621864288</v>
      </c>
      <c r="P23" s="2"/>
      <c r="Q23" s="67" t="s">
        <v>175</v>
      </c>
      <c r="R23" s="70" t="s">
        <v>360</v>
      </c>
      <c r="S23" s="152">
        <v>4345.32</v>
      </c>
      <c r="T23" s="68">
        <v>45644</v>
      </c>
    </row>
    <row r="24" spans="1:20" ht="13.5" customHeight="1" x14ac:dyDescent="0.2">
      <c r="A24" s="2">
        <v>1</v>
      </c>
      <c r="B24" s="5">
        <f>Proponentes!A18</f>
        <v>8</v>
      </c>
      <c r="C24" s="5" t="str">
        <f>Proponentes!B18</f>
        <v>UT TRACKVIAL</v>
      </c>
      <c r="D24" s="5">
        <v>100</v>
      </c>
      <c r="E24" s="54">
        <f>'Comparativo Precios L1'!AQ101</f>
        <v>3683168565</v>
      </c>
      <c r="F24" s="54" t="str">
        <f t="shared" si="0"/>
        <v>NO</v>
      </c>
      <c r="G24" s="54" t="s">
        <v>84</v>
      </c>
      <c r="H24" s="54"/>
      <c r="I24" s="157">
        <f t="shared" si="1"/>
        <v>98.399796376359689</v>
      </c>
      <c r="J24" s="157">
        <f t="shared" si="2"/>
        <v>98.254322875587093</v>
      </c>
      <c r="K24" s="157">
        <f t="shared" si="3"/>
        <v>94.490230657950448</v>
      </c>
      <c r="L24" s="157">
        <f t="shared" si="4"/>
        <v>91.220350730811589</v>
      </c>
      <c r="M24" s="2"/>
      <c r="N24" s="53" t="s">
        <v>361</v>
      </c>
      <c r="O24" s="57">
        <f>O18-O22</f>
        <v>3544681277.7044754</v>
      </c>
      <c r="P24" s="2"/>
      <c r="Q24" s="270" t="s">
        <v>362</v>
      </c>
      <c r="R24" s="270"/>
      <c r="S24" s="270"/>
      <c r="T24" s="270"/>
    </row>
    <row r="25" spans="1:20" x14ac:dyDescent="0.2">
      <c r="A25" s="2">
        <v>1</v>
      </c>
      <c r="B25" s="5">
        <f>Proponentes!A19</f>
        <v>9</v>
      </c>
      <c r="C25" s="5" t="str">
        <f>Proponentes!B19</f>
        <v>CONSORCIO VIAL COMPROT 2024</v>
      </c>
      <c r="D25" s="5">
        <v>100</v>
      </c>
      <c r="E25" s="54">
        <f>'Comparativo Precios L1'!AU101</f>
        <v>3613220901</v>
      </c>
      <c r="F25" s="54" t="str">
        <f t="shared" si="0"/>
        <v>NO</v>
      </c>
      <c r="G25" s="54" t="s">
        <v>84</v>
      </c>
      <c r="H25" s="54"/>
      <c r="I25" s="157">
        <f t="shared" si="1"/>
        <v>99.67069733578515</v>
      </c>
      <c r="J25" s="157">
        <f t="shared" si="2"/>
        <v>99.813408125220121</v>
      </c>
      <c r="K25" s="157">
        <f t="shared" si="3"/>
        <v>96.493984155628112</v>
      </c>
      <c r="L25" s="157">
        <f t="shared" si="4"/>
        <v>92.986268347726465</v>
      </c>
      <c r="M25" s="2"/>
      <c r="N25" s="53" t="s">
        <v>363</v>
      </c>
      <c r="O25" s="57">
        <f>'Mediana L1'!F14</f>
        <v>3625158645</v>
      </c>
      <c r="P25" s="2"/>
      <c r="Q25" s="270"/>
      <c r="R25" s="270"/>
      <c r="S25" s="270"/>
      <c r="T25" s="270"/>
    </row>
    <row r="26" spans="1:20" x14ac:dyDescent="0.2">
      <c r="A26" s="2">
        <v>1</v>
      </c>
      <c r="B26" s="5">
        <f>Proponentes!A20</f>
        <v>10</v>
      </c>
      <c r="C26" s="5" t="str">
        <f>Proponentes!B20</f>
        <v>FREESTONE CONSTRUCCIONES S.A.S.</v>
      </c>
      <c r="D26" s="5">
        <v>100</v>
      </c>
      <c r="E26" s="54">
        <f>'Comparativo Precios L1'!AY101</f>
        <v>3668244335</v>
      </c>
      <c r="F26" s="54" t="str">
        <f t="shared" si="0"/>
        <v>NO</v>
      </c>
      <c r="G26" s="54" t="s">
        <v>84</v>
      </c>
      <c r="H26" s="54"/>
      <c r="I26" s="157">
        <f t="shared" si="1"/>
        <v>98.811481255877567</v>
      </c>
      <c r="J26" s="157">
        <f t="shared" si="2"/>
        <v>98.666597214953484</v>
      </c>
      <c r="K26" s="157">
        <f t="shared" si="3"/>
        <v>94.917757130637881</v>
      </c>
      <c r="L26" s="157">
        <f t="shared" si="4"/>
        <v>91.591480178759682</v>
      </c>
      <c r="M26" s="2"/>
      <c r="N26" s="53" t="s">
        <v>364</v>
      </c>
      <c r="O26" s="57">
        <f>(O20+O23)/2</f>
        <v>3490831785.5</v>
      </c>
      <c r="P26" s="2"/>
      <c r="Q26" s="2"/>
      <c r="R26" s="2"/>
      <c r="S26" s="2"/>
      <c r="T26" s="2"/>
    </row>
    <row r="27" spans="1:20" x14ac:dyDescent="0.2">
      <c r="A27" s="2">
        <v>1</v>
      </c>
      <c r="B27" s="5">
        <f>Proponentes!A21</f>
        <v>11</v>
      </c>
      <c r="C27" s="5" t="str">
        <f>Proponentes!B21</f>
        <v>NSP DE COLOMBIA S.A.S.</v>
      </c>
      <c r="D27" s="5">
        <v>100</v>
      </c>
      <c r="E27" s="54">
        <f>'Comparativo Precios L1'!BC101</f>
        <v>3765590813</v>
      </c>
      <c r="F27" s="54" t="str">
        <f t="shared" si="0"/>
        <v>NO</v>
      </c>
      <c r="G27" s="54" t="s">
        <v>84</v>
      </c>
      <c r="H27" s="54"/>
      <c r="I27" s="157">
        <f t="shared" si="1"/>
        <v>96.126178693070685</v>
      </c>
      <c r="J27" s="157">
        <f t="shared" si="2"/>
        <v>95.977449774375572</v>
      </c>
      <c r="K27" s="157">
        <f t="shared" si="3"/>
        <v>92.129124392608176</v>
      </c>
      <c r="L27" s="157">
        <f t="shared" si="4"/>
        <v>89.22369555929761</v>
      </c>
      <c r="M27" s="2"/>
      <c r="N27" s="2"/>
      <c r="O27" s="2"/>
      <c r="P27" s="2"/>
      <c r="Q27" s="2"/>
      <c r="R27" s="2"/>
      <c r="S27" s="2"/>
      <c r="T27" s="2"/>
    </row>
    <row r="28" spans="1:20" x14ac:dyDescent="0.2">
      <c r="A28" s="2">
        <v>1</v>
      </c>
      <c r="B28" s="5">
        <f>Proponentes!A22</f>
        <v>12</v>
      </c>
      <c r="C28" s="5" t="str">
        <f>Proponentes!B22</f>
        <v>INGENIEROS CIVILES EN TRAFICO, TRANSPORTE Y VIAS
- ICOVIAS S.A.S.</v>
      </c>
      <c r="D28" s="5">
        <v>100</v>
      </c>
      <c r="E28" s="54">
        <f>'Comparativo Precios L1'!BG101</f>
        <v>3592000121</v>
      </c>
      <c r="F28" s="54" t="str">
        <f t="shared" si="0"/>
        <v>NO</v>
      </c>
      <c r="G28" s="54" t="s">
        <v>84</v>
      </c>
      <c r="H28" s="54"/>
      <c r="I28" s="157">
        <f t="shared" si="1"/>
        <v>99.085322126640335</v>
      </c>
      <c r="J28" s="157">
        <f t="shared" si="2"/>
        <v>99.227194762430898</v>
      </c>
      <c r="K28" s="157">
        <f t="shared" si="3"/>
        <v>97.101884544531003</v>
      </c>
      <c r="L28" s="157">
        <f t="shared" si="4"/>
        <v>93.535611632013087</v>
      </c>
      <c r="M28" s="2"/>
      <c r="N28" s="2"/>
      <c r="O28" s="2"/>
      <c r="P28" s="2"/>
      <c r="Q28" s="2"/>
      <c r="R28" s="2"/>
      <c r="S28" s="2"/>
      <c r="T28" s="2"/>
    </row>
    <row r="29" spans="1:20" x14ac:dyDescent="0.2">
      <c r="A29" s="2">
        <v>1</v>
      </c>
      <c r="B29" s="5">
        <f>Proponentes!A23</f>
        <v>13</v>
      </c>
      <c r="C29" s="5" t="str">
        <f>Proponentes!B23</f>
        <v>JAVIER FERNANDO BASTIDAS CAMPAÑA</v>
      </c>
      <c r="D29" s="156">
        <v>99.382716049382708</v>
      </c>
      <c r="E29" s="54">
        <f>'Comparativo Precios L1'!BK101</f>
        <v>3646584896</v>
      </c>
      <c r="F29" s="54" t="str">
        <f t="shared" si="0"/>
        <v>NO</v>
      </c>
      <c r="G29" s="54" t="s">
        <v>84</v>
      </c>
      <c r="H29" s="54"/>
      <c r="I29" s="157">
        <f t="shared" si="1"/>
        <v>98.79532133713397</v>
      </c>
      <c r="J29" s="157">
        <f t="shared" si="2"/>
        <v>98.652181840691711</v>
      </c>
      <c r="K29" s="157">
        <f t="shared" si="3"/>
        <v>94.948481429735324</v>
      </c>
      <c r="L29" s="157">
        <f t="shared" si="4"/>
        <v>91.566763875859749</v>
      </c>
      <c r="M29" s="2"/>
      <c r="N29" s="2"/>
      <c r="O29" s="2"/>
      <c r="P29" s="2"/>
      <c r="Q29" s="2"/>
      <c r="R29" s="2"/>
      <c r="S29" s="2"/>
      <c r="T29" s="2"/>
    </row>
    <row r="30" spans="1:20" x14ac:dyDescent="0.2">
      <c r="A30" s="2">
        <v>1</v>
      </c>
      <c r="B30" s="5">
        <f>Proponentes!A24</f>
        <v>14</v>
      </c>
      <c r="C30" s="5" t="str">
        <f>Proponentes!B24</f>
        <v>CONSORCIO MS.</v>
      </c>
      <c r="D30" s="5">
        <v>100</v>
      </c>
      <c r="E30" s="54">
        <f>'Comparativo Precios L1'!BO101</f>
        <v>3625158645</v>
      </c>
      <c r="F30" s="54" t="str">
        <f t="shared" si="0"/>
        <v>NO</v>
      </c>
      <c r="G30" s="54" t="s">
        <v>84</v>
      </c>
      <c r="H30" s="54"/>
      <c r="I30" s="157">
        <f t="shared" si="1"/>
        <v>100</v>
      </c>
      <c r="J30" s="157">
        <f t="shared" si="2"/>
        <v>99.856817707461019</v>
      </c>
      <c r="K30" s="157">
        <f t="shared" si="3"/>
        <v>96.152009957685209</v>
      </c>
      <c r="L30" s="157">
        <f t="shared" si="4"/>
        <v>92.680062088703437</v>
      </c>
      <c r="M30" s="2"/>
      <c r="N30" s="2"/>
      <c r="O30" s="2"/>
      <c r="P30" s="2"/>
      <c r="Q30" s="2"/>
      <c r="R30" s="2"/>
      <c r="S30" s="2"/>
      <c r="T30" s="2"/>
    </row>
    <row r="31" spans="1:20" x14ac:dyDescent="0.2">
      <c r="A31" s="2">
        <v>1</v>
      </c>
      <c r="B31" s="5">
        <f>Proponentes!A25</f>
        <v>15</v>
      </c>
      <c r="C31" s="5" t="str">
        <f>Proponentes!B25</f>
        <v>CONSORCIO WIGV SEÑALIZADORES</v>
      </c>
      <c r="D31" s="5">
        <v>100</v>
      </c>
      <c r="E31" s="54">
        <f>'Comparativo Precios L1'!BS101</f>
        <v>3564031984</v>
      </c>
      <c r="F31" s="54" t="str">
        <f t="shared" si="0"/>
        <v>NO</v>
      </c>
      <c r="G31" s="54" t="s">
        <v>84</v>
      </c>
      <c r="H31" s="54"/>
      <c r="I31" s="157">
        <f t="shared" si="1"/>
        <v>98.313821076925592</v>
      </c>
      <c r="J31" s="157">
        <f t="shared" si="2"/>
        <v>98.454589059826205</v>
      </c>
      <c r="K31" s="157">
        <f t="shared" si="3"/>
        <v>97.90307287781512</v>
      </c>
      <c r="L31" s="157">
        <f t="shared" si="4"/>
        <v>94.269616492869275</v>
      </c>
      <c r="M31" s="2"/>
      <c r="N31" s="2"/>
      <c r="O31" s="2"/>
      <c r="P31" s="2"/>
      <c r="Q31" s="2"/>
      <c r="R31" s="2"/>
      <c r="S31" s="2"/>
      <c r="T31" s="2"/>
    </row>
    <row r="32" spans="1:20" x14ac:dyDescent="0.2">
      <c r="A32" s="2">
        <v>1</v>
      </c>
      <c r="B32" s="5">
        <f>Proponentes!A26</f>
        <v>16</v>
      </c>
      <c r="C32" s="5" t="str">
        <f>Proponentes!B26</f>
        <v>CONSORCIO SUPER AC2R 2024</v>
      </c>
      <c r="D32" s="5">
        <v>100</v>
      </c>
      <c r="E32" s="54">
        <f>'Comparativo Precios L1'!BW101</f>
        <v>3789312685</v>
      </c>
      <c r="F32" s="54" t="str">
        <f>IF(E32&lt;$O$24,"SI","NO")</f>
        <v>NO</v>
      </c>
      <c r="G32" s="54" t="s">
        <v>84</v>
      </c>
      <c r="H32" s="54"/>
      <c r="I32" s="157">
        <f t="shared" si="1"/>
        <v>95.471810861949194</v>
      </c>
      <c r="J32" s="157">
        <f t="shared" si="2"/>
        <v>95.322145004391842</v>
      </c>
      <c r="K32" s="157">
        <f t="shared" si="3"/>
        <v>91.449576552505007</v>
      </c>
      <c r="L32" s="157">
        <f t="shared" si="4"/>
        <v>88.665136986445333</v>
      </c>
      <c r="M32" s="2"/>
      <c r="N32" s="2"/>
      <c r="O32" s="2"/>
      <c r="P32" s="2"/>
      <c r="Q32" s="2"/>
      <c r="R32" s="2"/>
      <c r="S32" s="2"/>
      <c r="T32" s="2"/>
    </row>
    <row r="33" spans="1:20" x14ac:dyDescent="0.2">
      <c r="A33" s="2">
        <v>1</v>
      </c>
      <c r="B33" s="5">
        <f>Proponentes!A27</f>
        <v>17</v>
      </c>
      <c r="C33" s="5" t="str">
        <f>Proponentes!B27</f>
        <v>CONSORCIO VIAL CUNDINAMARCA 286</v>
      </c>
      <c r="D33" s="5">
        <v>100</v>
      </c>
      <c r="E33" s="54">
        <f>'Comparativo Precios L1'!CA101</f>
        <v>3464173739</v>
      </c>
      <c r="F33" s="54" t="str">
        <f t="shared" si="0"/>
        <v>SI</v>
      </c>
      <c r="G33" s="54" t="s">
        <v>84</v>
      </c>
      <c r="H33" s="54" t="s">
        <v>358</v>
      </c>
      <c r="I33" s="157">
        <f t="shared" si="1"/>
        <v>95.559231422270628</v>
      </c>
      <c r="J33" s="157">
        <f t="shared" si="2"/>
        <v>95.696055320553668</v>
      </c>
      <c r="K33" s="157">
        <f t="shared" si="3"/>
        <v>99.236341131912155</v>
      </c>
      <c r="L33" s="157">
        <f t="shared" si="4"/>
        <v>96.98703171769526</v>
      </c>
      <c r="M33" s="2"/>
      <c r="N33" s="2"/>
      <c r="O33" s="2"/>
      <c r="P33" s="2"/>
      <c r="Q33" s="2"/>
      <c r="R33" s="2"/>
      <c r="S33" s="2"/>
      <c r="T33" s="2"/>
    </row>
    <row r="34" spans="1:20" x14ac:dyDescent="0.2">
      <c r="A34" s="2">
        <v>1</v>
      </c>
      <c r="B34" s="5">
        <f>Proponentes!A28</f>
        <v>18</v>
      </c>
      <c r="C34" s="5" t="str">
        <f>Proponentes!B28</f>
        <v>UNIÓN TEMPORAL VSDM</v>
      </c>
      <c r="D34" s="5">
        <v>100</v>
      </c>
      <c r="E34" s="54">
        <f>'Comparativo Precios L1'!CE101</f>
        <v>3795874498</v>
      </c>
      <c r="F34" s="54" t="str">
        <f t="shared" si="0"/>
        <v>NO</v>
      </c>
      <c r="G34" s="54" t="s">
        <v>84</v>
      </c>
      <c r="H34" s="54"/>
      <c r="I34" s="157">
        <f t="shared" si="1"/>
        <v>95.290803252556685</v>
      </c>
      <c r="J34" s="157">
        <f t="shared" si="2"/>
        <v>95.140878224154548</v>
      </c>
      <c r="K34" s="157">
        <f t="shared" si="3"/>
        <v>91.261603788327264</v>
      </c>
      <c r="L34" s="157">
        <f t="shared" si="4"/>
        <v>88.511864256055816</v>
      </c>
      <c r="M34" s="2"/>
      <c r="N34" s="2"/>
      <c r="O34" s="2"/>
      <c r="P34" s="2"/>
      <c r="Q34" s="2"/>
      <c r="R34" s="2"/>
      <c r="S34" s="2"/>
      <c r="T34" s="2"/>
    </row>
    <row r="35" spans="1:20" x14ac:dyDescent="0.2">
      <c r="A35" s="2">
        <v>1</v>
      </c>
      <c r="B35" s="5">
        <f>Proponentes!A29</f>
        <v>19</v>
      </c>
      <c r="C35" s="5" t="str">
        <f>Proponentes!B29</f>
        <v>CONSORCIO SEGURIVIAL SM</v>
      </c>
      <c r="D35" s="5">
        <v>100</v>
      </c>
      <c r="E35" s="54">
        <f>'Comparativo Precios L1'!CI101</f>
        <v>3643971831</v>
      </c>
      <c r="F35" s="54" t="str">
        <f t="shared" si="0"/>
        <v>NO</v>
      </c>
      <c r="G35" s="54" t="s">
        <v>84</v>
      </c>
      <c r="H35" s="54"/>
      <c r="I35" s="157">
        <f t="shared" si="1"/>
        <v>99.481038270533389</v>
      </c>
      <c r="J35" s="157">
        <f t="shared" si="2"/>
        <v>99.337112916692774</v>
      </c>
      <c r="K35" s="157">
        <f t="shared" si="3"/>
        <v>95.613078632545296</v>
      </c>
      <c r="L35" s="157">
        <f t="shared" si="4"/>
        <v>92.201571220104199</v>
      </c>
      <c r="M35" s="2"/>
      <c r="N35" s="2"/>
      <c r="O35" s="2"/>
      <c r="P35" s="2"/>
      <c r="Q35" s="2"/>
      <c r="R35" s="2"/>
      <c r="S35" s="2"/>
      <c r="T35" s="2"/>
    </row>
    <row r="36" spans="1:20" x14ac:dyDescent="0.2">
      <c r="A36" s="2">
        <v>1</v>
      </c>
      <c r="B36" s="5">
        <f>Proponentes!A30</f>
        <v>20</v>
      </c>
      <c r="C36" s="5" t="str">
        <f>Proponentes!B30</f>
        <v>UNIÓN TEMPORAL INSEAN CUNDINAMARCA 2024</v>
      </c>
      <c r="D36" s="5">
        <v>100</v>
      </c>
      <c r="E36" s="54">
        <f>'Comparativo Precios L1'!CM101</f>
        <v>3680144786</v>
      </c>
      <c r="F36" s="54" t="str">
        <f t="shared" si="0"/>
        <v>NO</v>
      </c>
      <c r="G36" s="54" t="s">
        <v>84</v>
      </c>
      <c r="H36" s="54"/>
      <c r="I36" s="157">
        <f t="shared" si="1"/>
        <v>98.48320731905514</v>
      </c>
      <c r="J36" s="157">
        <f t="shared" si="2"/>
        <v>98.337853247982508</v>
      </c>
      <c r="K36" s="157">
        <f t="shared" si="3"/>
        <v>94.576851245415014</v>
      </c>
      <c r="L36" s="157">
        <f t="shared" si="4"/>
        <v>91.295301635450386</v>
      </c>
      <c r="M36" s="2"/>
      <c r="N36" s="2"/>
      <c r="O36" s="2"/>
      <c r="P36" s="2"/>
      <c r="Q36" s="2"/>
      <c r="R36" s="2"/>
      <c r="S36" s="2"/>
      <c r="T36" s="2"/>
    </row>
    <row r="37" spans="1:20" x14ac:dyDescent="0.2">
      <c r="A37" s="2">
        <v>1</v>
      </c>
      <c r="B37" s="5">
        <f>Proponentes!A31</f>
        <v>21</v>
      </c>
      <c r="C37" s="5" t="str">
        <f>Proponentes!B31</f>
        <v>CONSORCIO CUNDINAMARCA VIAL.</v>
      </c>
      <c r="D37" s="5">
        <v>100</v>
      </c>
      <c r="E37" s="54">
        <f>'Comparativo Precios L1'!CQ101</f>
        <v>3520455614</v>
      </c>
      <c r="F37" s="54" t="str">
        <f t="shared" si="0"/>
        <v>SI</v>
      </c>
      <c r="G37" s="54" t="s">
        <v>84</v>
      </c>
      <c r="H37" s="54" t="s">
        <v>358</v>
      </c>
      <c r="I37" s="157">
        <f t="shared" si="1"/>
        <v>97.111766925168595</v>
      </c>
      <c r="J37" s="157">
        <f t="shared" si="2"/>
        <v>97.250813779377168</v>
      </c>
      <c r="K37" s="157">
        <f t="shared" si="3"/>
        <v>99.151381953634953</v>
      </c>
      <c r="L37" s="157">
        <f t="shared" si="4"/>
        <v>95.436490368999159</v>
      </c>
      <c r="M37" s="2"/>
      <c r="N37" s="2"/>
      <c r="O37" s="2"/>
      <c r="P37" s="2"/>
      <c r="Q37" s="2"/>
      <c r="R37" s="2"/>
      <c r="S37" s="2"/>
      <c r="T37" s="2"/>
    </row>
    <row r="38" spans="1:20" x14ac:dyDescent="0.2">
      <c r="A38" s="2">
        <v>1</v>
      </c>
      <c r="B38" s="5">
        <f>Proponentes!A32</f>
        <v>22</v>
      </c>
      <c r="C38" s="5" t="str">
        <f>Proponentes!B32</f>
        <v>CONSORCIO INGENIO VIAL</v>
      </c>
      <c r="D38" s="5">
        <v>100</v>
      </c>
      <c r="E38" s="54">
        <f>'Comparativo Precios L1'!CU101</f>
        <v>3402793221</v>
      </c>
      <c r="F38" s="54" t="str">
        <f t="shared" si="0"/>
        <v>SI</v>
      </c>
      <c r="G38" s="54" t="s">
        <v>84</v>
      </c>
      <c r="H38" s="54" t="s">
        <v>358</v>
      </c>
      <c r="I38" s="157">
        <f t="shared" si="1"/>
        <v>93.866049853936801</v>
      </c>
      <c r="J38" s="157">
        <f t="shared" si="2"/>
        <v>94.000449416033462</v>
      </c>
      <c r="K38" s="157">
        <f t="shared" si="3"/>
        <v>97.478006105430538</v>
      </c>
      <c r="L38" s="157">
        <f t="shared" si="4"/>
        <v>98.736510413425435</v>
      </c>
      <c r="M38" s="2"/>
      <c r="N38" s="2"/>
      <c r="O38" s="2"/>
      <c r="P38" s="2"/>
      <c r="Q38" s="2"/>
      <c r="R38" s="2"/>
      <c r="S38" s="2"/>
      <c r="T38" s="2"/>
    </row>
    <row r="39" spans="1:20" x14ac:dyDescent="0.2">
      <c r="A39" s="2">
        <v>1</v>
      </c>
      <c r="B39" s="5">
        <f>Proponentes!A34</f>
        <v>24</v>
      </c>
      <c r="C39" s="5" t="str">
        <f>Proponentes!B34</f>
        <v>SEÑAL VÍAS SAS</v>
      </c>
      <c r="D39" s="5">
        <v>100</v>
      </c>
      <c r="E39" s="54">
        <f>'Comparativo Precios L1'!DC101</f>
        <v>3359799283</v>
      </c>
      <c r="F39" s="54" t="str">
        <f t="shared" si="0"/>
        <v>SI</v>
      </c>
      <c r="G39" s="54" t="s">
        <v>84</v>
      </c>
      <c r="H39" s="54" t="s">
        <v>358</v>
      </c>
      <c r="I39" s="157">
        <f t="shared" si="1"/>
        <v>92.680062088703437</v>
      </c>
      <c r="J39" s="157">
        <f t="shared" si="2"/>
        <v>92.812763526328595</v>
      </c>
      <c r="K39" s="157">
        <f t="shared" si="3"/>
        <v>96.246381649087922</v>
      </c>
      <c r="L39" s="157">
        <f t="shared" si="4"/>
        <v>100</v>
      </c>
      <c r="M39" s="2"/>
      <c r="N39" s="2"/>
      <c r="O39" s="2"/>
      <c r="P39" s="2"/>
      <c r="Q39" s="2"/>
      <c r="R39" s="2"/>
      <c r="S39" s="2"/>
      <c r="T39" s="2"/>
    </row>
    <row r="40" spans="1:20" x14ac:dyDescent="0.2">
      <c r="A40" s="2"/>
      <c r="B40" s="5">
        <f>Proponentes!A35</f>
        <v>25</v>
      </c>
      <c r="C40" s="5" t="str">
        <f>Proponentes!B35</f>
        <v>CONSORCIO GEPAV-TPD.</v>
      </c>
      <c r="D40" s="5">
        <v>100</v>
      </c>
      <c r="E40" s="186"/>
      <c r="F40" s="54" t="str">
        <f t="shared" si="0"/>
        <v>SI</v>
      </c>
      <c r="G40" s="54" t="s">
        <v>122</v>
      </c>
      <c r="H40" s="54" t="s">
        <v>348</v>
      </c>
      <c r="I40" s="157">
        <f t="shared" si="1"/>
        <v>0</v>
      </c>
      <c r="J40" s="157">
        <f t="shared" si="2"/>
        <v>0</v>
      </c>
      <c r="K40" s="157">
        <f t="shared" si="3"/>
        <v>0</v>
      </c>
      <c r="L40" s="157" t="e">
        <f t="shared" si="4"/>
        <v>#DIV/0!</v>
      </c>
      <c r="M40" s="2"/>
      <c r="N40" s="2"/>
      <c r="O40" s="2"/>
      <c r="P40" s="2"/>
      <c r="Q40" s="2"/>
      <c r="R40" s="2"/>
      <c r="S40" s="2"/>
      <c r="T40" s="2"/>
    </row>
    <row r="41" spans="1:20" x14ac:dyDescent="0.2">
      <c r="A41" s="2"/>
      <c r="B41" s="5">
        <f>Proponentes!A36</f>
        <v>26</v>
      </c>
      <c r="C41" s="5" t="str">
        <f>Proponentes!B36</f>
        <v>CONSORCIO SANTIAGO</v>
      </c>
      <c r="D41" s="5">
        <v>100</v>
      </c>
      <c r="E41" s="186"/>
      <c r="F41" s="54" t="str">
        <f t="shared" si="0"/>
        <v>SI</v>
      </c>
      <c r="G41" s="54" t="s">
        <v>122</v>
      </c>
      <c r="H41" s="54" t="s">
        <v>348</v>
      </c>
      <c r="I41" s="157">
        <f t="shared" si="1"/>
        <v>0</v>
      </c>
      <c r="J41" s="157">
        <f t="shared" si="2"/>
        <v>0</v>
      </c>
      <c r="K41" s="157">
        <f t="shared" si="3"/>
        <v>0</v>
      </c>
      <c r="L41" s="157" t="e">
        <f t="shared" si="4"/>
        <v>#DIV/0!</v>
      </c>
      <c r="M41" s="2"/>
      <c r="N41" s="2"/>
      <c r="O41" s="2"/>
      <c r="P41" s="2"/>
      <c r="Q41" s="2"/>
      <c r="R41" s="2"/>
      <c r="S41" s="2"/>
      <c r="T41" s="2"/>
    </row>
    <row r="42" spans="1:20" ht="15" hidden="1" x14ac:dyDescent="0.25">
      <c r="A42">
        <f>+COUNTIF(A15:A41,1)</f>
        <v>21</v>
      </c>
      <c r="B42" s="2"/>
      <c r="C42"/>
      <c r="D42" s="2">
        <v>100</v>
      </c>
      <c r="E42" s="2"/>
      <c r="F42" s="2"/>
      <c r="G42" s="2"/>
      <c r="H42" s="2"/>
      <c r="I42" s="2"/>
      <c r="J42" s="2"/>
      <c r="K42" s="2"/>
      <c r="L42" s="2"/>
      <c r="M42" s="2"/>
      <c r="N42" s="2"/>
      <c r="O42" s="2"/>
      <c r="P42" s="2"/>
      <c r="Q42" s="2"/>
      <c r="R42" s="2"/>
      <c r="S42" s="2"/>
      <c r="T42" s="2"/>
    </row>
    <row r="43" spans="1:20" hidden="1" x14ac:dyDescent="0.2">
      <c r="A43" s="2"/>
      <c r="B43" s="2"/>
      <c r="C43" s="2"/>
      <c r="D43" s="55">
        <v>0</v>
      </c>
      <c r="E43" s="2"/>
      <c r="F43" s="2"/>
      <c r="G43" s="2"/>
      <c r="H43" s="2"/>
      <c r="I43" s="2"/>
      <c r="J43" s="2"/>
      <c r="K43" s="2"/>
      <c r="L43" s="2"/>
      <c r="M43" s="2"/>
      <c r="N43" s="2"/>
      <c r="O43" s="2"/>
      <c r="P43" s="2"/>
      <c r="Q43" s="2"/>
      <c r="R43" s="2"/>
      <c r="S43" s="2"/>
      <c r="T43" s="2"/>
    </row>
    <row r="44" spans="1:20" hidden="1" x14ac:dyDescent="0.2">
      <c r="A44" s="2"/>
      <c r="B44" s="2"/>
      <c r="C44" s="2"/>
      <c r="D44" s="55">
        <v>0</v>
      </c>
      <c r="E44" s="2"/>
      <c r="F44" s="2"/>
      <c r="G44" s="2"/>
      <c r="H44" s="2"/>
      <c r="I44" s="2"/>
      <c r="J44" s="2"/>
      <c r="K44" s="2"/>
      <c r="L44" s="2"/>
      <c r="M44" s="2"/>
      <c r="N44" s="2"/>
      <c r="O44" s="2"/>
      <c r="P44" s="2"/>
      <c r="Q44" s="2"/>
      <c r="R44" s="2"/>
      <c r="S44" s="2"/>
      <c r="T44" s="2"/>
    </row>
    <row r="45" spans="1:20" hidden="1" x14ac:dyDescent="0.2">
      <c r="A45" s="2"/>
      <c r="B45" s="2"/>
      <c r="C45" s="2"/>
      <c r="D45" s="2">
        <v>0</v>
      </c>
      <c r="E45" s="2"/>
      <c r="F45" s="2"/>
      <c r="G45" s="2"/>
      <c r="H45" s="2"/>
      <c r="I45" s="2"/>
      <c r="J45" s="2"/>
      <c r="K45" s="2"/>
      <c r="L45" s="2"/>
      <c r="M45" s="2"/>
      <c r="N45" s="2"/>
      <c r="O45" s="2"/>
      <c r="P45" s="2"/>
      <c r="Q45" s="2"/>
      <c r="R45" s="2"/>
      <c r="S45" s="2"/>
      <c r="T45" s="2"/>
    </row>
    <row r="46" spans="1:20" hidden="1" x14ac:dyDescent="0.2">
      <c r="A46" s="2"/>
      <c r="B46" s="2"/>
      <c r="C46" s="2"/>
      <c r="D46" s="55">
        <v>74.074074074074076</v>
      </c>
      <c r="E46" s="2"/>
      <c r="F46" s="2"/>
      <c r="G46" s="2"/>
      <c r="H46" s="2"/>
      <c r="I46" s="2"/>
      <c r="J46" s="2"/>
      <c r="K46" s="2"/>
      <c r="L46" s="2"/>
      <c r="M46" s="2"/>
      <c r="N46" s="2"/>
      <c r="O46" s="2"/>
      <c r="P46" s="2"/>
      <c r="Q46" s="2"/>
      <c r="R46" s="2"/>
      <c r="S46" s="2"/>
      <c r="T46" s="2"/>
    </row>
    <row r="47" spans="1:20" hidden="1" x14ac:dyDescent="0.2"/>
    <row r="48" spans="1:20" hidden="1" x14ac:dyDescent="0.2"/>
    <row r="49" spans="4:20" hidden="1" x14ac:dyDescent="0.2">
      <c r="D49" s="55"/>
      <c r="E49" s="2"/>
      <c r="F49" s="2"/>
      <c r="G49" s="2"/>
      <c r="H49" s="2"/>
      <c r="I49" s="2"/>
      <c r="J49" s="2"/>
      <c r="K49" s="2"/>
      <c r="L49" s="2"/>
      <c r="M49" s="2"/>
      <c r="N49" s="2"/>
      <c r="O49" s="2"/>
      <c r="P49" s="2"/>
      <c r="Q49" s="2"/>
      <c r="R49" s="2"/>
      <c r="S49" s="2"/>
      <c r="T49" s="2"/>
    </row>
  </sheetData>
  <sheetProtection algorithmName="SHA-512" hashValue="aQY2w9pBavAJRH+vGUwQ2nOirGAioQhe6NahxdkXtItgt5noJnM2SlXpbZmNxT8qxqREb0EBOlMXHUPW94r77Q==" saltValue="K/AOSMdcWr6fV0ms4I4WWQ==" spinCount="100000" sheet="1" formatCells="0" formatColumns="0" formatRows="0" insertColumns="0" insertRows="0" insertHyperlinks="0" deleteColumns="0" deleteRows="0" sort="0" autoFilter="0" pivotTables="0"/>
  <autoFilter ref="A16:T46" xr:uid="{235C078A-A20E-437C-8258-6255CD1CE91B}">
    <filterColumn colId="13" showButton="0"/>
  </autoFilter>
  <mergeCells count="34">
    <mergeCell ref="A1:A16"/>
    <mergeCell ref="B1:B8"/>
    <mergeCell ref="C1:L1"/>
    <mergeCell ref="C2:L2"/>
    <mergeCell ref="C3:L3"/>
    <mergeCell ref="C4:L4"/>
    <mergeCell ref="C5:L5"/>
    <mergeCell ref="C6:L6"/>
    <mergeCell ref="C7:D7"/>
    <mergeCell ref="I7:J7"/>
    <mergeCell ref="F15:F16"/>
    <mergeCell ref="G15:G16"/>
    <mergeCell ref="H15:H16"/>
    <mergeCell ref="N16:O16"/>
    <mergeCell ref="C8:D8"/>
    <mergeCell ref="I8:J8"/>
    <mergeCell ref="B9:L9"/>
    <mergeCell ref="B10:B14"/>
    <mergeCell ref="C10:C11"/>
    <mergeCell ref="D10:K10"/>
    <mergeCell ref="D11:K11"/>
    <mergeCell ref="D12:K12"/>
    <mergeCell ref="C13:C14"/>
    <mergeCell ref="D13:K13"/>
    <mergeCell ref="D14:K14"/>
    <mergeCell ref="B15:B16"/>
    <mergeCell ref="C15:C16"/>
    <mergeCell ref="D15:D16"/>
    <mergeCell ref="E15:E16"/>
    <mergeCell ref="Q20:R20"/>
    <mergeCell ref="S20:T20"/>
    <mergeCell ref="Q21:R21"/>
    <mergeCell ref="S21:T21"/>
    <mergeCell ref="Q24:T25"/>
  </mergeCells>
  <conditionalFormatting sqref="F17:H22 F24:H41 F23:G23">
    <cfRule type="cellIs" dxfId="5" priority="3" operator="equal">
      <formula>"SI"</formula>
    </cfRule>
    <cfRule type="cellIs" dxfId="4" priority="4" operator="equal">
      <formula>"""SI"""</formula>
    </cfRule>
  </conditionalFormatting>
  <conditionalFormatting sqref="H23">
    <cfRule type="cellIs" dxfId="3" priority="1" operator="equal">
      <formula>"SI"</formula>
    </cfRule>
    <cfRule type="cellIs" dxfId="2" priority="2" operator="equal">
      <formula>"""SI"""</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FDC6B-5863-4F39-9024-7BDD4B028F4A}">
  <dimension ref="C2:H23"/>
  <sheetViews>
    <sheetView topLeftCell="A7" workbookViewId="0">
      <selection activeCell="H24" sqref="H24"/>
    </sheetView>
  </sheetViews>
  <sheetFormatPr baseColWidth="10" defaultColWidth="9.140625" defaultRowHeight="15" x14ac:dyDescent="0.25"/>
  <cols>
    <col min="4" max="4" width="44.28515625" customWidth="1"/>
    <col min="5" max="5" width="61.28515625" hidden="1" customWidth="1"/>
    <col min="6" max="6" width="17.7109375" customWidth="1"/>
    <col min="8" max="8" width="36.85546875" bestFit="1" customWidth="1"/>
  </cols>
  <sheetData>
    <row r="2" spans="3:8" x14ac:dyDescent="0.25">
      <c r="D2" t="s">
        <v>411</v>
      </c>
      <c r="F2" t="s">
        <v>410</v>
      </c>
    </row>
    <row r="3" spans="3:8" x14ac:dyDescent="0.25">
      <c r="C3">
        <v>1</v>
      </c>
      <c r="D3" s="5" t="s">
        <v>24</v>
      </c>
      <c r="E3" s="5">
        <v>100</v>
      </c>
      <c r="F3" s="54">
        <v>3797948603</v>
      </c>
    </row>
    <row r="4" spans="3:8" x14ac:dyDescent="0.25">
      <c r="C4">
        <v>2</v>
      </c>
      <c r="D4" s="5" t="s">
        <v>52</v>
      </c>
      <c r="E4" s="5">
        <v>100</v>
      </c>
      <c r="F4" s="54">
        <v>3795874498</v>
      </c>
    </row>
    <row r="5" spans="3:8" x14ac:dyDescent="0.25">
      <c r="C5">
        <v>3</v>
      </c>
      <c r="D5" s="5" t="s">
        <v>48</v>
      </c>
      <c r="E5" s="5">
        <v>100</v>
      </c>
      <c r="F5" s="54">
        <v>3789312685</v>
      </c>
    </row>
    <row r="6" spans="3:8" x14ac:dyDescent="0.25">
      <c r="C6">
        <v>4</v>
      </c>
      <c r="D6" s="5" t="s">
        <v>37</v>
      </c>
      <c r="E6" s="5">
        <v>100</v>
      </c>
      <c r="F6" s="54">
        <v>3765590813</v>
      </c>
    </row>
    <row r="7" spans="3:8" x14ac:dyDescent="0.25">
      <c r="C7">
        <v>5</v>
      </c>
      <c r="D7" s="5" t="s">
        <v>30</v>
      </c>
      <c r="E7" s="5">
        <v>100</v>
      </c>
      <c r="F7" s="54">
        <v>3683168565</v>
      </c>
    </row>
    <row r="8" spans="3:8" x14ac:dyDescent="0.25">
      <c r="C8">
        <v>6</v>
      </c>
      <c r="D8" s="5" t="s">
        <v>56</v>
      </c>
      <c r="E8" s="5">
        <v>100</v>
      </c>
      <c r="F8" s="54">
        <v>3680144786</v>
      </c>
    </row>
    <row r="9" spans="3:8" x14ac:dyDescent="0.25">
      <c r="C9">
        <v>7</v>
      </c>
      <c r="D9" s="5" t="s">
        <v>15</v>
      </c>
      <c r="E9" s="5">
        <v>100</v>
      </c>
      <c r="F9" s="184">
        <v>3673451385</v>
      </c>
    </row>
    <row r="10" spans="3:8" x14ac:dyDescent="0.25">
      <c r="C10">
        <v>8</v>
      </c>
      <c r="D10" s="5" t="s">
        <v>34</v>
      </c>
      <c r="E10" s="5">
        <v>100</v>
      </c>
      <c r="F10" s="54">
        <v>3668244335</v>
      </c>
    </row>
    <row r="11" spans="3:8" x14ac:dyDescent="0.25">
      <c r="C11">
        <v>9</v>
      </c>
      <c r="D11" s="5" t="s">
        <v>42</v>
      </c>
      <c r="E11" s="156">
        <v>99.382716049382708</v>
      </c>
      <c r="F11" s="54">
        <v>3646584896</v>
      </c>
    </row>
    <row r="12" spans="3:8" x14ac:dyDescent="0.25">
      <c r="C12">
        <v>10</v>
      </c>
      <c r="D12" s="5" t="s">
        <v>54</v>
      </c>
      <c r="E12" s="5">
        <v>100</v>
      </c>
      <c r="F12" s="54">
        <v>3643971831</v>
      </c>
      <c r="H12" s="188"/>
    </row>
    <row r="13" spans="3:8" x14ac:dyDescent="0.25">
      <c r="C13">
        <v>11</v>
      </c>
      <c r="D13" s="5" t="s">
        <v>19</v>
      </c>
      <c r="E13" s="5">
        <v>100</v>
      </c>
      <c r="F13" s="54">
        <v>3627197255</v>
      </c>
      <c r="G13" t="s">
        <v>350</v>
      </c>
    </row>
    <row r="14" spans="3:8" x14ac:dyDescent="0.25">
      <c r="C14">
        <v>12</v>
      </c>
      <c r="D14" s="5" t="s">
        <v>44</v>
      </c>
      <c r="E14" s="5">
        <v>100</v>
      </c>
      <c r="F14" s="54">
        <v>3625158645</v>
      </c>
      <c r="G14" t="s">
        <v>365</v>
      </c>
    </row>
    <row r="15" spans="3:8" x14ac:dyDescent="0.25">
      <c r="C15">
        <v>13</v>
      </c>
      <c r="D15" s="5" t="s">
        <v>32</v>
      </c>
      <c r="E15" s="5">
        <v>100</v>
      </c>
      <c r="F15" s="54">
        <v>3613220901</v>
      </c>
    </row>
    <row r="16" spans="3:8" x14ac:dyDescent="0.25">
      <c r="C16">
        <v>14</v>
      </c>
      <c r="D16" s="5" t="s">
        <v>39</v>
      </c>
      <c r="E16" s="5">
        <v>100</v>
      </c>
      <c r="F16" s="54">
        <v>3592000121</v>
      </c>
    </row>
    <row r="17" spans="3:6" x14ac:dyDescent="0.25">
      <c r="C17">
        <v>15</v>
      </c>
      <c r="D17" s="5" t="s">
        <v>21</v>
      </c>
      <c r="E17" s="5">
        <v>100</v>
      </c>
      <c r="F17" s="54">
        <v>3583928737</v>
      </c>
    </row>
    <row r="18" spans="3:6" x14ac:dyDescent="0.25">
      <c r="C18">
        <v>16</v>
      </c>
      <c r="D18" s="5" t="s">
        <v>46</v>
      </c>
      <c r="E18" s="5">
        <v>100</v>
      </c>
      <c r="F18" s="54">
        <v>3564031984</v>
      </c>
    </row>
    <row r="19" spans="3:6" x14ac:dyDescent="0.25">
      <c r="C19">
        <v>17</v>
      </c>
      <c r="D19" s="5" t="s">
        <v>17</v>
      </c>
      <c r="E19" s="5">
        <v>100</v>
      </c>
      <c r="F19" s="184">
        <v>3562098151</v>
      </c>
    </row>
    <row r="20" spans="3:6" x14ac:dyDescent="0.25">
      <c r="C20">
        <v>18</v>
      </c>
      <c r="D20" s="5" t="s">
        <v>58</v>
      </c>
      <c r="E20" s="5">
        <v>100</v>
      </c>
      <c r="F20" s="54">
        <v>3520455614</v>
      </c>
    </row>
    <row r="21" spans="3:6" x14ac:dyDescent="0.25">
      <c r="C21">
        <v>19</v>
      </c>
      <c r="D21" s="5" t="s">
        <v>50</v>
      </c>
      <c r="E21" s="5">
        <v>100</v>
      </c>
      <c r="F21" s="54">
        <v>3464173739</v>
      </c>
    </row>
    <row r="22" spans="3:6" x14ac:dyDescent="0.25">
      <c r="C22">
        <v>20</v>
      </c>
      <c r="D22" s="5" t="s">
        <v>60</v>
      </c>
      <c r="E22" s="5">
        <v>100</v>
      </c>
      <c r="F22" s="54">
        <v>3402793221</v>
      </c>
    </row>
    <row r="23" spans="3:6" x14ac:dyDescent="0.25">
      <c r="C23">
        <v>21</v>
      </c>
      <c r="D23" s="5" t="s">
        <v>64</v>
      </c>
      <c r="E23" s="5">
        <v>100</v>
      </c>
      <c r="F23" s="54">
        <v>3359799283</v>
      </c>
    </row>
  </sheetData>
  <autoFilter ref="D2:F2" xr:uid="{6F0FDC6B-5863-4F39-9024-7BDD4B028F4A}">
    <sortState xmlns:xlrd2="http://schemas.microsoft.com/office/spreadsheetml/2017/richdata2" ref="D3:F23">
      <sortCondition descending="1" ref="F2"/>
    </sortState>
  </autoFilter>
  <sortState xmlns:xlrd2="http://schemas.microsoft.com/office/spreadsheetml/2017/richdata2" ref="F3:F22">
    <sortCondition ref="F3:F22"/>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69C02-44E5-4372-B17E-37ADD212ACF1}">
  <dimension ref="A1:EA102"/>
  <sheetViews>
    <sheetView topLeftCell="A5" zoomScale="85" zoomScaleNormal="85" workbookViewId="0">
      <selection activeCell="A12" sqref="A12"/>
    </sheetView>
  </sheetViews>
  <sheetFormatPr baseColWidth="10" defaultColWidth="11.42578125" defaultRowHeight="12.75" x14ac:dyDescent="0.2"/>
  <cols>
    <col min="1" max="7" width="11.42578125" style="15"/>
    <col min="8" max="8" width="19.140625" style="15" bestFit="1" customWidth="1"/>
    <col min="9" max="9" width="20" style="15" bestFit="1" customWidth="1"/>
    <col min="10" max="10" width="22.28515625" style="15" customWidth="1"/>
    <col min="11" max="11" width="24.85546875" style="15" customWidth="1"/>
    <col min="12" max="12" width="20.5703125" style="15" customWidth="1"/>
    <col min="13" max="13" width="13.140625" style="15" customWidth="1"/>
    <col min="14" max="14" width="15.5703125" style="15" customWidth="1"/>
    <col min="15" max="15" width="21.7109375" style="15" customWidth="1"/>
    <col min="16" max="16" width="17.42578125" style="15" customWidth="1"/>
    <col min="17" max="17" width="13.42578125" style="15" customWidth="1"/>
    <col min="18" max="18" width="15.5703125" style="15" customWidth="1"/>
    <col min="19" max="19" width="20" style="15" customWidth="1"/>
    <col min="20" max="20" width="15.5703125" style="15" customWidth="1"/>
    <col min="21" max="21" width="13" style="15" customWidth="1"/>
    <col min="22" max="22" width="15.5703125" style="15" customWidth="1"/>
    <col min="23" max="23" width="19.28515625" style="15" customWidth="1"/>
    <col min="24" max="24" width="17" style="15" customWidth="1"/>
    <col min="25" max="25" width="13.42578125" style="15" customWidth="1"/>
    <col min="26" max="26" width="15.5703125" style="15" customWidth="1"/>
    <col min="27" max="27" width="19.42578125" style="15" customWidth="1"/>
    <col min="28" max="28" width="15" style="15" customWidth="1"/>
    <col min="29" max="29" width="13.42578125" style="15" customWidth="1"/>
    <col min="30" max="30" width="15.5703125" style="15" customWidth="1"/>
    <col min="31" max="31" width="19.5703125" style="15" customWidth="1"/>
    <col min="32" max="32" width="16.5703125" style="15" customWidth="1"/>
    <col min="33" max="33" width="13.42578125" style="15" customWidth="1"/>
    <col min="34" max="34" width="15.5703125" style="15" customWidth="1"/>
    <col min="35" max="35" width="24.28515625" style="15" customWidth="1"/>
    <col min="36" max="36" width="17.140625" style="15" customWidth="1"/>
    <col min="37" max="37" width="13.42578125" style="15" customWidth="1"/>
    <col min="38" max="38" width="15.5703125" style="15" customWidth="1"/>
    <col min="39" max="39" width="19" style="15" customWidth="1"/>
    <col min="40" max="40" width="16.140625" style="15" customWidth="1"/>
    <col min="41" max="41" width="13.42578125" style="15" bestFit="1" customWidth="1"/>
    <col min="42" max="42" width="15.5703125" style="15" bestFit="1" customWidth="1"/>
    <col min="43" max="43" width="19.85546875" style="15" customWidth="1"/>
    <col min="44" max="44" width="17" style="15" customWidth="1"/>
    <col min="45" max="45" width="13.42578125" style="15" bestFit="1" customWidth="1"/>
    <col min="46" max="46" width="15.5703125" style="15" bestFit="1" customWidth="1"/>
    <col min="47" max="47" width="21.42578125" style="15" customWidth="1"/>
    <col min="48" max="48" width="17.85546875" style="15" customWidth="1"/>
    <col min="49" max="49" width="13.42578125" style="15" bestFit="1" customWidth="1"/>
    <col min="50" max="50" width="15.5703125" style="15" bestFit="1" customWidth="1"/>
    <col min="51" max="51" width="21" style="15" customWidth="1"/>
    <col min="52" max="52" width="0" style="15" hidden="1" customWidth="1"/>
    <col min="53" max="53" width="13.42578125" style="15" hidden="1" customWidth="1"/>
    <col min="54" max="54" width="15.5703125" style="15" hidden="1" customWidth="1"/>
    <col min="55" max="55" width="0" style="15" hidden="1" customWidth="1"/>
    <col min="56" max="56" width="17.85546875" style="15" customWidth="1"/>
    <col min="57" max="57" width="13.42578125" style="15" bestFit="1" customWidth="1"/>
    <col min="58" max="58" width="15.5703125" style="15" bestFit="1" customWidth="1"/>
    <col min="59" max="59" width="19.7109375" style="15" customWidth="1"/>
    <col min="60" max="60" width="17.28515625" style="15" customWidth="1"/>
    <col min="61" max="61" width="13.42578125" style="15" bestFit="1" customWidth="1"/>
    <col min="62" max="62" width="15.5703125" style="15" bestFit="1" customWidth="1"/>
    <col min="63" max="63" width="21" style="15" customWidth="1"/>
    <col min="64" max="64" width="17.28515625" style="15" customWidth="1"/>
    <col min="65" max="65" width="13.42578125" style="15" bestFit="1" customWidth="1"/>
    <col min="66" max="66" width="15.5703125" style="15" bestFit="1" customWidth="1"/>
    <col min="67" max="67" width="19" style="15" customWidth="1"/>
    <col min="68" max="68" width="12.85546875" style="15" customWidth="1"/>
    <col min="69" max="69" width="13.42578125" style="15" bestFit="1" customWidth="1"/>
    <col min="70" max="70" width="15.5703125" style="15" bestFit="1" customWidth="1"/>
    <col min="71" max="71" width="20.5703125" style="15" customWidth="1"/>
    <col min="72" max="72" width="16.140625" style="15" customWidth="1"/>
    <col min="73" max="73" width="13.42578125" style="15" bestFit="1" customWidth="1"/>
    <col min="74" max="74" width="15.5703125" style="15" bestFit="1" customWidth="1"/>
    <col min="75" max="75" width="20.140625" style="15" customWidth="1"/>
    <col min="76" max="76" width="14.85546875" style="15" bestFit="1" customWidth="1"/>
    <col min="77" max="77" width="13.42578125" style="15" bestFit="1" customWidth="1"/>
    <col min="78" max="78" width="15.5703125" style="15" bestFit="1" customWidth="1"/>
    <col min="79" max="79" width="20.42578125" style="15" customWidth="1"/>
    <col min="80" max="80" width="13.7109375" style="15" customWidth="1"/>
    <col min="81" max="81" width="13.42578125" style="15" bestFit="1" customWidth="1"/>
    <col min="82" max="82" width="15.5703125" style="15" bestFit="1" customWidth="1"/>
    <col min="83" max="83" width="20" style="15" customWidth="1"/>
    <col min="84" max="84" width="18.140625" style="15" customWidth="1"/>
    <col min="85" max="85" width="13.42578125" style="15" bestFit="1" customWidth="1"/>
    <col min="86" max="86" width="15.5703125" style="15" bestFit="1" customWidth="1"/>
    <col min="87" max="87" width="24.7109375" style="15" customWidth="1"/>
    <col min="88" max="88" width="17.140625" style="15" customWidth="1"/>
    <col min="89" max="89" width="13.42578125" style="15" bestFit="1" customWidth="1"/>
    <col min="90" max="90" width="15.5703125" style="15" bestFit="1" customWidth="1"/>
    <col min="91" max="91" width="18.28515625" style="15" customWidth="1"/>
    <col min="92" max="92" width="17.42578125" style="15" customWidth="1"/>
    <col min="93" max="93" width="13.42578125" style="15" bestFit="1" customWidth="1"/>
    <col min="94" max="94" width="15.5703125" style="15" bestFit="1" customWidth="1"/>
    <col min="95" max="95" width="19.28515625" style="15" customWidth="1"/>
    <col min="96" max="96" width="17" style="15" customWidth="1"/>
    <col min="97" max="97" width="13.42578125" style="15" bestFit="1" customWidth="1"/>
    <col min="98" max="98" width="15.5703125" style="15" bestFit="1" customWidth="1"/>
    <col min="99" max="99" width="20.42578125" style="15" customWidth="1"/>
    <col min="100" max="100" width="0" style="15" hidden="1" customWidth="1"/>
    <col min="101" max="101" width="13.42578125" style="15" hidden="1" customWidth="1"/>
    <col min="102" max="102" width="15.5703125" style="15" hidden="1" customWidth="1"/>
    <col min="103" max="103" width="0" style="15" hidden="1" customWidth="1"/>
    <col min="104" max="104" width="16.140625" style="15" customWidth="1"/>
    <col min="105" max="105" width="13.42578125" style="15" bestFit="1" customWidth="1"/>
    <col min="106" max="106" width="15.5703125" style="15" bestFit="1" customWidth="1"/>
    <col min="107" max="107" width="21" style="15" customWidth="1"/>
    <col min="108" max="108" width="16.140625" style="15" customWidth="1"/>
    <col min="109" max="109" width="13.42578125" style="15" bestFit="1" customWidth="1"/>
    <col min="110" max="110" width="15.5703125" style="15" bestFit="1" customWidth="1"/>
    <col min="111" max="111" width="20.5703125" style="15" customWidth="1"/>
    <col min="112" max="112" width="16.28515625" style="15" customWidth="1"/>
    <col min="113" max="113" width="13.42578125" style="15" bestFit="1" customWidth="1"/>
    <col min="114" max="114" width="15.5703125" style="15" bestFit="1" customWidth="1"/>
    <col min="115" max="115" width="20" style="15" customWidth="1"/>
    <col min="116" max="116" width="0" style="15" hidden="1" customWidth="1"/>
    <col min="117" max="117" width="13.42578125" style="15" hidden="1" customWidth="1"/>
    <col min="118" max="118" width="15.5703125" style="15" hidden="1" customWidth="1"/>
    <col min="119" max="120" width="0" style="15" hidden="1" customWidth="1"/>
    <col min="121" max="121" width="13.42578125" style="15" hidden="1" customWidth="1"/>
    <col min="122" max="122" width="15.5703125" style="15" hidden="1" customWidth="1"/>
    <col min="123" max="124" width="0" style="15" hidden="1" customWidth="1"/>
    <col min="125" max="125" width="13.42578125" style="15" hidden="1" customWidth="1"/>
    <col min="126" max="126" width="15.5703125" style="15" hidden="1" customWidth="1"/>
    <col min="127" max="128" width="0" style="15" hidden="1" customWidth="1"/>
    <col min="129" max="129" width="13.42578125" style="15" hidden="1" customWidth="1"/>
    <col min="130" max="130" width="15.5703125" style="15" hidden="1" customWidth="1"/>
    <col min="131" max="131" width="0" style="15" hidden="1" customWidth="1"/>
    <col min="132" max="16384" width="11.42578125" style="15"/>
  </cols>
  <sheetData>
    <row r="1" spans="1:131" x14ac:dyDescent="0.2">
      <c r="A1" s="14" t="e" vm="1">
        <v>#VALUE!</v>
      </c>
      <c r="B1" s="122"/>
      <c r="C1" s="118" t="s">
        <v>1</v>
      </c>
      <c r="D1" s="119"/>
      <c r="E1" s="119"/>
      <c r="F1" s="119"/>
      <c r="G1" s="119"/>
      <c r="H1" s="119"/>
      <c r="I1" s="119"/>
      <c r="J1" s="119"/>
      <c r="K1" s="119"/>
      <c r="L1" s="120"/>
    </row>
    <row r="2" spans="1:131" ht="63.75" x14ac:dyDescent="0.2">
      <c r="A2" s="14"/>
      <c r="B2" s="122"/>
      <c r="C2" s="98" t="s">
        <v>2</v>
      </c>
      <c r="D2" s="121"/>
      <c r="E2" s="121"/>
      <c r="F2" s="121"/>
      <c r="G2" s="121"/>
      <c r="H2" s="121"/>
      <c r="I2" s="121"/>
      <c r="J2" s="121"/>
      <c r="K2" s="121"/>
      <c r="L2" s="13"/>
    </row>
    <row r="3" spans="1:131" ht="34.5" customHeight="1" x14ac:dyDescent="0.2">
      <c r="A3" s="14"/>
      <c r="B3" s="122"/>
      <c r="C3" s="98" t="s">
        <v>3</v>
      </c>
      <c r="D3" s="121"/>
      <c r="E3" s="121"/>
      <c r="F3" s="121"/>
      <c r="G3" s="121"/>
      <c r="H3" s="121"/>
      <c r="I3" s="121"/>
      <c r="J3" s="121"/>
      <c r="K3" s="121"/>
      <c r="L3" s="13"/>
    </row>
    <row r="4" spans="1:131" x14ac:dyDescent="0.2">
      <c r="A4" s="14"/>
      <c r="B4" s="122"/>
      <c r="C4" s="98"/>
      <c r="D4" s="121"/>
      <c r="E4" s="121"/>
      <c r="F4" s="121"/>
      <c r="G4" s="121"/>
      <c r="H4" s="121"/>
      <c r="I4" s="121"/>
      <c r="J4" s="121"/>
      <c r="K4" s="121"/>
      <c r="L4" s="13"/>
      <c r="AN4" s="102"/>
    </row>
    <row r="5" spans="1:131" ht="76.5" x14ac:dyDescent="0.2">
      <c r="A5" s="14"/>
      <c r="B5" s="122"/>
      <c r="C5" s="98" t="s">
        <v>4</v>
      </c>
      <c r="D5" s="121"/>
      <c r="E5" s="121"/>
      <c r="F5" s="121"/>
      <c r="G5" s="121"/>
      <c r="H5" s="121"/>
      <c r="I5" s="121"/>
      <c r="J5" s="121"/>
      <c r="K5" s="121"/>
      <c r="L5" s="13"/>
    </row>
    <row r="6" spans="1:131" x14ac:dyDescent="0.2">
      <c r="A6" s="123"/>
      <c r="B6" s="124"/>
      <c r="C6" s="98"/>
      <c r="D6" s="121"/>
      <c r="E6" s="121"/>
      <c r="F6" s="121"/>
      <c r="G6" s="121"/>
      <c r="H6" s="121"/>
      <c r="I6" s="121"/>
      <c r="J6" s="121"/>
      <c r="K6" s="121"/>
      <c r="L6" s="13"/>
    </row>
    <row r="7" spans="1:131" x14ac:dyDescent="0.2">
      <c r="A7" s="19" t="s">
        <v>5</v>
      </c>
      <c r="B7" s="19"/>
      <c r="C7" s="19"/>
      <c r="D7" s="19"/>
      <c r="E7" s="19"/>
      <c r="F7" s="19"/>
      <c r="G7" s="16">
        <v>4000000000</v>
      </c>
      <c r="H7" s="16"/>
      <c r="I7" s="16"/>
      <c r="J7" s="12" t="s">
        <v>6</v>
      </c>
      <c r="K7" s="12"/>
      <c r="L7" s="17">
        <v>1300000</v>
      </c>
    </row>
    <row r="8" spans="1:131" x14ac:dyDescent="0.2">
      <c r="A8" s="19" t="s">
        <v>7</v>
      </c>
      <c r="B8" s="19"/>
      <c r="C8" s="19"/>
      <c r="D8" s="19"/>
      <c r="E8" s="19"/>
      <c r="F8" s="19"/>
      <c r="G8" s="12">
        <v>1</v>
      </c>
      <c r="H8" s="12"/>
      <c r="I8" s="12"/>
      <c r="J8" s="12" t="s">
        <v>8</v>
      </c>
      <c r="K8" s="12"/>
      <c r="L8" s="18">
        <f>G7/L7</f>
        <v>3076.9230769230771</v>
      </c>
    </row>
    <row r="9" spans="1:131" x14ac:dyDescent="0.2">
      <c r="A9" s="4"/>
      <c r="B9" s="4"/>
      <c r="C9" s="4"/>
      <c r="D9" s="4"/>
      <c r="E9" s="4"/>
      <c r="F9" s="4"/>
      <c r="G9" s="4"/>
      <c r="H9" s="4"/>
      <c r="I9" s="4"/>
      <c r="J9" s="4"/>
      <c r="K9" s="4"/>
      <c r="L9" s="4"/>
    </row>
    <row r="10" spans="1:131" ht="12.75" customHeight="1" x14ac:dyDescent="0.2">
      <c r="A10" s="6" t="s">
        <v>9</v>
      </c>
      <c r="B10" s="6" t="s">
        <v>76</v>
      </c>
      <c r="C10" s="6"/>
      <c r="D10" s="6"/>
      <c r="E10" s="6"/>
      <c r="F10" s="6"/>
      <c r="G10" s="6"/>
      <c r="H10" s="6"/>
      <c r="I10" s="6"/>
      <c r="J10" s="6"/>
      <c r="K10" s="6"/>
      <c r="L10" s="120" t="s">
        <v>14</v>
      </c>
      <c r="M10" s="12"/>
      <c r="N10" s="12"/>
      <c r="O10" s="12"/>
      <c r="P10" s="12" t="s">
        <v>16</v>
      </c>
      <c r="Q10" s="12"/>
      <c r="R10" s="12"/>
      <c r="S10" s="12"/>
      <c r="T10" s="12" t="s">
        <v>18</v>
      </c>
      <c r="U10" s="12"/>
      <c r="V10" s="12"/>
      <c r="W10" s="12"/>
      <c r="X10" s="12" t="s">
        <v>20</v>
      </c>
      <c r="Y10" s="12"/>
      <c r="Z10" s="12"/>
      <c r="AA10" s="12"/>
      <c r="AB10" s="12" t="s">
        <v>23</v>
      </c>
      <c r="AC10" s="12"/>
      <c r="AD10" s="12"/>
      <c r="AE10" s="12"/>
      <c r="AF10" s="12" t="s">
        <v>26</v>
      </c>
      <c r="AG10" s="12"/>
      <c r="AH10" s="12"/>
      <c r="AI10" s="12"/>
      <c r="AJ10" s="12" t="s">
        <v>29</v>
      </c>
      <c r="AK10" s="12"/>
      <c r="AL10" s="12"/>
      <c r="AM10" s="12"/>
      <c r="AN10" s="12" t="s">
        <v>31</v>
      </c>
      <c r="AO10" s="12"/>
      <c r="AP10" s="12"/>
      <c r="AQ10" s="12"/>
      <c r="AR10" s="12" t="s">
        <v>33</v>
      </c>
      <c r="AS10" s="12"/>
      <c r="AT10" s="12"/>
      <c r="AU10" s="12"/>
      <c r="AV10" s="12" t="s">
        <v>36</v>
      </c>
      <c r="AW10" s="12"/>
      <c r="AX10" s="12"/>
      <c r="AY10" s="12"/>
      <c r="AZ10" s="196" t="s">
        <v>38</v>
      </c>
      <c r="BA10" s="197"/>
      <c r="BB10" s="197"/>
      <c r="BC10" s="198"/>
      <c r="BD10" s="12" t="s">
        <v>41</v>
      </c>
      <c r="BE10" s="12"/>
      <c r="BF10" s="12"/>
      <c r="BG10" s="12"/>
      <c r="BH10" s="12" t="s">
        <v>43</v>
      </c>
      <c r="BI10" s="12"/>
      <c r="BJ10" s="12"/>
      <c r="BK10" s="12"/>
      <c r="BL10" s="12" t="s">
        <v>45</v>
      </c>
      <c r="BM10" s="12"/>
      <c r="BN10" s="12"/>
      <c r="BO10" s="12"/>
      <c r="BP10" s="12" t="s">
        <v>47</v>
      </c>
      <c r="BQ10" s="12"/>
      <c r="BR10" s="12"/>
      <c r="BS10" s="12"/>
      <c r="BT10" s="12" t="s">
        <v>49</v>
      </c>
      <c r="BU10" s="12"/>
      <c r="BV10" s="12"/>
      <c r="BW10" s="12"/>
      <c r="BX10" s="12" t="s">
        <v>51</v>
      </c>
      <c r="BY10" s="12"/>
      <c r="BZ10" s="12"/>
      <c r="CA10" s="12"/>
      <c r="CB10" s="12" t="s">
        <v>53</v>
      </c>
      <c r="CC10" s="12"/>
      <c r="CD10" s="12"/>
      <c r="CE10" s="12"/>
      <c r="CF10" s="12" t="s">
        <v>55</v>
      </c>
      <c r="CG10" s="12"/>
      <c r="CH10" s="12"/>
      <c r="CI10" s="12"/>
      <c r="CJ10" s="12" t="s">
        <v>57</v>
      </c>
      <c r="CK10" s="12"/>
      <c r="CL10" s="12"/>
      <c r="CM10" s="12"/>
      <c r="CN10" s="12" t="s">
        <v>59</v>
      </c>
      <c r="CO10" s="12"/>
      <c r="CP10" s="12"/>
      <c r="CQ10" s="12"/>
      <c r="CR10" s="12" t="s">
        <v>61</v>
      </c>
      <c r="CS10" s="12"/>
      <c r="CT10" s="12"/>
      <c r="CU10" s="12"/>
      <c r="CV10" s="12" t="s">
        <v>63</v>
      </c>
      <c r="CW10" s="12"/>
      <c r="CX10" s="12"/>
      <c r="CY10" s="12"/>
      <c r="CZ10" s="12" t="s">
        <v>65</v>
      </c>
      <c r="DA10" s="12"/>
      <c r="DB10" s="12"/>
      <c r="DC10" s="12"/>
      <c r="DD10" s="12" t="s">
        <v>67</v>
      </c>
      <c r="DE10" s="12"/>
      <c r="DF10" s="12"/>
      <c r="DG10" s="12"/>
      <c r="DH10" s="12" t="s">
        <v>69</v>
      </c>
      <c r="DI10" s="12"/>
      <c r="DJ10" s="12"/>
      <c r="DK10" s="12"/>
      <c r="DL10" s="12" t="s">
        <v>70</v>
      </c>
      <c r="DM10" s="12"/>
      <c r="DN10" s="12"/>
      <c r="DO10" s="12"/>
      <c r="DP10" s="12" t="s">
        <v>71</v>
      </c>
      <c r="DQ10" s="12"/>
      <c r="DR10" s="12"/>
      <c r="DS10" s="12"/>
      <c r="DT10" s="12" t="s">
        <v>72</v>
      </c>
      <c r="DU10" s="12"/>
      <c r="DV10" s="12"/>
      <c r="DW10" s="12"/>
      <c r="DX10" s="12" t="s">
        <v>73</v>
      </c>
      <c r="DY10" s="12"/>
      <c r="DZ10" s="12"/>
      <c r="EA10" s="12"/>
    </row>
    <row r="11" spans="1:131" x14ac:dyDescent="0.2">
      <c r="A11" s="6"/>
      <c r="B11" s="6"/>
      <c r="C11" s="6"/>
      <c r="D11" s="6"/>
      <c r="E11" s="6"/>
      <c r="F11" s="6"/>
      <c r="G11" s="6"/>
      <c r="H11" s="6"/>
      <c r="I11" s="6"/>
      <c r="J11" s="6"/>
      <c r="K11" s="6"/>
      <c r="L11" s="120" t="str">
        <f>Proponentes!B11</f>
        <v>Unión Temporal Elite 2024</v>
      </c>
      <c r="M11" s="12"/>
      <c r="N11" s="12"/>
      <c r="O11" s="12"/>
      <c r="P11" s="12" t="str">
        <f>Proponentes!B12</f>
        <v>Consorcio Señalizar GP</v>
      </c>
      <c r="Q11" s="12"/>
      <c r="R11" s="12"/>
      <c r="S11" s="12"/>
      <c r="T11" s="12" t="str">
        <f>Proponentes!B13</f>
        <v>CREA SAS</v>
      </c>
      <c r="U11" s="12"/>
      <c r="V11" s="12"/>
      <c r="W11" s="12"/>
      <c r="X11" s="12" t="str">
        <f>Proponentes!B14</f>
        <v>UT Cundinamarca Segura</v>
      </c>
      <c r="Y11" s="12"/>
      <c r="Z11" s="12"/>
      <c r="AA11" s="12"/>
      <c r="AB11" s="12" t="str">
        <f>Proponentes!B15</f>
        <v>PINTUVIAL SAS</v>
      </c>
      <c r="AC11" s="12"/>
      <c r="AD11" s="12"/>
      <c r="AE11" s="12"/>
      <c r="AF11" s="12" t="str">
        <f>Proponentes!B16</f>
        <v>SEGURIDAD Y SERVICIOS SEÑALIZACIÓN S.A.</v>
      </c>
      <c r="AG11" s="12"/>
      <c r="AH11" s="12"/>
      <c r="AI11" s="12"/>
      <c r="AJ11" s="12" t="str">
        <f>Proponentes!B17</f>
        <v>SOCINTER S.A.</v>
      </c>
      <c r="AK11" s="12"/>
      <c r="AL11" s="12"/>
      <c r="AM11" s="12"/>
      <c r="AN11" s="12" t="str">
        <f>Proponentes!B18</f>
        <v>UT TRACKVIAL</v>
      </c>
      <c r="AO11" s="12"/>
      <c r="AP11" s="12"/>
      <c r="AQ11" s="12"/>
      <c r="AR11" s="12" t="str">
        <f>Proponentes!B19</f>
        <v>CONSORCIO VIAL COMPROT 2024</v>
      </c>
      <c r="AS11" s="12"/>
      <c r="AT11" s="12"/>
      <c r="AU11" s="12"/>
      <c r="AV11" s="12" t="str">
        <f>Proponentes!B20</f>
        <v>FREESTONE CONSTRUCCIONES S.A.S.</v>
      </c>
      <c r="AW11" s="12"/>
      <c r="AX11" s="12"/>
      <c r="AY11" s="12"/>
      <c r="AZ11" s="12" t="str">
        <f>Proponentes!B21</f>
        <v>NSP DE COLOMBIA S.A.S.</v>
      </c>
      <c r="BA11" s="12"/>
      <c r="BB11" s="12"/>
      <c r="BC11" s="12"/>
      <c r="BD11" s="12" t="str">
        <f>Proponentes!B22</f>
        <v>INGENIEROS CIVILES EN TRAFICO, TRANSPORTE Y VIAS
- ICOVIAS S.A.S.</v>
      </c>
      <c r="BE11" s="12"/>
      <c r="BF11" s="12"/>
      <c r="BG11" s="12"/>
      <c r="BH11" s="12" t="str">
        <f>Proponentes!B23</f>
        <v>JAVIER FERNANDO BASTIDAS CAMPAÑA</v>
      </c>
      <c r="BI11" s="12"/>
      <c r="BJ11" s="12"/>
      <c r="BK11" s="12"/>
      <c r="BL11" s="12" t="str">
        <f>Proponentes!B24</f>
        <v>CONSORCIO MS.</v>
      </c>
      <c r="BM11" s="12"/>
      <c r="BN11" s="12"/>
      <c r="BO11" s="12"/>
      <c r="BP11" s="12" t="str">
        <f>Proponentes!B25</f>
        <v>CONSORCIO WIGV SEÑALIZADORES</v>
      </c>
      <c r="BQ11" s="12"/>
      <c r="BR11" s="12"/>
      <c r="BS11" s="12"/>
      <c r="BT11" s="12" t="str">
        <f>Proponentes!B26</f>
        <v>CONSORCIO SUPER AC2R 2024</v>
      </c>
      <c r="BU11" s="12"/>
      <c r="BV11" s="12"/>
      <c r="BW11" s="12"/>
      <c r="BX11" s="12" t="str">
        <f>Proponentes!B27</f>
        <v>CONSORCIO VIAL CUNDINAMARCA 286</v>
      </c>
      <c r="BY11" s="12"/>
      <c r="BZ11" s="12"/>
      <c r="CA11" s="12"/>
      <c r="CB11" s="12" t="str">
        <f>Proponentes!B28</f>
        <v>UNIÓN TEMPORAL VSDM</v>
      </c>
      <c r="CC11" s="12"/>
      <c r="CD11" s="12"/>
      <c r="CE11" s="12"/>
      <c r="CF11" s="12" t="str">
        <f>Proponentes!B29</f>
        <v>CONSORCIO SEGURIVIAL SM</v>
      </c>
      <c r="CG11" s="12"/>
      <c r="CH11" s="12"/>
      <c r="CI11" s="12"/>
      <c r="CJ11" s="12" t="str">
        <f>Proponentes!B30</f>
        <v>UNIÓN TEMPORAL INSEAN CUNDINAMARCA 2024</v>
      </c>
      <c r="CK11" s="12"/>
      <c r="CL11" s="12"/>
      <c r="CM11" s="12"/>
      <c r="CN11" s="12" t="str">
        <f>Proponentes!B31</f>
        <v>CONSORCIO CUNDINAMARCA VIAL.</v>
      </c>
      <c r="CO11" s="12"/>
      <c r="CP11" s="12"/>
      <c r="CQ11" s="12"/>
      <c r="CR11" s="12" t="str">
        <f>Proponentes!B32</f>
        <v>CONSORCIO INGENIO VIAL</v>
      </c>
      <c r="CS11" s="12"/>
      <c r="CT11" s="12"/>
      <c r="CU11" s="12"/>
      <c r="CV11" s="12" t="str">
        <f>Proponentes!B33</f>
        <v>CONSORCIO SEGUVIAL 2RI</v>
      </c>
      <c r="CW11" s="12"/>
      <c r="CX11" s="12"/>
      <c r="CY11" s="12"/>
      <c r="CZ11" s="12" t="str">
        <f>Proponentes!B34</f>
        <v>SEÑAL VÍAS SAS</v>
      </c>
      <c r="DA11" s="12"/>
      <c r="DB11" s="12"/>
      <c r="DC11" s="12"/>
      <c r="DD11" s="12" t="str">
        <f>Proponentes!B35</f>
        <v>CONSORCIO GEPAV-TPD.</v>
      </c>
      <c r="DE11" s="12"/>
      <c r="DF11" s="12"/>
      <c r="DG11" s="12"/>
      <c r="DH11" s="12" t="str">
        <f>Proponentes!B36</f>
        <v>CONSORCIO SANTIAGO</v>
      </c>
      <c r="DI11" s="12"/>
      <c r="DJ11" s="12"/>
      <c r="DK11" s="12"/>
      <c r="DL11" s="12">
        <f>Proponentes!B37</f>
        <v>0</v>
      </c>
      <c r="DM11" s="12"/>
      <c r="DN11" s="12"/>
      <c r="DO11" s="12"/>
      <c r="DP11" s="12">
        <f>Proponentes!B38</f>
        <v>0</v>
      </c>
      <c r="DQ11" s="12"/>
      <c r="DR11" s="12"/>
      <c r="DS11" s="12"/>
      <c r="DT11" s="12">
        <f>Proponentes!B39</f>
        <v>0</v>
      </c>
      <c r="DU11" s="12"/>
      <c r="DV11" s="12"/>
      <c r="DW11" s="12"/>
      <c r="DX11" s="12">
        <f>Proponentes!B40</f>
        <v>0</v>
      </c>
      <c r="DY11" s="12"/>
      <c r="DZ11" s="12"/>
      <c r="EA11" s="12"/>
    </row>
    <row r="12" spans="1:131" s="23" customFormat="1" ht="64.5" customHeight="1" x14ac:dyDescent="0.25">
      <c r="A12" s="6"/>
      <c r="B12" s="7" t="s">
        <v>173</v>
      </c>
      <c r="C12" s="7"/>
      <c r="D12" s="7"/>
      <c r="E12" s="7"/>
      <c r="F12" s="7"/>
      <c r="G12" s="7"/>
      <c r="H12" s="7"/>
      <c r="I12" s="7"/>
      <c r="J12" s="7"/>
      <c r="K12" s="7"/>
      <c r="L12" s="13" t="s">
        <v>217</v>
      </c>
      <c r="M12" s="7" t="s">
        <v>218</v>
      </c>
      <c r="N12" s="7" t="s">
        <v>219</v>
      </c>
      <c r="O12" s="7" t="s">
        <v>220</v>
      </c>
      <c r="P12" s="7" t="s">
        <v>217</v>
      </c>
      <c r="Q12" s="7" t="s">
        <v>218</v>
      </c>
      <c r="R12" s="7" t="s">
        <v>219</v>
      </c>
      <c r="S12" s="7" t="s">
        <v>220</v>
      </c>
      <c r="T12" s="7" t="s">
        <v>217</v>
      </c>
      <c r="U12" s="7" t="s">
        <v>218</v>
      </c>
      <c r="V12" s="7" t="s">
        <v>219</v>
      </c>
      <c r="W12" s="7" t="s">
        <v>220</v>
      </c>
      <c r="X12" s="7" t="s">
        <v>217</v>
      </c>
      <c r="Y12" s="7" t="s">
        <v>218</v>
      </c>
      <c r="Z12" s="7" t="s">
        <v>219</v>
      </c>
      <c r="AA12" s="7" t="s">
        <v>220</v>
      </c>
      <c r="AB12" s="7" t="s">
        <v>217</v>
      </c>
      <c r="AC12" s="7" t="s">
        <v>218</v>
      </c>
      <c r="AD12" s="7" t="s">
        <v>219</v>
      </c>
      <c r="AE12" s="7" t="s">
        <v>220</v>
      </c>
      <c r="AF12" s="7" t="s">
        <v>217</v>
      </c>
      <c r="AG12" s="7" t="s">
        <v>218</v>
      </c>
      <c r="AH12" s="7" t="s">
        <v>219</v>
      </c>
      <c r="AI12" s="7" t="s">
        <v>220</v>
      </c>
      <c r="AJ12" s="7" t="s">
        <v>217</v>
      </c>
      <c r="AK12" s="7" t="s">
        <v>218</v>
      </c>
      <c r="AL12" s="7" t="s">
        <v>219</v>
      </c>
      <c r="AM12" s="7" t="s">
        <v>220</v>
      </c>
      <c r="AN12" s="7" t="s">
        <v>217</v>
      </c>
      <c r="AO12" s="7" t="s">
        <v>218</v>
      </c>
      <c r="AP12" s="7" t="s">
        <v>219</v>
      </c>
      <c r="AQ12" s="7" t="s">
        <v>220</v>
      </c>
      <c r="AR12" s="7" t="s">
        <v>217</v>
      </c>
      <c r="AS12" s="7" t="s">
        <v>218</v>
      </c>
      <c r="AT12" s="7" t="s">
        <v>219</v>
      </c>
      <c r="AU12" s="7" t="s">
        <v>220</v>
      </c>
      <c r="AV12" s="7" t="s">
        <v>217</v>
      </c>
      <c r="AW12" s="7" t="s">
        <v>218</v>
      </c>
      <c r="AX12" s="7" t="s">
        <v>219</v>
      </c>
      <c r="AY12" s="7" t="s">
        <v>220</v>
      </c>
      <c r="AZ12" s="7" t="s">
        <v>217</v>
      </c>
      <c r="BA12" s="7" t="s">
        <v>218</v>
      </c>
      <c r="BB12" s="7" t="s">
        <v>219</v>
      </c>
      <c r="BC12" s="7" t="s">
        <v>220</v>
      </c>
      <c r="BD12" s="7" t="s">
        <v>217</v>
      </c>
      <c r="BE12" s="7" t="s">
        <v>218</v>
      </c>
      <c r="BF12" s="7" t="s">
        <v>219</v>
      </c>
      <c r="BG12" s="7" t="s">
        <v>220</v>
      </c>
      <c r="BH12" s="7" t="s">
        <v>217</v>
      </c>
      <c r="BI12" s="7" t="s">
        <v>218</v>
      </c>
      <c r="BJ12" s="7" t="s">
        <v>219</v>
      </c>
      <c r="BK12" s="7" t="s">
        <v>220</v>
      </c>
      <c r="BL12" s="41" t="s">
        <v>217</v>
      </c>
      <c r="BM12" s="7" t="s">
        <v>218</v>
      </c>
      <c r="BN12" s="7" t="s">
        <v>219</v>
      </c>
      <c r="BO12" s="7" t="s">
        <v>220</v>
      </c>
      <c r="BP12" s="7" t="s">
        <v>217</v>
      </c>
      <c r="BQ12" s="7" t="s">
        <v>218</v>
      </c>
      <c r="BR12" s="7" t="s">
        <v>219</v>
      </c>
      <c r="BS12" s="7" t="s">
        <v>220</v>
      </c>
      <c r="BT12" s="7" t="s">
        <v>217</v>
      </c>
      <c r="BU12" s="7" t="s">
        <v>218</v>
      </c>
      <c r="BV12" s="7" t="s">
        <v>219</v>
      </c>
      <c r="BW12" s="7" t="s">
        <v>220</v>
      </c>
      <c r="BX12" s="7" t="s">
        <v>217</v>
      </c>
      <c r="BY12" s="7" t="s">
        <v>218</v>
      </c>
      <c r="BZ12" s="7" t="s">
        <v>219</v>
      </c>
      <c r="CA12" s="7" t="s">
        <v>220</v>
      </c>
      <c r="CB12" s="7" t="s">
        <v>217</v>
      </c>
      <c r="CC12" s="7" t="s">
        <v>218</v>
      </c>
      <c r="CD12" s="7" t="s">
        <v>219</v>
      </c>
      <c r="CE12" s="7" t="s">
        <v>220</v>
      </c>
      <c r="CF12" s="7" t="s">
        <v>217</v>
      </c>
      <c r="CG12" s="7" t="s">
        <v>218</v>
      </c>
      <c r="CH12" s="7" t="s">
        <v>219</v>
      </c>
      <c r="CI12" s="7" t="s">
        <v>220</v>
      </c>
      <c r="CJ12" s="7" t="s">
        <v>217</v>
      </c>
      <c r="CK12" s="7" t="s">
        <v>218</v>
      </c>
      <c r="CL12" s="7" t="s">
        <v>219</v>
      </c>
      <c r="CM12" s="7" t="s">
        <v>220</v>
      </c>
      <c r="CN12" s="7" t="s">
        <v>217</v>
      </c>
      <c r="CO12" s="7" t="s">
        <v>218</v>
      </c>
      <c r="CP12" s="7" t="s">
        <v>219</v>
      </c>
      <c r="CQ12" s="7" t="s">
        <v>220</v>
      </c>
      <c r="CR12" s="7" t="s">
        <v>217</v>
      </c>
      <c r="CS12" s="7" t="s">
        <v>218</v>
      </c>
      <c r="CT12" s="7" t="s">
        <v>219</v>
      </c>
      <c r="CU12" s="7" t="s">
        <v>220</v>
      </c>
      <c r="CV12" s="7" t="s">
        <v>217</v>
      </c>
      <c r="CW12" s="7" t="s">
        <v>218</v>
      </c>
      <c r="CX12" s="7" t="s">
        <v>219</v>
      </c>
      <c r="CY12" s="7" t="s">
        <v>220</v>
      </c>
      <c r="CZ12" s="7" t="s">
        <v>217</v>
      </c>
      <c r="DA12" s="7" t="s">
        <v>218</v>
      </c>
      <c r="DB12" s="7" t="s">
        <v>219</v>
      </c>
      <c r="DC12" s="7" t="s">
        <v>220</v>
      </c>
      <c r="DD12" s="7" t="s">
        <v>217</v>
      </c>
      <c r="DE12" s="7" t="s">
        <v>218</v>
      </c>
      <c r="DF12" s="7" t="s">
        <v>219</v>
      </c>
      <c r="DG12" s="7" t="s">
        <v>220</v>
      </c>
      <c r="DH12" s="7" t="s">
        <v>217</v>
      </c>
      <c r="DI12" s="7" t="s">
        <v>218</v>
      </c>
      <c r="DJ12" s="7" t="s">
        <v>219</v>
      </c>
      <c r="DK12" s="7" t="s">
        <v>220</v>
      </c>
      <c r="DL12" s="7" t="s">
        <v>217</v>
      </c>
      <c r="DM12" s="7" t="s">
        <v>218</v>
      </c>
      <c r="DN12" s="7" t="s">
        <v>219</v>
      </c>
      <c r="DO12" s="7" t="s">
        <v>220</v>
      </c>
      <c r="DP12" s="7" t="s">
        <v>217</v>
      </c>
      <c r="DQ12" s="7" t="s">
        <v>218</v>
      </c>
      <c r="DR12" s="7" t="s">
        <v>219</v>
      </c>
      <c r="DS12" s="7" t="s">
        <v>220</v>
      </c>
      <c r="DT12" s="7" t="s">
        <v>217</v>
      </c>
      <c r="DU12" s="7" t="s">
        <v>218</v>
      </c>
      <c r="DV12" s="7" t="s">
        <v>219</v>
      </c>
      <c r="DW12" s="7" t="s">
        <v>220</v>
      </c>
      <c r="DX12" s="7" t="s">
        <v>217</v>
      </c>
      <c r="DY12" s="7" t="s">
        <v>218</v>
      </c>
      <c r="DZ12" s="7" t="s">
        <v>219</v>
      </c>
      <c r="EA12" s="7" t="s">
        <v>220</v>
      </c>
    </row>
    <row r="13" spans="1:131" ht="15" customHeight="1" x14ac:dyDescent="0.2">
      <c r="A13" s="37" t="s">
        <v>221</v>
      </c>
      <c r="B13" s="37" t="s">
        <v>222</v>
      </c>
      <c r="C13" s="37"/>
      <c r="D13" s="37"/>
      <c r="E13" s="37"/>
      <c r="F13" s="37"/>
      <c r="G13" s="37"/>
      <c r="H13" s="38" t="s">
        <v>223</v>
      </c>
      <c r="I13" s="38" t="s">
        <v>224</v>
      </c>
      <c r="J13" s="37" t="s">
        <v>217</v>
      </c>
      <c r="K13" s="37" t="s">
        <v>225</v>
      </c>
      <c r="L13" s="129"/>
      <c r="M13" s="129"/>
      <c r="N13" s="129"/>
      <c r="O13" s="129"/>
      <c r="P13" s="129"/>
      <c r="Q13" s="129"/>
      <c r="R13" s="129"/>
      <c r="S13" s="129"/>
      <c r="T13" s="129"/>
      <c r="U13" s="129"/>
      <c r="V13" s="129"/>
      <c r="W13" s="129"/>
      <c r="X13" s="129"/>
      <c r="Y13" s="129"/>
      <c r="Z13" s="129"/>
      <c r="AA13" s="129"/>
      <c r="AB13" s="129"/>
      <c r="AC13" s="129"/>
      <c r="AD13" s="129"/>
      <c r="AE13" s="129"/>
      <c r="AF13" s="129"/>
      <c r="AG13" s="129"/>
      <c r="AH13" s="129"/>
      <c r="AI13" s="129"/>
      <c r="AJ13" s="129"/>
      <c r="AK13" s="129"/>
      <c r="AL13" s="129"/>
      <c r="AM13" s="129"/>
      <c r="AN13" s="129"/>
      <c r="AO13" s="129"/>
      <c r="AP13" s="129"/>
      <c r="AQ13" s="129"/>
      <c r="AR13" s="129"/>
      <c r="AS13" s="129"/>
      <c r="AT13" s="129"/>
      <c r="AU13" s="129"/>
      <c r="AV13" s="129"/>
      <c r="AW13" s="129"/>
      <c r="AX13" s="129"/>
      <c r="AY13" s="129"/>
      <c r="AZ13" s="129"/>
      <c r="BA13" s="129"/>
      <c r="BB13" s="129"/>
      <c r="BC13" s="129"/>
      <c r="BD13" s="129"/>
      <c r="BE13" s="129"/>
      <c r="BF13" s="129"/>
      <c r="BG13" s="129"/>
      <c r="BH13" s="129"/>
      <c r="BI13" s="129"/>
      <c r="BJ13" s="129"/>
      <c r="BK13" s="129"/>
      <c r="BL13" s="129"/>
      <c r="BM13" s="129"/>
      <c r="BN13" s="129"/>
      <c r="BO13" s="129"/>
      <c r="BP13" s="129"/>
      <c r="BQ13" s="129"/>
      <c r="BR13" s="129"/>
      <c r="BS13" s="129"/>
      <c r="BT13" s="129"/>
      <c r="BU13" s="129"/>
      <c r="BV13" s="129"/>
      <c r="BW13" s="129"/>
      <c r="BX13" s="129"/>
      <c r="BY13" s="129"/>
      <c r="BZ13" s="129"/>
      <c r="CA13" s="129"/>
      <c r="CB13" s="129"/>
      <c r="CC13" s="129"/>
      <c r="CD13" s="129"/>
      <c r="CE13" s="129"/>
      <c r="CF13" s="129"/>
      <c r="CG13" s="129"/>
      <c r="CH13" s="129"/>
      <c r="CI13" s="129"/>
      <c r="CJ13" s="129"/>
      <c r="CK13" s="129"/>
      <c r="CL13" s="129"/>
      <c r="CM13" s="129"/>
      <c r="CN13" s="129"/>
      <c r="CO13" s="129"/>
      <c r="CP13" s="129"/>
      <c r="CQ13" s="129"/>
      <c r="CR13" s="129"/>
      <c r="CS13" s="129"/>
      <c r="CT13" s="129"/>
      <c r="CU13" s="129"/>
      <c r="CV13" s="129"/>
      <c r="CW13" s="129"/>
      <c r="CX13" s="129"/>
      <c r="CY13" s="129"/>
      <c r="CZ13" s="129"/>
      <c r="DA13" s="129"/>
      <c r="DB13" s="129"/>
      <c r="DC13" s="129"/>
      <c r="DD13" s="129"/>
      <c r="DE13" s="129"/>
      <c r="DF13" s="129"/>
      <c r="DG13" s="129"/>
      <c r="DH13" s="129"/>
      <c r="DI13" s="129"/>
      <c r="DJ13" s="129"/>
      <c r="DK13" s="129"/>
      <c r="DL13" s="129"/>
      <c r="DM13" s="129"/>
      <c r="DN13" s="129"/>
      <c r="DO13" s="129"/>
      <c r="DP13" s="129"/>
      <c r="DQ13" s="129"/>
      <c r="DR13" s="129"/>
      <c r="DS13" s="129"/>
      <c r="DT13" s="129"/>
      <c r="DU13" s="129"/>
      <c r="DV13" s="129"/>
      <c r="DW13" s="129"/>
      <c r="DX13" s="129"/>
      <c r="DY13" s="129"/>
      <c r="DZ13" s="129"/>
      <c r="EA13" s="129"/>
    </row>
    <row r="14" spans="1:131" x14ac:dyDescent="0.2">
      <c r="A14" s="128" t="s">
        <v>226</v>
      </c>
      <c r="B14" s="128"/>
      <c r="C14" s="128"/>
      <c r="D14" s="128"/>
      <c r="E14" s="128"/>
      <c r="F14" s="128"/>
      <c r="G14" s="128"/>
      <c r="H14" s="128"/>
      <c r="I14" s="128"/>
      <c r="J14" s="128"/>
      <c r="K14" s="128"/>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29"/>
      <c r="BT14" s="129"/>
      <c r="BU14" s="129"/>
      <c r="BV14" s="129"/>
      <c r="BW14" s="129"/>
      <c r="BX14" s="129"/>
      <c r="BY14" s="129"/>
      <c r="BZ14" s="129"/>
      <c r="CA14" s="129"/>
      <c r="CB14" s="129"/>
      <c r="CC14" s="129"/>
      <c r="CD14" s="129"/>
      <c r="CE14" s="129"/>
      <c r="CF14" s="129"/>
      <c r="CG14" s="129"/>
      <c r="CH14" s="129"/>
      <c r="CI14" s="129"/>
      <c r="CJ14" s="129"/>
      <c r="CK14" s="129"/>
      <c r="CL14" s="129"/>
      <c r="CM14" s="129"/>
      <c r="CN14" s="129"/>
      <c r="CO14" s="129"/>
      <c r="CP14" s="129"/>
      <c r="CQ14" s="129"/>
      <c r="CR14" s="129"/>
      <c r="CS14" s="129"/>
      <c r="CT14" s="129"/>
      <c r="CU14" s="129"/>
      <c r="CV14" s="129"/>
      <c r="CW14" s="129"/>
      <c r="CX14" s="129"/>
      <c r="CY14" s="129"/>
      <c r="CZ14" s="129"/>
      <c r="DA14" s="129"/>
      <c r="DB14" s="129"/>
      <c r="DC14" s="129"/>
      <c r="DD14" s="129"/>
      <c r="DE14" s="129"/>
      <c r="DF14" s="129"/>
      <c r="DG14" s="129"/>
      <c r="DH14" s="129"/>
      <c r="DI14" s="129"/>
      <c r="DJ14" s="129"/>
      <c r="DK14" s="129"/>
      <c r="DL14" s="129"/>
      <c r="DM14" s="129"/>
      <c r="DN14" s="129"/>
      <c r="DO14" s="129"/>
      <c r="DP14" s="129"/>
      <c r="DQ14" s="129"/>
      <c r="DR14" s="129"/>
      <c r="DS14" s="129"/>
      <c r="DT14" s="129"/>
      <c r="DU14" s="129"/>
      <c r="DV14" s="129"/>
      <c r="DW14" s="129"/>
      <c r="DX14" s="129"/>
      <c r="DY14" s="129"/>
      <c r="DZ14" s="129"/>
      <c r="EA14" s="129"/>
    </row>
    <row r="15" spans="1:131" ht="35.25" customHeight="1" x14ac:dyDescent="0.2">
      <c r="A15" s="39">
        <v>1</v>
      </c>
      <c r="B15" s="25" t="s">
        <v>227</v>
      </c>
      <c r="C15" s="25"/>
      <c r="D15" s="25"/>
      <c r="E15" s="25"/>
      <c r="F15" s="25"/>
      <c r="G15" s="25"/>
      <c r="H15" s="25" t="s">
        <v>228</v>
      </c>
      <c r="I15" s="26">
        <v>33600</v>
      </c>
      <c r="J15" s="27">
        <v>2132</v>
      </c>
      <c r="K15" s="28">
        <f>ROUND(I15*J15,2)</f>
        <v>71635200</v>
      </c>
      <c r="L15" s="100">
        <v>2111</v>
      </c>
      <c r="M15" s="112">
        <f>ROUND(L15,0)</f>
        <v>2111</v>
      </c>
      <c r="N15" s="10" t="str">
        <f>IF(M15&gt;$J15,"SI","NO")</f>
        <v>NO</v>
      </c>
      <c r="O15" s="132">
        <f>M15*$I15</f>
        <v>70929600</v>
      </c>
      <c r="P15" s="137">
        <v>2047</v>
      </c>
      <c r="Q15" s="112">
        <f>ROUND(P15,0)</f>
        <v>2047</v>
      </c>
      <c r="R15" s="10" t="str">
        <f>IF(Q15&gt;$J15,"SI","NO")</f>
        <v>NO</v>
      </c>
      <c r="S15" s="132">
        <f>Q15*$I15</f>
        <v>68779200</v>
      </c>
      <c r="T15" s="143">
        <v>1910</v>
      </c>
      <c r="U15" s="112">
        <f>ROUND(T15,0)</f>
        <v>1910</v>
      </c>
      <c r="V15" s="10" t="str">
        <f>IF(U15&gt;$J15,"SI","NO")</f>
        <v>NO</v>
      </c>
      <c r="W15" s="132">
        <f>U15*$I15</f>
        <v>64176000</v>
      </c>
      <c r="X15" s="163">
        <v>1940</v>
      </c>
      <c r="Y15" s="112">
        <f>ROUND(X15,0)</f>
        <v>1940</v>
      </c>
      <c r="Z15" s="153" t="str">
        <f>IF(U15&gt;$J15,"SI","NO")</f>
        <v>NO</v>
      </c>
      <c r="AA15" s="132">
        <f>Y15*$I15</f>
        <v>65184000</v>
      </c>
      <c r="AB15" s="28">
        <v>2020</v>
      </c>
      <c r="AC15" s="112">
        <f>ROUND(AB15,0)</f>
        <v>2020</v>
      </c>
      <c r="AD15" s="10" t="str">
        <f>IF(AC15&gt;$J15,"SI","NO")</f>
        <v>NO</v>
      </c>
      <c r="AE15" s="132">
        <f>AC15*$I15</f>
        <v>67872000</v>
      </c>
      <c r="AF15" s="28">
        <v>2100</v>
      </c>
      <c r="AG15" s="112">
        <f>ROUND(AF15,0)</f>
        <v>2100</v>
      </c>
      <c r="AH15" s="10" t="str">
        <f>IF(AG15&gt;$J15,"SI","NO")</f>
        <v>NO</v>
      </c>
      <c r="AI15" s="132">
        <f>AG15*$I15</f>
        <v>70560000</v>
      </c>
      <c r="AJ15" s="28">
        <v>2100</v>
      </c>
      <c r="AK15" s="112">
        <f>ROUND(AJ15,0)</f>
        <v>2100</v>
      </c>
      <c r="AL15" s="10" t="str">
        <f>IF(AK15&gt;$J15,"SI","NO")</f>
        <v>NO</v>
      </c>
      <c r="AM15" s="132">
        <f>AK15*$I15</f>
        <v>70560000</v>
      </c>
      <c r="AN15" s="158">
        <v>1963.15</v>
      </c>
      <c r="AO15" s="112">
        <f>ROUND(AN15,0)</f>
        <v>1963</v>
      </c>
      <c r="AP15" s="10" t="str">
        <f>IF(AO15&gt;$J15,"SI","NO")</f>
        <v>NO</v>
      </c>
      <c r="AQ15" s="132">
        <f>AO15*$I15</f>
        <v>65956800</v>
      </c>
      <c r="AR15" s="27">
        <v>1900</v>
      </c>
      <c r="AS15" s="112">
        <f>ROUND(AR15,0)</f>
        <v>1900</v>
      </c>
      <c r="AT15" s="10" t="str">
        <f>IF(AS15&gt;$J15,"SI","NO")</f>
        <v>NO</v>
      </c>
      <c r="AU15" s="132">
        <f>AS15*$I15</f>
        <v>63840000</v>
      </c>
      <c r="AV15" s="28">
        <v>1919</v>
      </c>
      <c r="AW15" s="112">
        <f>ROUND(AV15,0)</f>
        <v>1919</v>
      </c>
      <c r="AX15" s="10" t="str">
        <f>IF(AW15&gt;$J15,"SI","NO")</f>
        <v>NO</v>
      </c>
      <c r="AY15" s="132">
        <f>AW15*$I15</f>
        <v>64478400</v>
      </c>
      <c r="AZ15" s="10"/>
      <c r="BA15" s="10"/>
      <c r="BB15" s="10"/>
      <c r="BC15" s="10"/>
      <c r="BD15" s="28">
        <v>2131</v>
      </c>
      <c r="BE15" s="112">
        <f>ROUND(BD15,0)</f>
        <v>2131</v>
      </c>
      <c r="BF15" s="10" t="str">
        <f>IF(BE15&gt;$J15,"SI","NO")</f>
        <v>NO</v>
      </c>
      <c r="BG15" s="132">
        <f>BE15*$I15</f>
        <v>71601600</v>
      </c>
      <c r="BH15" s="28">
        <v>2100</v>
      </c>
      <c r="BI15" s="112">
        <f>ROUND(BH15,0)</f>
        <v>2100</v>
      </c>
      <c r="BJ15" s="10" t="str">
        <f>IF(BI15&gt;$J15,"SI","NO")</f>
        <v>NO</v>
      </c>
      <c r="BK15" s="132">
        <f>BI15*$I15</f>
        <v>70560000</v>
      </c>
      <c r="BL15" s="28">
        <v>1880</v>
      </c>
      <c r="BM15" s="112">
        <f>ROUND(BL15,0)</f>
        <v>1880</v>
      </c>
      <c r="BN15" s="10" t="str">
        <f>IF(BM15&gt;$J15,"SI","NO")</f>
        <v>NO</v>
      </c>
      <c r="BO15" s="132">
        <f>BM15*$I15</f>
        <v>63168000</v>
      </c>
      <c r="BP15" s="112">
        <v>1900</v>
      </c>
      <c r="BQ15" s="112">
        <f>ROUND(BP15,0)</f>
        <v>1900</v>
      </c>
      <c r="BR15" s="10" t="str">
        <f>IF(BQ15&gt;$J15,"SI","NO")</f>
        <v>NO</v>
      </c>
      <c r="BS15" s="132">
        <f>BQ15*$I15</f>
        <v>63840000</v>
      </c>
      <c r="BT15" s="112">
        <v>2020</v>
      </c>
      <c r="BU15" s="112">
        <f>ROUND(BT15,0)</f>
        <v>2020</v>
      </c>
      <c r="BV15" s="10" t="str">
        <f>IF(BU15&gt;$J15,"SI","NO")</f>
        <v>NO</v>
      </c>
      <c r="BW15" s="132">
        <f>BU15*$I15</f>
        <v>67872000</v>
      </c>
      <c r="BX15" s="132">
        <v>1812</v>
      </c>
      <c r="BY15" s="112">
        <f>ROUND(BX15,0)</f>
        <v>1812</v>
      </c>
      <c r="BZ15" s="10" t="str">
        <f>IF(BY15&gt;$J15,"SI","NO")</f>
        <v>NO</v>
      </c>
      <c r="CA15" s="132">
        <f>BY15*$I15</f>
        <v>60883200</v>
      </c>
      <c r="CB15" s="177">
        <v>1951</v>
      </c>
      <c r="CC15" s="112">
        <f>ROUND(CB15,0)</f>
        <v>1951</v>
      </c>
      <c r="CD15" s="10" t="str">
        <f>IF(CC15&gt;$J15,"SI","NO")</f>
        <v>NO</v>
      </c>
      <c r="CE15" s="132">
        <f>CC15*$I15</f>
        <v>65553600</v>
      </c>
      <c r="CF15" s="100">
        <v>1812</v>
      </c>
      <c r="CG15" s="112">
        <f>ROUND(CF15,0)</f>
        <v>1812</v>
      </c>
      <c r="CH15" s="10" t="str">
        <f>IF(CG15&gt;$J15,"SI","NO")</f>
        <v>NO</v>
      </c>
      <c r="CI15" s="132">
        <f>CG15*$I15</f>
        <v>60883200</v>
      </c>
      <c r="CJ15" s="100">
        <v>2100</v>
      </c>
      <c r="CK15" s="112">
        <f>ROUND(CJ15,0)</f>
        <v>2100</v>
      </c>
      <c r="CL15" s="10" t="str">
        <f>IF(CK15&gt;$J15,"SI","NO")</f>
        <v>NO</v>
      </c>
      <c r="CM15" s="132">
        <f>CK15*$I15</f>
        <v>70560000</v>
      </c>
      <c r="CN15" s="113">
        <v>1940</v>
      </c>
      <c r="CO15" s="112">
        <f>ROUND(CN15,0)</f>
        <v>1940</v>
      </c>
      <c r="CP15" s="10" t="str">
        <f>IF(CO15&gt;$J15,"SI","NO")</f>
        <v>NO</v>
      </c>
      <c r="CQ15" s="132">
        <f>CO15*$I15</f>
        <v>65184000</v>
      </c>
      <c r="CR15" s="100">
        <v>1855</v>
      </c>
      <c r="CS15" s="112">
        <f>ROUND(CR15,0)</f>
        <v>1855</v>
      </c>
      <c r="CT15" s="10" t="str">
        <f>IF(CS15&gt;$J15,"SI","NO")</f>
        <v>NO</v>
      </c>
      <c r="CU15" s="132">
        <f>CS15*$I15</f>
        <v>62328000</v>
      </c>
      <c r="CV15" s="10"/>
      <c r="CW15" s="10"/>
      <c r="CX15" s="10"/>
      <c r="CY15" s="10"/>
      <c r="CZ15" s="100">
        <v>1708</v>
      </c>
      <c r="DA15" s="112">
        <f>ROUND(CZ15,0)</f>
        <v>1708</v>
      </c>
      <c r="DB15" s="10" t="str">
        <f>IF(DA15&gt;$J15,"SI","NO")</f>
        <v>NO</v>
      </c>
      <c r="DC15" s="132">
        <f>DA15*$I15</f>
        <v>57388800</v>
      </c>
      <c r="DD15" s="100">
        <v>2025</v>
      </c>
      <c r="DE15" s="112">
        <f>ROUND(DD15,0)</f>
        <v>2025</v>
      </c>
      <c r="DF15" s="10" t="str">
        <f>IF(DE15&gt;$J15,"SI","NO")</f>
        <v>NO</v>
      </c>
      <c r="DG15" s="132">
        <f>DE15*$I15</f>
        <v>68040000</v>
      </c>
      <c r="DH15" s="100">
        <v>1887</v>
      </c>
      <c r="DI15" s="112">
        <f>ROUND(DH15,0)</f>
        <v>1887</v>
      </c>
      <c r="DJ15" s="10" t="str">
        <f>IF(DI15&gt;$J15,"SI","NO")</f>
        <v>NO</v>
      </c>
      <c r="DK15" s="132">
        <f>DI15*$I15</f>
        <v>63403200</v>
      </c>
      <c r="DL15" s="10"/>
      <c r="DM15" s="10"/>
      <c r="DN15" s="10"/>
      <c r="DO15" s="10"/>
      <c r="DP15" s="10"/>
      <c r="DQ15" s="10"/>
      <c r="DR15" s="10"/>
      <c r="DS15" s="10"/>
      <c r="DT15" s="10"/>
      <c r="DU15" s="10"/>
      <c r="DV15" s="10"/>
      <c r="DW15" s="10"/>
      <c r="DX15" s="10"/>
      <c r="DY15" s="10"/>
      <c r="DZ15" s="10"/>
      <c r="EA15" s="10"/>
    </row>
    <row r="16" spans="1:131" ht="35.25" customHeight="1" x14ac:dyDescent="0.2">
      <c r="A16" s="39">
        <v>2</v>
      </c>
      <c r="B16" s="25" t="s">
        <v>229</v>
      </c>
      <c r="C16" s="25"/>
      <c r="D16" s="25"/>
      <c r="E16" s="25"/>
      <c r="F16" s="25"/>
      <c r="G16" s="25"/>
      <c r="H16" s="25" t="s">
        <v>228</v>
      </c>
      <c r="I16" s="26">
        <v>840</v>
      </c>
      <c r="J16" s="27">
        <v>2341</v>
      </c>
      <c r="K16" s="28">
        <f t="shared" ref="K16:K17" si="0">ROUND(I16*J16,2)</f>
        <v>1966440</v>
      </c>
      <c r="L16" s="101">
        <v>2318</v>
      </c>
      <c r="M16" s="112">
        <f>ROUND(L16,0)</f>
        <v>2318</v>
      </c>
      <c r="N16" s="10" t="str">
        <f>IF(M16&gt;$J16,"SI","NO")</f>
        <v>NO</v>
      </c>
      <c r="O16" s="132">
        <f>M16*$I16</f>
        <v>1947120</v>
      </c>
      <c r="P16" s="138">
        <v>2107</v>
      </c>
      <c r="Q16" s="112">
        <f>ROUND(P16,0)</f>
        <v>2107</v>
      </c>
      <c r="R16" s="10" t="str">
        <f>IF(Q16&gt;$J16,"SI","NO")</f>
        <v>NO</v>
      </c>
      <c r="S16" s="132">
        <f>Q16*$I16</f>
        <v>1769880</v>
      </c>
      <c r="T16" s="144">
        <v>2200</v>
      </c>
      <c r="U16" s="112">
        <f>ROUND(T16,0)</f>
        <v>2200</v>
      </c>
      <c r="V16" s="10" t="str">
        <f>IF(U16&gt;$J16,"SI","NO")</f>
        <v>NO</v>
      </c>
      <c r="W16" s="132">
        <f>U16*$I16</f>
        <v>1848000</v>
      </c>
      <c r="X16" s="163">
        <v>2130</v>
      </c>
      <c r="Y16" s="112">
        <f>ROUND(X16,0)</f>
        <v>2130</v>
      </c>
      <c r="Z16" s="153" t="str">
        <f>IF(U16&gt;$J16,"SI","NO")</f>
        <v>NO</v>
      </c>
      <c r="AA16" s="132">
        <f>Y16*$I16</f>
        <v>1789200</v>
      </c>
      <c r="AB16" s="28">
        <v>2218</v>
      </c>
      <c r="AC16" s="112">
        <f>ROUND(AB16,0)</f>
        <v>2218</v>
      </c>
      <c r="AD16" s="10" t="str">
        <f>IF(AC16&gt;$J16,"SI","NO")</f>
        <v>NO</v>
      </c>
      <c r="AE16" s="132">
        <f>AC16*$I16</f>
        <v>1863120</v>
      </c>
      <c r="AF16" s="28">
        <v>2300</v>
      </c>
      <c r="AG16" s="112">
        <f>ROUND(AF16,0)</f>
        <v>2300</v>
      </c>
      <c r="AH16" s="10" t="str">
        <f>IF(AG16&gt;$J16,"SI","NO")</f>
        <v>NO</v>
      </c>
      <c r="AI16" s="132">
        <f>AG16*$I16</f>
        <v>1932000</v>
      </c>
      <c r="AJ16" s="28">
        <v>2290</v>
      </c>
      <c r="AK16" s="112">
        <f>ROUND(AJ16,0)</f>
        <v>2290</v>
      </c>
      <c r="AL16" s="10" t="str">
        <f>IF(AK16&gt;$J16,"SI","NO")</f>
        <v>NO</v>
      </c>
      <c r="AM16" s="132">
        <f>AK16*$I16</f>
        <v>1923600</v>
      </c>
      <c r="AN16" s="158">
        <v>2155.59</v>
      </c>
      <c r="AO16" s="112">
        <f>ROUND(AN16,0)</f>
        <v>2156</v>
      </c>
      <c r="AP16" s="10" t="str">
        <f>IF(AO16&gt;$J16,"SI","NO")</f>
        <v>NO</v>
      </c>
      <c r="AQ16" s="132">
        <f>AO16*$I16</f>
        <v>1811040</v>
      </c>
      <c r="AR16" s="27">
        <v>2087</v>
      </c>
      <c r="AS16" s="112">
        <f>ROUND(AR16,0)</f>
        <v>2087</v>
      </c>
      <c r="AT16" s="10" t="str">
        <f>IF(AS16&gt;$J16,"SI","NO")</f>
        <v>NO</v>
      </c>
      <c r="AU16" s="132">
        <f>AS16*$I16</f>
        <v>1753080</v>
      </c>
      <c r="AV16" s="28">
        <v>2013</v>
      </c>
      <c r="AW16" s="112">
        <f>ROUND(AV16,0)</f>
        <v>2013</v>
      </c>
      <c r="AX16" s="10" t="str">
        <f>IF(AW16&gt;$J16,"SI","NO")</f>
        <v>NO</v>
      </c>
      <c r="AY16" s="132">
        <f>AW16*$I16</f>
        <v>1690920</v>
      </c>
      <c r="AZ16" s="10"/>
      <c r="BA16" s="10"/>
      <c r="BB16" s="10"/>
      <c r="BC16" s="10"/>
      <c r="BD16" s="28">
        <v>1584</v>
      </c>
      <c r="BE16" s="112">
        <f>ROUND(BD16,0)</f>
        <v>1584</v>
      </c>
      <c r="BF16" s="10" t="str">
        <f>IF(BE16&gt;$J16,"SI","NO")</f>
        <v>NO</v>
      </c>
      <c r="BG16" s="132">
        <f>BE16*$I16</f>
        <v>1330560</v>
      </c>
      <c r="BH16" s="28">
        <v>2306</v>
      </c>
      <c r="BI16" s="112">
        <f>ROUND(BH16,0)</f>
        <v>2306</v>
      </c>
      <c r="BJ16" s="10" t="str">
        <f>IF(BI16&gt;$J16,"SI","NO")</f>
        <v>NO</v>
      </c>
      <c r="BK16" s="132">
        <f>BI16*$I16</f>
        <v>1937040</v>
      </c>
      <c r="BL16" s="28">
        <v>2120</v>
      </c>
      <c r="BM16" s="112">
        <f>ROUND(BL16,0)</f>
        <v>2120</v>
      </c>
      <c r="BN16" s="10" t="str">
        <f>IF(BM16&gt;$J16,"SI","NO")</f>
        <v>NO</v>
      </c>
      <c r="BO16" s="132">
        <f>BM16*$I16</f>
        <v>1780800</v>
      </c>
      <c r="BP16" s="112">
        <v>2086</v>
      </c>
      <c r="BQ16" s="112">
        <f>ROUND(BP16,0)</f>
        <v>2086</v>
      </c>
      <c r="BR16" s="10" t="str">
        <f>IF(BQ16&gt;$J16,"SI","NO")</f>
        <v>NO</v>
      </c>
      <c r="BS16" s="132">
        <f>BQ16*$I16</f>
        <v>1752240</v>
      </c>
      <c r="BT16" s="112">
        <v>2218</v>
      </c>
      <c r="BU16" s="112">
        <f>ROUND(BT16,0)</f>
        <v>2218</v>
      </c>
      <c r="BV16" s="10" t="str">
        <f>IF(BU16&gt;$J16,"SI","NO")</f>
        <v>NO</v>
      </c>
      <c r="BW16" s="132">
        <f>BU16*$I16</f>
        <v>1863120</v>
      </c>
      <c r="BX16" s="132">
        <v>1990</v>
      </c>
      <c r="BY16" s="112">
        <f>ROUND(BX16,0)</f>
        <v>1990</v>
      </c>
      <c r="BZ16" s="10" t="str">
        <f>IF(BY16&gt;$J16,"SI","NO")</f>
        <v>NO</v>
      </c>
      <c r="CA16" s="132">
        <f>BY16*$I16</f>
        <v>1671600</v>
      </c>
      <c r="CB16" s="177">
        <v>2152</v>
      </c>
      <c r="CC16" s="112">
        <f>ROUND(CB16,0)</f>
        <v>2152</v>
      </c>
      <c r="CD16" s="10" t="str">
        <f>IF(CC16&gt;$J16,"SI","NO")</f>
        <v>NO</v>
      </c>
      <c r="CE16" s="132">
        <f>CC16*$I16</f>
        <v>1807680</v>
      </c>
      <c r="CF16" s="101">
        <v>1990</v>
      </c>
      <c r="CG16" s="112">
        <f>ROUND(CF16,0)</f>
        <v>1990</v>
      </c>
      <c r="CH16" s="10" t="str">
        <f>IF(CG16&gt;$J16,"SI","NO")</f>
        <v>NO</v>
      </c>
      <c r="CI16" s="132">
        <f>CG16*$I16</f>
        <v>1671600</v>
      </c>
      <c r="CJ16" s="101">
        <v>2300</v>
      </c>
      <c r="CK16" s="112">
        <f>ROUND(CJ16,0)</f>
        <v>2300</v>
      </c>
      <c r="CL16" s="10" t="str">
        <f>IF(CK16&gt;$J16,"SI","NO")</f>
        <v>NO</v>
      </c>
      <c r="CM16" s="132">
        <f>CK16*$I16</f>
        <v>1932000</v>
      </c>
      <c r="CN16" s="113">
        <v>2100</v>
      </c>
      <c r="CO16" s="112">
        <f>ROUND(CN16,0)</f>
        <v>2100</v>
      </c>
      <c r="CP16" s="10" t="str">
        <f>IF(CO16&gt;$J16,"SI","NO")</f>
        <v>NO</v>
      </c>
      <c r="CQ16" s="132">
        <f>CO16*$I16</f>
        <v>1764000</v>
      </c>
      <c r="CR16" s="100">
        <v>2037</v>
      </c>
      <c r="CS16" s="112">
        <f>ROUND(CR16,0)</f>
        <v>2037</v>
      </c>
      <c r="CT16" s="10" t="str">
        <f>IF(CS16&gt;$J16,"SI","NO")</f>
        <v>NO</v>
      </c>
      <c r="CU16" s="132">
        <f>CS16*$I16</f>
        <v>1711080</v>
      </c>
      <c r="CV16" s="10"/>
      <c r="CW16" s="10"/>
      <c r="CX16" s="10"/>
      <c r="CY16" s="10"/>
      <c r="CZ16" s="101">
        <v>2217</v>
      </c>
      <c r="DA16" s="112">
        <f>ROUND(CZ16,0)</f>
        <v>2217</v>
      </c>
      <c r="DB16" s="10" t="str">
        <f>IF(DA16&gt;$J16,"SI","NO")</f>
        <v>NO</v>
      </c>
      <c r="DC16" s="132">
        <f>DA16*$I16</f>
        <v>1862280</v>
      </c>
      <c r="DD16" s="101">
        <v>2224</v>
      </c>
      <c r="DE16" s="112">
        <f>ROUND(DD16,0)</f>
        <v>2224</v>
      </c>
      <c r="DF16" s="10" t="str">
        <f>IF(DE16&gt;$J16,"SI","NO")</f>
        <v>NO</v>
      </c>
      <c r="DG16" s="132">
        <f>DE16*$I16</f>
        <v>1868160</v>
      </c>
      <c r="DH16" s="101">
        <v>2072</v>
      </c>
      <c r="DI16" s="112">
        <f>ROUND(DH16,0)</f>
        <v>2072</v>
      </c>
      <c r="DJ16" s="10" t="str">
        <f>IF(DI16&gt;$J16,"SI","NO")</f>
        <v>NO</v>
      </c>
      <c r="DK16" s="132">
        <f>DI16*$I16</f>
        <v>1740480</v>
      </c>
      <c r="DL16" s="10"/>
      <c r="DM16" s="10"/>
      <c r="DN16" s="10"/>
      <c r="DO16" s="10"/>
      <c r="DP16" s="10"/>
      <c r="DQ16" s="10"/>
      <c r="DR16" s="10"/>
      <c r="DS16" s="10"/>
      <c r="DT16" s="10"/>
      <c r="DU16" s="10"/>
      <c r="DV16" s="10"/>
      <c r="DW16" s="10"/>
      <c r="DX16" s="10"/>
      <c r="DY16" s="10"/>
      <c r="DZ16" s="10"/>
      <c r="EA16" s="10"/>
    </row>
    <row r="17" spans="1:131" ht="35.25" customHeight="1" x14ac:dyDescent="0.2">
      <c r="A17" s="39">
        <v>3</v>
      </c>
      <c r="B17" s="25" t="s">
        <v>230</v>
      </c>
      <c r="C17" s="25"/>
      <c r="D17" s="25"/>
      <c r="E17" s="25"/>
      <c r="F17" s="25"/>
      <c r="G17" s="25"/>
      <c r="H17" s="25" t="s">
        <v>231</v>
      </c>
      <c r="I17" s="26">
        <v>5846.4</v>
      </c>
      <c r="J17" s="27">
        <v>23973</v>
      </c>
      <c r="K17" s="28">
        <f t="shared" si="0"/>
        <v>140155747.19999999</v>
      </c>
      <c r="L17" s="101">
        <v>23733</v>
      </c>
      <c r="M17" s="112">
        <f>ROUND(L17,0)</f>
        <v>23733</v>
      </c>
      <c r="N17" s="10" t="str">
        <f>IF(M17&gt;$J17,"SI","NO")</f>
        <v>NO</v>
      </c>
      <c r="O17" s="132">
        <f>M17*$I17</f>
        <v>138752611.19999999</v>
      </c>
      <c r="P17" s="138">
        <v>23014</v>
      </c>
      <c r="Q17" s="112">
        <f>ROUND(P17,0)</f>
        <v>23014</v>
      </c>
      <c r="R17" s="10" t="str">
        <f>IF(Q17&gt;$J17,"SI","NO")</f>
        <v>NO</v>
      </c>
      <c r="S17" s="132">
        <f>Q17*$I17</f>
        <v>134549049.59999999</v>
      </c>
      <c r="T17" s="138">
        <v>21550</v>
      </c>
      <c r="U17" s="112">
        <f>ROUND(T17,0)</f>
        <v>21550</v>
      </c>
      <c r="V17" s="10" t="str">
        <f>IF(U17&gt;$J17,"SI","NO")</f>
        <v>NO</v>
      </c>
      <c r="W17" s="132">
        <f>U17*$I17</f>
        <v>125989919.99999999</v>
      </c>
      <c r="X17" s="163">
        <v>21815</v>
      </c>
      <c r="Y17" s="112">
        <f>ROUND(X17,0)</f>
        <v>21815</v>
      </c>
      <c r="Z17" s="153" t="str">
        <f>IF(U17&gt;$J17,"SI","NO")</f>
        <v>NO</v>
      </c>
      <c r="AA17" s="132">
        <f>Y17*$I17</f>
        <v>127539215.99999999</v>
      </c>
      <c r="AB17" s="28">
        <v>22710</v>
      </c>
      <c r="AC17" s="112">
        <f>ROUND(AB17,0)</f>
        <v>22710</v>
      </c>
      <c r="AD17" s="10" t="str">
        <f>IF(AC17&gt;$J17,"SI","NO")</f>
        <v>NO</v>
      </c>
      <c r="AE17" s="132">
        <f>AC17*$I17</f>
        <v>132771743.99999999</v>
      </c>
      <c r="AF17" s="28">
        <v>22800</v>
      </c>
      <c r="AG17" s="112">
        <f>ROUND(AF17,0)</f>
        <v>22800</v>
      </c>
      <c r="AH17" s="10" t="str">
        <f>IF(AG17&gt;$J17,"SI","NO")</f>
        <v>NO</v>
      </c>
      <c r="AI17" s="132">
        <f>AG17*$I17</f>
        <v>133297919.99999999</v>
      </c>
      <c r="AJ17" s="28">
        <v>21500</v>
      </c>
      <c r="AK17" s="112">
        <f>ROUND(AJ17,0)</f>
        <v>21500</v>
      </c>
      <c r="AL17" s="10" t="str">
        <f>IF(AK17&gt;$J17,"SI","NO")</f>
        <v>NO</v>
      </c>
      <c r="AM17" s="132">
        <f>AK17*$I17</f>
        <v>125697599.99999999</v>
      </c>
      <c r="AN17" s="158">
        <v>22074.34</v>
      </c>
      <c r="AO17" s="112">
        <f>ROUND(AN17,0)</f>
        <v>22074</v>
      </c>
      <c r="AP17" s="10" t="str">
        <f>IF(AO17&gt;$J17,"SI","NO")</f>
        <v>NO</v>
      </c>
      <c r="AQ17" s="132">
        <f>AO17*$I17</f>
        <v>129053433.59999999</v>
      </c>
      <c r="AR17" s="27">
        <v>21367</v>
      </c>
      <c r="AS17" s="112">
        <f>ROUND(AR17,0)</f>
        <v>21367</v>
      </c>
      <c r="AT17" s="10" t="str">
        <f>IF(AS17&gt;$J17,"SI","NO")</f>
        <v>NO</v>
      </c>
      <c r="AU17" s="132">
        <f>AS17*$I17</f>
        <v>124920028.8</v>
      </c>
      <c r="AV17" s="28">
        <v>21576</v>
      </c>
      <c r="AW17" s="112">
        <f>ROUND(AV17,0)</f>
        <v>21576</v>
      </c>
      <c r="AX17" s="10" t="str">
        <f>IF(AW17&gt;$J17,"SI","NO")</f>
        <v>NO</v>
      </c>
      <c r="AY17" s="132">
        <f>AW17*$I17</f>
        <v>126141926.39999999</v>
      </c>
      <c r="AZ17" s="10"/>
      <c r="BA17" s="10"/>
      <c r="BB17" s="10"/>
      <c r="BC17" s="10"/>
      <c r="BD17" s="28">
        <v>23972</v>
      </c>
      <c r="BE17" s="112">
        <f>ROUND(BD17,0)</f>
        <v>23972</v>
      </c>
      <c r="BF17" s="10" t="str">
        <f>IF(BE17&gt;$J17,"SI","NO")</f>
        <v>NO</v>
      </c>
      <c r="BG17" s="132">
        <f>BE17*$I17</f>
        <v>140149900.79999998</v>
      </c>
      <c r="BH17" s="28">
        <v>23014</v>
      </c>
      <c r="BI17" s="112">
        <f>ROUND(BH17,0)</f>
        <v>23014</v>
      </c>
      <c r="BJ17" s="10" t="str">
        <f>IF(BI17&gt;$J17,"SI","NO")</f>
        <v>NO</v>
      </c>
      <c r="BK17" s="132">
        <f>BI17*$I17</f>
        <v>134549049.59999999</v>
      </c>
      <c r="BL17" s="28">
        <v>20450</v>
      </c>
      <c r="BM17" s="112">
        <f>ROUND(BL17,0)</f>
        <v>20450</v>
      </c>
      <c r="BN17" s="10" t="str">
        <f>IF(BM17&gt;$J17,"SI","NO")</f>
        <v>NO</v>
      </c>
      <c r="BO17" s="132">
        <f>BM17*$I17</f>
        <v>119558880</v>
      </c>
      <c r="BP17" s="112">
        <v>21360</v>
      </c>
      <c r="BQ17" s="112">
        <f>ROUND(BP17,0)</f>
        <v>21360</v>
      </c>
      <c r="BR17" s="10" t="str">
        <f>IF(BQ17&gt;$J17,"SI","NO")</f>
        <v>NO</v>
      </c>
      <c r="BS17" s="132">
        <f>BQ17*$I17</f>
        <v>124879103.99999999</v>
      </c>
      <c r="BT17" s="112">
        <v>22710</v>
      </c>
      <c r="BU17" s="112">
        <f>ROUND(BT17,0)</f>
        <v>22710</v>
      </c>
      <c r="BV17" s="10" t="str">
        <f>IF(BU17&gt;$J17,"SI","NO")</f>
        <v>NO</v>
      </c>
      <c r="BW17" s="132">
        <f>BU17*$I17</f>
        <v>132771743.99999999</v>
      </c>
      <c r="BX17" s="132">
        <v>20377</v>
      </c>
      <c r="BY17" s="112">
        <f>ROUND(BX17,0)</f>
        <v>20377</v>
      </c>
      <c r="BZ17" s="10" t="str">
        <f>IF(BY17&gt;$J17,"SI","NO")</f>
        <v>NO</v>
      </c>
      <c r="CA17" s="132">
        <f>BY17*$I17</f>
        <v>119132092.8</v>
      </c>
      <c r="CB17" s="177">
        <v>22919</v>
      </c>
      <c r="CC17" s="112">
        <f>ROUND(CB17,0)</f>
        <v>22919</v>
      </c>
      <c r="CD17" s="10" t="str">
        <f>IF(CC17&gt;$J17,"SI","NO")</f>
        <v>NO</v>
      </c>
      <c r="CE17" s="132">
        <f>CC17*$I17</f>
        <v>133993641.59999999</v>
      </c>
      <c r="CF17" s="101">
        <v>20377</v>
      </c>
      <c r="CG17" s="112">
        <f>ROUND(CF17,0)</f>
        <v>20377</v>
      </c>
      <c r="CH17" s="10" t="str">
        <f>IF(CG17&gt;$J17,"SI","NO")</f>
        <v>NO</v>
      </c>
      <c r="CI17" s="132">
        <f>CG17*$I17</f>
        <v>119132092.8</v>
      </c>
      <c r="CJ17" s="101">
        <v>23000</v>
      </c>
      <c r="CK17" s="112">
        <f>ROUND(CJ17,0)</f>
        <v>23000</v>
      </c>
      <c r="CL17" s="10" t="str">
        <f>IF(CK17&gt;$J17,"SI","NO")</f>
        <v>NO</v>
      </c>
      <c r="CM17" s="132">
        <f>CK17*$I17</f>
        <v>134467200</v>
      </c>
      <c r="CN17" s="113">
        <v>21600</v>
      </c>
      <c r="CO17" s="112">
        <f>ROUND(CN17,0)</f>
        <v>21600</v>
      </c>
      <c r="CP17" s="10" t="str">
        <f>IF(CO17&gt;$J17,"SI","NO")</f>
        <v>NO</v>
      </c>
      <c r="CQ17" s="132">
        <f>CO17*$I17</f>
        <v>126282239.99999999</v>
      </c>
      <c r="CR17" s="100">
        <v>20857</v>
      </c>
      <c r="CS17" s="112">
        <f>ROUND(CR17,0)</f>
        <v>20857</v>
      </c>
      <c r="CT17" s="10" t="str">
        <f>IF(CS17&gt;$J17,"SI","NO")</f>
        <v>NO</v>
      </c>
      <c r="CU17" s="132">
        <f>CS17*$I17</f>
        <v>121938364.8</v>
      </c>
      <c r="CV17" s="10"/>
      <c r="CW17" s="10"/>
      <c r="CX17" s="10"/>
      <c r="CY17" s="10"/>
      <c r="CZ17" s="101">
        <v>19202</v>
      </c>
      <c r="DA17" s="112">
        <f>ROUND(CZ17,0)</f>
        <v>19202</v>
      </c>
      <c r="DB17" s="10" t="str">
        <f>IF(DA17&gt;$J17,"SI","NO")</f>
        <v>NO</v>
      </c>
      <c r="DC17" s="132">
        <f>DA17*$I17</f>
        <v>112262572.8</v>
      </c>
      <c r="DD17" s="101">
        <v>19178</v>
      </c>
      <c r="DE17" s="112">
        <f>ROUND(DD17,0)</f>
        <v>19178</v>
      </c>
      <c r="DF17" s="10" t="str">
        <f>IF(DE17&gt;$J17,"SI","NO")</f>
        <v>NO</v>
      </c>
      <c r="DG17" s="132">
        <f>DE17*$I17</f>
        <v>112122259.19999999</v>
      </c>
      <c r="DH17" s="101">
        <v>21216</v>
      </c>
      <c r="DI17" s="112">
        <f>ROUND(DH17,0)</f>
        <v>21216</v>
      </c>
      <c r="DJ17" s="10" t="str">
        <f>IF(DI17&gt;$J17,"SI","NO")</f>
        <v>NO</v>
      </c>
      <c r="DK17" s="132">
        <f>DI17*$I17</f>
        <v>124037222.39999999</v>
      </c>
      <c r="DL17" s="10"/>
      <c r="DM17" s="10"/>
      <c r="DN17" s="10"/>
      <c r="DO17" s="10"/>
      <c r="DP17" s="10"/>
      <c r="DQ17" s="10"/>
      <c r="DR17" s="10"/>
      <c r="DS17" s="10"/>
      <c r="DT17" s="10"/>
      <c r="DU17" s="10"/>
      <c r="DV17" s="10"/>
      <c r="DW17" s="10"/>
      <c r="DX17" s="10"/>
      <c r="DY17" s="10"/>
      <c r="DZ17" s="10"/>
      <c r="EA17" s="10"/>
    </row>
    <row r="18" spans="1:131" x14ac:dyDescent="0.2">
      <c r="A18" s="128" t="s">
        <v>232</v>
      </c>
      <c r="B18" s="128"/>
      <c r="C18" s="128"/>
      <c r="D18" s="128"/>
      <c r="E18" s="128"/>
      <c r="F18" s="128"/>
      <c r="G18" s="128"/>
      <c r="H18" s="128"/>
      <c r="I18" s="128"/>
      <c r="J18" s="128"/>
      <c r="K18" s="128"/>
      <c r="L18" s="114"/>
      <c r="M18" s="136"/>
      <c r="N18" s="136"/>
      <c r="O18" s="136"/>
      <c r="P18" s="114"/>
      <c r="Q18" s="136"/>
      <c r="R18" s="136"/>
      <c r="S18" s="136"/>
      <c r="T18" s="114"/>
      <c r="U18" s="136"/>
      <c r="V18" s="136"/>
      <c r="W18" s="136"/>
      <c r="X18" s="114"/>
      <c r="Y18" s="136"/>
      <c r="Z18" s="165"/>
      <c r="AA18" s="136"/>
      <c r="AB18" s="114"/>
      <c r="AC18" s="136"/>
      <c r="AD18" s="136"/>
      <c r="AE18" s="136"/>
      <c r="AF18" s="114"/>
      <c r="AG18" s="136"/>
      <c r="AH18" s="136"/>
      <c r="AI18" s="136"/>
      <c r="AJ18" s="114"/>
      <c r="AK18" s="136"/>
      <c r="AL18" s="136"/>
      <c r="AM18" s="136"/>
      <c r="AN18" s="114"/>
      <c r="AO18" s="136"/>
      <c r="AP18" s="136"/>
      <c r="AQ18" s="136"/>
      <c r="AR18" s="114"/>
      <c r="AS18" s="136"/>
      <c r="AT18" s="136"/>
      <c r="AU18" s="136"/>
      <c r="AV18" s="114"/>
      <c r="AW18" s="136"/>
      <c r="AX18" s="136"/>
      <c r="AY18" s="136"/>
      <c r="AZ18" s="114"/>
      <c r="BA18" s="114"/>
      <c r="BB18" s="114"/>
      <c r="BC18" s="114"/>
      <c r="BD18" s="114"/>
      <c r="BE18" s="136"/>
      <c r="BF18" s="136"/>
      <c r="BG18" s="136"/>
      <c r="BH18" s="114"/>
      <c r="BI18" s="136"/>
      <c r="BJ18" s="136"/>
      <c r="BK18" s="136"/>
      <c r="BL18" s="114"/>
      <c r="BM18" s="136"/>
      <c r="BN18" s="136"/>
      <c r="BO18" s="136"/>
      <c r="BP18" s="136" t="s">
        <v>233</v>
      </c>
      <c r="BQ18" s="136"/>
      <c r="BR18" s="136"/>
      <c r="BS18" s="136"/>
      <c r="BT18" s="136" t="s">
        <v>233</v>
      </c>
      <c r="BU18" s="136"/>
      <c r="BV18" s="136"/>
      <c r="BW18" s="136"/>
      <c r="BX18" s="136" t="s">
        <v>233</v>
      </c>
      <c r="BY18" s="136"/>
      <c r="BZ18" s="136"/>
      <c r="CA18" s="136"/>
      <c r="CB18" s="149"/>
      <c r="CC18" s="136"/>
      <c r="CD18" s="136"/>
      <c r="CE18" s="136"/>
      <c r="CF18" s="114"/>
      <c r="CG18" s="136"/>
      <c r="CH18" s="136"/>
      <c r="CI18" s="136"/>
      <c r="CJ18" s="114"/>
      <c r="CK18" s="136"/>
      <c r="CL18" s="136"/>
      <c r="CM18" s="136"/>
      <c r="CN18" s="114"/>
      <c r="CO18" s="136"/>
      <c r="CP18" s="136"/>
      <c r="CQ18" s="136"/>
      <c r="CR18" s="114"/>
      <c r="CS18" s="136"/>
      <c r="CT18" s="136"/>
      <c r="CU18" s="136"/>
      <c r="CV18" s="114"/>
      <c r="CW18" s="114"/>
      <c r="CX18" s="114"/>
      <c r="CY18" s="114"/>
      <c r="CZ18" s="114"/>
      <c r="DA18" s="136"/>
      <c r="DB18" s="136"/>
      <c r="DC18" s="136"/>
      <c r="DD18" s="114"/>
      <c r="DE18" s="136"/>
      <c r="DF18" s="136"/>
      <c r="DG18" s="136"/>
      <c r="DH18" s="114"/>
      <c r="DI18" s="136"/>
      <c r="DJ18" s="136"/>
      <c r="DK18" s="136"/>
      <c r="DL18" s="114"/>
      <c r="DM18" s="114"/>
      <c r="DN18" s="114"/>
      <c r="DO18" s="114"/>
      <c r="DP18" s="114"/>
      <c r="DQ18" s="114"/>
      <c r="DR18" s="114"/>
      <c r="DS18" s="114"/>
      <c r="DT18" s="114"/>
      <c r="DU18" s="114"/>
      <c r="DV18" s="114"/>
      <c r="DW18" s="114"/>
      <c r="DX18" s="114"/>
      <c r="DY18" s="114"/>
      <c r="DZ18" s="114"/>
      <c r="EA18" s="114"/>
    </row>
    <row r="19" spans="1:131" ht="15" customHeight="1" x14ac:dyDescent="0.2">
      <c r="A19" s="40">
        <v>4</v>
      </c>
      <c r="B19" s="25" t="s">
        <v>234</v>
      </c>
      <c r="C19" s="25"/>
      <c r="D19" s="25"/>
      <c r="E19" s="25"/>
      <c r="F19" s="25"/>
      <c r="G19" s="25"/>
      <c r="H19" s="25" t="s">
        <v>228</v>
      </c>
      <c r="I19" s="29">
        <v>5040</v>
      </c>
      <c r="J19" s="27">
        <v>3181</v>
      </c>
      <c r="K19" s="28">
        <f t="shared" ref="K19:K22" si="1">ROUND(I19*J19,2)</f>
        <v>16032240</v>
      </c>
      <c r="L19" s="100">
        <v>3149</v>
      </c>
      <c r="M19" s="112">
        <f>ROUND(L19,0)</f>
        <v>3149</v>
      </c>
      <c r="N19" s="10" t="str">
        <f>IF(M19&gt;$J19,"SI","NO")</f>
        <v>NO</v>
      </c>
      <c r="O19" s="132">
        <f>M19*$I19</f>
        <v>15870960</v>
      </c>
      <c r="P19" s="100">
        <v>1909</v>
      </c>
      <c r="Q19" s="112">
        <f>ROUND(P19,0)</f>
        <v>1909</v>
      </c>
      <c r="R19" s="10" t="str">
        <f>IF(Q19&gt;$J19,"SI","NO")</f>
        <v>NO</v>
      </c>
      <c r="S19" s="132">
        <f>Q19*$I19</f>
        <v>9621360</v>
      </c>
      <c r="T19" s="143">
        <v>2926</v>
      </c>
      <c r="U19" s="112">
        <f>ROUND(T19,0)</f>
        <v>2926</v>
      </c>
      <c r="V19" s="10" t="str">
        <f>IF(U19&gt;$J19,"SI","NO")</f>
        <v>NO</v>
      </c>
      <c r="W19" s="132">
        <f>U19*$I19</f>
        <v>14747040</v>
      </c>
      <c r="X19" s="163">
        <v>2895</v>
      </c>
      <c r="Y19" s="112">
        <f>ROUND(X19,0)</f>
        <v>2895</v>
      </c>
      <c r="Z19" s="153" t="str">
        <f>IF(U19&gt;$J19,"SI","NO")</f>
        <v>NO</v>
      </c>
      <c r="AA19" s="132">
        <f>Y19*$I19</f>
        <v>14590800</v>
      </c>
      <c r="AB19" s="28">
        <v>2227</v>
      </c>
      <c r="AC19" s="112">
        <f>ROUND(AB19,0)</f>
        <v>2227</v>
      </c>
      <c r="AD19" s="10" t="str">
        <f>IF(AC19&gt;$J19,"SI","NO")</f>
        <v>NO</v>
      </c>
      <c r="AE19" s="132">
        <f>AC19*$I19</f>
        <v>11224080</v>
      </c>
      <c r="AF19" s="28">
        <v>3100</v>
      </c>
      <c r="AG19" s="112">
        <f>ROUND(AF19,0)</f>
        <v>3100</v>
      </c>
      <c r="AH19" s="10" t="str">
        <f>IF(AG19&gt;$J19,"SI","NO")</f>
        <v>NO</v>
      </c>
      <c r="AI19" s="132">
        <f>AG19*$I19</f>
        <v>15624000</v>
      </c>
      <c r="AJ19" s="28">
        <v>2544</v>
      </c>
      <c r="AK19" s="112">
        <f>ROUND(AJ19,0)</f>
        <v>2544</v>
      </c>
      <c r="AL19" s="10" t="str">
        <f>IF(AK19&gt;$J19,"SI","NO")</f>
        <v>NO</v>
      </c>
      <c r="AM19" s="132">
        <f>AK19*$I19</f>
        <v>12821760</v>
      </c>
      <c r="AN19" s="158">
        <v>2929.06</v>
      </c>
      <c r="AO19" s="112">
        <f>ROUND(AN19,0)</f>
        <v>2929</v>
      </c>
      <c r="AP19" s="10" t="str">
        <f>IF(AO19&gt;$J19,"SI","NO")</f>
        <v>NO</v>
      </c>
      <c r="AQ19" s="132">
        <f>AO19*$I19</f>
        <v>14762160</v>
      </c>
      <c r="AR19" s="27">
        <v>2835</v>
      </c>
      <c r="AS19" s="112">
        <f>ROUND(AR19,0)</f>
        <v>2835</v>
      </c>
      <c r="AT19" s="10" t="str">
        <f>IF(AS19&gt;$J19,"SI","NO")</f>
        <v>NO</v>
      </c>
      <c r="AU19" s="132">
        <f>AS19*$I19</f>
        <v>14288400</v>
      </c>
      <c r="AV19" s="28">
        <v>2863</v>
      </c>
      <c r="AW19" s="112">
        <f>ROUND(AV19,0)</f>
        <v>2863</v>
      </c>
      <c r="AX19" s="10" t="str">
        <f>IF(AW19&gt;$J19,"SI","NO")</f>
        <v>NO</v>
      </c>
      <c r="AY19" s="132">
        <f>AW19*$I19</f>
        <v>14429520</v>
      </c>
      <c r="AZ19" s="10"/>
      <c r="BA19" s="10"/>
      <c r="BB19" s="10"/>
      <c r="BC19" s="10"/>
      <c r="BD19" s="28">
        <v>3180</v>
      </c>
      <c r="BE19" s="112">
        <f>ROUND(BD19,0)</f>
        <v>3180</v>
      </c>
      <c r="BF19" s="10" t="str">
        <f>IF(BE19&gt;$J19,"SI","NO")</f>
        <v>NO</v>
      </c>
      <c r="BG19" s="132">
        <f>BE19*$I19</f>
        <v>16027200</v>
      </c>
      <c r="BH19" s="28">
        <v>3117</v>
      </c>
      <c r="BI19" s="112">
        <f>ROUND(BH19,0)</f>
        <v>3117</v>
      </c>
      <c r="BJ19" s="10" t="str">
        <f>IF(BI19&gt;$J19,"SI","NO")</f>
        <v>NO</v>
      </c>
      <c r="BK19" s="132">
        <f>BI19*$I19</f>
        <v>15709680</v>
      </c>
      <c r="BL19" s="28">
        <v>2980</v>
      </c>
      <c r="BM19" s="112">
        <f>ROUND(BL19,0)</f>
        <v>2980</v>
      </c>
      <c r="BN19" s="10" t="str">
        <f>IF(BM19&gt;$J19,"SI","NO")</f>
        <v>NO</v>
      </c>
      <c r="BO19" s="132">
        <f>BM19*$I19</f>
        <v>15019200</v>
      </c>
      <c r="BP19" s="112">
        <v>2834</v>
      </c>
      <c r="BQ19" s="112">
        <f>ROUND(BP19,0)</f>
        <v>2834</v>
      </c>
      <c r="BR19" s="10" t="str">
        <f>IF(BQ19&gt;$J19,"SI","NO")</f>
        <v>NO</v>
      </c>
      <c r="BS19" s="132">
        <f>BQ19*$I19</f>
        <v>14283360</v>
      </c>
      <c r="BT19" s="112">
        <v>3014</v>
      </c>
      <c r="BU19" s="112">
        <f>ROUND(BT19,0)</f>
        <v>3014</v>
      </c>
      <c r="BV19" s="10" t="str">
        <f>IF(BU19&gt;$J19,"SI","NO")</f>
        <v>NO</v>
      </c>
      <c r="BW19" s="132">
        <f>BU19*$I19</f>
        <v>15190560</v>
      </c>
      <c r="BX19" s="132">
        <v>2704</v>
      </c>
      <c r="BY19" s="112">
        <f>ROUND(BX19,0)</f>
        <v>2704</v>
      </c>
      <c r="BZ19" s="10" t="str">
        <f>IF(BY19&gt;$J19,"SI","NO")</f>
        <v>NO</v>
      </c>
      <c r="CA19" s="132">
        <f>BY19*$I19</f>
        <v>13628160</v>
      </c>
      <c r="CB19" s="177">
        <v>2958</v>
      </c>
      <c r="CC19" s="112">
        <f>ROUND(CB19,0)</f>
        <v>2958</v>
      </c>
      <c r="CD19" s="10" t="str">
        <f>IF(CC19&gt;$J19,"SI","NO")</f>
        <v>NO</v>
      </c>
      <c r="CE19" s="132">
        <f>CC19*$I19</f>
        <v>14908320</v>
      </c>
      <c r="CF19" s="100">
        <v>2704</v>
      </c>
      <c r="CG19" s="112">
        <f>ROUND(CF19,0)</f>
        <v>2704</v>
      </c>
      <c r="CH19" s="10" t="str">
        <f>IF(CG19&gt;$J19,"SI","NO")</f>
        <v>NO</v>
      </c>
      <c r="CI19" s="132">
        <f>CG19*$I19</f>
        <v>13628160</v>
      </c>
      <c r="CJ19" s="100">
        <v>2500</v>
      </c>
      <c r="CK19" s="112">
        <f>ROUND(CJ19,0)</f>
        <v>2500</v>
      </c>
      <c r="CL19" s="10" t="str">
        <f>IF(CK19&gt;$J19,"SI","NO")</f>
        <v>NO</v>
      </c>
      <c r="CM19" s="132">
        <f>CK19*$I19</f>
        <v>12600000</v>
      </c>
      <c r="CN19" s="100">
        <v>2860</v>
      </c>
      <c r="CO19" s="112">
        <f>ROUND(CN19,0)</f>
        <v>2860</v>
      </c>
      <c r="CP19" s="10" t="str">
        <f>IF(CO19&gt;$J19,"SI","NO")</f>
        <v>NO</v>
      </c>
      <c r="CQ19" s="132">
        <f>CO19*$I19</f>
        <v>14414400</v>
      </c>
      <c r="CR19" s="100">
        <v>2767</v>
      </c>
      <c r="CS19" s="112">
        <f>ROUND(CR19,0)</f>
        <v>2767</v>
      </c>
      <c r="CT19" s="10" t="str">
        <f>IF(CS19&gt;$J19,"SI","NO")</f>
        <v>NO</v>
      </c>
      <c r="CU19" s="132">
        <f>CS19*$I19</f>
        <v>13945680</v>
      </c>
      <c r="CV19" s="10"/>
      <c r="CW19" s="10"/>
      <c r="CX19" s="10"/>
      <c r="CY19" s="10"/>
      <c r="CZ19" s="100">
        <v>3012</v>
      </c>
      <c r="DA19" s="112">
        <f>ROUND(CZ19,0)</f>
        <v>3012</v>
      </c>
      <c r="DB19" s="10" t="str">
        <f>IF(DA19&gt;$J19,"SI","NO")</f>
        <v>NO</v>
      </c>
      <c r="DC19" s="132">
        <f>DA19*$I19</f>
        <v>15180480</v>
      </c>
      <c r="DD19" s="100">
        <v>3022</v>
      </c>
      <c r="DE19" s="112">
        <f>ROUND(DD19,0)</f>
        <v>3022</v>
      </c>
      <c r="DF19" s="10" t="str">
        <f>IF(DE19&gt;$J19,"SI","NO")</f>
        <v>NO</v>
      </c>
      <c r="DG19" s="132">
        <f>DE19*$I19</f>
        <v>15230880</v>
      </c>
      <c r="DH19" s="100">
        <v>2815</v>
      </c>
      <c r="DI19" s="112">
        <f>ROUND(DH19,0)</f>
        <v>2815</v>
      </c>
      <c r="DJ19" s="10" t="str">
        <f>IF(DI19&gt;$J19,"SI","NO")</f>
        <v>NO</v>
      </c>
      <c r="DK19" s="132">
        <f>DI19*$I19</f>
        <v>14187600</v>
      </c>
      <c r="DL19" s="10"/>
      <c r="DM19" s="10"/>
      <c r="DN19" s="10"/>
      <c r="DO19" s="10"/>
      <c r="DP19" s="10"/>
      <c r="DQ19" s="10"/>
      <c r="DR19" s="10"/>
      <c r="DS19" s="10"/>
      <c r="DT19" s="10"/>
      <c r="DU19" s="10"/>
      <c r="DV19" s="10"/>
      <c r="DW19" s="10"/>
      <c r="DX19" s="10"/>
      <c r="DY19" s="10"/>
      <c r="DZ19" s="10"/>
      <c r="EA19" s="10"/>
    </row>
    <row r="20" spans="1:131" ht="15" customHeight="1" x14ac:dyDescent="0.2">
      <c r="A20" s="40">
        <v>5</v>
      </c>
      <c r="B20" s="25" t="s">
        <v>235</v>
      </c>
      <c r="C20" s="25"/>
      <c r="D20" s="25"/>
      <c r="E20" s="25"/>
      <c r="F20" s="25"/>
      <c r="G20" s="25"/>
      <c r="H20" s="25" t="s">
        <v>228</v>
      </c>
      <c r="I20" s="29">
        <v>126</v>
      </c>
      <c r="J20" s="27">
        <v>3570</v>
      </c>
      <c r="K20" s="28">
        <f t="shared" si="1"/>
        <v>449820</v>
      </c>
      <c r="L20" s="101">
        <v>3534</v>
      </c>
      <c r="M20" s="112">
        <f>ROUND(L20,0)</f>
        <v>3534</v>
      </c>
      <c r="N20" s="10" t="str">
        <f>IF(M20&gt;$J20,"SI","NO")</f>
        <v>NO</v>
      </c>
      <c r="O20" s="132">
        <f>M20*$I20</f>
        <v>445284</v>
      </c>
      <c r="P20" s="101">
        <v>2142</v>
      </c>
      <c r="Q20" s="112">
        <f>ROUND(P20,0)</f>
        <v>2142</v>
      </c>
      <c r="R20" s="10" t="str">
        <f>IF(Q20&gt;$J20,"SI","NO")</f>
        <v>NO</v>
      </c>
      <c r="S20" s="132">
        <f>Q20*$I20</f>
        <v>269892</v>
      </c>
      <c r="T20" s="138">
        <v>3284</v>
      </c>
      <c r="U20" s="112">
        <f>ROUND(T20,0)</f>
        <v>3284</v>
      </c>
      <c r="V20" s="10" t="str">
        <f>IF(U20&gt;$J20,"SI","NO")</f>
        <v>NO</v>
      </c>
      <c r="W20" s="132">
        <f>U20*$I20</f>
        <v>413784</v>
      </c>
      <c r="X20" s="163">
        <v>3249</v>
      </c>
      <c r="Y20" s="112">
        <f>ROUND(X20,0)</f>
        <v>3249</v>
      </c>
      <c r="Z20" s="153" t="str">
        <f>IF(U20&gt;$J20,"SI","NO")</f>
        <v>NO</v>
      </c>
      <c r="AA20" s="132">
        <f>Y20*$I20</f>
        <v>409374</v>
      </c>
      <c r="AB20" s="28">
        <v>2499</v>
      </c>
      <c r="AC20" s="112">
        <f>ROUND(AB20,0)</f>
        <v>2499</v>
      </c>
      <c r="AD20" s="10" t="str">
        <f>IF(AC20&gt;$J20,"SI","NO")</f>
        <v>NO</v>
      </c>
      <c r="AE20" s="132">
        <f>AC20*$I20</f>
        <v>314874</v>
      </c>
      <c r="AF20" s="28">
        <v>3400</v>
      </c>
      <c r="AG20" s="112">
        <f>ROUND(AF20,0)</f>
        <v>3400</v>
      </c>
      <c r="AH20" s="10" t="str">
        <f>IF(AG20&gt;$J20,"SI","NO")</f>
        <v>NO</v>
      </c>
      <c r="AI20" s="132">
        <f>AG20*$I20</f>
        <v>428400</v>
      </c>
      <c r="AJ20" s="28">
        <v>2850</v>
      </c>
      <c r="AK20" s="112">
        <f>ROUND(AJ20,0)</f>
        <v>2850</v>
      </c>
      <c r="AL20" s="10" t="str">
        <f>IF(AK20&gt;$J20,"SI","NO")</f>
        <v>NO</v>
      </c>
      <c r="AM20" s="132">
        <f>AK20*$I20</f>
        <v>359100</v>
      </c>
      <c r="AN20" s="158">
        <v>3287.26</v>
      </c>
      <c r="AO20" s="112">
        <f>ROUND(AN20,0)</f>
        <v>3287</v>
      </c>
      <c r="AP20" s="10" t="str">
        <f>IF(AO20&gt;$J20,"SI","NO")</f>
        <v>NO</v>
      </c>
      <c r="AQ20" s="132">
        <f>AO20*$I20</f>
        <v>414162</v>
      </c>
      <c r="AR20" s="27">
        <v>3182</v>
      </c>
      <c r="AS20" s="112">
        <f>ROUND(AR20,0)</f>
        <v>3182</v>
      </c>
      <c r="AT20" s="10" t="str">
        <f>IF(AS20&gt;$J20,"SI","NO")</f>
        <v>NO</v>
      </c>
      <c r="AU20" s="132">
        <f>AS20*$I20</f>
        <v>400932</v>
      </c>
      <c r="AV20" s="28">
        <v>3070</v>
      </c>
      <c r="AW20" s="112">
        <f>ROUND(AV20,0)</f>
        <v>3070</v>
      </c>
      <c r="AX20" s="10" t="str">
        <f>IF(AW20&gt;$J20,"SI","NO")</f>
        <v>NO</v>
      </c>
      <c r="AY20" s="132">
        <f>AW20*$I20</f>
        <v>386820</v>
      </c>
      <c r="AZ20" s="10"/>
      <c r="BA20" s="10"/>
      <c r="BB20" s="10"/>
      <c r="BC20" s="10"/>
      <c r="BD20" s="28">
        <v>3569</v>
      </c>
      <c r="BE20" s="112">
        <f>ROUND(BD20,0)</f>
        <v>3569</v>
      </c>
      <c r="BF20" s="10" t="str">
        <f>IF(BE20&gt;$J20,"SI","NO")</f>
        <v>NO</v>
      </c>
      <c r="BG20" s="132">
        <f>BE20*$I20</f>
        <v>449694</v>
      </c>
      <c r="BH20" s="28">
        <v>3516</v>
      </c>
      <c r="BI20" s="112">
        <f>ROUND(BH20,0)</f>
        <v>3516</v>
      </c>
      <c r="BJ20" s="10" t="str">
        <f>IF(BI20&gt;$J20,"SI","NO")</f>
        <v>NO</v>
      </c>
      <c r="BK20" s="132">
        <f>BI20*$I20</f>
        <v>443016</v>
      </c>
      <c r="BL20" s="28">
        <v>3020</v>
      </c>
      <c r="BM20" s="112">
        <f>ROUND(BL20,0)</f>
        <v>3020</v>
      </c>
      <c r="BN20" s="10" t="str">
        <f>IF(BM20&gt;$J20,"SI","NO")</f>
        <v>NO</v>
      </c>
      <c r="BO20" s="132">
        <f>BM20*$I20</f>
        <v>380520</v>
      </c>
      <c r="BP20" s="112">
        <v>3181</v>
      </c>
      <c r="BQ20" s="112">
        <f>ROUND(BP20,0)</f>
        <v>3181</v>
      </c>
      <c r="BR20" s="10" t="str">
        <f>IF(BQ20&gt;$J20,"SI","NO")</f>
        <v>NO</v>
      </c>
      <c r="BS20" s="132">
        <f>BQ20*$I20</f>
        <v>400806</v>
      </c>
      <c r="BT20" s="112">
        <v>3382</v>
      </c>
      <c r="BU20" s="112">
        <f>ROUND(BT20,0)</f>
        <v>3382</v>
      </c>
      <c r="BV20" s="10" t="str">
        <f>IF(BU20&gt;$J20,"SI","NO")</f>
        <v>NO</v>
      </c>
      <c r="BW20" s="132">
        <f>BU20*$I20</f>
        <v>426132</v>
      </c>
      <c r="BX20" s="132">
        <v>3035</v>
      </c>
      <c r="BY20" s="112">
        <f>ROUND(BX20,0)</f>
        <v>3035</v>
      </c>
      <c r="BZ20" s="10" t="str">
        <f>IF(BY20&gt;$J20,"SI","NO")</f>
        <v>NO</v>
      </c>
      <c r="CA20" s="132">
        <f>BY20*$I20</f>
        <v>382410</v>
      </c>
      <c r="CB20" s="177">
        <v>3332</v>
      </c>
      <c r="CC20" s="112">
        <f>ROUND(CB20,0)</f>
        <v>3332</v>
      </c>
      <c r="CD20" s="10" t="str">
        <f>IF(CC20&gt;$J20,"SI","NO")</f>
        <v>NO</v>
      </c>
      <c r="CE20" s="132">
        <f>CC20*$I20</f>
        <v>419832</v>
      </c>
      <c r="CF20" s="101">
        <v>3035</v>
      </c>
      <c r="CG20" s="112">
        <f>ROUND(CF20,0)</f>
        <v>3035</v>
      </c>
      <c r="CH20" s="10" t="str">
        <f>IF(CG20&gt;$J20,"SI","NO")</f>
        <v>NO</v>
      </c>
      <c r="CI20" s="132">
        <f>CG20*$I20</f>
        <v>382410</v>
      </c>
      <c r="CJ20" s="101">
        <v>2500</v>
      </c>
      <c r="CK20" s="112">
        <f>ROUND(CJ20,0)</f>
        <v>2500</v>
      </c>
      <c r="CL20" s="10" t="str">
        <f>IF(CK20&gt;$J20,"SI","NO")</f>
        <v>NO</v>
      </c>
      <c r="CM20" s="132">
        <f>CK20*$I20</f>
        <v>315000</v>
      </c>
      <c r="CN20" s="100">
        <v>3200</v>
      </c>
      <c r="CO20" s="112">
        <f>ROUND(CN20,0)</f>
        <v>3200</v>
      </c>
      <c r="CP20" s="10" t="str">
        <f>IF(CO20&gt;$J20,"SI","NO")</f>
        <v>NO</v>
      </c>
      <c r="CQ20" s="132">
        <f>CO20*$I20</f>
        <v>403200</v>
      </c>
      <c r="CR20" s="100">
        <v>3106</v>
      </c>
      <c r="CS20" s="112">
        <f>ROUND(CR20,0)</f>
        <v>3106</v>
      </c>
      <c r="CT20" s="10" t="str">
        <f>IF(CS20&gt;$J20,"SI","NO")</f>
        <v>NO</v>
      </c>
      <c r="CU20" s="132">
        <f>CS20*$I20</f>
        <v>391356</v>
      </c>
      <c r="CV20" s="10"/>
      <c r="CW20" s="10"/>
      <c r="CX20" s="10"/>
      <c r="CY20" s="10"/>
      <c r="CZ20" s="101">
        <v>3381</v>
      </c>
      <c r="DA20" s="112">
        <f>ROUND(CZ20,0)</f>
        <v>3381</v>
      </c>
      <c r="DB20" s="10" t="str">
        <f>IF(DA20&gt;$J20,"SI","NO")</f>
        <v>NO</v>
      </c>
      <c r="DC20" s="132">
        <f>DA20*$I20</f>
        <v>426006</v>
      </c>
      <c r="DD20" s="101">
        <v>3392</v>
      </c>
      <c r="DE20" s="112">
        <f>ROUND(DD20,0)</f>
        <v>3392</v>
      </c>
      <c r="DF20" s="10" t="str">
        <f>IF(DE20&gt;$J20,"SI","NO")</f>
        <v>NO</v>
      </c>
      <c r="DG20" s="132">
        <f>DE20*$I20</f>
        <v>427392</v>
      </c>
      <c r="DH20" s="101">
        <v>3159</v>
      </c>
      <c r="DI20" s="112">
        <f>ROUND(DH20,0)</f>
        <v>3159</v>
      </c>
      <c r="DJ20" s="10" t="str">
        <f>IF(DI20&gt;$J20,"SI","NO")</f>
        <v>NO</v>
      </c>
      <c r="DK20" s="132">
        <f>DI20*$I20</f>
        <v>398034</v>
      </c>
      <c r="DL20" s="10"/>
      <c r="DM20" s="10"/>
      <c r="DN20" s="10"/>
      <c r="DO20" s="10"/>
      <c r="DP20" s="10"/>
      <c r="DQ20" s="10"/>
      <c r="DR20" s="10"/>
      <c r="DS20" s="10"/>
      <c r="DT20" s="10"/>
      <c r="DU20" s="10"/>
      <c r="DV20" s="10"/>
      <c r="DW20" s="10"/>
      <c r="DX20" s="10"/>
      <c r="DY20" s="10"/>
      <c r="DZ20" s="10"/>
      <c r="EA20" s="10"/>
    </row>
    <row r="21" spans="1:131" ht="15" customHeight="1" x14ac:dyDescent="0.2">
      <c r="A21" s="40">
        <v>6</v>
      </c>
      <c r="B21" s="25" t="s">
        <v>236</v>
      </c>
      <c r="C21" s="25"/>
      <c r="D21" s="25"/>
      <c r="E21" s="25"/>
      <c r="F21" s="25"/>
      <c r="G21" s="25"/>
      <c r="H21" s="25" t="s">
        <v>231</v>
      </c>
      <c r="I21" s="29">
        <v>584.6400000000001</v>
      </c>
      <c r="J21" s="27">
        <v>39961</v>
      </c>
      <c r="K21" s="28">
        <f t="shared" si="1"/>
        <v>23362799.039999999</v>
      </c>
      <c r="L21" s="101">
        <v>39561</v>
      </c>
      <c r="M21" s="112">
        <f>ROUND(L21,0)</f>
        <v>39561</v>
      </c>
      <c r="N21" s="10" t="str">
        <f>IF(M21&gt;$J21,"SI","NO")</f>
        <v>NO</v>
      </c>
      <c r="O21" s="132">
        <f>M21*$I21</f>
        <v>23128943.040000003</v>
      </c>
      <c r="P21" s="101">
        <v>23977</v>
      </c>
      <c r="Q21" s="112">
        <f>ROUND(P21,0)</f>
        <v>23977</v>
      </c>
      <c r="R21" s="10" t="str">
        <f>IF(Q21&gt;$J21,"SI","NO")</f>
        <v>NO</v>
      </c>
      <c r="S21" s="132">
        <f>Q21*$I21</f>
        <v>14017913.280000003</v>
      </c>
      <c r="T21" s="144">
        <v>36764</v>
      </c>
      <c r="U21" s="112">
        <f>ROUND(T21,0)</f>
        <v>36764</v>
      </c>
      <c r="V21" s="10" t="str">
        <f>IF(U21&gt;$J21,"SI","NO")</f>
        <v>NO</v>
      </c>
      <c r="W21" s="132">
        <f>U21*$I21</f>
        <v>21493704.960000005</v>
      </c>
      <c r="X21" s="163">
        <v>36365</v>
      </c>
      <c r="Y21" s="112">
        <f>ROUND(X21,0)</f>
        <v>36365</v>
      </c>
      <c r="Z21" s="153" t="str">
        <f>IF(U21&gt;$J21,"SI","NO")</f>
        <v>NO</v>
      </c>
      <c r="AA21" s="132">
        <f>Y21*$I21</f>
        <v>21260433.600000005</v>
      </c>
      <c r="AB21" s="28">
        <v>27973</v>
      </c>
      <c r="AC21" s="112">
        <f>ROUND(AB21,0)</f>
        <v>27973</v>
      </c>
      <c r="AD21" s="10" t="str">
        <f>IF(AC21&gt;$J21,"SI","NO")</f>
        <v>NO</v>
      </c>
      <c r="AE21" s="132">
        <f>AC21*$I21</f>
        <v>16354134.720000003</v>
      </c>
      <c r="AF21" s="28">
        <v>37900</v>
      </c>
      <c r="AG21" s="112">
        <f>ROUND(AF21,0)</f>
        <v>37900</v>
      </c>
      <c r="AH21" s="10" t="str">
        <f>IF(AG21&gt;$J21,"SI","NO")</f>
        <v>NO</v>
      </c>
      <c r="AI21" s="132">
        <f>AG21*$I21</f>
        <v>22157856.000000004</v>
      </c>
      <c r="AJ21" s="28">
        <v>31900</v>
      </c>
      <c r="AK21" s="112">
        <f>ROUND(AJ21,0)</f>
        <v>31900</v>
      </c>
      <c r="AL21" s="10" t="str">
        <f>IF(AK21&gt;$J21,"SI","NO")</f>
        <v>NO</v>
      </c>
      <c r="AM21" s="132">
        <f>AK21*$I21</f>
        <v>18650016.000000004</v>
      </c>
      <c r="AN21" s="158">
        <v>36796.089999999997</v>
      </c>
      <c r="AO21" s="112">
        <f>ROUND(AN21,0)</f>
        <v>36796</v>
      </c>
      <c r="AP21" s="10" t="str">
        <f>IF(AO21&gt;$J21,"SI","NO")</f>
        <v>NO</v>
      </c>
      <c r="AQ21" s="132">
        <f>AO21*$I21</f>
        <v>21512413.440000005</v>
      </c>
      <c r="AR21" s="27">
        <v>35617</v>
      </c>
      <c r="AS21" s="112">
        <f>ROUND(AR21,0)</f>
        <v>35617</v>
      </c>
      <c r="AT21" s="10" t="str">
        <f>IF(AS21&gt;$J21,"SI","NO")</f>
        <v>NO</v>
      </c>
      <c r="AU21" s="132">
        <f>AS21*$I21</f>
        <v>20823122.880000003</v>
      </c>
      <c r="AV21" s="28">
        <v>35965</v>
      </c>
      <c r="AW21" s="112">
        <f>ROUND(AV21,0)</f>
        <v>35965</v>
      </c>
      <c r="AX21" s="10" t="str">
        <f>IF(AW21&gt;$J21,"SI","NO")</f>
        <v>NO</v>
      </c>
      <c r="AY21" s="132">
        <f>AW21*$I21</f>
        <v>21026577.600000005</v>
      </c>
      <c r="AZ21" s="10"/>
      <c r="BA21" s="10"/>
      <c r="BB21" s="10"/>
      <c r="BC21" s="10"/>
      <c r="BD21" s="28">
        <v>39960</v>
      </c>
      <c r="BE21" s="112">
        <f>ROUND(BD21,0)</f>
        <v>39960</v>
      </c>
      <c r="BF21" s="10" t="str">
        <f>IF(BE21&gt;$J21,"SI","NO")</f>
        <v>NO</v>
      </c>
      <c r="BG21" s="132">
        <f>BE21*$I21</f>
        <v>23362214.400000002</v>
      </c>
      <c r="BH21" s="28">
        <v>39162</v>
      </c>
      <c r="BI21" s="112">
        <f>ROUND(BH21,0)</f>
        <v>39162</v>
      </c>
      <c r="BJ21" s="10" t="str">
        <f>IF(BI21&gt;$J21,"SI","NO")</f>
        <v>NO</v>
      </c>
      <c r="BK21" s="132">
        <f>BI21*$I21</f>
        <v>22895671.680000003</v>
      </c>
      <c r="BL21" s="28">
        <v>35450</v>
      </c>
      <c r="BM21" s="112">
        <f>ROUND(BL21,0)</f>
        <v>35450</v>
      </c>
      <c r="BN21" s="10" t="str">
        <f>IF(BM21&gt;$J21,"SI","NO")</f>
        <v>NO</v>
      </c>
      <c r="BO21" s="132">
        <f>BM21*$I21</f>
        <v>20725488.000000004</v>
      </c>
      <c r="BP21" s="112">
        <v>35605</v>
      </c>
      <c r="BQ21" s="112">
        <f>ROUND(BP21,0)</f>
        <v>35605</v>
      </c>
      <c r="BR21" s="10" t="str">
        <f>IF(BQ21&gt;$J21,"SI","NO")</f>
        <v>NO</v>
      </c>
      <c r="BS21" s="132">
        <f>BQ21*$I21</f>
        <v>20816107.200000003</v>
      </c>
      <c r="BT21" s="112">
        <v>37856</v>
      </c>
      <c r="BU21" s="112">
        <f>ROUND(BT21,0)</f>
        <v>37856</v>
      </c>
      <c r="BV21" s="10" t="str">
        <f>IF(BU21&gt;$J21,"SI","NO")</f>
        <v>NO</v>
      </c>
      <c r="BW21" s="132">
        <f>BU21*$I21</f>
        <v>22132131.840000004</v>
      </c>
      <c r="BX21" s="132">
        <v>33967</v>
      </c>
      <c r="BY21" s="112">
        <f>ROUND(BX21,0)</f>
        <v>33967</v>
      </c>
      <c r="BZ21" s="10" t="str">
        <f>IF(BY21&gt;$J21,"SI","NO")</f>
        <v>NO</v>
      </c>
      <c r="CA21" s="132">
        <f>BY21*$I21</f>
        <v>19858466.880000003</v>
      </c>
      <c r="CB21" s="177">
        <v>38267</v>
      </c>
      <c r="CC21" s="112">
        <f>ROUND(CB21,0)</f>
        <v>38267</v>
      </c>
      <c r="CD21" s="10" t="str">
        <f>IF(CC21&gt;$J21,"SI","NO")</f>
        <v>NO</v>
      </c>
      <c r="CE21" s="132">
        <f>CC21*$I21</f>
        <v>22372418.880000003</v>
      </c>
      <c r="CF21" s="101">
        <v>33967</v>
      </c>
      <c r="CG21" s="112">
        <f>ROUND(CF21,0)</f>
        <v>33967</v>
      </c>
      <c r="CH21" s="10" t="str">
        <f>IF(CG21&gt;$J21,"SI","NO")</f>
        <v>NO</v>
      </c>
      <c r="CI21" s="132">
        <f>CG21*$I21</f>
        <v>19858466.880000003</v>
      </c>
      <c r="CJ21" s="101">
        <v>27000</v>
      </c>
      <c r="CK21" s="112">
        <f>ROUND(CJ21,0)</f>
        <v>27000</v>
      </c>
      <c r="CL21" s="10" t="str">
        <f>IF(CK21&gt;$J21,"SI","NO")</f>
        <v>NO</v>
      </c>
      <c r="CM21" s="132">
        <f>CK21*$I21</f>
        <v>15785280.000000002</v>
      </c>
      <c r="CN21" s="100">
        <v>36000</v>
      </c>
      <c r="CO21" s="112">
        <f>ROUND(CN21,0)</f>
        <v>36000</v>
      </c>
      <c r="CP21" s="10" t="str">
        <f>IF(CO21&gt;$J21,"SI","NO")</f>
        <v>NO</v>
      </c>
      <c r="CQ21" s="132">
        <f>CO21*$I21</f>
        <v>21047040.000000004</v>
      </c>
      <c r="CR21" s="100">
        <v>34766</v>
      </c>
      <c r="CS21" s="112">
        <f>ROUND(CR21,0)</f>
        <v>34766</v>
      </c>
      <c r="CT21" s="10" t="str">
        <f>IF(CS21&gt;$J21,"SI","NO")</f>
        <v>NO</v>
      </c>
      <c r="CU21" s="132">
        <f>CS21*$I21</f>
        <v>20325594.240000002</v>
      </c>
      <c r="CV21" s="10"/>
      <c r="CW21" s="10"/>
      <c r="CX21" s="10"/>
      <c r="CY21" s="10"/>
      <c r="CZ21" s="101">
        <v>37843</v>
      </c>
      <c r="DA21" s="112">
        <f>ROUND(CZ21,0)</f>
        <v>37843</v>
      </c>
      <c r="DB21" s="10" t="str">
        <f>IF(DA21&gt;$J21,"SI","NO")</f>
        <v>NO</v>
      </c>
      <c r="DC21" s="132">
        <f>DA21*$I21</f>
        <v>22124531.520000003</v>
      </c>
      <c r="DD21" s="101">
        <v>37963</v>
      </c>
      <c r="DE21" s="112">
        <f>ROUND(DD21,0)</f>
        <v>37963</v>
      </c>
      <c r="DF21" s="10" t="str">
        <f>IF(DE21&gt;$J21,"SI","NO")</f>
        <v>NO</v>
      </c>
      <c r="DG21" s="132">
        <f>DE21*$I21</f>
        <v>22194688.320000004</v>
      </c>
      <c r="DH21" s="101">
        <v>35365</v>
      </c>
      <c r="DI21" s="112">
        <f>ROUND(DH21,0)</f>
        <v>35365</v>
      </c>
      <c r="DJ21" s="10" t="str">
        <f>IF(DI21&gt;$J21,"SI","NO")</f>
        <v>NO</v>
      </c>
      <c r="DK21" s="132">
        <f>DI21*$I21</f>
        <v>20675793.600000005</v>
      </c>
      <c r="DL21" s="10"/>
      <c r="DM21" s="10"/>
      <c r="DN21" s="10"/>
      <c r="DO21" s="10"/>
      <c r="DP21" s="10"/>
      <c r="DQ21" s="10"/>
      <c r="DR21" s="10"/>
      <c r="DS21" s="10"/>
      <c r="DT21" s="10"/>
      <c r="DU21" s="10"/>
      <c r="DV21" s="10"/>
      <c r="DW21" s="10"/>
      <c r="DX21" s="10"/>
      <c r="DY21" s="10"/>
      <c r="DZ21" s="10"/>
      <c r="EA21" s="10"/>
    </row>
    <row r="22" spans="1:131" ht="15.75" customHeight="1" x14ac:dyDescent="0.2">
      <c r="A22" s="40">
        <v>7</v>
      </c>
      <c r="B22" s="25" t="s">
        <v>237</v>
      </c>
      <c r="C22" s="25"/>
      <c r="D22" s="25"/>
      <c r="E22" s="25"/>
      <c r="F22" s="25"/>
      <c r="G22" s="25"/>
      <c r="H22" s="25" t="s">
        <v>231</v>
      </c>
      <c r="I22" s="29">
        <v>292.32000000000005</v>
      </c>
      <c r="J22" s="27">
        <v>37367</v>
      </c>
      <c r="K22" s="28">
        <f t="shared" si="1"/>
        <v>10923121.439999999</v>
      </c>
      <c r="L22" s="101">
        <v>36993</v>
      </c>
      <c r="M22" s="112">
        <f>ROUND(L22,0)</f>
        <v>36993</v>
      </c>
      <c r="N22" s="10" t="str">
        <f>IF(M22&gt;$J22,"SI","NO")</f>
        <v>NO</v>
      </c>
      <c r="O22" s="132">
        <f>M22*$I22</f>
        <v>10813793.760000002</v>
      </c>
      <c r="P22" s="101">
        <v>22420</v>
      </c>
      <c r="Q22" s="112">
        <f>ROUND(P22,0)</f>
        <v>22420</v>
      </c>
      <c r="R22" s="10" t="str">
        <f>IF(Q22&gt;$J22,"SI","NO")</f>
        <v>NO</v>
      </c>
      <c r="S22" s="132">
        <f>Q22*$I22</f>
        <v>6553814.4000000013</v>
      </c>
      <c r="T22" s="144">
        <v>34377</v>
      </c>
      <c r="U22" s="112">
        <f>ROUND(T22,0)</f>
        <v>34377</v>
      </c>
      <c r="V22" s="10" t="str">
        <f>IF(U22&gt;$J22,"SI","NO")</f>
        <v>NO</v>
      </c>
      <c r="W22" s="132">
        <f>U22*$I22</f>
        <v>10049084.640000002</v>
      </c>
      <c r="X22" s="163">
        <v>34004</v>
      </c>
      <c r="Y22" s="112">
        <f>ROUND(X22,0)</f>
        <v>34004</v>
      </c>
      <c r="Z22" s="153" t="str">
        <f>IF(U22&gt;$J22,"SI","NO")</f>
        <v>NO</v>
      </c>
      <c r="AA22" s="132">
        <f>Y22*$I22</f>
        <v>9940049.2800000012</v>
      </c>
      <c r="AB22" s="28">
        <v>26157</v>
      </c>
      <c r="AC22" s="112">
        <f>ROUND(AB22,0)</f>
        <v>26157</v>
      </c>
      <c r="AD22" s="10" t="str">
        <f>IF(AC22&gt;$J22,"SI","NO")</f>
        <v>NO</v>
      </c>
      <c r="AE22" s="132">
        <f>AC22*$I22</f>
        <v>7646214.2400000012</v>
      </c>
      <c r="AF22" s="28">
        <v>35400</v>
      </c>
      <c r="AG22" s="112">
        <f>ROUND(AF22,0)</f>
        <v>35400</v>
      </c>
      <c r="AH22" s="10" t="str">
        <f>IF(AG22&gt;$J22,"SI","NO")</f>
        <v>NO</v>
      </c>
      <c r="AI22" s="132">
        <f>AG22*$I22</f>
        <v>10348128.000000002</v>
      </c>
      <c r="AJ22" s="28">
        <v>29800</v>
      </c>
      <c r="AK22" s="112">
        <f>ROUND(AJ22,0)</f>
        <v>29800</v>
      </c>
      <c r="AL22" s="10" t="str">
        <f>IF(AK22&gt;$J22,"SI","NO")</f>
        <v>NO</v>
      </c>
      <c r="AM22" s="132">
        <f>AK22*$I22</f>
        <v>8711136.0000000019</v>
      </c>
      <c r="AN22" s="158">
        <v>34407.53</v>
      </c>
      <c r="AO22" s="112">
        <f>ROUND(AN22,0)</f>
        <v>34408</v>
      </c>
      <c r="AP22" s="10" t="str">
        <f>IF(AO22&gt;$J22,"SI","NO")</f>
        <v>NO</v>
      </c>
      <c r="AQ22" s="132">
        <f>AO22*$I22</f>
        <v>10058146.560000002</v>
      </c>
      <c r="AR22" s="27">
        <v>33305</v>
      </c>
      <c r="AS22" s="112">
        <f>ROUND(AR22,0)</f>
        <v>33305</v>
      </c>
      <c r="AT22" s="10" t="str">
        <f>IF(AS22&gt;$J22,"SI","NO")</f>
        <v>NO</v>
      </c>
      <c r="AU22" s="132">
        <f>AS22*$I22</f>
        <v>9735717.6000000015</v>
      </c>
      <c r="AV22" s="28">
        <v>33630</v>
      </c>
      <c r="AW22" s="112">
        <f>ROUND(AV22,0)</f>
        <v>33630</v>
      </c>
      <c r="AX22" s="10" t="str">
        <f>IF(AW22&gt;$J22,"SI","NO")</f>
        <v>NO</v>
      </c>
      <c r="AY22" s="132">
        <f>AW22*$I22</f>
        <v>9830721.6000000015</v>
      </c>
      <c r="AZ22" s="10"/>
      <c r="BA22" s="10"/>
      <c r="BB22" s="10"/>
      <c r="BC22" s="10"/>
      <c r="BD22" s="28">
        <v>37366</v>
      </c>
      <c r="BE22" s="112">
        <f>ROUND(BD22,0)</f>
        <v>37366</v>
      </c>
      <c r="BF22" s="10" t="str">
        <f>IF(BE22&gt;$J22,"SI","NO")</f>
        <v>NO</v>
      </c>
      <c r="BG22" s="132">
        <f>BE22*$I22</f>
        <v>10922829.120000001</v>
      </c>
      <c r="BH22" s="28">
        <v>36806</v>
      </c>
      <c r="BI22" s="112">
        <f>ROUND(BH22,0)</f>
        <v>36806</v>
      </c>
      <c r="BJ22" s="10" t="str">
        <f>IF(BI22&gt;$J22,"SI","NO")</f>
        <v>NO</v>
      </c>
      <c r="BK22" s="132">
        <f>BI22*$I22</f>
        <v>10759129.920000002</v>
      </c>
      <c r="BL22" s="28">
        <v>33140</v>
      </c>
      <c r="BM22" s="112">
        <f>ROUND(BL22,0)</f>
        <v>33140</v>
      </c>
      <c r="BN22" s="10" t="str">
        <f>IF(BM22&gt;$J22,"SI","NO")</f>
        <v>NO</v>
      </c>
      <c r="BO22" s="132">
        <f>BM22*$I22</f>
        <v>9687484.8000000007</v>
      </c>
      <c r="BP22" s="112">
        <v>33294</v>
      </c>
      <c r="BQ22" s="112">
        <f>ROUND(BP22,0)</f>
        <v>33294</v>
      </c>
      <c r="BR22" s="10" t="str">
        <f>IF(BQ22&gt;$J22,"SI","NO")</f>
        <v>NO</v>
      </c>
      <c r="BS22" s="132">
        <f>BQ22*$I22</f>
        <v>9732502.0800000019</v>
      </c>
      <c r="BT22" s="112">
        <v>35398</v>
      </c>
      <c r="BU22" s="112">
        <f>ROUND(BT22,0)</f>
        <v>35398</v>
      </c>
      <c r="BV22" s="10" t="str">
        <f>IF(BU22&gt;$J22,"SI","NO")</f>
        <v>NO</v>
      </c>
      <c r="BW22" s="132">
        <f>BU22*$I22</f>
        <v>10347543.360000001</v>
      </c>
      <c r="BX22" s="132">
        <v>31762</v>
      </c>
      <c r="BY22" s="112">
        <f>ROUND(BX22,0)</f>
        <v>31762</v>
      </c>
      <c r="BZ22" s="10" t="str">
        <f>IF(BY22&gt;$J22,"SI","NO")</f>
        <v>NO</v>
      </c>
      <c r="CA22" s="132">
        <f>BY22*$I22</f>
        <v>9284667.8400000017</v>
      </c>
      <c r="CB22" s="177">
        <v>35777</v>
      </c>
      <c r="CC22" s="112">
        <f>ROUND(CB22,0)</f>
        <v>35777</v>
      </c>
      <c r="CD22" s="10" t="str">
        <f>IF(CC22&gt;$J22,"SI","NO")</f>
        <v>NO</v>
      </c>
      <c r="CE22" s="132">
        <f>CC22*$I22</f>
        <v>10458332.640000002</v>
      </c>
      <c r="CF22" s="101">
        <v>31762</v>
      </c>
      <c r="CG22" s="112">
        <f>ROUND(CF22,0)</f>
        <v>31762</v>
      </c>
      <c r="CH22" s="10" t="str">
        <f>IF(CG22&gt;$J22,"SI","NO")</f>
        <v>NO</v>
      </c>
      <c r="CI22" s="132">
        <f>CG22*$I22</f>
        <v>9284667.8400000017</v>
      </c>
      <c r="CJ22" s="101">
        <v>25000</v>
      </c>
      <c r="CK22" s="112">
        <f>ROUND(CJ22,0)</f>
        <v>25000</v>
      </c>
      <c r="CL22" s="10" t="str">
        <f>IF(CK22&gt;$J22,"SI","NO")</f>
        <v>NO</v>
      </c>
      <c r="CM22" s="132">
        <f>CK22*$I22</f>
        <v>7308000.0000000009</v>
      </c>
      <c r="CN22" s="100">
        <v>33650</v>
      </c>
      <c r="CO22" s="112">
        <f>ROUND(CN22,0)</f>
        <v>33650</v>
      </c>
      <c r="CP22" s="10" t="str">
        <f>IF(CO22&gt;$J22,"SI","NO")</f>
        <v>NO</v>
      </c>
      <c r="CQ22" s="132">
        <f>CO22*$I22</f>
        <v>9836568.0000000019</v>
      </c>
      <c r="CR22" s="100">
        <v>32509</v>
      </c>
      <c r="CS22" s="112">
        <f>ROUND(CR22,0)</f>
        <v>32509</v>
      </c>
      <c r="CT22" s="10" t="str">
        <f>IF(CS22&gt;$J22,"SI","NO")</f>
        <v>NO</v>
      </c>
      <c r="CU22" s="132">
        <f>CS22*$I22</f>
        <v>9503030.8800000008</v>
      </c>
      <c r="CV22" s="10"/>
      <c r="CW22" s="10"/>
      <c r="CX22" s="10"/>
      <c r="CY22" s="10"/>
      <c r="CZ22" s="101">
        <v>35387</v>
      </c>
      <c r="DA22" s="112">
        <f>ROUND(CZ22,0)</f>
        <v>35387</v>
      </c>
      <c r="DB22" s="10" t="str">
        <f>IF(DA22&gt;$J22,"SI","NO")</f>
        <v>NO</v>
      </c>
      <c r="DC22" s="132">
        <f>DA22*$I22</f>
        <v>10344327.840000002</v>
      </c>
      <c r="DD22" s="101">
        <v>35499</v>
      </c>
      <c r="DE22" s="112">
        <f>ROUND(DD22,0)</f>
        <v>35499</v>
      </c>
      <c r="DF22" s="10" t="str">
        <f>IF(DE22&gt;$J22,"SI","NO")</f>
        <v>NO</v>
      </c>
      <c r="DG22" s="132">
        <f>DE22*$I22</f>
        <v>10377067.680000002</v>
      </c>
      <c r="DH22" s="101">
        <v>33070</v>
      </c>
      <c r="DI22" s="112">
        <f>ROUND(DH22,0)</f>
        <v>33070</v>
      </c>
      <c r="DJ22" s="10" t="str">
        <f>IF(DI22&gt;$J22,"SI","NO")</f>
        <v>NO</v>
      </c>
      <c r="DK22" s="132">
        <f>DI22*$I22</f>
        <v>9667022.4000000022</v>
      </c>
      <c r="DL22" s="10"/>
      <c r="DM22" s="10"/>
      <c r="DN22" s="10"/>
      <c r="DO22" s="10"/>
      <c r="DP22" s="10"/>
      <c r="DQ22" s="10"/>
      <c r="DR22" s="10"/>
      <c r="DS22" s="10"/>
      <c r="DT22" s="10"/>
      <c r="DU22" s="10"/>
      <c r="DV22" s="10"/>
      <c r="DW22" s="10"/>
      <c r="DX22" s="10"/>
      <c r="DY22" s="10"/>
      <c r="DZ22" s="10"/>
      <c r="EA22" s="10"/>
    </row>
    <row r="23" spans="1:131" ht="14.25" x14ac:dyDescent="0.2">
      <c r="A23" s="128" t="s">
        <v>238</v>
      </c>
      <c r="B23" s="128"/>
      <c r="C23" s="128"/>
      <c r="D23" s="128"/>
      <c r="E23" s="128"/>
      <c r="F23" s="128"/>
      <c r="G23" s="128"/>
      <c r="H23" s="128"/>
      <c r="I23" s="128"/>
      <c r="J23" s="128"/>
      <c r="K23" s="128"/>
      <c r="L23" s="114"/>
      <c r="M23" s="136"/>
      <c r="N23" s="136"/>
      <c r="O23" s="136"/>
      <c r="P23" s="114"/>
      <c r="Q23" s="136"/>
      <c r="R23" s="136"/>
      <c r="S23" s="136"/>
      <c r="T23" s="114"/>
      <c r="U23" s="136"/>
      <c r="V23" s="136"/>
      <c r="W23" s="136"/>
      <c r="X23" s="114"/>
      <c r="Y23" s="136"/>
      <c r="Z23" s="165"/>
      <c r="AA23" s="136"/>
      <c r="AB23" s="114"/>
      <c r="AC23" s="136"/>
      <c r="AD23" s="136"/>
      <c r="AE23" s="136"/>
      <c r="AF23" s="114"/>
      <c r="AG23" s="136"/>
      <c r="AH23" s="136"/>
      <c r="AI23" s="136"/>
      <c r="AJ23" s="114"/>
      <c r="AK23" s="136"/>
      <c r="AL23" s="136"/>
      <c r="AM23" s="136"/>
      <c r="AN23" s="114"/>
      <c r="AO23" s="136"/>
      <c r="AP23" s="136"/>
      <c r="AQ23" s="136"/>
      <c r="AR23" s="114"/>
      <c r="AS23" s="136"/>
      <c r="AT23" s="136"/>
      <c r="AU23" s="136"/>
      <c r="AV23" s="114"/>
      <c r="AW23" s="136"/>
      <c r="AX23" s="136"/>
      <c r="AY23" s="136"/>
      <c r="AZ23" s="114"/>
      <c r="BA23" s="114"/>
      <c r="BB23" s="114"/>
      <c r="BC23" s="114"/>
      <c r="BD23" s="114"/>
      <c r="BE23" s="136"/>
      <c r="BF23" s="136"/>
      <c r="BG23" s="136"/>
      <c r="BH23" s="114"/>
      <c r="BI23" s="136"/>
      <c r="BJ23" s="136"/>
      <c r="BK23" s="136"/>
      <c r="BL23" s="114"/>
      <c r="BM23" s="136"/>
      <c r="BN23" s="136"/>
      <c r="BO23" s="136"/>
      <c r="BP23" s="136" t="s">
        <v>233</v>
      </c>
      <c r="BQ23" s="136"/>
      <c r="BR23" s="136"/>
      <c r="BS23" s="136"/>
      <c r="BT23" s="136" t="s">
        <v>233</v>
      </c>
      <c r="BU23" s="136"/>
      <c r="BV23" s="136"/>
      <c r="BW23" s="136"/>
      <c r="BX23" s="136" t="s">
        <v>233</v>
      </c>
      <c r="BY23" s="136"/>
      <c r="BZ23" s="136"/>
      <c r="CA23" s="136"/>
      <c r="CB23" s="149"/>
      <c r="CC23" s="136"/>
      <c r="CD23" s="136"/>
      <c r="CE23" s="136"/>
      <c r="CF23" s="114"/>
      <c r="CG23" s="136"/>
      <c r="CH23" s="136"/>
      <c r="CI23" s="136"/>
      <c r="CJ23" s="114"/>
      <c r="CK23" s="136"/>
      <c r="CL23" s="136"/>
      <c r="CM23" s="136"/>
      <c r="CN23" s="114"/>
      <c r="CO23" s="136"/>
      <c r="CP23" s="136"/>
      <c r="CQ23" s="136"/>
      <c r="CR23" s="100"/>
      <c r="CS23" s="136"/>
      <c r="CT23" s="136"/>
      <c r="CU23" s="136"/>
      <c r="CV23" s="114"/>
      <c r="CW23" s="114"/>
      <c r="CX23" s="114"/>
      <c r="CY23" s="114"/>
      <c r="CZ23" s="114"/>
      <c r="DA23" s="136"/>
      <c r="DB23" s="136"/>
      <c r="DC23" s="136"/>
      <c r="DD23" s="114"/>
      <c r="DE23" s="136"/>
      <c r="DF23" s="136"/>
      <c r="DG23" s="136"/>
      <c r="DH23" s="114"/>
      <c r="DI23" s="136"/>
      <c r="DJ23" s="136"/>
      <c r="DK23" s="136"/>
      <c r="DL23" s="114"/>
      <c r="DM23" s="114"/>
      <c r="DN23" s="114"/>
      <c r="DO23" s="114"/>
      <c r="DP23" s="114"/>
      <c r="DQ23" s="114"/>
      <c r="DR23" s="114"/>
      <c r="DS23" s="114"/>
      <c r="DT23" s="114"/>
      <c r="DU23" s="114"/>
      <c r="DV23" s="114"/>
      <c r="DW23" s="114"/>
      <c r="DX23" s="114"/>
      <c r="DY23" s="114"/>
      <c r="DZ23" s="114"/>
      <c r="EA23" s="114"/>
    </row>
    <row r="24" spans="1:131" ht="15" customHeight="1" x14ac:dyDescent="0.2">
      <c r="A24" s="39">
        <v>8</v>
      </c>
      <c r="B24" s="25" t="s">
        <v>239</v>
      </c>
      <c r="C24" s="25"/>
      <c r="D24" s="25"/>
      <c r="E24" s="25"/>
      <c r="F24" s="25"/>
      <c r="G24" s="25"/>
      <c r="H24" s="25" t="s">
        <v>228</v>
      </c>
      <c r="I24" s="29">
        <v>5040</v>
      </c>
      <c r="J24" s="27">
        <v>2772</v>
      </c>
      <c r="K24" s="28">
        <f t="shared" ref="K24:K27" si="2">ROUND(I24*J24,2)</f>
        <v>13970880</v>
      </c>
      <c r="L24" s="100">
        <v>2744</v>
      </c>
      <c r="M24" s="112">
        <f>ROUND(L24,0)</f>
        <v>2744</v>
      </c>
      <c r="N24" s="10" t="str">
        <f>IF(M24&gt;$J24,"SI","NO")</f>
        <v>NO</v>
      </c>
      <c r="O24" s="132">
        <f>M24*$I24</f>
        <v>13829760</v>
      </c>
      <c r="P24" s="100">
        <v>1677</v>
      </c>
      <c r="Q24" s="112">
        <f>ROUND(P24,0)</f>
        <v>1677</v>
      </c>
      <c r="R24" s="10" t="str">
        <f>IF(Q24&gt;$J24,"SI","NO")</f>
        <v>NO</v>
      </c>
      <c r="S24" s="132">
        <f>Q24*$I24</f>
        <v>8452080</v>
      </c>
      <c r="T24" s="143">
        <v>2605</v>
      </c>
      <c r="U24" s="112">
        <f>ROUND(T24,0)</f>
        <v>2605</v>
      </c>
      <c r="V24" s="10" t="str">
        <f>IF(U24&gt;$J24,"SI","NO")</f>
        <v>NO</v>
      </c>
      <c r="W24" s="132">
        <f>U24*$I24</f>
        <v>13129200</v>
      </c>
      <c r="X24" s="163">
        <v>2523</v>
      </c>
      <c r="Y24" s="112">
        <f>ROUND(X24,0)</f>
        <v>2523</v>
      </c>
      <c r="Z24" s="164" t="str">
        <f>IF(U24&gt;$J24,"SI","NO")</f>
        <v>NO</v>
      </c>
      <c r="AA24" s="132">
        <f>Y24*$I24</f>
        <v>12715920</v>
      </c>
      <c r="AB24" s="28">
        <v>1940</v>
      </c>
      <c r="AC24" s="112">
        <f>ROUND(AB24,0)</f>
        <v>1940</v>
      </c>
      <c r="AD24" s="10" t="str">
        <f>IF(AC24&gt;$J24,"SI","NO")</f>
        <v>NO</v>
      </c>
      <c r="AE24" s="132">
        <f>AC24*$I24</f>
        <v>9777600</v>
      </c>
      <c r="AF24" s="28">
        <v>2700</v>
      </c>
      <c r="AG24" s="112">
        <f>ROUND(AF24,0)</f>
        <v>2700</v>
      </c>
      <c r="AH24" s="10" t="str">
        <f>IF(AG24&gt;$J24,"SI","NO")</f>
        <v>NO</v>
      </c>
      <c r="AI24" s="132">
        <f>AG24*$I24</f>
        <v>13608000</v>
      </c>
      <c r="AJ24" s="28">
        <v>2210</v>
      </c>
      <c r="AK24" s="112">
        <f>ROUND(AJ24,0)</f>
        <v>2210</v>
      </c>
      <c r="AL24" s="10" t="str">
        <f>IF(AK24&gt;$J24,"SI","NO")</f>
        <v>NO</v>
      </c>
      <c r="AM24" s="132">
        <f>AK24*$I24</f>
        <v>11138400</v>
      </c>
      <c r="AN24" s="158">
        <v>2552.46</v>
      </c>
      <c r="AO24" s="112">
        <f>ROUND(AN24,0)</f>
        <v>2552</v>
      </c>
      <c r="AP24" s="10" t="str">
        <f>IF(AO24&gt;$J24,"SI","NO")</f>
        <v>NO</v>
      </c>
      <c r="AQ24" s="132">
        <f>AO24*$I24</f>
        <v>12862080</v>
      </c>
      <c r="AR24" s="27">
        <v>2471</v>
      </c>
      <c r="AS24" s="112">
        <f>ROUND(AR24,0)</f>
        <v>2471</v>
      </c>
      <c r="AT24" s="10" t="str">
        <f>IF(AS24&gt;$J24,"SI","NO")</f>
        <v>NO</v>
      </c>
      <c r="AU24" s="132">
        <f>AS24*$I24</f>
        <v>12453840</v>
      </c>
      <c r="AV24" s="28">
        <v>2384</v>
      </c>
      <c r="AW24" s="112">
        <f>ROUND(AV24,0)</f>
        <v>2384</v>
      </c>
      <c r="AX24" s="10" t="str">
        <f>IF(AW24&gt;$J24,"SI","NO")</f>
        <v>NO</v>
      </c>
      <c r="AY24" s="132">
        <f>AW24*$I24</f>
        <v>12015360</v>
      </c>
      <c r="AZ24" s="10"/>
      <c r="BA24" s="10"/>
      <c r="BB24" s="10"/>
      <c r="BC24" s="10"/>
      <c r="BD24" s="28">
        <v>1875</v>
      </c>
      <c r="BE24" s="112">
        <f>ROUND(BD24,0)</f>
        <v>1875</v>
      </c>
      <c r="BF24" s="10" t="str">
        <f>IF(BE24&gt;$J24,"SI","NO")</f>
        <v>NO</v>
      </c>
      <c r="BG24" s="132">
        <f>BE24*$I24</f>
        <v>9450000</v>
      </c>
      <c r="BH24" s="28">
        <v>2730</v>
      </c>
      <c r="BI24" s="112">
        <f>ROUND(BH24,0)</f>
        <v>2730</v>
      </c>
      <c r="BJ24" s="10" t="str">
        <f>IF(BI24&gt;$J24,"SI","NO")</f>
        <v>NO</v>
      </c>
      <c r="BK24" s="132">
        <f>BI24*$I24</f>
        <v>13759200</v>
      </c>
      <c r="BL24" s="28">
        <v>2650</v>
      </c>
      <c r="BM24" s="112">
        <f>ROUND(BL24,0)</f>
        <v>2650</v>
      </c>
      <c r="BN24" s="10" t="str">
        <f>IF(BM24&gt;$J24,"SI","NO")</f>
        <v>NO</v>
      </c>
      <c r="BO24" s="132">
        <f>BM24*$I24</f>
        <v>13356000</v>
      </c>
      <c r="BP24" s="112">
        <v>2470</v>
      </c>
      <c r="BQ24" s="112">
        <f>ROUND(BP24,0)</f>
        <v>2470</v>
      </c>
      <c r="BR24" s="10" t="str">
        <f>IF(BQ24&gt;$J24,"SI","NO")</f>
        <v>NO</v>
      </c>
      <c r="BS24" s="132">
        <f>BQ24*$I24</f>
        <v>12448800</v>
      </c>
      <c r="BT24" s="112">
        <v>2626</v>
      </c>
      <c r="BU24" s="112">
        <f>ROUND(BT24,0)</f>
        <v>2626</v>
      </c>
      <c r="BV24" s="10" t="str">
        <f>IF(BU24&gt;$J24,"SI","NO")</f>
        <v>NO</v>
      </c>
      <c r="BW24" s="132">
        <f>BU24*$I24</f>
        <v>13235040</v>
      </c>
      <c r="BX24" s="132">
        <v>2356</v>
      </c>
      <c r="BY24" s="112">
        <f>ROUND(BX24,0)</f>
        <v>2356</v>
      </c>
      <c r="BZ24" s="10" t="str">
        <f>IF(BY24&gt;$J24,"SI","NO")</f>
        <v>NO</v>
      </c>
      <c r="CA24" s="132">
        <f>BY24*$I24</f>
        <v>11874240</v>
      </c>
      <c r="CB24" s="177">
        <v>2566</v>
      </c>
      <c r="CC24" s="112">
        <f>ROUND(CB24,0)</f>
        <v>2566</v>
      </c>
      <c r="CD24" s="10" t="str">
        <f>IF(CC24&gt;$J24,"SI","NO")</f>
        <v>NO</v>
      </c>
      <c r="CE24" s="132">
        <f>CC24*$I24</f>
        <v>12932640</v>
      </c>
      <c r="CF24" s="100">
        <v>2356</v>
      </c>
      <c r="CG24" s="112">
        <f>ROUND(CF24,0)</f>
        <v>2356</v>
      </c>
      <c r="CH24" s="10" t="str">
        <f>IF(CG24&gt;$J24,"SI","NO")</f>
        <v>NO</v>
      </c>
      <c r="CI24" s="132">
        <f>CG24*$I24</f>
        <v>11874240</v>
      </c>
      <c r="CJ24" s="100">
        <v>2200</v>
      </c>
      <c r="CK24" s="112">
        <f>ROUND(CJ24,0)</f>
        <v>2200</v>
      </c>
      <c r="CL24" s="10" t="str">
        <f>IF(CK24&gt;$J24,"SI","NO")</f>
        <v>NO</v>
      </c>
      <c r="CM24" s="132">
        <f>CK24*$I24</f>
        <v>11088000</v>
      </c>
      <c r="CN24" s="100">
        <v>2500</v>
      </c>
      <c r="CO24" s="112">
        <f>ROUND(CN24,0)</f>
        <v>2500</v>
      </c>
      <c r="CP24" s="10" t="str">
        <f>IF(CO24&gt;$J24,"SI","NO")</f>
        <v>NO</v>
      </c>
      <c r="CQ24" s="132">
        <f>CO24*$I24</f>
        <v>12600000</v>
      </c>
      <c r="CR24" s="100">
        <v>2412</v>
      </c>
      <c r="CS24" s="112">
        <f>ROUND(CR24,0)</f>
        <v>2412</v>
      </c>
      <c r="CT24" s="10" t="str">
        <f>IF(CS24&gt;$J24,"SI","NO")</f>
        <v>NO</v>
      </c>
      <c r="CU24" s="132">
        <f>CS24*$I24</f>
        <v>12156480</v>
      </c>
      <c r="CV24" s="10"/>
      <c r="CW24" s="10"/>
      <c r="CX24" s="10"/>
      <c r="CY24" s="10"/>
      <c r="CZ24" s="100">
        <v>2625</v>
      </c>
      <c r="DA24" s="112">
        <f>ROUND(CZ24,0)</f>
        <v>2625</v>
      </c>
      <c r="DB24" s="10" t="str">
        <f>IF(DA24&gt;$J24,"SI","NO")</f>
        <v>NO</v>
      </c>
      <c r="DC24" s="132">
        <f>DA24*$I24</f>
        <v>13230000</v>
      </c>
      <c r="DD24" s="100">
        <v>2633</v>
      </c>
      <c r="DE24" s="112">
        <f>ROUND(DD24,0)</f>
        <v>2633</v>
      </c>
      <c r="DF24" s="10" t="str">
        <f>IF(DE24&gt;$J24,"SI","NO")</f>
        <v>NO</v>
      </c>
      <c r="DG24" s="132">
        <f>DE24*$I24</f>
        <v>13270320</v>
      </c>
      <c r="DH24" s="100">
        <v>2453</v>
      </c>
      <c r="DI24" s="112">
        <f>ROUND(DH24,0)</f>
        <v>2453</v>
      </c>
      <c r="DJ24" s="10" t="str">
        <f>IF(DI24&gt;$J24,"SI","NO")</f>
        <v>NO</v>
      </c>
      <c r="DK24" s="132">
        <f>DI24*$I24</f>
        <v>12363120</v>
      </c>
      <c r="DL24" s="10"/>
      <c r="DM24" s="10"/>
      <c r="DN24" s="10"/>
      <c r="DO24" s="10"/>
      <c r="DP24" s="10"/>
      <c r="DQ24" s="10"/>
      <c r="DR24" s="10"/>
      <c r="DS24" s="10"/>
      <c r="DT24" s="10"/>
      <c r="DU24" s="10"/>
      <c r="DV24" s="10"/>
      <c r="DW24" s="10"/>
      <c r="DX24" s="10"/>
      <c r="DY24" s="10"/>
      <c r="DZ24" s="10"/>
      <c r="EA24" s="10"/>
    </row>
    <row r="25" spans="1:131" ht="15" customHeight="1" x14ac:dyDescent="0.2">
      <c r="A25" s="39">
        <v>9</v>
      </c>
      <c r="B25" s="25" t="s">
        <v>240</v>
      </c>
      <c r="C25" s="25"/>
      <c r="D25" s="25"/>
      <c r="E25" s="25"/>
      <c r="F25" s="25"/>
      <c r="G25" s="25"/>
      <c r="H25" s="25" t="s">
        <v>228</v>
      </c>
      <c r="I25" s="29">
        <v>126</v>
      </c>
      <c r="J25" s="27">
        <v>3572</v>
      </c>
      <c r="K25" s="28">
        <f t="shared" si="2"/>
        <v>450072</v>
      </c>
      <c r="L25" s="101">
        <v>3536</v>
      </c>
      <c r="M25" s="112">
        <f>ROUND(L25,0)</f>
        <v>3536</v>
      </c>
      <c r="N25" s="10" t="str">
        <f>IF(M25&gt;$J25,"SI","NO")</f>
        <v>NO</v>
      </c>
      <c r="O25" s="132">
        <f>M25*$I25</f>
        <v>445536</v>
      </c>
      <c r="P25" s="101">
        <v>2161</v>
      </c>
      <c r="Q25" s="112">
        <f>ROUND(P25,0)</f>
        <v>2161</v>
      </c>
      <c r="R25" s="10" t="str">
        <f>IF(Q25&gt;$J25,"SI","NO")</f>
        <v>NO</v>
      </c>
      <c r="S25" s="132">
        <f>Q25*$I25</f>
        <v>272286</v>
      </c>
      <c r="T25" s="144">
        <v>3358</v>
      </c>
      <c r="U25" s="112">
        <f>ROUND(T25,0)</f>
        <v>3358</v>
      </c>
      <c r="V25" s="10" t="str">
        <f>IF(U25&gt;$J25,"SI","NO")</f>
        <v>NO</v>
      </c>
      <c r="W25" s="132">
        <f>U25*$I25</f>
        <v>423108</v>
      </c>
      <c r="X25" s="163">
        <v>3251</v>
      </c>
      <c r="Y25" s="112">
        <f>ROUND(X25,0)</f>
        <v>3251</v>
      </c>
      <c r="Z25" s="153" t="str">
        <f>IF(U25&gt;$J25,"SI","NO")</f>
        <v>NO</v>
      </c>
      <c r="AA25" s="132">
        <f>Y25*$I25</f>
        <v>409626</v>
      </c>
      <c r="AB25" s="28">
        <v>2500</v>
      </c>
      <c r="AC25" s="112">
        <f>ROUND(AB25,0)</f>
        <v>2500</v>
      </c>
      <c r="AD25" s="10" t="str">
        <f>IF(AC25&gt;$J25,"SI","NO")</f>
        <v>NO</v>
      </c>
      <c r="AE25" s="132">
        <f>AC25*$I25</f>
        <v>315000</v>
      </c>
      <c r="AF25" s="28">
        <v>3400</v>
      </c>
      <c r="AG25" s="112">
        <f>ROUND(AF25,0)</f>
        <v>3400</v>
      </c>
      <c r="AH25" s="10" t="str">
        <f>IF(AG25&gt;$J25,"SI","NO")</f>
        <v>NO</v>
      </c>
      <c r="AI25" s="132">
        <f>AG25*$I25</f>
        <v>428400</v>
      </c>
      <c r="AJ25" s="28">
        <v>2850</v>
      </c>
      <c r="AK25" s="112">
        <f>ROUND(AJ25,0)</f>
        <v>2850</v>
      </c>
      <c r="AL25" s="10" t="str">
        <f>IF(AK25&gt;$J25,"SI","NO")</f>
        <v>NO</v>
      </c>
      <c r="AM25" s="132">
        <f>AK25*$I25</f>
        <v>359100</v>
      </c>
      <c r="AN25" s="158">
        <v>3289.1</v>
      </c>
      <c r="AO25" s="112">
        <f>ROUND(AN25,0)</f>
        <v>3289</v>
      </c>
      <c r="AP25" s="10" t="str">
        <f>IF(AO25&gt;$J25,"SI","NO")</f>
        <v>NO</v>
      </c>
      <c r="AQ25" s="132">
        <f>AO25*$I25</f>
        <v>414414</v>
      </c>
      <c r="AR25" s="27">
        <v>3184</v>
      </c>
      <c r="AS25" s="112">
        <f>ROUND(AR25,0)</f>
        <v>3184</v>
      </c>
      <c r="AT25" s="10" t="str">
        <f>IF(AS25&gt;$J25,"SI","NO")</f>
        <v>NO</v>
      </c>
      <c r="AU25" s="132">
        <f>AS25*$I25</f>
        <v>401184</v>
      </c>
      <c r="AV25" s="28">
        <v>3072</v>
      </c>
      <c r="AW25" s="112">
        <f>ROUND(AV25,0)</f>
        <v>3072</v>
      </c>
      <c r="AX25" s="10" t="str">
        <f>IF(AW25&gt;$J25,"SI","NO")</f>
        <v>NO</v>
      </c>
      <c r="AY25" s="132">
        <f>AW25*$I25</f>
        <v>387072</v>
      </c>
      <c r="AZ25" s="10"/>
      <c r="BA25" s="10"/>
      <c r="BB25" s="10"/>
      <c r="BC25" s="10"/>
      <c r="BD25" s="28">
        <v>2416</v>
      </c>
      <c r="BE25" s="112">
        <f>ROUND(BD25,0)</f>
        <v>2416</v>
      </c>
      <c r="BF25" s="10" t="str">
        <f>IF(BE25&gt;$J25,"SI","NO")</f>
        <v>NO</v>
      </c>
      <c r="BG25" s="132">
        <f>BE25*$I25</f>
        <v>304416</v>
      </c>
      <c r="BH25" s="28">
        <v>3429</v>
      </c>
      <c r="BI25" s="112">
        <f>ROUND(BH25,0)</f>
        <v>3429</v>
      </c>
      <c r="BJ25" s="10" t="str">
        <f>IF(BI25&gt;$J25,"SI","NO")</f>
        <v>NO</v>
      </c>
      <c r="BK25" s="132">
        <f>BI25*$I25</f>
        <v>432054</v>
      </c>
      <c r="BL25" s="28">
        <v>3010</v>
      </c>
      <c r="BM25" s="112">
        <f>ROUND(BL25,0)</f>
        <v>3010</v>
      </c>
      <c r="BN25" s="10" t="str">
        <f>IF(BM25&gt;$J25,"SI","NO")</f>
        <v>NO</v>
      </c>
      <c r="BO25" s="132">
        <f>BM25*$I25</f>
        <v>379260</v>
      </c>
      <c r="BP25" s="112">
        <v>3183</v>
      </c>
      <c r="BQ25" s="112">
        <f>ROUND(BP25,0)</f>
        <v>3183</v>
      </c>
      <c r="BR25" s="10" t="str">
        <f>IF(BQ25&gt;$J25,"SI","NO")</f>
        <v>NO</v>
      </c>
      <c r="BS25" s="132">
        <f>BQ25*$I25</f>
        <v>401058</v>
      </c>
      <c r="BT25" s="112">
        <v>3384</v>
      </c>
      <c r="BU25" s="112">
        <f>ROUND(BT25,0)</f>
        <v>3384</v>
      </c>
      <c r="BV25" s="10" t="str">
        <f>IF(BU25&gt;$J25,"SI","NO")</f>
        <v>NO</v>
      </c>
      <c r="BW25" s="132">
        <f>BU25*$I25</f>
        <v>426384</v>
      </c>
      <c r="BX25" s="132">
        <v>3036</v>
      </c>
      <c r="BY25" s="112">
        <f>ROUND(BX25,0)</f>
        <v>3036</v>
      </c>
      <c r="BZ25" s="10" t="str">
        <f>IF(BY25&gt;$J25,"SI","NO")</f>
        <v>NO</v>
      </c>
      <c r="CA25" s="132">
        <f>BY25*$I25</f>
        <v>382536</v>
      </c>
      <c r="CB25" s="177">
        <v>3334</v>
      </c>
      <c r="CC25" s="112">
        <f>ROUND(CB25,0)</f>
        <v>3334</v>
      </c>
      <c r="CD25" s="10" t="str">
        <f>IF(CC25&gt;$J25,"SI","NO")</f>
        <v>NO</v>
      </c>
      <c r="CE25" s="132">
        <f>CC25*$I25</f>
        <v>420084</v>
      </c>
      <c r="CF25" s="101">
        <v>3036</v>
      </c>
      <c r="CG25" s="112">
        <f>ROUND(CF25,0)</f>
        <v>3036</v>
      </c>
      <c r="CH25" s="10" t="str">
        <f>IF(CG25&gt;$J25,"SI","NO")</f>
        <v>NO</v>
      </c>
      <c r="CI25" s="132">
        <f>CG25*$I25</f>
        <v>382536</v>
      </c>
      <c r="CJ25" s="101">
        <v>2250</v>
      </c>
      <c r="CK25" s="112">
        <f>ROUND(CJ25,0)</f>
        <v>2250</v>
      </c>
      <c r="CL25" s="10" t="str">
        <f>IF(CK25&gt;$J25,"SI","NO")</f>
        <v>NO</v>
      </c>
      <c r="CM25" s="132">
        <f>CK25*$I25</f>
        <v>283500</v>
      </c>
      <c r="CN25" s="100">
        <v>3200</v>
      </c>
      <c r="CO25" s="112">
        <f>ROUND(CN25,0)</f>
        <v>3200</v>
      </c>
      <c r="CP25" s="10" t="str">
        <f>IF(CO25&gt;$J25,"SI","NO")</f>
        <v>NO</v>
      </c>
      <c r="CQ25" s="132">
        <f>CO25*$I25</f>
        <v>403200</v>
      </c>
      <c r="CR25" s="100">
        <v>3108</v>
      </c>
      <c r="CS25" s="112">
        <f>ROUND(CR25,0)</f>
        <v>3108</v>
      </c>
      <c r="CT25" s="10" t="str">
        <f>IF(CS25&gt;$J25,"SI","NO")</f>
        <v>NO</v>
      </c>
      <c r="CU25" s="132">
        <f>CS25*$I25</f>
        <v>391608</v>
      </c>
      <c r="CV25" s="10"/>
      <c r="CW25" s="10"/>
      <c r="CX25" s="10"/>
      <c r="CY25" s="10"/>
      <c r="CZ25" s="101">
        <v>3383</v>
      </c>
      <c r="DA25" s="112">
        <f>ROUND(CZ25,0)</f>
        <v>3383</v>
      </c>
      <c r="DB25" s="10" t="str">
        <f>IF(DA25&gt;$J25,"SI","NO")</f>
        <v>NO</v>
      </c>
      <c r="DC25" s="132">
        <f>DA25*$I25</f>
        <v>426258</v>
      </c>
      <c r="DD25" s="101">
        <v>3393</v>
      </c>
      <c r="DE25" s="112">
        <f>ROUND(DD25,0)</f>
        <v>3393</v>
      </c>
      <c r="DF25" s="10" t="str">
        <f>IF(DE25&gt;$J25,"SI","NO")</f>
        <v>NO</v>
      </c>
      <c r="DG25" s="132">
        <f>DE25*$I25</f>
        <v>427518</v>
      </c>
      <c r="DH25" s="101">
        <v>3161</v>
      </c>
      <c r="DI25" s="112">
        <f>ROUND(DH25,0)</f>
        <v>3161</v>
      </c>
      <c r="DJ25" s="10" t="str">
        <f>IF(DI25&gt;$J25,"SI","NO")</f>
        <v>NO</v>
      </c>
      <c r="DK25" s="132">
        <f>DI25*$I25</f>
        <v>398286</v>
      </c>
      <c r="DL25" s="10"/>
      <c r="DM25" s="10"/>
      <c r="DN25" s="10"/>
      <c r="DO25" s="10"/>
      <c r="DP25" s="10"/>
      <c r="DQ25" s="10"/>
      <c r="DR25" s="10"/>
      <c r="DS25" s="10"/>
      <c r="DT25" s="10"/>
      <c r="DU25" s="10"/>
      <c r="DV25" s="10"/>
      <c r="DW25" s="10"/>
      <c r="DX25" s="10"/>
      <c r="DY25" s="10"/>
      <c r="DZ25" s="10"/>
      <c r="EA25" s="10"/>
    </row>
    <row r="26" spans="1:131" ht="15" customHeight="1" x14ac:dyDescent="0.2">
      <c r="A26" s="39">
        <v>10</v>
      </c>
      <c r="B26" s="25" t="s">
        <v>241</v>
      </c>
      <c r="C26" s="25"/>
      <c r="D26" s="25"/>
      <c r="E26" s="25"/>
      <c r="F26" s="25"/>
      <c r="G26" s="25"/>
      <c r="H26" s="25" t="s">
        <v>231</v>
      </c>
      <c r="I26" s="29">
        <v>584.6400000000001</v>
      </c>
      <c r="J26" s="27">
        <v>39851</v>
      </c>
      <c r="K26" s="28">
        <f t="shared" si="2"/>
        <v>23298488.640000001</v>
      </c>
      <c r="L26" s="101">
        <v>39452</v>
      </c>
      <c r="M26" s="112">
        <f>ROUND(L26,0)</f>
        <v>39452</v>
      </c>
      <c r="N26" s="10" t="str">
        <f>IF(M26&gt;$J26,"SI","NO")</f>
        <v>NO</v>
      </c>
      <c r="O26" s="132">
        <f>M26*$I26</f>
        <v>23065217.280000005</v>
      </c>
      <c r="P26" s="101">
        <v>24110</v>
      </c>
      <c r="Q26" s="112">
        <f>ROUND(P26,0)</f>
        <v>24110</v>
      </c>
      <c r="R26" s="10" t="str">
        <f>IF(Q26&gt;$J26,"SI","NO")</f>
        <v>NO</v>
      </c>
      <c r="S26" s="132">
        <f>Q26*$I26</f>
        <v>14095670.400000002</v>
      </c>
      <c r="T26" s="144">
        <v>37460</v>
      </c>
      <c r="U26" s="112">
        <f>ROUND(T26,0)</f>
        <v>37460</v>
      </c>
      <c r="V26" s="10" t="str">
        <f>IF(U26&gt;$J26,"SI","NO")</f>
        <v>NO</v>
      </c>
      <c r="W26" s="132">
        <f>U26*$I26</f>
        <v>21900614.400000002</v>
      </c>
      <c r="X26" s="163">
        <v>36264</v>
      </c>
      <c r="Y26" s="112">
        <f>ROUND(X26,0)</f>
        <v>36264</v>
      </c>
      <c r="Z26" s="164" t="str">
        <f>IF(U26&gt;$J26,"SI","NO")</f>
        <v>NO</v>
      </c>
      <c r="AA26" s="132">
        <f>Y26*$I26</f>
        <v>21201384.960000005</v>
      </c>
      <c r="AB26" s="28">
        <v>27896</v>
      </c>
      <c r="AC26" s="112">
        <f>ROUND(AB26,0)</f>
        <v>27896</v>
      </c>
      <c r="AD26" s="10" t="str">
        <f>IF(AC26&gt;$J26,"SI","NO")</f>
        <v>NO</v>
      </c>
      <c r="AE26" s="132">
        <f>AC26*$I26</f>
        <v>16309117.440000003</v>
      </c>
      <c r="AF26" s="28">
        <v>37800</v>
      </c>
      <c r="AG26" s="112">
        <f>ROUND(AF26,0)</f>
        <v>37800</v>
      </c>
      <c r="AH26" s="10" t="str">
        <f>IF(AG26&gt;$J26,"SI","NO")</f>
        <v>NO</v>
      </c>
      <c r="AI26" s="132">
        <f>AG26*$I26</f>
        <v>22099392.000000004</v>
      </c>
      <c r="AJ26" s="28">
        <v>31800</v>
      </c>
      <c r="AK26" s="112">
        <f>ROUND(AJ26,0)</f>
        <v>31800</v>
      </c>
      <c r="AL26" s="10" t="str">
        <f>IF(AK26&gt;$J26,"SI","NO")</f>
        <v>NO</v>
      </c>
      <c r="AM26" s="132">
        <f>AK26*$I26</f>
        <v>18591552.000000004</v>
      </c>
      <c r="AN26" s="158">
        <v>36694.800000000003</v>
      </c>
      <c r="AO26" s="112">
        <f>ROUND(AN26,0)</f>
        <v>36695</v>
      </c>
      <c r="AP26" s="10" t="str">
        <f>IF(AO26&gt;$J26,"SI","NO")</f>
        <v>NO</v>
      </c>
      <c r="AQ26" s="132">
        <f>AO26*$I26</f>
        <v>21453364.800000004</v>
      </c>
      <c r="AR26" s="27">
        <v>35519</v>
      </c>
      <c r="AS26" s="112">
        <f>ROUND(AR26,0)</f>
        <v>35519</v>
      </c>
      <c r="AT26" s="10" t="str">
        <f>IF(AS26&gt;$J26,"SI","NO")</f>
        <v>NO</v>
      </c>
      <c r="AU26" s="132">
        <f>AS26*$I26</f>
        <v>20765828.160000004</v>
      </c>
      <c r="AV26" s="28">
        <v>34272</v>
      </c>
      <c r="AW26" s="112">
        <f>ROUND(AV26,0)</f>
        <v>34272</v>
      </c>
      <c r="AX26" s="10" t="str">
        <f>IF(AW26&gt;$J26,"SI","NO")</f>
        <v>NO</v>
      </c>
      <c r="AY26" s="132">
        <f>AW26*$I26</f>
        <v>20036782.080000002</v>
      </c>
      <c r="AZ26" s="10"/>
      <c r="BA26" s="10"/>
      <c r="BB26" s="10"/>
      <c r="BC26" s="10"/>
      <c r="BD26" s="28">
        <v>26956</v>
      </c>
      <c r="BE26" s="112">
        <f>ROUND(BD26,0)</f>
        <v>26956</v>
      </c>
      <c r="BF26" s="10" t="str">
        <f>IF(BE26&gt;$J26,"SI","NO")</f>
        <v>NO</v>
      </c>
      <c r="BG26" s="132">
        <f>BE26*$I26</f>
        <v>15759555.840000004</v>
      </c>
      <c r="BH26" s="28">
        <v>39054</v>
      </c>
      <c r="BI26" s="112">
        <f>ROUND(BH26,0)</f>
        <v>39054</v>
      </c>
      <c r="BJ26" s="10" t="str">
        <f>IF(BI26&gt;$J26,"SI","NO")</f>
        <v>NO</v>
      </c>
      <c r="BK26" s="132">
        <f>BI26*$I26</f>
        <v>22832530.560000002</v>
      </c>
      <c r="BL26" s="28">
        <v>35450</v>
      </c>
      <c r="BM26" s="112">
        <f>ROUND(BL26,0)</f>
        <v>35450</v>
      </c>
      <c r="BN26" s="10" t="str">
        <f>IF(BM26&gt;$J26,"SI","NO")</f>
        <v>NO</v>
      </c>
      <c r="BO26" s="132">
        <f>BM26*$I26</f>
        <v>20725488.000000004</v>
      </c>
      <c r="BP26" s="112">
        <v>35507</v>
      </c>
      <c r="BQ26" s="112">
        <f>ROUND(BP26,0)</f>
        <v>35507</v>
      </c>
      <c r="BR26" s="10" t="str">
        <f>IF(BQ26&gt;$J26,"SI","NO")</f>
        <v>NO</v>
      </c>
      <c r="BS26" s="132">
        <f>BQ26*$I26</f>
        <v>20758812.480000004</v>
      </c>
      <c r="BT26" s="112">
        <v>37752</v>
      </c>
      <c r="BU26" s="112">
        <f>ROUND(BT26,0)</f>
        <v>37752</v>
      </c>
      <c r="BV26" s="10" t="str">
        <f>IF(BU26&gt;$J26,"SI","NO")</f>
        <v>NO</v>
      </c>
      <c r="BW26" s="132">
        <f>BU26*$I26</f>
        <v>22071329.280000005</v>
      </c>
      <c r="BX26" s="132">
        <v>33874</v>
      </c>
      <c r="BY26" s="112">
        <f>ROUND(BX26,0)</f>
        <v>33874</v>
      </c>
      <c r="BZ26" s="10" t="str">
        <f>IF(BY26&gt;$J26,"SI","NO")</f>
        <v>NO</v>
      </c>
      <c r="CA26" s="132">
        <f>BY26*$I26</f>
        <v>19804095.360000003</v>
      </c>
      <c r="CB26" s="177">
        <v>38161</v>
      </c>
      <c r="CC26" s="112">
        <f>ROUND(CB26,0)</f>
        <v>38161</v>
      </c>
      <c r="CD26" s="10" t="str">
        <f>IF(CC26&gt;$J26,"SI","NO")</f>
        <v>NO</v>
      </c>
      <c r="CE26" s="132">
        <f>CC26*$I26</f>
        <v>22310447.040000003</v>
      </c>
      <c r="CF26" s="101">
        <v>33873</v>
      </c>
      <c r="CG26" s="112">
        <f>ROUND(CF26,0)</f>
        <v>33873</v>
      </c>
      <c r="CH26" s="10" t="str">
        <f>IF(CG26&gt;$J26,"SI","NO")</f>
        <v>NO</v>
      </c>
      <c r="CI26" s="132">
        <f>CG26*$I26</f>
        <v>19803510.720000003</v>
      </c>
      <c r="CJ26" s="101">
        <v>23000</v>
      </c>
      <c r="CK26" s="112">
        <f>ROUND(CJ26,0)</f>
        <v>23000</v>
      </c>
      <c r="CL26" s="10" t="str">
        <f>IF(CK26&gt;$J26,"SI","NO")</f>
        <v>NO</v>
      </c>
      <c r="CM26" s="132">
        <f>CK26*$I26</f>
        <v>13446720.000000002</v>
      </c>
      <c r="CN26" s="100">
        <v>35900</v>
      </c>
      <c r="CO26" s="112">
        <f>ROUND(CN26,0)</f>
        <v>35900</v>
      </c>
      <c r="CP26" s="10" t="str">
        <f>IF(CO26&gt;$J26,"SI","NO")</f>
        <v>NO</v>
      </c>
      <c r="CQ26" s="132">
        <f>CO26*$I26</f>
        <v>20988576.000000004</v>
      </c>
      <c r="CR26" s="100">
        <v>34670</v>
      </c>
      <c r="CS26" s="112">
        <f>ROUND(CR26,0)</f>
        <v>34670</v>
      </c>
      <c r="CT26" s="10" t="str">
        <f>IF(CS26&gt;$J26,"SI","NO")</f>
        <v>NO</v>
      </c>
      <c r="CU26" s="132">
        <f>CS26*$I26</f>
        <v>20269468.800000004</v>
      </c>
      <c r="CV26" s="10"/>
      <c r="CW26" s="10"/>
      <c r="CX26" s="10"/>
      <c r="CY26" s="10"/>
      <c r="CZ26" s="101">
        <v>37739</v>
      </c>
      <c r="DA26" s="112">
        <f>ROUND(CZ26,0)</f>
        <v>37739</v>
      </c>
      <c r="DB26" s="10" t="str">
        <f>IF(DA26&gt;$J26,"SI","NO")</f>
        <v>NO</v>
      </c>
      <c r="DC26" s="132">
        <f>DA26*$I26</f>
        <v>22063728.960000005</v>
      </c>
      <c r="DD26" s="101">
        <v>37858</v>
      </c>
      <c r="DE26" s="112">
        <f>ROUND(DD26,0)</f>
        <v>37858</v>
      </c>
      <c r="DF26" s="10" t="str">
        <f>IF(DE26&gt;$J26,"SI","NO")</f>
        <v>NO</v>
      </c>
      <c r="DG26" s="132">
        <f>DE26*$I26</f>
        <v>22133301.120000005</v>
      </c>
      <c r="DH26" s="101">
        <v>35268</v>
      </c>
      <c r="DI26" s="112">
        <f>ROUND(DH26,0)</f>
        <v>35268</v>
      </c>
      <c r="DJ26" s="10" t="str">
        <f>IF(DI26&gt;$J26,"SI","NO")</f>
        <v>NO</v>
      </c>
      <c r="DK26" s="132">
        <f>DI26*$I26</f>
        <v>20619083.520000003</v>
      </c>
      <c r="DL26" s="10"/>
      <c r="DM26" s="10"/>
      <c r="DN26" s="10"/>
      <c r="DO26" s="10"/>
      <c r="DP26" s="10"/>
      <c r="DQ26" s="10"/>
      <c r="DR26" s="10"/>
      <c r="DS26" s="10"/>
      <c r="DT26" s="10"/>
      <c r="DU26" s="10"/>
      <c r="DV26" s="10"/>
      <c r="DW26" s="10"/>
      <c r="DX26" s="10"/>
      <c r="DY26" s="10"/>
      <c r="DZ26" s="10"/>
      <c r="EA26" s="10"/>
    </row>
    <row r="27" spans="1:131" ht="15.75" customHeight="1" x14ac:dyDescent="0.2">
      <c r="A27" s="39">
        <v>11</v>
      </c>
      <c r="B27" s="25" t="s">
        <v>242</v>
      </c>
      <c r="C27" s="25"/>
      <c r="D27" s="25"/>
      <c r="E27" s="25"/>
      <c r="F27" s="25"/>
      <c r="G27" s="25"/>
      <c r="H27" s="25" t="s">
        <v>231</v>
      </c>
      <c r="I27" s="29">
        <v>292.32000000000005</v>
      </c>
      <c r="J27" s="27">
        <v>37153</v>
      </c>
      <c r="K27" s="28">
        <f t="shared" si="2"/>
        <v>10860564.960000001</v>
      </c>
      <c r="L27" s="101">
        <v>36781</v>
      </c>
      <c r="M27" s="112">
        <f>ROUND(L27,0)</f>
        <v>36781</v>
      </c>
      <c r="N27" s="10" t="str">
        <f>IF(M27&gt;$J27,"SI","NO")</f>
        <v>NO</v>
      </c>
      <c r="O27" s="132">
        <f>M27*$I27</f>
        <v>10751821.920000002</v>
      </c>
      <c r="P27" s="101">
        <v>22478</v>
      </c>
      <c r="Q27" s="112">
        <f>ROUND(P27,0)</f>
        <v>22478</v>
      </c>
      <c r="R27" s="10" t="str">
        <f>IF(Q27&gt;$J27,"SI","NO")</f>
        <v>NO</v>
      </c>
      <c r="S27" s="132">
        <f>Q27*$I27</f>
        <v>6570768.9600000009</v>
      </c>
      <c r="T27" s="144">
        <v>34924</v>
      </c>
      <c r="U27" s="112">
        <f>ROUND(T27,0)</f>
        <v>34924</v>
      </c>
      <c r="V27" s="10" t="str">
        <f>IF(U27&gt;$J27,"SI","NO")</f>
        <v>NO</v>
      </c>
      <c r="W27" s="132">
        <f>U27*$I27</f>
        <v>10208983.680000002</v>
      </c>
      <c r="X27" s="163">
        <v>33809</v>
      </c>
      <c r="Y27" s="112">
        <f>ROUND(X27,0)</f>
        <v>33809</v>
      </c>
      <c r="Z27" s="153" t="str">
        <f>IF(U27&gt;$J27,"SI","NO")</f>
        <v>NO</v>
      </c>
      <c r="AA27" s="132">
        <f>Y27*$I27</f>
        <v>9883046.8800000008</v>
      </c>
      <c r="AB27" s="28">
        <v>26007</v>
      </c>
      <c r="AC27" s="112">
        <f>ROUND(AB27,0)</f>
        <v>26007</v>
      </c>
      <c r="AD27" s="10" t="str">
        <f>IF(AC27&gt;$J27,"SI","NO")</f>
        <v>NO</v>
      </c>
      <c r="AE27" s="132">
        <f>AC27*$I27</f>
        <v>7602366.2400000012</v>
      </c>
      <c r="AF27" s="28">
        <v>35200</v>
      </c>
      <c r="AG27" s="112">
        <f>ROUND(AF27,0)</f>
        <v>35200</v>
      </c>
      <c r="AH27" s="10" t="str">
        <f>IF(AG27&gt;$J27,"SI","NO")</f>
        <v>NO</v>
      </c>
      <c r="AI27" s="132">
        <f>AG27*$I27</f>
        <v>10289664.000000002</v>
      </c>
      <c r="AJ27" s="28">
        <v>29700</v>
      </c>
      <c r="AK27" s="112">
        <f>ROUND(AJ27,0)</f>
        <v>29700</v>
      </c>
      <c r="AL27" s="10" t="str">
        <f>IF(AK27&gt;$J27,"SI","NO")</f>
        <v>NO</v>
      </c>
      <c r="AM27" s="132">
        <f>AK27*$I27</f>
        <v>8681904.0000000019</v>
      </c>
      <c r="AN27" s="158">
        <v>34210.480000000003</v>
      </c>
      <c r="AO27" s="112">
        <f>ROUND(AN27,0)</f>
        <v>34210</v>
      </c>
      <c r="AP27" s="10" t="str">
        <f>IF(AO27&gt;$J27,"SI","NO")</f>
        <v>NO</v>
      </c>
      <c r="AQ27" s="132">
        <f>AO27*$I27</f>
        <v>10000267.200000001</v>
      </c>
      <c r="AR27" s="27">
        <v>33114</v>
      </c>
      <c r="AS27" s="112">
        <f>ROUND(AR27,0)</f>
        <v>33114</v>
      </c>
      <c r="AT27" s="10" t="str">
        <f>IF(AS27&gt;$J27,"SI","NO")</f>
        <v>NO</v>
      </c>
      <c r="AU27" s="132">
        <f>AS27*$I27</f>
        <v>9679884.4800000023</v>
      </c>
      <c r="AV27" s="28">
        <v>31952</v>
      </c>
      <c r="AW27" s="112">
        <f>ROUND(AV27,0)</f>
        <v>31952</v>
      </c>
      <c r="AX27" s="10" t="str">
        <f>IF(AW27&gt;$J27,"SI","NO")</f>
        <v>NO</v>
      </c>
      <c r="AY27" s="132">
        <f>AW27*$I27</f>
        <v>9340208.6400000025</v>
      </c>
      <c r="AZ27" s="10"/>
      <c r="BA27" s="10"/>
      <c r="BB27" s="10"/>
      <c r="BC27" s="10"/>
      <c r="BD27" s="28">
        <v>25131</v>
      </c>
      <c r="BE27" s="112">
        <f>ROUND(BD27,0)</f>
        <v>25131</v>
      </c>
      <c r="BF27" s="10" t="str">
        <f>IF(BE27&gt;$J27,"SI","NO")</f>
        <v>NO</v>
      </c>
      <c r="BG27" s="132">
        <f>BE27*$I27</f>
        <v>7346293.9200000009</v>
      </c>
      <c r="BH27" s="28">
        <v>36410</v>
      </c>
      <c r="BI27" s="112">
        <f>ROUND(BH27,0)</f>
        <v>36410</v>
      </c>
      <c r="BJ27" s="10" t="str">
        <f>IF(BI27&gt;$J27,"SI","NO")</f>
        <v>NO</v>
      </c>
      <c r="BK27" s="132">
        <f>BI27*$I27</f>
        <v>10643371.200000001</v>
      </c>
      <c r="BL27" s="28">
        <v>33140</v>
      </c>
      <c r="BM27" s="112">
        <f>ROUND(BL27,0)</f>
        <v>33140</v>
      </c>
      <c r="BN27" s="10" t="str">
        <f>IF(BM27&gt;$J27,"SI","NO")</f>
        <v>NO</v>
      </c>
      <c r="BO27" s="132">
        <f>BM27*$I27</f>
        <v>9687484.8000000007</v>
      </c>
      <c r="BP27" s="112">
        <v>33103</v>
      </c>
      <c r="BQ27" s="112">
        <f>ROUND(BP27,0)</f>
        <v>33103</v>
      </c>
      <c r="BR27" s="10" t="str">
        <f>IF(BQ27&gt;$J27,"SI","NO")</f>
        <v>NO</v>
      </c>
      <c r="BS27" s="132">
        <f>BQ27*$I27</f>
        <v>9676668.9600000009</v>
      </c>
      <c r="BT27" s="112">
        <v>35196</v>
      </c>
      <c r="BU27" s="112">
        <f>ROUND(BT27,0)</f>
        <v>35196</v>
      </c>
      <c r="BV27" s="10" t="str">
        <f>IF(BU27&gt;$J27,"SI","NO")</f>
        <v>NO</v>
      </c>
      <c r="BW27" s="132">
        <f>BU27*$I27</f>
        <v>10288494.720000003</v>
      </c>
      <c r="BX27" s="132">
        <v>31580</v>
      </c>
      <c r="BY27" s="112">
        <f>ROUND(BX27,0)</f>
        <v>31580</v>
      </c>
      <c r="BZ27" s="10" t="str">
        <f>IF(BY27&gt;$J27,"SI","NO")</f>
        <v>NO</v>
      </c>
      <c r="CA27" s="132">
        <f>BY27*$I27</f>
        <v>9231465.6000000015</v>
      </c>
      <c r="CB27" s="177">
        <v>35571</v>
      </c>
      <c r="CC27" s="112">
        <f>ROUND(CB27,0)</f>
        <v>35571</v>
      </c>
      <c r="CD27" s="10" t="str">
        <f>IF(CC27&gt;$J27,"SI","NO")</f>
        <v>NO</v>
      </c>
      <c r="CE27" s="132">
        <f>CC27*$I27</f>
        <v>10398114.720000003</v>
      </c>
      <c r="CF27" s="101">
        <v>31580</v>
      </c>
      <c r="CG27" s="112">
        <f>ROUND(CF27,0)</f>
        <v>31580</v>
      </c>
      <c r="CH27" s="10" t="str">
        <f>IF(CG27&gt;$J27,"SI","NO")</f>
        <v>NO</v>
      </c>
      <c r="CI27" s="132">
        <f>CG27*$I27</f>
        <v>9231465.6000000015</v>
      </c>
      <c r="CJ27" s="101">
        <v>20000</v>
      </c>
      <c r="CK27" s="112">
        <f>ROUND(CJ27,0)</f>
        <v>20000</v>
      </c>
      <c r="CL27" s="10" t="str">
        <f>IF(CK27&gt;$J27,"SI","NO")</f>
        <v>NO</v>
      </c>
      <c r="CM27" s="132">
        <f>CK27*$I27</f>
        <v>5846400.0000000009</v>
      </c>
      <c r="CN27" s="100">
        <v>33450</v>
      </c>
      <c r="CO27" s="112">
        <f>ROUND(CN27,0)</f>
        <v>33450</v>
      </c>
      <c r="CP27" s="10" t="str">
        <f>IF(CO27&gt;$J27,"SI","NO")</f>
        <v>NO</v>
      </c>
      <c r="CQ27" s="132">
        <f>CO27*$I27</f>
        <v>9778104.0000000019</v>
      </c>
      <c r="CR27" s="100">
        <v>32323</v>
      </c>
      <c r="CS27" s="112">
        <f>ROUND(CR27,0)</f>
        <v>32323</v>
      </c>
      <c r="CT27" s="10" t="str">
        <f>IF(CS27&gt;$J27,"SI","NO")</f>
        <v>NO</v>
      </c>
      <c r="CU27" s="132">
        <f>CS27*$I27</f>
        <v>9448659.3600000013</v>
      </c>
      <c r="CV27" s="10"/>
      <c r="CW27" s="10"/>
      <c r="CX27" s="10"/>
      <c r="CY27" s="10"/>
      <c r="CZ27" s="101">
        <v>35184</v>
      </c>
      <c r="DA27" s="112">
        <f>ROUND(CZ27,0)</f>
        <v>35184</v>
      </c>
      <c r="DB27" s="10" t="str">
        <f>IF(DA27&gt;$J27,"SI","NO")</f>
        <v>NO</v>
      </c>
      <c r="DC27" s="132">
        <f>DA27*$I27</f>
        <v>10284986.880000003</v>
      </c>
      <c r="DD27" s="101">
        <v>35295</v>
      </c>
      <c r="DE27" s="112">
        <f>ROUND(DD27,0)</f>
        <v>35295</v>
      </c>
      <c r="DF27" s="10" t="str">
        <f>IF(DE27&gt;$J27,"SI","NO")</f>
        <v>NO</v>
      </c>
      <c r="DG27" s="132">
        <f>DE27*$I27</f>
        <v>10317434.400000002</v>
      </c>
      <c r="DH27" s="101">
        <v>32880</v>
      </c>
      <c r="DI27" s="112">
        <f>ROUND(DH27,0)</f>
        <v>32880</v>
      </c>
      <c r="DJ27" s="10" t="str">
        <f>IF(DI27&gt;$J27,"SI","NO")</f>
        <v>NO</v>
      </c>
      <c r="DK27" s="132">
        <f>DI27*$I27</f>
        <v>9611481.6000000015</v>
      </c>
      <c r="DL27" s="10"/>
      <c r="DM27" s="10"/>
      <c r="DN27" s="10"/>
      <c r="DO27" s="10"/>
      <c r="DP27" s="10"/>
      <c r="DQ27" s="10"/>
      <c r="DR27" s="10"/>
      <c r="DS27" s="10"/>
      <c r="DT27" s="10"/>
      <c r="DU27" s="10"/>
      <c r="DV27" s="10"/>
      <c r="DW27" s="10"/>
      <c r="DX27" s="10"/>
      <c r="DY27" s="10"/>
      <c r="DZ27" s="10"/>
      <c r="EA27" s="10"/>
    </row>
    <row r="28" spans="1:131" x14ac:dyDescent="0.2">
      <c r="A28" s="128" t="s">
        <v>243</v>
      </c>
      <c r="B28" s="128"/>
      <c r="C28" s="128"/>
      <c r="D28" s="128"/>
      <c r="E28" s="128"/>
      <c r="F28" s="128"/>
      <c r="G28" s="128"/>
      <c r="H28" s="128"/>
      <c r="I28" s="128"/>
      <c r="J28" s="128"/>
      <c r="K28" s="128"/>
      <c r="L28" s="114"/>
      <c r="M28" s="136"/>
      <c r="N28" s="136"/>
      <c r="O28" s="136"/>
      <c r="P28" s="114"/>
      <c r="Q28" s="136"/>
      <c r="R28" s="136"/>
      <c r="S28" s="136"/>
      <c r="T28" s="114"/>
      <c r="U28" s="136"/>
      <c r="V28" s="136"/>
      <c r="W28" s="136"/>
      <c r="X28" s="114"/>
      <c r="Y28" s="136"/>
      <c r="Z28" s="165"/>
      <c r="AA28" s="136"/>
      <c r="AB28" s="114"/>
      <c r="AC28" s="136"/>
      <c r="AD28" s="136"/>
      <c r="AE28" s="136"/>
      <c r="AF28" s="114"/>
      <c r="AG28" s="136"/>
      <c r="AH28" s="136"/>
      <c r="AI28" s="136"/>
      <c r="AJ28" s="114"/>
      <c r="AK28" s="136"/>
      <c r="AL28" s="136"/>
      <c r="AM28" s="136"/>
      <c r="AN28" s="114"/>
      <c r="AO28" s="136"/>
      <c r="AP28" s="136"/>
      <c r="AQ28" s="136"/>
      <c r="AR28" s="114"/>
      <c r="AS28" s="136"/>
      <c r="AT28" s="136"/>
      <c r="AU28" s="136"/>
      <c r="AV28" s="114"/>
      <c r="AW28" s="136"/>
      <c r="AX28" s="136"/>
      <c r="AY28" s="136"/>
      <c r="AZ28" s="114"/>
      <c r="BA28" s="114"/>
      <c r="BB28" s="114"/>
      <c r="BC28" s="114"/>
      <c r="BD28" s="114"/>
      <c r="BE28" s="136"/>
      <c r="BF28" s="136"/>
      <c r="BG28" s="136"/>
      <c r="BH28" s="114"/>
      <c r="BI28" s="136"/>
      <c r="BJ28" s="136"/>
      <c r="BK28" s="136"/>
      <c r="BL28" s="114"/>
      <c r="BM28" s="136"/>
      <c r="BN28" s="136"/>
      <c r="BO28" s="136"/>
      <c r="BP28" s="136" t="s">
        <v>233</v>
      </c>
      <c r="BQ28" s="136"/>
      <c r="BR28" s="136"/>
      <c r="BS28" s="136"/>
      <c r="BT28" s="136" t="s">
        <v>233</v>
      </c>
      <c r="BU28" s="136"/>
      <c r="BV28" s="136"/>
      <c r="BW28" s="136"/>
      <c r="BX28" s="136" t="s">
        <v>233</v>
      </c>
      <c r="BY28" s="136"/>
      <c r="BZ28" s="136"/>
      <c r="CA28" s="136"/>
      <c r="CB28" s="149"/>
      <c r="CC28" s="136"/>
      <c r="CD28" s="136"/>
      <c r="CE28" s="136"/>
      <c r="CF28" s="114"/>
      <c r="CG28" s="136"/>
      <c r="CH28" s="136"/>
      <c r="CI28" s="136"/>
      <c r="CJ28" s="114"/>
      <c r="CK28" s="136"/>
      <c r="CL28" s="136"/>
      <c r="CM28" s="136"/>
      <c r="CN28" s="114"/>
      <c r="CO28" s="136"/>
      <c r="CP28" s="136"/>
      <c r="CQ28" s="136"/>
      <c r="CR28" s="114"/>
      <c r="CS28" s="136"/>
      <c r="CT28" s="136"/>
      <c r="CU28" s="136"/>
      <c r="CV28" s="114"/>
      <c r="CW28" s="114"/>
      <c r="CX28" s="114"/>
      <c r="CY28" s="114"/>
      <c r="CZ28" s="114"/>
      <c r="DA28" s="136"/>
      <c r="DB28" s="136"/>
      <c r="DC28" s="136"/>
      <c r="DD28" s="114"/>
      <c r="DE28" s="136"/>
      <c r="DF28" s="136"/>
      <c r="DG28" s="136"/>
      <c r="DH28" s="114"/>
      <c r="DI28" s="136"/>
      <c r="DJ28" s="136"/>
      <c r="DK28" s="136"/>
      <c r="DL28" s="114"/>
      <c r="DM28" s="114"/>
      <c r="DN28" s="114"/>
      <c r="DO28" s="114"/>
      <c r="DP28" s="114"/>
      <c r="DQ28" s="114"/>
      <c r="DR28" s="114"/>
      <c r="DS28" s="114"/>
      <c r="DT28" s="114"/>
      <c r="DU28" s="114"/>
      <c r="DV28" s="114"/>
      <c r="DW28" s="114"/>
      <c r="DX28" s="114"/>
      <c r="DY28" s="114"/>
      <c r="DZ28" s="114"/>
      <c r="EA28" s="114"/>
    </row>
    <row r="29" spans="1:131" ht="15" customHeight="1" x14ac:dyDescent="0.2">
      <c r="A29" s="39">
        <v>12</v>
      </c>
      <c r="B29" s="25" t="s">
        <v>244</v>
      </c>
      <c r="C29" s="25"/>
      <c r="D29" s="25"/>
      <c r="E29" s="25"/>
      <c r="F29" s="25"/>
      <c r="G29" s="25"/>
      <c r="H29" s="25" t="s">
        <v>228</v>
      </c>
      <c r="I29" s="29">
        <v>10080</v>
      </c>
      <c r="J29" s="27">
        <v>9873</v>
      </c>
      <c r="K29" s="28">
        <f t="shared" ref="K29:K32" si="3">ROUND(I29*J29,2)</f>
        <v>99519840</v>
      </c>
      <c r="L29" s="100">
        <v>7898</v>
      </c>
      <c r="M29" s="112">
        <f>ROUND(L29,0)</f>
        <v>7898</v>
      </c>
      <c r="N29" s="10" t="str">
        <f>IF(M29&gt;$J29,"SI","NO")</f>
        <v>NO</v>
      </c>
      <c r="O29" s="132">
        <f>M29*$I29</f>
        <v>79611840</v>
      </c>
      <c r="P29" s="137">
        <v>9478</v>
      </c>
      <c r="Q29" s="112">
        <f>ROUND(P29,0)</f>
        <v>9478</v>
      </c>
      <c r="R29" s="10" t="str">
        <f>IF(Q29&gt;$J29,"SI","NO")</f>
        <v>NO</v>
      </c>
      <c r="S29" s="132">
        <f>Q29*$I29</f>
        <v>95538240</v>
      </c>
      <c r="T29" s="143">
        <v>8390</v>
      </c>
      <c r="U29" s="112">
        <f>ROUND(T29,0)</f>
        <v>8390</v>
      </c>
      <c r="V29" s="10" t="str">
        <f>IF(U29&gt;$J29,"SI","NO")</f>
        <v>NO</v>
      </c>
      <c r="W29" s="132">
        <f>U29*$I29</f>
        <v>84571200</v>
      </c>
      <c r="X29" s="163">
        <v>8984</v>
      </c>
      <c r="Y29" s="112">
        <f>ROUND(X29,0)</f>
        <v>8984</v>
      </c>
      <c r="Z29" s="164" t="str">
        <f>IF(U29&gt;$J29,"SI","NO")</f>
        <v>NO</v>
      </c>
      <c r="AA29" s="132">
        <f>Y29*$I29</f>
        <v>90558720</v>
      </c>
      <c r="AB29" s="28">
        <v>6911</v>
      </c>
      <c r="AC29" s="112">
        <f>ROUND(AB29,0)</f>
        <v>6911</v>
      </c>
      <c r="AD29" s="10" t="str">
        <f>IF(AC29&gt;$J29,"SI","NO")</f>
        <v>NO</v>
      </c>
      <c r="AE29" s="132">
        <f>AC29*$I29</f>
        <v>69662880</v>
      </c>
      <c r="AF29" s="28">
        <v>9400</v>
      </c>
      <c r="AG29" s="112">
        <f>ROUND(AF29,0)</f>
        <v>9400</v>
      </c>
      <c r="AH29" s="10" t="str">
        <f>IF(AG29&gt;$J29,"SI","NO")</f>
        <v>NO</v>
      </c>
      <c r="AI29" s="132">
        <f>AG29*$I29</f>
        <v>94752000</v>
      </c>
      <c r="AJ29" s="28">
        <v>8400</v>
      </c>
      <c r="AK29" s="112">
        <f>ROUND(AJ29,0)</f>
        <v>8400</v>
      </c>
      <c r="AL29" s="10" t="str">
        <f>IF(AK29&gt;$J29,"SI","NO")</f>
        <v>NO</v>
      </c>
      <c r="AM29" s="132">
        <f>AK29*$I29</f>
        <v>84672000</v>
      </c>
      <c r="AN29" s="158">
        <v>9091.06</v>
      </c>
      <c r="AO29" s="112">
        <f>ROUND(AN29,0)</f>
        <v>9091</v>
      </c>
      <c r="AP29" s="10" t="str">
        <f>IF(AO29&gt;$J29,"SI","NO")</f>
        <v>NO</v>
      </c>
      <c r="AQ29" s="132">
        <f>AO29*$I29</f>
        <v>91637280</v>
      </c>
      <c r="AR29" s="27">
        <v>8800</v>
      </c>
      <c r="AS29" s="112">
        <f>ROUND(AR29,0)</f>
        <v>8800</v>
      </c>
      <c r="AT29" s="10" t="str">
        <f>IF(AS29&gt;$J29,"SI","NO")</f>
        <v>NO</v>
      </c>
      <c r="AU29" s="132">
        <f>AS29*$I29</f>
        <v>88704000</v>
      </c>
      <c r="AV29" s="28">
        <v>8096</v>
      </c>
      <c r="AW29" s="112">
        <f>ROUND(AV29,0)</f>
        <v>8096</v>
      </c>
      <c r="AX29" s="10" t="str">
        <f>IF(AW29&gt;$J29,"SI","NO")</f>
        <v>NO</v>
      </c>
      <c r="AY29" s="132">
        <f>AW29*$I29</f>
        <v>81607680</v>
      </c>
      <c r="AZ29" s="10"/>
      <c r="BA29" s="10"/>
      <c r="BB29" s="10"/>
      <c r="BC29" s="10"/>
      <c r="BD29" s="28">
        <v>6678</v>
      </c>
      <c r="BE29" s="112">
        <f>ROUND(BD29,0)</f>
        <v>6678</v>
      </c>
      <c r="BF29" s="10" t="str">
        <f>IF(BE29&gt;$J29,"SI","NO")</f>
        <v>NO</v>
      </c>
      <c r="BG29" s="132">
        <f>BE29*$I29</f>
        <v>67314240</v>
      </c>
      <c r="BH29" s="28">
        <v>9281</v>
      </c>
      <c r="BI29" s="112">
        <f>ROUND(BH29,0)</f>
        <v>9281</v>
      </c>
      <c r="BJ29" s="10" t="str">
        <f>IF(BI29&gt;$J29,"SI","NO")</f>
        <v>NO</v>
      </c>
      <c r="BK29" s="132">
        <f>BI29*$I29</f>
        <v>93552480</v>
      </c>
      <c r="BL29" s="28">
        <v>8950</v>
      </c>
      <c r="BM29" s="112">
        <f>ROUND(BL29,0)</f>
        <v>8950</v>
      </c>
      <c r="BN29" s="10" t="str">
        <f>IF(BM29&gt;$J29,"SI","NO")</f>
        <v>NO</v>
      </c>
      <c r="BO29" s="132">
        <f>BM29*$I29</f>
        <v>90216000</v>
      </c>
      <c r="BP29" s="112">
        <v>8797</v>
      </c>
      <c r="BQ29" s="112">
        <f>ROUND(BP29,0)</f>
        <v>8797</v>
      </c>
      <c r="BR29" s="10" t="str">
        <f>IF(BQ29&gt;$J29,"SI","NO")</f>
        <v>NO</v>
      </c>
      <c r="BS29" s="132">
        <f>BQ29*$I29</f>
        <v>88673760</v>
      </c>
      <c r="BT29" s="112">
        <v>9354</v>
      </c>
      <c r="BU29" s="112">
        <f>ROUND(BT29,0)</f>
        <v>9354</v>
      </c>
      <c r="BV29" s="10" t="str">
        <f>IF(BU29&gt;$J29,"SI","NO")</f>
        <v>NO</v>
      </c>
      <c r="BW29" s="132">
        <f>BU29*$I29</f>
        <v>94288320</v>
      </c>
      <c r="BX29" s="132">
        <v>8392</v>
      </c>
      <c r="BY29" s="112">
        <f>ROUND(BX29,0)</f>
        <v>8392</v>
      </c>
      <c r="BZ29" s="10" t="str">
        <f>IF(BY29&gt;$J29,"SI","NO")</f>
        <v>NO</v>
      </c>
      <c r="CA29" s="132">
        <f>BY29*$I29</f>
        <v>84591360</v>
      </c>
      <c r="CB29" s="177">
        <v>9773</v>
      </c>
      <c r="CC29" s="112">
        <f>ROUND(CB29,0)</f>
        <v>9773</v>
      </c>
      <c r="CD29" s="10" t="str">
        <f>IF(CC29&gt;$J29,"SI","NO")</f>
        <v>NO</v>
      </c>
      <c r="CE29" s="132">
        <f>CC29*$I29</f>
        <v>98511840</v>
      </c>
      <c r="CF29" s="100">
        <v>9774</v>
      </c>
      <c r="CG29" s="112">
        <f>ROUND(CF29,0)</f>
        <v>9774</v>
      </c>
      <c r="CH29" s="10" t="str">
        <f>IF(CG29&gt;$J29,"SI","NO")</f>
        <v>NO</v>
      </c>
      <c r="CI29" s="132">
        <f>CG29*$I29</f>
        <v>98521920</v>
      </c>
      <c r="CJ29" s="100">
        <v>7000</v>
      </c>
      <c r="CK29" s="112">
        <f>ROUND(CJ29,0)</f>
        <v>7000</v>
      </c>
      <c r="CL29" s="10" t="str">
        <f>IF(CK29&gt;$J29,"SI","NO")</f>
        <v>NO</v>
      </c>
      <c r="CM29" s="132">
        <f>CK29*$I29</f>
        <v>70560000</v>
      </c>
      <c r="CN29" s="100">
        <v>8900</v>
      </c>
      <c r="CO29" s="112">
        <f>ROUND(CN29,0)</f>
        <v>8900</v>
      </c>
      <c r="CP29" s="10" t="str">
        <f>IF(CO29&gt;$J29,"SI","NO")</f>
        <v>NO</v>
      </c>
      <c r="CQ29" s="132">
        <f>CO29*$I29</f>
        <v>89712000</v>
      </c>
      <c r="CR29" s="100">
        <v>8590</v>
      </c>
      <c r="CS29" s="112">
        <f>ROUND(CR29,0)</f>
        <v>8590</v>
      </c>
      <c r="CT29" s="10" t="str">
        <f>IF(CS29&gt;$J29,"SI","NO")</f>
        <v>NO</v>
      </c>
      <c r="CU29" s="132">
        <f>CS29*$I29</f>
        <v>86587200</v>
      </c>
      <c r="CV29" s="10"/>
      <c r="CW29" s="10"/>
      <c r="CX29" s="10"/>
      <c r="CY29" s="10"/>
      <c r="CZ29" s="100">
        <v>7908</v>
      </c>
      <c r="DA29" s="112">
        <f>ROUND(CZ29,0)</f>
        <v>7908</v>
      </c>
      <c r="DB29" s="10" t="str">
        <f>IF(DA29&gt;$J29,"SI","NO")</f>
        <v>NO</v>
      </c>
      <c r="DC29" s="132">
        <f>DA29*$I29</f>
        <v>79712640</v>
      </c>
      <c r="DD29" s="100">
        <v>9379</v>
      </c>
      <c r="DE29" s="112">
        <f>ROUND(DD29,0)</f>
        <v>9379</v>
      </c>
      <c r="DF29" s="10" t="str">
        <f>IF(DE29&gt;$J29,"SI","NO")</f>
        <v>NO</v>
      </c>
      <c r="DG29" s="132">
        <f>DE29*$I29</f>
        <v>94540320</v>
      </c>
      <c r="DH29" s="100">
        <v>8738</v>
      </c>
      <c r="DI29" s="112">
        <f>ROUND(DH29,0)</f>
        <v>8738</v>
      </c>
      <c r="DJ29" s="10" t="str">
        <f>IF(DI29&gt;$J29,"SI","NO")</f>
        <v>NO</v>
      </c>
      <c r="DK29" s="132">
        <f>DI29*$I29</f>
        <v>88079040</v>
      </c>
      <c r="DL29" s="10"/>
      <c r="DM29" s="10"/>
      <c r="DN29" s="10"/>
      <c r="DO29" s="10"/>
      <c r="DP29" s="10"/>
      <c r="DQ29" s="10"/>
      <c r="DR29" s="10"/>
      <c r="DS29" s="10"/>
      <c r="DT29" s="10"/>
      <c r="DU29" s="10"/>
      <c r="DV29" s="10"/>
      <c r="DW29" s="10"/>
      <c r="DX29" s="10"/>
      <c r="DY29" s="10"/>
      <c r="DZ29" s="10"/>
      <c r="EA29" s="10"/>
    </row>
    <row r="30" spans="1:131" ht="15" customHeight="1" x14ac:dyDescent="0.2">
      <c r="A30" s="39">
        <v>13</v>
      </c>
      <c r="B30" s="25" t="s">
        <v>245</v>
      </c>
      <c r="C30" s="25"/>
      <c r="D30" s="25"/>
      <c r="E30" s="25"/>
      <c r="F30" s="25"/>
      <c r="G30" s="25"/>
      <c r="H30" s="25" t="s">
        <v>228</v>
      </c>
      <c r="I30" s="29">
        <v>168</v>
      </c>
      <c r="J30" s="27">
        <v>10618</v>
      </c>
      <c r="K30" s="28">
        <f t="shared" si="3"/>
        <v>1783824</v>
      </c>
      <c r="L30" s="101">
        <v>10512</v>
      </c>
      <c r="M30" s="112">
        <f>ROUND(L30,0)</f>
        <v>10512</v>
      </c>
      <c r="N30" s="10" t="str">
        <f>IF(M30&gt;$J30,"SI","NO")</f>
        <v>NO</v>
      </c>
      <c r="O30" s="132">
        <f>M30*$I30</f>
        <v>1766016</v>
      </c>
      <c r="P30" s="138">
        <v>9556</v>
      </c>
      <c r="Q30" s="112">
        <f>ROUND(P30,0)</f>
        <v>9556</v>
      </c>
      <c r="R30" s="10" t="str">
        <f>IF(Q30&gt;$J30,"SI","NO")</f>
        <v>NO</v>
      </c>
      <c r="S30" s="132">
        <f>Q30*$I30</f>
        <v>1605408</v>
      </c>
      <c r="T30" s="144">
        <v>9025</v>
      </c>
      <c r="U30" s="112">
        <f>ROUND(T30,0)</f>
        <v>9025</v>
      </c>
      <c r="V30" s="10" t="str">
        <f>IF(U30&gt;$J30,"SI","NO")</f>
        <v>NO</v>
      </c>
      <c r="W30" s="132">
        <f>U30*$I30</f>
        <v>1516200</v>
      </c>
      <c r="X30" s="163">
        <v>9662</v>
      </c>
      <c r="Y30" s="112">
        <f>ROUND(X30,0)</f>
        <v>9662</v>
      </c>
      <c r="Z30" s="164" t="str">
        <f>IF(U30&gt;$J30,"SI","NO")</f>
        <v>NO</v>
      </c>
      <c r="AA30" s="132">
        <f>Y30*$I30</f>
        <v>1623216</v>
      </c>
      <c r="AB30" s="28">
        <v>7433</v>
      </c>
      <c r="AC30" s="112">
        <f>ROUND(AB30,0)</f>
        <v>7433</v>
      </c>
      <c r="AD30" s="10" t="str">
        <f>IF(AC30&gt;$J30,"SI","NO")</f>
        <v>NO</v>
      </c>
      <c r="AE30" s="132">
        <f>AC30*$I30</f>
        <v>1248744</v>
      </c>
      <c r="AF30" s="28">
        <v>10100</v>
      </c>
      <c r="AG30" s="112">
        <f>ROUND(AF30,0)</f>
        <v>10100</v>
      </c>
      <c r="AH30" s="10" t="str">
        <f>IF(AG30&gt;$J30,"SI","NO")</f>
        <v>NO</v>
      </c>
      <c r="AI30" s="132">
        <f>AG30*$I30</f>
        <v>1696800</v>
      </c>
      <c r="AJ30" s="28">
        <v>9300</v>
      </c>
      <c r="AK30" s="112">
        <f>ROUND(AJ30,0)</f>
        <v>9300</v>
      </c>
      <c r="AL30" s="10" t="str">
        <f>IF(AK30&gt;$J30,"SI","NO")</f>
        <v>NO</v>
      </c>
      <c r="AM30" s="132">
        <f>AK30*$I30</f>
        <v>1562400</v>
      </c>
      <c r="AN30" s="158">
        <v>9777.0499999999993</v>
      </c>
      <c r="AO30" s="112">
        <f>ROUND(AN30,0)</f>
        <v>9777</v>
      </c>
      <c r="AP30" s="10" t="str">
        <f>IF(AO30&gt;$J30,"SI","NO")</f>
        <v>NO</v>
      </c>
      <c r="AQ30" s="132">
        <f>AO30*$I30</f>
        <v>1642536</v>
      </c>
      <c r="AR30" s="27">
        <v>9464</v>
      </c>
      <c r="AS30" s="112">
        <f>ROUND(AR30,0)</f>
        <v>9464</v>
      </c>
      <c r="AT30" s="10" t="str">
        <f>IF(AS30&gt;$J30,"SI","NO")</f>
        <v>NO</v>
      </c>
      <c r="AU30" s="132">
        <f>AS30*$I30</f>
        <v>1589952</v>
      </c>
      <c r="AV30" s="28">
        <v>8707</v>
      </c>
      <c r="AW30" s="112">
        <f>ROUND(AV30,0)</f>
        <v>8707</v>
      </c>
      <c r="AX30" s="10" t="str">
        <f>IF(AW30&gt;$J30,"SI","NO")</f>
        <v>NO</v>
      </c>
      <c r="AY30" s="132">
        <f>AW30*$I30</f>
        <v>1462776</v>
      </c>
      <c r="AZ30" s="10"/>
      <c r="BA30" s="10"/>
      <c r="BB30" s="10"/>
      <c r="BC30" s="10"/>
      <c r="BD30" s="28">
        <v>7182</v>
      </c>
      <c r="BE30" s="112">
        <f>ROUND(BD30,0)</f>
        <v>7182</v>
      </c>
      <c r="BF30" s="10" t="str">
        <f>IF(BE30&gt;$J30,"SI","NO")</f>
        <v>NO</v>
      </c>
      <c r="BG30" s="132">
        <f>BE30*$I30</f>
        <v>1206576</v>
      </c>
      <c r="BH30" s="28">
        <v>10299</v>
      </c>
      <c r="BI30" s="112">
        <f>ROUND(BH30,0)</f>
        <v>10299</v>
      </c>
      <c r="BJ30" s="10" t="str">
        <f>IF(BI30&gt;$J30,"SI","NO")</f>
        <v>NO</v>
      </c>
      <c r="BK30" s="132">
        <f>BI30*$I30</f>
        <v>1730232</v>
      </c>
      <c r="BL30" s="28">
        <v>9650</v>
      </c>
      <c r="BM30" s="112">
        <f>ROUND(BL30,0)</f>
        <v>9650</v>
      </c>
      <c r="BN30" s="10" t="str">
        <f>IF(BM30&gt;$J30,"SI","NO")</f>
        <v>NO</v>
      </c>
      <c r="BO30" s="132">
        <f>BM30*$I30</f>
        <v>1621200</v>
      </c>
      <c r="BP30" s="112">
        <v>9461</v>
      </c>
      <c r="BQ30" s="112">
        <f>ROUND(BP30,0)</f>
        <v>9461</v>
      </c>
      <c r="BR30" s="10" t="str">
        <f>IF(BQ30&gt;$J30,"SI","NO")</f>
        <v>NO</v>
      </c>
      <c r="BS30" s="132">
        <f>BQ30*$I30</f>
        <v>1589448</v>
      </c>
      <c r="BT30" s="112">
        <v>10060</v>
      </c>
      <c r="BU30" s="112">
        <f>ROUND(BT30,0)</f>
        <v>10060</v>
      </c>
      <c r="BV30" s="10" t="str">
        <f>IF(BU30&gt;$J30,"SI","NO")</f>
        <v>NO</v>
      </c>
      <c r="BW30" s="132">
        <f>BU30*$I30</f>
        <v>1690080</v>
      </c>
      <c r="BX30" s="132">
        <v>9025</v>
      </c>
      <c r="BY30" s="112">
        <f>ROUND(BX30,0)</f>
        <v>9025</v>
      </c>
      <c r="BZ30" s="10" t="str">
        <f>IF(BY30&gt;$J30,"SI","NO")</f>
        <v>NO</v>
      </c>
      <c r="CA30" s="132">
        <f>BY30*$I30</f>
        <v>1516200</v>
      </c>
      <c r="CB30" s="177">
        <v>10518</v>
      </c>
      <c r="CC30" s="112">
        <f>ROUND(CB30,0)</f>
        <v>10518</v>
      </c>
      <c r="CD30" s="10" t="str">
        <f>IF(CC30&gt;$J30,"SI","NO")</f>
        <v>NO</v>
      </c>
      <c r="CE30" s="132">
        <f>CC30*$I30</f>
        <v>1767024</v>
      </c>
      <c r="CF30" s="101">
        <v>10512</v>
      </c>
      <c r="CG30" s="112">
        <f>ROUND(CF30,0)</f>
        <v>10512</v>
      </c>
      <c r="CH30" s="10" t="str">
        <f>IF(CG30&gt;$J30,"SI","NO")</f>
        <v>NO</v>
      </c>
      <c r="CI30" s="132">
        <f>CG30*$I30</f>
        <v>1766016</v>
      </c>
      <c r="CJ30" s="101">
        <v>7200</v>
      </c>
      <c r="CK30" s="112">
        <f>ROUND(CJ30,0)</f>
        <v>7200</v>
      </c>
      <c r="CL30" s="10" t="str">
        <f>IF(CK30&gt;$J30,"SI","NO")</f>
        <v>NO</v>
      </c>
      <c r="CM30" s="132">
        <f>CK30*$I30</f>
        <v>1209600</v>
      </c>
      <c r="CN30" s="100">
        <v>8560</v>
      </c>
      <c r="CO30" s="112">
        <f>ROUND(CN30,0)</f>
        <v>8560</v>
      </c>
      <c r="CP30" s="10" t="str">
        <f>IF(CO30&gt;$J30,"SI","NO")</f>
        <v>NO</v>
      </c>
      <c r="CQ30" s="132">
        <f>CO30*$I30</f>
        <v>1438080</v>
      </c>
      <c r="CR30" s="100">
        <v>9238</v>
      </c>
      <c r="CS30" s="112">
        <f>ROUND(CR30,0)</f>
        <v>9238</v>
      </c>
      <c r="CT30" s="10" t="str">
        <f>IF(CS30&gt;$J30,"SI","NO")</f>
        <v>NO</v>
      </c>
      <c r="CU30" s="132">
        <f>CS30*$I30</f>
        <v>1551984</v>
      </c>
      <c r="CV30" s="10"/>
      <c r="CW30" s="10"/>
      <c r="CX30" s="10"/>
      <c r="CY30" s="10"/>
      <c r="CZ30" s="101">
        <v>10055</v>
      </c>
      <c r="DA30" s="112">
        <f>ROUND(CZ30,0)</f>
        <v>10055</v>
      </c>
      <c r="DB30" s="10" t="str">
        <f>IF(DA30&gt;$J30,"SI","NO")</f>
        <v>NO</v>
      </c>
      <c r="DC30" s="132">
        <f>DA30*$I30</f>
        <v>1689240</v>
      </c>
      <c r="DD30" s="101">
        <v>10087</v>
      </c>
      <c r="DE30" s="112">
        <f>ROUND(DD30,0)</f>
        <v>10087</v>
      </c>
      <c r="DF30" s="10" t="str">
        <f>IF(DE30&gt;$J30,"SI","NO")</f>
        <v>NO</v>
      </c>
      <c r="DG30" s="132">
        <f>DE30*$I30</f>
        <v>1694616</v>
      </c>
      <c r="DH30" s="101">
        <v>9397</v>
      </c>
      <c r="DI30" s="112">
        <f>ROUND(DH30,0)</f>
        <v>9397</v>
      </c>
      <c r="DJ30" s="10" t="str">
        <f>IF(DI30&gt;$J30,"SI","NO")</f>
        <v>NO</v>
      </c>
      <c r="DK30" s="132">
        <f>DI30*$I30</f>
        <v>1578696</v>
      </c>
      <c r="DL30" s="10"/>
      <c r="DM30" s="10"/>
      <c r="DN30" s="10"/>
      <c r="DO30" s="10"/>
      <c r="DP30" s="10"/>
      <c r="DQ30" s="10"/>
      <c r="DR30" s="10"/>
      <c r="DS30" s="10"/>
      <c r="DT30" s="10"/>
      <c r="DU30" s="10"/>
      <c r="DV30" s="10"/>
      <c r="DW30" s="10"/>
      <c r="DX30" s="10"/>
      <c r="DY30" s="10"/>
      <c r="DZ30" s="10"/>
      <c r="EA30" s="10"/>
    </row>
    <row r="31" spans="1:131" ht="15" customHeight="1" x14ac:dyDescent="0.2">
      <c r="A31" s="39">
        <v>14</v>
      </c>
      <c r="B31" s="25" t="s">
        <v>246</v>
      </c>
      <c r="C31" s="25"/>
      <c r="D31" s="25"/>
      <c r="E31" s="25"/>
      <c r="F31" s="25"/>
      <c r="G31" s="25"/>
      <c r="H31" s="25" t="s">
        <v>231</v>
      </c>
      <c r="I31" s="29">
        <v>876.96</v>
      </c>
      <c r="J31" s="27">
        <v>86595</v>
      </c>
      <c r="K31" s="28">
        <f t="shared" si="3"/>
        <v>75940351.200000003</v>
      </c>
      <c r="L31" s="101">
        <v>69276</v>
      </c>
      <c r="M31" s="112">
        <f>ROUND(L31,0)</f>
        <v>69276</v>
      </c>
      <c r="N31" s="10" t="str">
        <f>IF(M31&gt;$J31,"SI","NO")</f>
        <v>NO</v>
      </c>
      <c r="O31" s="132">
        <f>M31*$I31</f>
        <v>60752280.960000001</v>
      </c>
      <c r="P31" s="138">
        <v>83131</v>
      </c>
      <c r="Q31" s="112">
        <f>ROUND(P31,0)</f>
        <v>83131</v>
      </c>
      <c r="R31" s="10" t="str">
        <f>IF(Q31&gt;$J31,"SI","NO")</f>
        <v>NO</v>
      </c>
      <c r="S31" s="132">
        <f>Q31*$I31</f>
        <v>72902561.760000005</v>
      </c>
      <c r="T31" s="144">
        <v>73600</v>
      </c>
      <c r="U31" s="112">
        <f>ROUND(T31,0)</f>
        <v>73600</v>
      </c>
      <c r="V31" s="10" t="str">
        <f>IF(U31&gt;$J31,"SI","NO")</f>
        <v>NO</v>
      </c>
      <c r="W31" s="132">
        <f>U31*$I31</f>
        <v>64544256</v>
      </c>
      <c r="X31" s="163">
        <v>78801</v>
      </c>
      <c r="Y31" s="112">
        <f>ROUND(X31,0)</f>
        <v>78801</v>
      </c>
      <c r="Z31" s="164" t="str">
        <f>IF(U31&gt;$J31,"SI","NO")</f>
        <v>NO</v>
      </c>
      <c r="AA31" s="132">
        <f>Y31*$I31</f>
        <v>69105324.960000008</v>
      </c>
      <c r="AB31" s="28">
        <v>60617</v>
      </c>
      <c r="AC31" s="112">
        <f>ROUND(AB31,0)</f>
        <v>60617</v>
      </c>
      <c r="AD31" s="10" t="str">
        <f>IF(AC31&gt;$J31,"SI","NO")</f>
        <v>NO</v>
      </c>
      <c r="AE31" s="132">
        <f>AC31*$I31</f>
        <v>53158684.32</v>
      </c>
      <c r="AF31" s="28">
        <v>82000</v>
      </c>
      <c r="AG31" s="112">
        <f>ROUND(AF31,0)</f>
        <v>82000</v>
      </c>
      <c r="AH31" s="10" t="str">
        <f>IF(AG31&gt;$J31,"SI","NO")</f>
        <v>NO</v>
      </c>
      <c r="AI31" s="132">
        <f>AG31*$I31</f>
        <v>71910720</v>
      </c>
      <c r="AJ31" s="28">
        <v>72000</v>
      </c>
      <c r="AK31" s="112">
        <f>ROUND(AJ31,0)</f>
        <v>72000</v>
      </c>
      <c r="AL31" s="10" t="str">
        <f>IF(AK31&gt;$J31,"SI","NO")</f>
        <v>NO</v>
      </c>
      <c r="AM31" s="132">
        <f>AK31*$I31</f>
        <v>63141120</v>
      </c>
      <c r="AN31" s="158">
        <v>79736.679999999993</v>
      </c>
      <c r="AO31" s="112">
        <f>ROUND(AN31,0)</f>
        <v>79737</v>
      </c>
      <c r="AP31" s="10" t="str">
        <f>IF(AO31&gt;$J31,"SI","NO")</f>
        <v>NO</v>
      </c>
      <c r="AQ31" s="132">
        <f>AO31*$I31</f>
        <v>69926159.519999996</v>
      </c>
      <c r="AR31" s="27">
        <v>77182</v>
      </c>
      <c r="AS31" s="112">
        <f>ROUND(AR31,0)</f>
        <v>77182</v>
      </c>
      <c r="AT31" s="10" t="str">
        <f>IF(AS31&gt;$J31,"SI","NO")</f>
        <v>NO</v>
      </c>
      <c r="AU31" s="132">
        <f>AS31*$I31</f>
        <v>67685526.719999999</v>
      </c>
      <c r="AV31" s="28">
        <v>71008</v>
      </c>
      <c r="AW31" s="112">
        <f>ROUND(AV31,0)</f>
        <v>71008</v>
      </c>
      <c r="AX31" s="10" t="str">
        <f>IF(AW31&gt;$J31,"SI","NO")</f>
        <v>NO</v>
      </c>
      <c r="AY31" s="132">
        <f>AW31*$I31</f>
        <v>62271175.68</v>
      </c>
      <c r="AZ31" s="10"/>
      <c r="BA31" s="10"/>
      <c r="BB31" s="10"/>
      <c r="BC31" s="10"/>
      <c r="BD31" s="28">
        <v>58575</v>
      </c>
      <c r="BE31" s="112">
        <f>ROUND(BD31,0)</f>
        <v>58575</v>
      </c>
      <c r="BF31" s="10" t="str">
        <f>IF(BE31&gt;$J31,"SI","NO")</f>
        <v>NO</v>
      </c>
      <c r="BG31" s="132">
        <f>BE31*$I31</f>
        <v>51367932</v>
      </c>
      <c r="BH31" s="28">
        <v>81399</v>
      </c>
      <c r="BI31" s="112">
        <f>ROUND(BH31,0)</f>
        <v>81399</v>
      </c>
      <c r="BJ31" s="10" t="str">
        <f>IF(BI31&gt;$J31,"SI","NO")</f>
        <v>NO</v>
      </c>
      <c r="BK31" s="132">
        <f>BI31*$I31</f>
        <v>71383667.040000007</v>
      </c>
      <c r="BL31" s="28">
        <v>80040</v>
      </c>
      <c r="BM31" s="112">
        <f>ROUND(BL31,0)</f>
        <v>80040</v>
      </c>
      <c r="BN31" s="10" t="str">
        <f>IF(BM31&gt;$J31,"SI","NO")</f>
        <v>NO</v>
      </c>
      <c r="BO31" s="132">
        <f>BM31*$I31</f>
        <v>70191878.400000006</v>
      </c>
      <c r="BP31" s="112">
        <v>77156</v>
      </c>
      <c r="BQ31" s="112">
        <f>ROUND(BP31,0)</f>
        <v>77156</v>
      </c>
      <c r="BR31" s="10" t="str">
        <f>IF(BQ31&gt;$J31,"SI","NO")</f>
        <v>NO</v>
      </c>
      <c r="BS31" s="132">
        <f>BQ31*$I31</f>
        <v>67662725.760000005</v>
      </c>
      <c r="BT31" s="112">
        <v>82032</v>
      </c>
      <c r="BU31" s="112">
        <f>ROUND(BT31,0)</f>
        <v>82032</v>
      </c>
      <c r="BV31" s="10" t="str">
        <f>IF(BU31&gt;$J31,"SI","NO")</f>
        <v>NO</v>
      </c>
      <c r="BW31" s="132">
        <f>BU31*$I31</f>
        <v>71938782.719999999</v>
      </c>
      <c r="BX31" s="132">
        <v>73606</v>
      </c>
      <c r="BY31" s="112">
        <f>ROUND(BX31,0)</f>
        <v>73606</v>
      </c>
      <c r="BZ31" s="10" t="str">
        <f>IF(BY31&gt;$J31,"SI","NO")</f>
        <v>NO</v>
      </c>
      <c r="CA31" s="132">
        <f>BY31*$I31</f>
        <v>64549517.760000005</v>
      </c>
      <c r="CB31" s="177">
        <v>86495</v>
      </c>
      <c r="CC31" s="112">
        <f>ROUND(CB31,0)</f>
        <v>86495</v>
      </c>
      <c r="CD31" s="10" t="str">
        <f>IF(CC31&gt;$J31,"SI","NO")</f>
        <v>NO</v>
      </c>
      <c r="CE31" s="132">
        <f>CC31*$I31</f>
        <v>75852655.200000003</v>
      </c>
      <c r="CF31" s="101">
        <v>85729</v>
      </c>
      <c r="CG31" s="112">
        <f>ROUND(CF31,0)</f>
        <v>85729</v>
      </c>
      <c r="CH31" s="10" t="str">
        <f>IF(CG31&gt;$J31,"SI","NO")</f>
        <v>NO</v>
      </c>
      <c r="CI31" s="132">
        <f>CG31*$I31</f>
        <v>75180903.840000004</v>
      </c>
      <c r="CJ31" s="101">
        <v>60000</v>
      </c>
      <c r="CK31" s="112">
        <f>ROUND(CJ31,0)</f>
        <v>60000</v>
      </c>
      <c r="CL31" s="10" t="str">
        <f>IF(CK31&gt;$J31,"SI","NO")</f>
        <v>NO</v>
      </c>
      <c r="CM31" s="132">
        <f>CK31*$I31</f>
        <v>52617600</v>
      </c>
      <c r="CN31" s="100">
        <v>77950</v>
      </c>
      <c r="CO31" s="112">
        <f>ROUND(CN31,0)</f>
        <v>77950</v>
      </c>
      <c r="CP31" s="10" t="str">
        <f>IF(CO31&gt;$J31,"SI","NO")</f>
        <v>NO</v>
      </c>
      <c r="CQ31" s="132">
        <f>CO31*$I31</f>
        <v>68359032</v>
      </c>
      <c r="CR31" s="100">
        <v>75338</v>
      </c>
      <c r="CS31" s="112">
        <f>ROUND(CR31,0)</f>
        <v>75338</v>
      </c>
      <c r="CT31" s="10" t="str">
        <f>IF(CS31&gt;$J31,"SI","NO")</f>
        <v>NO</v>
      </c>
      <c r="CU31" s="132">
        <f>CS31*$I31</f>
        <v>66068412.480000004</v>
      </c>
      <c r="CV31" s="10"/>
      <c r="CW31" s="10"/>
      <c r="CX31" s="10"/>
      <c r="CY31" s="10"/>
      <c r="CZ31" s="101">
        <v>69363</v>
      </c>
      <c r="DA31" s="112">
        <f>ROUND(CZ31,0)</f>
        <v>69363</v>
      </c>
      <c r="DB31" s="10" t="str">
        <f>IF(DA31&gt;$J31,"SI","NO")</f>
        <v>NO</v>
      </c>
      <c r="DC31" s="132">
        <f>DA31*$I31</f>
        <v>60828576.480000004</v>
      </c>
      <c r="DD31" s="101">
        <v>82265</v>
      </c>
      <c r="DE31" s="112">
        <f>ROUND(DD31,0)</f>
        <v>82265</v>
      </c>
      <c r="DF31" s="10" t="str">
        <f>IF(DE31&gt;$J31,"SI","NO")</f>
        <v>NO</v>
      </c>
      <c r="DG31" s="132">
        <f>DE31*$I31</f>
        <v>72143114.400000006</v>
      </c>
      <c r="DH31" s="101">
        <v>76637</v>
      </c>
      <c r="DI31" s="112">
        <f>ROUND(DH31,0)</f>
        <v>76637</v>
      </c>
      <c r="DJ31" s="10" t="str">
        <f>IF(DI31&gt;$J31,"SI","NO")</f>
        <v>NO</v>
      </c>
      <c r="DK31" s="132">
        <f>DI31*$I31</f>
        <v>67207583.519999996</v>
      </c>
      <c r="DL31" s="10"/>
      <c r="DM31" s="10"/>
      <c r="DN31" s="10"/>
      <c r="DO31" s="10"/>
      <c r="DP31" s="10"/>
      <c r="DQ31" s="10"/>
      <c r="DR31" s="10"/>
      <c r="DS31" s="10"/>
      <c r="DT31" s="10"/>
      <c r="DU31" s="10"/>
      <c r="DV31" s="10"/>
      <c r="DW31" s="10"/>
      <c r="DX31" s="10"/>
      <c r="DY31" s="10"/>
      <c r="DZ31" s="10"/>
      <c r="EA31" s="10"/>
    </row>
    <row r="32" spans="1:131" ht="15.75" customHeight="1" x14ac:dyDescent="0.2">
      <c r="A32" s="39">
        <v>15</v>
      </c>
      <c r="B32" s="25" t="s">
        <v>247</v>
      </c>
      <c r="C32" s="25"/>
      <c r="D32" s="25"/>
      <c r="E32" s="25"/>
      <c r="F32" s="25"/>
      <c r="G32" s="25"/>
      <c r="H32" s="25" t="s">
        <v>231</v>
      </c>
      <c r="I32" s="29">
        <v>292.32000000000005</v>
      </c>
      <c r="J32" s="27">
        <v>73121</v>
      </c>
      <c r="K32" s="28">
        <f t="shared" si="3"/>
        <v>21374730.719999999</v>
      </c>
      <c r="L32" s="101">
        <v>72390</v>
      </c>
      <c r="M32" s="112">
        <f>ROUND(L32,0)</f>
        <v>72390</v>
      </c>
      <c r="N32" s="10" t="str">
        <f>IF(M32&gt;$J32,"SI","NO")</f>
        <v>NO</v>
      </c>
      <c r="O32" s="132">
        <f>M32*$I32</f>
        <v>21161044.800000004</v>
      </c>
      <c r="P32" s="138">
        <v>65809</v>
      </c>
      <c r="Q32" s="112">
        <f>ROUND(P32,0)</f>
        <v>65809</v>
      </c>
      <c r="R32" s="10" t="str">
        <f>IF(Q32&gt;$J32,"SI","NO")</f>
        <v>NO</v>
      </c>
      <c r="S32" s="132">
        <f>Q32*$I32</f>
        <v>19237286.880000003</v>
      </c>
      <c r="T32" s="144">
        <v>62150</v>
      </c>
      <c r="U32" s="112">
        <f>ROUND(T32,0)</f>
        <v>62150</v>
      </c>
      <c r="V32" s="10" t="str">
        <f>IF(U32&gt;$J32,"SI","NO")</f>
        <v>NO</v>
      </c>
      <c r="W32" s="132">
        <f>U32*$I32</f>
        <v>18167688.000000004</v>
      </c>
      <c r="X32" s="163">
        <v>66540</v>
      </c>
      <c r="Y32" s="112">
        <f>ROUND(X32,0)</f>
        <v>66540</v>
      </c>
      <c r="Z32" s="164" t="str">
        <f>IF(U32&gt;$J32,"SI","NO")</f>
        <v>NO</v>
      </c>
      <c r="AA32" s="132">
        <f>Y32*$I32</f>
        <v>19450972.800000004</v>
      </c>
      <c r="AB32" s="28">
        <v>51185</v>
      </c>
      <c r="AC32" s="112">
        <f>ROUND(AB32,0)</f>
        <v>51185</v>
      </c>
      <c r="AD32" s="10" t="str">
        <f>IF(AC32&gt;$J32,"SI","NO")</f>
        <v>NO</v>
      </c>
      <c r="AE32" s="132">
        <f>AC32*$I32</f>
        <v>14962399.200000003</v>
      </c>
      <c r="AF32" s="28">
        <v>69300</v>
      </c>
      <c r="AG32" s="112">
        <f>ROUND(AF32,0)</f>
        <v>69300</v>
      </c>
      <c r="AH32" s="10" t="str">
        <f>IF(AG32&gt;$J32,"SI","NO")</f>
        <v>NO</v>
      </c>
      <c r="AI32" s="132">
        <f>AG32*$I32</f>
        <v>20257776.000000004</v>
      </c>
      <c r="AJ32" s="28">
        <v>64300</v>
      </c>
      <c r="AK32" s="112">
        <f>ROUND(AJ32,0)</f>
        <v>64300</v>
      </c>
      <c r="AL32" s="10" t="str">
        <f>IF(AK32&gt;$J32,"SI","NO")</f>
        <v>NO</v>
      </c>
      <c r="AM32" s="132">
        <f>AK32*$I32</f>
        <v>18796176.000000004</v>
      </c>
      <c r="AN32" s="158">
        <v>67329.820000000007</v>
      </c>
      <c r="AO32" s="112">
        <f>ROUND(AN32,0)</f>
        <v>67330</v>
      </c>
      <c r="AP32" s="10" t="str">
        <f>IF(AO32&gt;$J32,"SI","NO")</f>
        <v>NO</v>
      </c>
      <c r="AQ32" s="132">
        <f>AO32*$I32</f>
        <v>19681905.600000005</v>
      </c>
      <c r="AR32" s="27">
        <v>65173</v>
      </c>
      <c r="AS32" s="112">
        <f>ROUND(AR32,0)</f>
        <v>65173</v>
      </c>
      <c r="AT32" s="10" t="str">
        <f>IF(AS32&gt;$J32,"SI","NO")</f>
        <v>NO</v>
      </c>
      <c r="AU32" s="132">
        <f>AS32*$I32</f>
        <v>19051371.360000003</v>
      </c>
      <c r="AV32" s="28">
        <v>59959</v>
      </c>
      <c r="AW32" s="112">
        <f>ROUND(AV32,0)</f>
        <v>59959</v>
      </c>
      <c r="AX32" s="10" t="str">
        <f>IF(AW32&gt;$J32,"SI","NO")</f>
        <v>NO</v>
      </c>
      <c r="AY32" s="132">
        <f>AW32*$I32</f>
        <v>17527214.880000003</v>
      </c>
      <c r="AZ32" s="10"/>
      <c r="BA32" s="10"/>
      <c r="BB32" s="10"/>
      <c r="BC32" s="10"/>
      <c r="BD32" s="28">
        <v>49461</v>
      </c>
      <c r="BE32" s="112">
        <f>ROUND(BD32,0)</f>
        <v>49461</v>
      </c>
      <c r="BF32" s="10" t="str">
        <f>IF(BE32&gt;$J32,"SI","NO")</f>
        <v>NO</v>
      </c>
      <c r="BG32" s="132">
        <f>BE32*$I32</f>
        <v>14458439.520000003</v>
      </c>
      <c r="BH32" s="28">
        <v>70927</v>
      </c>
      <c r="BI32" s="112">
        <f>ROUND(BH32,0)</f>
        <v>70927</v>
      </c>
      <c r="BJ32" s="10" t="str">
        <f>IF(BI32&gt;$J32,"SI","NO")</f>
        <v>NO</v>
      </c>
      <c r="BK32" s="132">
        <f>BI32*$I32</f>
        <v>20733380.640000004</v>
      </c>
      <c r="BL32" s="28">
        <v>70040</v>
      </c>
      <c r="BM32" s="112">
        <f>ROUND(BL32,0)</f>
        <v>70040</v>
      </c>
      <c r="BN32" s="10" t="str">
        <f>IF(BM32&gt;$J32,"SI","NO")</f>
        <v>NO</v>
      </c>
      <c r="BO32" s="132">
        <f>BM32*$I32</f>
        <v>20474092.800000004</v>
      </c>
      <c r="BP32" s="112">
        <v>65151</v>
      </c>
      <c r="BQ32" s="112">
        <f>ROUND(BP32,0)</f>
        <v>65151</v>
      </c>
      <c r="BR32" s="10" t="str">
        <f>IF(BQ32&gt;$J32,"SI","NO")</f>
        <v>NO</v>
      </c>
      <c r="BS32" s="132">
        <f>BQ32*$I32</f>
        <v>19044940.320000004</v>
      </c>
      <c r="BT32" s="112">
        <v>69268</v>
      </c>
      <c r="BU32" s="112">
        <f>ROUND(BT32,0)</f>
        <v>69268</v>
      </c>
      <c r="BV32" s="10" t="str">
        <f>IF(BU32&gt;$J32,"SI","NO")</f>
        <v>NO</v>
      </c>
      <c r="BW32" s="132">
        <f>BU32*$I32</f>
        <v>20248421.760000002</v>
      </c>
      <c r="BX32" s="132">
        <v>62153</v>
      </c>
      <c r="BY32" s="112">
        <f>ROUND(BX32,0)</f>
        <v>62153</v>
      </c>
      <c r="BZ32" s="10" t="str">
        <f>IF(BY32&gt;$J32,"SI","NO")</f>
        <v>NO</v>
      </c>
      <c r="CA32" s="132">
        <f>BY32*$I32</f>
        <v>18168564.960000005</v>
      </c>
      <c r="CB32" s="177">
        <v>73021</v>
      </c>
      <c r="CC32" s="112">
        <f>ROUND(CB32,0)</f>
        <v>73021</v>
      </c>
      <c r="CD32" s="10" t="str">
        <f>IF(CC32&gt;$J32,"SI","NO")</f>
        <v>NO</v>
      </c>
      <c r="CE32" s="132">
        <f>CC32*$I32</f>
        <v>21345498.720000003</v>
      </c>
      <c r="CF32" s="101">
        <v>72390</v>
      </c>
      <c r="CG32" s="112">
        <f>ROUND(CF32,0)</f>
        <v>72390</v>
      </c>
      <c r="CH32" s="10" t="str">
        <f>IF(CG32&gt;$J32,"SI","NO")</f>
        <v>NO</v>
      </c>
      <c r="CI32" s="132">
        <f>CG32*$I32</f>
        <v>21161044.800000004</v>
      </c>
      <c r="CJ32" s="101">
        <v>58000</v>
      </c>
      <c r="CK32" s="112">
        <f>ROUND(CJ32,0)</f>
        <v>58000</v>
      </c>
      <c r="CL32" s="10" t="str">
        <f>IF(CK32&gt;$J32,"SI","NO")</f>
        <v>NO</v>
      </c>
      <c r="CM32" s="132">
        <f>CK32*$I32</f>
        <v>16954560.000000004</v>
      </c>
      <c r="CN32" s="100">
        <v>65800</v>
      </c>
      <c r="CO32" s="112">
        <f>ROUND(CN32,0)</f>
        <v>65800</v>
      </c>
      <c r="CP32" s="10" t="str">
        <f>IF(CO32&gt;$J32,"SI","NO")</f>
        <v>NO</v>
      </c>
      <c r="CQ32" s="132">
        <f>CO32*$I32</f>
        <v>19234656.000000004</v>
      </c>
      <c r="CR32" s="100">
        <v>63615</v>
      </c>
      <c r="CS32" s="112">
        <f>ROUND(CR32,0)</f>
        <v>63615</v>
      </c>
      <c r="CT32" s="10" t="str">
        <f>IF(CS32&gt;$J32,"SI","NO")</f>
        <v>NO</v>
      </c>
      <c r="CU32" s="132">
        <f>CS32*$I32</f>
        <v>18595936.800000004</v>
      </c>
      <c r="CV32" s="10"/>
      <c r="CW32" s="10"/>
      <c r="CX32" s="10"/>
      <c r="CY32" s="10"/>
      <c r="CZ32" s="101">
        <v>69246</v>
      </c>
      <c r="DA32" s="112">
        <f>ROUND(CZ32,0)</f>
        <v>69246</v>
      </c>
      <c r="DB32" s="10" t="str">
        <f>IF(DA32&gt;$J32,"SI","NO")</f>
        <v>NO</v>
      </c>
      <c r="DC32" s="132">
        <f>DA32*$I32</f>
        <v>20241990.720000003</v>
      </c>
      <c r="DD32" s="101">
        <v>69465</v>
      </c>
      <c r="DE32" s="112">
        <f>ROUND(DD32,0)</f>
        <v>69465</v>
      </c>
      <c r="DF32" s="10" t="str">
        <f>IF(DE32&gt;$J32,"SI","NO")</f>
        <v>NO</v>
      </c>
      <c r="DG32" s="132">
        <f>DE32*$I32</f>
        <v>20306008.800000004</v>
      </c>
      <c r="DH32" s="101">
        <v>64712</v>
      </c>
      <c r="DI32" s="112">
        <f>ROUND(DH32,0)</f>
        <v>64712</v>
      </c>
      <c r="DJ32" s="10" t="str">
        <f>IF(DI32&gt;$J32,"SI","NO")</f>
        <v>NO</v>
      </c>
      <c r="DK32" s="132">
        <f>DI32*$I32</f>
        <v>18916611.840000004</v>
      </c>
      <c r="DL32" s="10"/>
      <c r="DM32" s="10"/>
      <c r="DN32" s="10"/>
      <c r="DO32" s="10"/>
      <c r="DP32" s="10"/>
      <c r="DQ32" s="10"/>
      <c r="DR32" s="10"/>
      <c r="DS32" s="10"/>
      <c r="DT32" s="10"/>
      <c r="DU32" s="10"/>
      <c r="DV32" s="10"/>
      <c r="DW32" s="10"/>
      <c r="DX32" s="10"/>
      <c r="DY32" s="10"/>
      <c r="DZ32" s="10"/>
      <c r="EA32" s="10"/>
    </row>
    <row r="33" spans="1:131" ht="14.25" x14ac:dyDescent="0.2">
      <c r="A33" s="128" t="s">
        <v>248</v>
      </c>
      <c r="B33" s="128"/>
      <c r="C33" s="128"/>
      <c r="D33" s="128"/>
      <c r="E33" s="128"/>
      <c r="F33" s="128"/>
      <c r="G33" s="128"/>
      <c r="H33" s="128"/>
      <c r="I33" s="128"/>
      <c r="J33" s="128"/>
      <c r="K33" s="128"/>
      <c r="L33" s="114"/>
      <c r="M33" s="136"/>
      <c r="N33" s="136"/>
      <c r="O33" s="136"/>
      <c r="P33" s="114"/>
      <c r="Q33" s="136"/>
      <c r="R33" s="136"/>
      <c r="S33" s="136"/>
      <c r="T33" s="145"/>
      <c r="U33" s="136"/>
      <c r="V33" s="136"/>
      <c r="W33" s="136"/>
      <c r="X33" s="114"/>
      <c r="Y33" s="136"/>
      <c r="Z33" s="165"/>
      <c r="AA33" s="136"/>
      <c r="AB33" s="114"/>
      <c r="AC33" s="136"/>
      <c r="AD33" s="136"/>
      <c r="AE33" s="136"/>
      <c r="AF33" s="114"/>
      <c r="AG33" s="136"/>
      <c r="AH33" s="136"/>
      <c r="AI33" s="136"/>
      <c r="AJ33" s="114"/>
      <c r="AK33" s="136"/>
      <c r="AL33" s="136"/>
      <c r="AM33" s="136"/>
      <c r="AN33" s="114"/>
      <c r="AO33" s="136"/>
      <c r="AP33" s="136"/>
      <c r="AQ33" s="136"/>
      <c r="AR33" s="114"/>
      <c r="AS33" s="136"/>
      <c r="AT33" s="136"/>
      <c r="AU33" s="136"/>
      <c r="AV33" s="114"/>
      <c r="AW33" s="136"/>
      <c r="AX33" s="136"/>
      <c r="AY33" s="136"/>
      <c r="AZ33" s="114"/>
      <c r="BA33" s="114"/>
      <c r="BB33" s="114"/>
      <c r="BC33" s="114"/>
      <c r="BD33" s="114"/>
      <c r="BE33" s="136"/>
      <c r="BF33" s="136"/>
      <c r="BG33" s="136"/>
      <c r="BH33" s="114"/>
      <c r="BI33" s="136"/>
      <c r="BJ33" s="136"/>
      <c r="BK33" s="136"/>
      <c r="BL33" s="114"/>
      <c r="BM33" s="136"/>
      <c r="BN33" s="136"/>
      <c r="BO33" s="136"/>
      <c r="BP33" s="136" t="s">
        <v>233</v>
      </c>
      <c r="BQ33" s="136"/>
      <c r="BR33" s="136"/>
      <c r="BS33" s="136"/>
      <c r="BT33" s="136" t="s">
        <v>233</v>
      </c>
      <c r="BU33" s="136"/>
      <c r="BV33" s="136"/>
      <c r="BW33" s="136"/>
      <c r="BX33" s="136" t="s">
        <v>233</v>
      </c>
      <c r="BY33" s="136"/>
      <c r="BZ33" s="136"/>
      <c r="CA33" s="136"/>
      <c r="CB33" s="149"/>
      <c r="CC33" s="136"/>
      <c r="CD33" s="136"/>
      <c r="CE33" s="136"/>
      <c r="CF33" s="114"/>
      <c r="CG33" s="136"/>
      <c r="CH33" s="136"/>
      <c r="CI33" s="136"/>
      <c r="CJ33" s="114"/>
      <c r="CK33" s="136"/>
      <c r="CL33" s="136"/>
      <c r="CM33" s="136"/>
      <c r="CN33" s="114"/>
      <c r="CO33" s="136"/>
      <c r="CP33" s="136"/>
      <c r="CQ33" s="136"/>
      <c r="CR33" s="114"/>
      <c r="CS33" s="136"/>
      <c r="CT33" s="136"/>
      <c r="CU33" s="136"/>
      <c r="CV33" s="114"/>
      <c r="CW33" s="114"/>
      <c r="CX33" s="114"/>
      <c r="CY33" s="114"/>
      <c r="CZ33" s="114"/>
      <c r="DA33" s="136"/>
      <c r="DB33" s="136"/>
      <c r="DC33" s="136"/>
      <c r="DD33" s="114"/>
      <c r="DE33" s="136"/>
      <c r="DF33" s="136"/>
      <c r="DG33" s="136"/>
      <c r="DH33" s="114"/>
      <c r="DI33" s="136"/>
      <c r="DJ33" s="136"/>
      <c r="DK33" s="136"/>
      <c r="DL33" s="114"/>
      <c r="DM33" s="114"/>
      <c r="DN33" s="114"/>
      <c r="DO33" s="114"/>
      <c r="DP33" s="114"/>
      <c r="DQ33" s="114"/>
      <c r="DR33" s="114"/>
      <c r="DS33" s="114"/>
      <c r="DT33" s="114"/>
      <c r="DU33" s="114"/>
      <c r="DV33" s="114"/>
      <c r="DW33" s="114"/>
      <c r="DX33" s="114"/>
      <c r="DY33" s="114"/>
      <c r="DZ33" s="114"/>
      <c r="EA33" s="114"/>
    </row>
    <row r="34" spans="1:131" ht="15" customHeight="1" x14ac:dyDescent="0.2">
      <c r="A34" s="39">
        <v>16</v>
      </c>
      <c r="B34" s="25" t="s">
        <v>249</v>
      </c>
      <c r="C34" s="25"/>
      <c r="D34" s="25"/>
      <c r="E34" s="25"/>
      <c r="F34" s="25"/>
      <c r="G34" s="25"/>
      <c r="H34" s="25" t="s">
        <v>228</v>
      </c>
      <c r="I34" s="29">
        <v>13440</v>
      </c>
      <c r="J34" s="27">
        <v>6744</v>
      </c>
      <c r="K34" s="28">
        <f t="shared" ref="K34:K39" si="4">ROUND(I34*J34,2)</f>
        <v>90639360</v>
      </c>
      <c r="L34" s="100">
        <v>5395</v>
      </c>
      <c r="M34" s="112">
        <f t="shared" ref="M34:M39" si="5">ROUND(L34,0)</f>
        <v>5395</v>
      </c>
      <c r="N34" s="10" t="str">
        <f t="shared" ref="N34:N39" si="6">IF(M34&gt;$J34,"SI","NO")</f>
        <v>NO</v>
      </c>
      <c r="O34" s="132">
        <f t="shared" ref="O34:O39" si="7">M34*$I34</f>
        <v>72508800</v>
      </c>
      <c r="P34" s="137">
        <v>6474</v>
      </c>
      <c r="Q34" s="112">
        <f t="shared" ref="Q34:Q39" si="8">ROUND(P34,0)</f>
        <v>6474</v>
      </c>
      <c r="R34" s="10" t="str">
        <f t="shared" ref="R34:R39" si="9">IF(Q34&gt;$J34,"SI","NO")</f>
        <v>NO</v>
      </c>
      <c r="S34" s="132">
        <f t="shared" ref="S34:S39" si="10">Q34*$I34</f>
        <v>87010560</v>
      </c>
      <c r="T34" s="143">
        <v>6180</v>
      </c>
      <c r="U34" s="112">
        <f t="shared" ref="U34:U39" si="11">ROUND(T34,0)</f>
        <v>6180</v>
      </c>
      <c r="V34" s="10" t="str">
        <f t="shared" ref="V34:V39" si="12">IF(U34&gt;$J34,"SI","NO")</f>
        <v>NO</v>
      </c>
      <c r="W34" s="132">
        <f t="shared" ref="W34:W39" si="13">U34*$I34</f>
        <v>83059200</v>
      </c>
      <c r="X34" s="163">
        <v>6137</v>
      </c>
      <c r="Y34" s="112">
        <f t="shared" ref="Y34:Y39" si="14">ROUND(X34,0)</f>
        <v>6137</v>
      </c>
      <c r="Z34" s="164" t="str">
        <f t="shared" ref="Z34:Z39" si="15">IF(U34&gt;$J34,"SI","NO")</f>
        <v>NO</v>
      </c>
      <c r="AA34" s="132">
        <f t="shared" ref="AA34:AA39" si="16">Y34*$I34</f>
        <v>82481280</v>
      </c>
      <c r="AB34" s="28">
        <v>6389</v>
      </c>
      <c r="AC34" s="112">
        <f t="shared" ref="AC34:AC39" si="17">ROUND(AB34,0)</f>
        <v>6389</v>
      </c>
      <c r="AD34" s="10" t="str">
        <f t="shared" ref="AD34:AD39" si="18">IF(AC34&gt;$J34,"SI","NO")</f>
        <v>NO</v>
      </c>
      <c r="AE34" s="132">
        <f t="shared" ref="AE34:AE39" si="19">AC34*$I34</f>
        <v>85868160</v>
      </c>
      <c r="AF34" s="28">
        <v>6400</v>
      </c>
      <c r="AG34" s="112">
        <f t="shared" ref="AG34:AG39" si="20">ROUND(AF34,0)</f>
        <v>6400</v>
      </c>
      <c r="AH34" s="10" t="str">
        <f t="shared" ref="AH34:AH39" si="21">IF(AG34&gt;$J34,"SI","NO")</f>
        <v>NO</v>
      </c>
      <c r="AI34" s="132">
        <f t="shared" ref="AI34:AI39" si="22">AG34*$I34</f>
        <v>86016000</v>
      </c>
      <c r="AJ34" s="28">
        <v>5500</v>
      </c>
      <c r="AK34" s="112">
        <f t="shared" ref="AK34:AK39" si="23">ROUND(AJ34,0)</f>
        <v>5500</v>
      </c>
      <c r="AL34" s="10" t="str">
        <f t="shared" ref="AL34:AL39" si="24">IF(AK34&gt;$J34,"SI","NO")</f>
        <v>NO</v>
      </c>
      <c r="AM34" s="132">
        <f t="shared" ref="AM34:AM39" si="25">AK34*$I34</f>
        <v>73920000</v>
      </c>
      <c r="AN34" s="158">
        <v>6209.88</v>
      </c>
      <c r="AO34" s="112">
        <f t="shared" ref="AO34:AO39" si="26">ROUND(AN34,0)</f>
        <v>6210</v>
      </c>
      <c r="AP34" s="10" t="str">
        <f t="shared" ref="AP34:AP39" si="27">IF(AO34&gt;$J34,"SI","NO")</f>
        <v>NO</v>
      </c>
      <c r="AQ34" s="132">
        <f>AO34*$I34</f>
        <v>83462400</v>
      </c>
      <c r="AR34" s="27">
        <v>6011</v>
      </c>
      <c r="AS34" s="112">
        <f t="shared" ref="AS34:AS39" si="28">ROUND(AR34,0)</f>
        <v>6011</v>
      </c>
      <c r="AT34" s="10" t="str">
        <f t="shared" ref="AT34:AT39" si="29">IF(AS34&gt;$J34,"SI","NO")</f>
        <v>NO</v>
      </c>
      <c r="AU34" s="132">
        <f t="shared" ref="AU34:AU39" si="30">AS34*$I34</f>
        <v>80787840</v>
      </c>
      <c r="AV34" s="28">
        <v>6070</v>
      </c>
      <c r="AW34" s="112">
        <f t="shared" ref="AW34:AW39" si="31">ROUND(AV34,0)</f>
        <v>6070</v>
      </c>
      <c r="AX34" s="10" t="str">
        <f t="shared" ref="AX34:AX39" si="32">IF(AW34&gt;$J34,"SI","NO")</f>
        <v>NO</v>
      </c>
      <c r="AY34" s="132">
        <f t="shared" ref="AY34:AY39" si="33">AW34*$I34</f>
        <v>81580800</v>
      </c>
      <c r="AZ34" s="10"/>
      <c r="BA34" s="10"/>
      <c r="BB34" s="10"/>
      <c r="BC34" s="10"/>
      <c r="BD34" s="28">
        <v>6743</v>
      </c>
      <c r="BE34" s="112">
        <f t="shared" ref="BE34:BE39" si="34">ROUND(BD34,0)</f>
        <v>6743</v>
      </c>
      <c r="BF34" s="10" t="str">
        <f t="shared" ref="BF34:BF39" si="35">IF(BE34&gt;$J34,"SI","NO")</f>
        <v>NO</v>
      </c>
      <c r="BG34" s="132">
        <f t="shared" ref="BG34:BG39" si="36">BE34*$I34</f>
        <v>90625920</v>
      </c>
      <c r="BH34" s="28">
        <v>6609</v>
      </c>
      <c r="BI34" s="112">
        <f t="shared" ref="BI34:BI39" si="37">ROUND(BH34,0)</f>
        <v>6609</v>
      </c>
      <c r="BJ34" s="10" t="str">
        <f t="shared" ref="BJ34:BJ39" si="38">IF(BI34&gt;$J34,"SI","NO")</f>
        <v>NO</v>
      </c>
      <c r="BK34" s="132">
        <f t="shared" ref="BK34:BK39" si="39">BI34*$I34</f>
        <v>88824960</v>
      </c>
      <c r="BL34" s="28">
        <v>6050</v>
      </c>
      <c r="BM34" s="112">
        <f t="shared" ref="BM34:BM39" si="40">ROUND(BL34,0)</f>
        <v>6050</v>
      </c>
      <c r="BN34" s="10" t="str">
        <f t="shared" ref="BN34:BN39" si="41">IF(BM34&gt;$J34,"SI","NO")</f>
        <v>NO</v>
      </c>
      <c r="BO34" s="132">
        <f t="shared" ref="BO34:BO39" si="42">BM34*$I34</f>
        <v>81312000</v>
      </c>
      <c r="BP34" s="112">
        <v>6009</v>
      </c>
      <c r="BQ34" s="112">
        <f t="shared" ref="BQ34:BQ39" si="43">ROUND(BP34,0)</f>
        <v>6009</v>
      </c>
      <c r="BR34" s="10" t="str">
        <f t="shared" ref="BR34:BR39" si="44">IF(BQ34&gt;$J34,"SI","NO")</f>
        <v>NO</v>
      </c>
      <c r="BS34" s="132">
        <f t="shared" ref="BS34:BS39" si="45">BQ34*$I34</f>
        <v>80760960</v>
      </c>
      <c r="BT34" s="112">
        <v>6390</v>
      </c>
      <c r="BU34" s="112">
        <f t="shared" ref="BU34:BU39" si="46">ROUND(BT34,0)</f>
        <v>6390</v>
      </c>
      <c r="BV34" s="10" t="str">
        <f t="shared" ref="BV34:BV39" si="47">IF(BU34&gt;$J34,"SI","NO")</f>
        <v>NO</v>
      </c>
      <c r="BW34" s="132">
        <f t="shared" ref="BW34:BW39" si="48">BU34*$I34</f>
        <v>85881600</v>
      </c>
      <c r="BX34" s="132">
        <v>5732</v>
      </c>
      <c r="BY34" s="112">
        <f t="shared" ref="BY34:BY39" si="49">ROUND(BX34,0)</f>
        <v>5732</v>
      </c>
      <c r="BZ34" s="10" t="str">
        <f t="shared" ref="BZ34:BZ39" si="50">IF(BY34&gt;$J34,"SI","NO")</f>
        <v>NO</v>
      </c>
      <c r="CA34" s="132">
        <f t="shared" ref="CA34:CA39" si="51">BY34*$I34</f>
        <v>77038080</v>
      </c>
      <c r="CB34" s="177">
        <v>6326</v>
      </c>
      <c r="CC34" s="112">
        <f t="shared" ref="CC34:CC39" si="52">ROUND(CB34,0)</f>
        <v>6326</v>
      </c>
      <c r="CD34" s="10" t="str">
        <f t="shared" ref="CD34:CD39" si="53">IF(CC34&gt;$J34,"SI","NO")</f>
        <v>NO</v>
      </c>
      <c r="CE34" s="132">
        <f t="shared" ref="CE34:CE39" si="54">CC34*$I34</f>
        <v>85021440</v>
      </c>
      <c r="CF34" s="100">
        <v>5935</v>
      </c>
      <c r="CG34" s="112">
        <f t="shared" ref="CG34:CG39" si="55">ROUND(CF34,0)</f>
        <v>5935</v>
      </c>
      <c r="CH34" s="10" t="str">
        <f t="shared" ref="CH34:CH39" si="56">IF(CG34&gt;$J34,"SI","NO")</f>
        <v>NO</v>
      </c>
      <c r="CI34" s="132">
        <f t="shared" ref="CI34:CI39" si="57">CG34*$I34</f>
        <v>79766400</v>
      </c>
      <c r="CJ34" s="100">
        <v>6700</v>
      </c>
      <c r="CK34" s="112">
        <f t="shared" ref="CK34:CK39" si="58">ROUND(CJ34,0)</f>
        <v>6700</v>
      </c>
      <c r="CL34" s="10" t="str">
        <f t="shared" ref="CL34:CL39" si="59">IF(CK34&gt;$J34,"SI","NO")</f>
        <v>NO</v>
      </c>
      <c r="CM34" s="132">
        <f t="shared" ref="CM34:CM39" si="60">CK34*$I34</f>
        <v>90048000</v>
      </c>
      <c r="CN34" s="100">
        <v>6080</v>
      </c>
      <c r="CO34" s="112">
        <f t="shared" ref="CO34:CO39" si="61">ROUND(CN34,0)</f>
        <v>6080</v>
      </c>
      <c r="CP34" s="10" t="str">
        <f t="shared" ref="CP34:CP39" si="62">IF(CO34&gt;$J34,"SI","NO")</f>
        <v>NO</v>
      </c>
      <c r="CQ34" s="132">
        <f t="shared" ref="CQ34:CQ39" si="63">CO34*$I34</f>
        <v>81715200</v>
      </c>
      <c r="CR34" s="100">
        <v>5867</v>
      </c>
      <c r="CS34" s="112">
        <f t="shared" ref="CS34:CS39" si="64">ROUND(CR34,0)</f>
        <v>5867</v>
      </c>
      <c r="CT34" s="10" t="str">
        <f t="shared" ref="CT34:CT39" si="65">IF(CS34&gt;$J34,"SI","NO")</f>
        <v>NO</v>
      </c>
      <c r="CU34" s="132">
        <f t="shared" ref="CU34:CU39" si="66">CS34*$I34</f>
        <v>78852480</v>
      </c>
      <c r="CV34" s="10"/>
      <c r="CW34" s="10"/>
      <c r="CX34" s="10"/>
      <c r="CY34" s="10"/>
      <c r="CZ34" s="100">
        <v>5402</v>
      </c>
      <c r="DA34" s="112">
        <f t="shared" ref="DA34:DA39" si="67">ROUND(CZ34,0)</f>
        <v>5402</v>
      </c>
      <c r="DB34" s="10" t="str">
        <f t="shared" ref="DB34:DB39" si="68">IF(DA34&gt;$J34,"SI","NO")</f>
        <v>NO</v>
      </c>
      <c r="DC34" s="132">
        <f t="shared" ref="DC34:DC39" si="69">DA34*$I34</f>
        <v>72602880</v>
      </c>
      <c r="DD34" s="100">
        <v>6407</v>
      </c>
      <c r="DE34" s="112">
        <f t="shared" ref="DE34:DE39" si="70">ROUND(DD34,0)</f>
        <v>6407</v>
      </c>
      <c r="DF34" s="10" t="str">
        <f t="shared" ref="DF34:DF39" si="71">IF(DE34&gt;$J34,"SI","NO")</f>
        <v>NO</v>
      </c>
      <c r="DG34" s="132">
        <f t="shared" ref="DG34:DG39" si="72">DE34*$I34</f>
        <v>86110080</v>
      </c>
      <c r="DH34" s="100">
        <v>5968</v>
      </c>
      <c r="DI34" s="112">
        <f t="shared" ref="DI34:DI39" si="73">ROUND(DH34,0)</f>
        <v>5968</v>
      </c>
      <c r="DJ34" s="10" t="str">
        <f t="shared" ref="DJ34:DJ39" si="74">IF(DI34&gt;$J34,"SI","NO")</f>
        <v>NO</v>
      </c>
      <c r="DK34" s="132">
        <f t="shared" ref="DK34:DK39" si="75">DI34*$I34</f>
        <v>80209920</v>
      </c>
      <c r="DL34" s="10"/>
      <c r="DM34" s="10"/>
      <c r="DN34" s="10"/>
      <c r="DO34" s="10"/>
      <c r="DP34" s="10"/>
      <c r="DQ34" s="10"/>
      <c r="DR34" s="10"/>
      <c r="DS34" s="10"/>
      <c r="DT34" s="10"/>
      <c r="DU34" s="10"/>
      <c r="DV34" s="10"/>
      <c r="DW34" s="10"/>
      <c r="DX34" s="10"/>
      <c r="DY34" s="10"/>
      <c r="DZ34" s="10"/>
      <c r="EA34" s="10"/>
    </row>
    <row r="35" spans="1:131" ht="15" customHeight="1" x14ac:dyDescent="0.2">
      <c r="A35" s="39">
        <v>17</v>
      </c>
      <c r="B35" s="25" t="s">
        <v>250</v>
      </c>
      <c r="C35" s="25"/>
      <c r="D35" s="25"/>
      <c r="E35" s="25"/>
      <c r="F35" s="25"/>
      <c r="G35" s="25"/>
      <c r="H35" s="25" t="s">
        <v>228</v>
      </c>
      <c r="I35" s="29">
        <v>210</v>
      </c>
      <c r="J35" s="27">
        <v>8174</v>
      </c>
      <c r="K35" s="28">
        <f t="shared" si="4"/>
        <v>1716540</v>
      </c>
      <c r="L35" s="101">
        <v>8092</v>
      </c>
      <c r="M35" s="112">
        <f t="shared" si="5"/>
        <v>8092</v>
      </c>
      <c r="N35" s="10" t="str">
        <f t="shared" si="6"/>
        <v>NO</v>
      </c>
      <c r="O35" s="132">
        <f t="shared" si="7"/>
        <v>1699320</v>
      </c>
      <c r="P35" s="138">
        <v>6539</v>
      </c>
      <c r="Q35" s="112">
        <f t="shared" si="8"/>
        <v>6539</v>
      </c>
      <c r="R35" s="10" t="str">
        <f t="shared" si="9"/>
        <v>NO</v>
      </c>
      <c r="S35" s="132">
        <f t="shared" si="10"/>
        <v>1373190</v>
      </c>
      <c r="T35" s="144">
        <v>7684</v>
      </c>
      <c r="U35" s="112">
        <f t="shared" si="11"/>
        <v>7684</v>
      </c>
      <c r="V35" s="10" t="str">
        <f t="shared" si="12"/>
        <v>NO</v>
      </c>
      <c r="W35" s="132">
        <f t="shared" si="13"/>
        <v>1613640</v>
      </c>
      <c r="X35" s="163">
        <v>7438</v>
      </c>
      <c r="Y35" s="112">
        <f t="shared" si="14"/>
        <v>7438</v>
      </c>
      <c r="Z35" s="164" t="str">
        <f t="shared" si="15"/>
        <v>NO</v>
      </c>
      <c r="AA35" s="132">
        <f t="shared" si="16"/>
        <v>1561980</v>
      </c>
      <c r="AB35" s="28">
        <v>7743</v>
      </c>
      <c r="AC35" s="112">
        <f t="shared" si="17"/>
        <v>7743</v>
      </c>
      <c r="AD35" s="10" t="str">
        <f t="shared" si="18"/>
        <v>NO</v>
      </c>
      <c r="AE35" s="132">
        <f t="shared" si="19"/>
        <v>1626030</v>
      </c>
      <c r="AF35" s="28">
        <v>7800</v>
      </c>
      <c r="AG35" s="112">
        <f t="shared" si="20"/>
        <v>7800</v>
      </c>
      <c r="AH35" s="10" t="str">
        <f t="shared" si="21"/>
        <v>NO</v>
      </c>
      <c r="AI35" s="132">
        <f t="shared" si="22"/>
        <v>1638000</v>
      </c>
      <c r="AJ35" s="28">
        <v>6500</v>
      </c>
      <c r="AK35" s="112">
        <f t="shared" si="23"/>
        <v>6500</v>
      </c>
      <c r="AL35" s="10" t="str">
        <f t="shared" si="24"/>
        <v>NO</v>
      </c>
      <c r="AM35" s="132">
        <f t="shared" si="25"/>
        <v>1365000</v>
      </c>
      <c r="AN35" s="158">
        <v>7526.62</v>
      </c>
      <c r="AO35" s="112">
        <f t="shared" si="26"/>
        <v>7527</v>
      </c>
      <c r="AP35" s="10" t="str">
        <f t="shared" si="27"/>
        <v>NO</v>
      </c>
      <c r="AQ35" s="132">
        <f t="shared" ref="AQ35:AQ39" si="76">AO35*$I35</f>
        <v>1580670</v>
      </c>
      <c r="AR35" s="27">
        <v>7285</v>
      </c>
      <c r="AS35" s="112">
        <f t="shared" si="28"/>
        <v>7285</v>
      </c>
      <c r="AT35" s="10" t="str">
        <f t="shared" si="29"/>
        <v>NO</v>
      </c>
      <c r="AU35" s="132">
        <f t="shared" si="30"/>
        <v>1529850</v>
      </c>
      <c r="AV35" s="28">
        <v>7030</v>
      </c>
      <c r="AW35" s="112">
        <f t="shared" si="31"/>
        <v>7030</v>
      </c>
      <c r="AX35" s="10" t="str">
        <f t="shared" si="32"/>
        <v>NO</v>
      </c>
      <c r="AY35" s="132">
        <f t="shared" si="33"/>
        <v>1476300</v>
      </c>
      <c r="AZ35" s="10"/>
      <c r="BA35" s="10"/>
      <c r="BB35" s="10"/>
      <c r="BC35" s="10"/>
      <c r="BD35" s="28">
        <v>8173</v>
      </c>
      <c r="BE35" s="112">
        <f t="shared" si="34"/>
        <v>8173</v>
      </c>
      <c r="BF35" s="10" t="str">
        <f t="shared" si="35"/>
        <v>NO</v>
      </c>
      <c r="BG35" s="132">
        <f t="shared" si="36"/>
        <v>1716330</v>
      </c>
      <c r="BH35" s="28">
        <v>8051</v>
      </c>
      <c r="BI35" s="112">
        <f t="shared" si="37"/>
        <v>8051</v>
      </c>
      <c r="BJ35" s="10" t="str">
        <f t="shared" si="38"/>
        <v>NO</v>
      </c>
      <c r="BK35" s="132">
        <f t="shared" si="39"/>
        <v>1690710</v>
      </c>
      <c r="BL35" s="28">
        <v>7650</v>
      </c>
      <c r="BM35" s="112">
        <f t="shared" si="40"/>
        <v>7650</v>
      </c>
      <c r="BN35" s="10" t="str">
        <f t="shared" si="41"/>
        <v>NO</v>
      </c>
      <c r="BO35" s="132">
        <f t="shared" si="42"/>
        <v>1606500</v>
      </c>
      <c r="BP35" s="112">
        <v>7283</v>
      </c>
      <c r="BQ35" s="112">
        <f t="shared" si="43"/>
        <v>7283</v>
      </c>
      <c r="BR35" s="10" t="str">
        <f t="shared" si="44"/>
        <v>NO</v>
      </c>
      <c r="BS35" s="132">
        <f t="shared" si="45"/>
        <v>1529430</v>
      </c>
      <c r="BT35" s="112">
        <v>7744</v>
      </c>
      <c r="BU35" s="112">
        <f t="shared" si="46"/>
        <v>7744</v>
      </c>
      <c r="BV35" s="10" t="str">
        <f t="shared" si="47"/>
        <v>NO</v>
      </c>
      <c r="BW35" s="132">
        <f t="shared" si="48"/>
        <v>1626240</v>
      </c>
      <c r="BX35" s="132">
        <v>6948</v>
      </c>
      <c r="BY35" s="112">
        <f t="shared" si="49"/>
        <v>6948</v>
      </c>
      <c r="BZ35" s="10" t="str">
        <f t="shared" si="50"/>
        <v>NO</v>
      </c>
      <c r="CA35" s="132">
        <f t="shared" si="51"/>
        <v>1459080</v>
      </c>
      <c r="CB35" s="177">
        <v>7687</v>
      </c>
      <c r="CC35" s="112">
        <f t="shared" si="52"/>
        <v>7687</v>
      </c>
      <c r="CD35" s="10" t="str">
        <f t="shared" si="53"/>
        <v>NO</v>
      </c>
      <c r="CE35" s="132">
        <f t="shared" si="54"/>
        <v>1614270</v>
      </c>
      <c r="CF35" s="101">
        <v>7193</v>
      </c>
      <c r="CG35" s="112">
        <f t="shared" si="55"/>
        <v>7193</v>
      </c>
      <c r="CH35" s="10" t="str">
        <f t="shared" si="56"/>
        <v>NO</v>
      </c>
      <c r="CI35" s="132">
        <f t="shared" si="57"/>
        <v>1510530</v>
      </c>
      <c r="CJ35" s="101">
        <v>8100</v>
      </c>
      <c r="CK35" s="112">
        <f t="shared" si="58"/>
        <v>8100</v>
      </c>
      <c r="CL35" s="10" t="str">
        <f t="shared" si="59"/>
        <v>NO</v>
      </c>
      <c r="CM35" s="132">
        <f t="shared" si="60"/>
        <v>1701000</v>
      </c>
      <c r="CN35" s="100">
        <v>7400</v>
      </c>
      <c r="CO35" s="112">
        <f t="shared" si="61"/>
        <v>7400</v>
      </c>
      <c r="CP35" s="10" t="str">
        <f t="shared" si="62"/>
        <v>NO</v>
      </c>
      <c r="CQ35" s="132">
        <f t="shared" si="63"/>
        <v>1554000</v>
      </c>
      <c r="CR35" s="100">
        <v>7111</v>
      </c>
      <c r="CS35" s="112">
        <f t="shared" si="64"/>
        <v>7111</v>
      </c>
      <c r="CT35" s="10" t="str">
        <f t="shared" si="65"/>
        <v>NO</v>
      </c>
      <c r="CU35" s="132">
        <f t="shared" si="66"/>
        <v>1493310</v>
      </c>
      <c r="CV35" s="10"/>
      <c r="CW35" s="10"/>
      <c r="CX35" s="10"/>
      <c r="CY35" s="10"/>
      <c r="CZ35" s="101">
        <v>7741</v>
      </c>
      <c r="DA35" s="112">
        <f t="shared" si="67"/>
        <v>7741</v>
      </c>
      <c r="DB35" s="10" t="str">
        <f t="shared" si="68"/>
        <v>NO</v>
      </c>
      <c r="DC35" s="132">
        <f t="shared" si="69"/>
        <v>1625610</v>
      </c>
      <c r="DD35" s="101">
        <v>7765</v>
      </c>
      <c r="DE35" s="112">
        <f t="shared" si="70"/>
        <v>7765</v>
      </c>
      <c r="DF35" s="10" t="str">
        <f t="shared" si="71"/>
        <v>NO</v>
      </c>
      <c r="DG35" s="132">
        <f t="shared" si="72"/>
        <v>1630650</v>
      </c>
      <c r="DH35" s="101">
        <v>7234</v>
      </c>
      <c r="DI35" s="112">
        <f t="shared" si="73"/>
        <v>7234</v>
      </c>
      <c r="DJ35" s="10" t="str">
        <f t="shared" si="74"/>
        <v>NO</v>
      </c>
      <c r="DK35" s="132">
        <f t="shared" si="75"/>
        <v>1519140</v>
      </c>
      <c r="DL35" s="10"/>
      <c r="DM35" s="10"/>
      <c r="DN35" s="10"/>
      <c r="DO35" s="10"/>
      <c r="DP35" s="10"/>
      <c r="DQ35" s="10"/>
      <c r="DR35" s="10"/>
      <c r="DS35" s="10"/>
      <c r="DT35" s="10"/>
      <c r="DU35" s="10"/>
      <c r="DV35" s="10"/>
      <c r="DW35" s="10"/>
      <c r="DX35" s="10"/>
      <c r="DY35" s="10"/>
      <c r="DZ35" s="10"/>
      <c r="EA35" s="10"/>
    </row>
    <row r="36" spans="1:131" ht="15" customHeight="1" x14ac:dyDescent="0.2">
      <c r="A36" s="39">
        <v>18</v>
      </c>
      <c r="B36" s="25" t="s">
        <v>251</v>
      </c>
      <c r="C36" s="25"/>
      <c r="D36" s="25"/>
      <c r="E36" s="25"/>
      <c r="F36" s="25"/>
      <c r="G36" s="25"/>
      <c r="H36" s="25" t="s">
        <v>231</v>
      </c>
      <c r="I36" s="29">
        <v>146.16000000000003</v>
      </c>
      <c r="J36" s="27">
        <v>76305</v>
      </c>
      <c r="K36" s="28">
        <f t="shared" si="4"/>
        <v>11152738.800000001</v>
      </c>
      <c r="L36" s="101">
        <v>75542</v>
      </c>
      <c r="M36" s="112">
        <f t="shared" si="5"/>
        <v>75542</v>
      </c>
      <c r="N36" s="10" t="str">
        <f t="shared" si="6"/>
        <v>NO</v>
      </c>
      <c r="O36" s="132">
        <f t="shared" si="7"/>
        <v>11041218.720000003</v>
      </c>
      <c r="P36" s="138">
        <v>73253</v>
      </c>
      <c r="Q36" s="112">
        <f t="shared" si="8"/>
        <v>73253</v>
      </c>
      <c r="R36" s="10" t="str">
        <f t="shared" si="9"/>
        <v>NO</v>
      </c>
      <c r="S36" s="132">
        <f t="shared" si="10"/>
        <v>10706658.480000002</v>
      </c>
      <c r="T36" s="144">
        <v>71730</v>
      </c>
      <c r="U36" s="112">
        <f t="shared" si="11"/>
        <v>71730</v>
      </c>
      <c r="V36" s="10" t="str">
        <f t="shared" si="12"/>
        <v>NO</v>
      </c>
      <c r="W36" s="132">
        <f t="shared" si="13"/>
        <v>10484056.800000003</v>
      </c>
      <c r="X36" s="163">
        <v>69438</v>
      </c>
      <c r="Y36" s="112">
        <f t="shared" si="14"/>
        <v>69438</v>
      </c>
      <c r="Z36" s="164" t="str">
        <f t="shared" si="15"/>
        <v>NO</v>
      </c>
      <c r="AA36" s="132">
        <f t="shared" si="16"/>
        <v>10149058.080000002</v>
      </c>
      <c r="AB36" s="28">
        <v>72284</v>
      </c>
      <c r="AC36" s="112">
        <f t="shared" si="17"/>
        <v>72284</v>
      </c>
      <c r="AD36" s="10" t="str">
        <f t="shared" si="18"/>
        <v>NO</v>
      </c>
      <c r="AE36" s="132">
        <f t="shared" si="19"/>
        <v>10565029.440000001</v>
      </c>
      <c r="AF36" s="28">
        <v>72300</v>
      </c>
      <c r="AG36" s="112">
        <f t="shared" si="20"/>
        <v>72300</v>
      </c>
      <c r="AH36" s="10" t="str">
        <f t="shared" si="21"/>
        <v>NO</v>
      </c>
      <c r="AI36" s="132">
        <f t="shared" si="22"/>
        <v>10567368.000000002</v>
      </c>
      <c r="AJ36" s="28">
        <v>62000</v>
      </c>
      <c r="AK36" s="112">
        <f t="shared" si="23"/>
        <v>62000</v>
      </c>
      <c r="AL36" s="10" t="str">
        <f t="shared" si="24"/>
        <v>NO</v>
      </c>
      <c r="AM36" s="132">
        <f t="shared" si="25"/>
        <v>9061920.0000000019</v>
      </c>
      <c r="AN36" s="158">
        <v>70261.64</v>
      </c>
      <c r="AO36" s="112">
        <f t="shared" si="26"/>
        <v>70262</v>
      </c>
      <c r="AP36" s="10" t="str">
        <f t="shared" si="27"/>
        <v>NO</v>
      </c>
      <c r="AQ36" s="132">
        <f t="shared" si="76"/>
        <v>10269493.920000002</v>
      </c>
      <c r="AR36" s="27">
        <v>68011</v>
      </c>
      <c r="AS36" s="112">
        <f t="shared" si="28"/>
        <v>68011</v>
      </c>
      <c r="AT36" s="10" t="str">
        <f t="shared" si="29"/>
        <v>NO</v>
      </c>
      <c r="AU36" s="132">
        <f t="shared" si="30"/>
        <v>9940487.7600000016</v>
      </c>
      <c r="AV36" s="28">
        <v>68675</v>
      </c>
      <c r="AW36" s="112">
        <f t="shared" si="31"/>
        <v>68675</v>
      </c>
      <c r="AX36" s="10" t="str">
        <f t="shared" si="32"/>
        <v>NO</v>
      </c>
      <c r="AY36" s="132">
        <f t="shared" si="33"/>
        <v>10037538.000000002</v>
      </c>
      <c r="AZ36" s="10"/>
      <c r="BA36" s="10"/>
      <c r="BB36" s="10"/>
      <c r="BC36" s="10"/>
      <c r="BD36" s="28">
        <v>76304</v>
      </c>
      <c r="BE36" s="112">
        <f t="shared" si="34"/>
        <v>76304</v>
      </c>
      <c r="BF36" s="10" t="str">
        <f t="shared" si="35"/>
        <v>NO</v>
      </c>
      <c r="BG36" s="132">
        <f t="shared" si="36"/>
        <v>11152592.640000002</v>
      </c>
      <c r="BH36" s="28">
        <v>74779</v>
      </c>
      <c r="BI36" s="112">
        <f t="shared" si="37"/>
        <v>74779</v>
      </c>
      <c r="BJ36" s="10" t="str">
        <f t="shared" si="38"/>
        <v>NO</v>
      </c>
      <c r="BK36" s="132">
        <f t="shared" si="39"/>
        <v>10929698.640000002</v>
      </c>
      <c r="BL36" s="28">
        <v>72450</v>
      </c>
      <c r="BM36" s="112">
        <f t="shared" si="40"/>
        <v>72450</v>
      </c>
      <c r="BN36" s="10" t="str">
        <f t="shared" si="41"/>
        <v>NO</v>
      </c>
      <c r="BO36" s="132">
        <f t="shared" si="42"/>
        <v>10589292.000000002</v>
      </c>
      <c r="BP36" s="112">
        <v>67988</v>
      </c>
      <c r="BQ36" s="112">
        <f t="shared" si="43"/>
        <v>67988</v>
      </c>
      <c r="BR36" s="10" t="str">
        <f t="shared" si="44"/>
        <v>NO</v>
      </c>
      <c r="BS36" s="132">
        <f t="shared" si="45"/>
        <v>9937126.0800000019</v>
      </c>
      <c r="BT36" s="112">
        <v>72284</v>
      </c>
      <c r="BU36" s="112">
        <f t="shared" si="46"/>
        <v>72284</v>
      </c>
      <c r="BV36" s="10" t="str">
        <f t="shared" si="47"/>
        <v>NO</v>
      </c>
      <c r="BW36" s="132">
        <f t="shared" si="48"/>
        <v>10565029.440000001</v>
      </c>
      <c r="BX36" s="132">
        <v>64860</v>
      </c>
      <c r="BY36" s="112">
        <f t="shared" si="49"/>
        <v>64860</v>
      </c>
      <c r="BZ36" s="10" t="str">
        <f t="shared" si="50"/>
        <v>NO</v>
      </c>
      <c r="CA36" s="132">
        <f t="shared" si="51"/>
        <v>9479937.6000000015</v>
      </c>
      <c r="CB36" s="177">
        <v>72548</v>
      </c>
      <c r="CC36" s="112">
        <f t="shared" si="52"/>
        <v>72548</v>
      </c>
      <c r="CD36" s="10" t="str">
        <f t="shared" si="53"/>
        <v>NO</v>
      </c>
      <c r="CE36" s="132">
        <f t="shared" si="54"/>
        <v>10603615.680000002</v>
      </c>
      <c r="CF36" s="101">
        <v>67148</v>
      </c>
      <c r="CG36" s="112">
        <f t="shared" si="55"/>
        <v>67148</v>
      </c>
      <c r="CH36" s="10" t="str">
        <f t="shared" si="56"/>
        <v>NO</v>
      </c>
      <c r="CI36" s="132">
        <f t="shared" si="57"/>
        <v>9814351.6800000016</v>
      </c>
      <c r="CJ36" s="101">
        <v>76000</v>
      </c>
      <c r="CK36" s="112">
        <f t="shared" si="58"/>
        <v>76000</v>
      </c>
      <c r="CL36" s="10" t="str">
        <f t="shared" si="59"/>
        <v>NO</v>
      </c>
      <c r="CM36" s="132">
        <f t="shared" si="60"/>
        <v>11108160.000000002</v>
      </c>
      <c r="CN36" s="100">
        <v>68680</v>
      </c>
      <c r="CO36" s="112">
        <f t="shared" si="61"/>
        <v>68680</v>
      </c>
      <c r="CP36" s="10" t="str">
        <f t="shared" si="62"/>
        <v>NO</v>
      </c>
      <c r="CQ36" s="132">
        <f t="shared" si="63"/>
        <v>10038268.800000003</v>
      </c>
      <c r="CR36" s="100">
        <v>66385</v>
      </c>
      <c r="CS36" s="112">
        <f t="shared" si="64"/>
        <v>66385</v>
      </c>
      <c r="CT36" s="10" t="str">
        <f t="shared" si="65"/>
        <v>NO</v>
      </c>
      <c r="CU36" s="132">
        <f t="shared" si="66"/>
        <v>9702831.6000000015</v>
      </c>
      <c r="CV36" s="10"/>
      <c r="CW36" s="10"/>
      <c r="CX36" s="10"/>
      <c r="CY36" s="10"/>
      <c r="CZ36" s="101">
        <v>72261</v>
      </c>
      <c r="DA36" s="112">
        <f t="shared" si="67"/>
        <v>72261</v>
      </c>
      <c r="DB36" s="10" t="str">
        <f t="shared" si="68"/>
        <v>NO</v>
      </c>
      <c r="DC36" s="132">
        <f t="shared" si="69"/>
        <v>10561667.760000002</v>
      </c>
      <c r="DD36" s="101">
        <v>72490</v>
      </c>
      <c r="DE36" s="112">
        <f t="shared" si="70"/>
        <v>72490</v>
      </c>
      <c r="DF36" s="10" t="str">
        <f t="shared" si="71"/>
        <v>NO</v>
      </c>
      <c r="DG36" s="132">
        <f t="shared" si="72"/>
        <v>10595138.400000002</v>
      </c>
      <c r="DH36" s="101">
        <v>67530</v>
      </c>
      <c r="DI36" s="112">
        <f t="shared" si="73"/>
        <v>67530</v>
      </c>
      <c r="DJ36" s="10" t="str">
        <f t="shared" si="74"/>
        <v>NO</v>
      </c>
      <c r="DK36" s="132">
        <f t="shared" si="75"/>
        <v>9870184.8000000026</v>
      </c>
      <c r="DL36" s="10"/>
      <c r="DM36" s="10"/>
      <c r="DN36" s="10"/>
      <c r="DO36" s="10"/>
      <c r="DP36" s="10"/>
      <c r="DQ36" s="10"/>
      <c r="DR36" s="10"/>
      <c r="DS36" s="10"/>
      <c r="DT36" s="10"/>
      <c r="DU36" s="10"/>
      <c r="DV36" s="10"/>
      <c r="DW36" s="10"/>
      <c r="DX36" s="10"/>
      <c r="DY36" s="10"/>
      <c r="DZ36" s="10"/>
      <c r="EA36" s="10"/>
    </row>
    <row r="37" spans="1:131" ht="15" customHeight="1" x14ac:dyDescent="0.2">
      <c r="A37" s="39">
        <v>19</v>
      </c>
      <c r="B37" s="25" t="s">
        <v>252</v>
      </c>
      <c r="C37" s="25"/>
      <c r="D37" s="25"/>
      <c r="E37" s="25"/>
      <c r="F37" s="25"/>
      <c r="G37" s="25"/>
      <c r="H37" s="25" t="s">
        <v>231</v>
      </c>
      <c r="I37" s="29">
        <v>146.16000000000003</v>
      </c>
      <c r="J37" s="27">
        <v>65602</v>
      </c>
      <c r="K37" s="28">
        <f t="shared" si="4"/>
        <v>9588388.3200000003</v>
      </c>
      <c r="L37" s="101">
        <v>64946</v>
      </c>
      <c r="M37" s="112">
        <f t="shared" si="5"/>
        <v>64946</v>
      </c>
      <c r="N37" s="10" t="str">
        <f t="shared" si="6"/>
        <v>NO</v>
      </c>
      <c r="O37" s="132">
        <f t="shared" si="7"/>
        <v>9492507.3600000013</v>
      </c>
      <c r="P37" s="138">
        <v>52482</v>
      </c>
      <c r="Q37" s="112">
        <f t="shared" si="8"/>
        <v>52482</v>
      </c>
      <c r="R37" s="10" t="str">
        <f t="shared" si="9"/>
        <v>NO</v>
      </c>
      <c r="S37" s="132">
        <f t="shared" si="10"/>
        <v>7670769.120000001</v>
      </c>
      <c r="T37" s="144">
        <v>61666</v>
      </c>
      <c r="U37" s="112">
        <f t="shared" si="11"/>
        <v>61666</v>
      </c>
      <c r="V37" s="10" t="str">
        <f t="shared" si="12"/>
        <v>NO</v>
      </c>
      <c r="W37" s="132">
        <f t="shared" si="13"/>
        <v>9013102.5600000024</v>
      </c>
      <c r="X37" s="163">
        <v>59698</v>
      </c>
      <c r="Y37" s="112">
        <f t="shared" si="14"/>
        <v>59698</v>
      </c>
      <c r="Z37" s="164" t="str">
        <f t="shared" si="15"/>
        <v>NO</v>
      </c>
      <c r="AA37" s="132">
        <f t="shared" si="16"/>
        <v>8725459.6800000016</v>
      </c>
      <c r="AB37" s="28">
        <v>62145</v>
      </c>
      <c r="AC37" s="112">
        <f t="shared" si="17"/>
        <v>62145</v>
      </c>
      <c r="AD37" s="10" t="str">
        <f t="shared" si="18"/>
        <v>NO</v>
      </c>
      <c r="AE37" s="132">
        <f t="shared" si="19"/>
        <v>9083113.2000000011</v>
      </c>
      <c r="AF37" s="28">
        <v>62200</v>
      </c>
      <c r="AG37" s="112">
        <f t="shared" si="20"/>
        <v>62200</v>
      </c>
      <c r="AH37" s="10" t="str">
        <f t="shared" si="21"/>
        <v>NO</v>
      </c>
      <c r="AI37" s="132">
        <f t="shared" si="22"/>
        <v>9091152.0000000019</v>
      </c>
      <c r="AJ37" s="28">
        <v>53000</v>
      </c>
      <c r="AK37" s="112">
        <f t="shared" si="23"/>
        <v>53000</v>
      </c>
      <c r="AL37" s="10" t="str">
        <f t="shared" si="24"/>
        <v>NO</v>
      </c>
      <c r="AM37" s="132">
        <f t="shared" si="25"/>
        <v>7746480.0000000009</v>
      </c>
      <c r="AN37" s="158">
        <v>60406.32</v>
      </c>
      <c r="AO37" s="112">
        <f t="shared" si="26"/>
        <v>60406</v>
      </c>
      <c r="AP37" s="10" t="str">
        <f t="shared" si="27"/>
        <v>NO</v>
      </c>
      <c r="AQ37" s="132">
        <f t="shared" si="76"/>
        <v>8828940.9600000009</v>
      </c>
      <c r="AR37" s="27">
        <v>58471</v>
      </c>
      <c r="AS37" s="112">
        <f t="shared" si="28"/>
        <v>58471</v>
      </c>
      <c r="AT37" s="10" t="str">
        <f t="shared" si="29"/>
        <v>NO</v>
      </c>
      <c r="AU37" s="132">
        <f t="shared" si="30"/>
        <v>8546121.3600000013</v>
      </c>
      <c r="AV37" s="28">
        <v>59042</v>
      </c>
      <c r="AW37" s="112">
        <f t="shared" si="31"/>
        <v>59042</v>
      </c>
      <c r="AX37" s="10" t="str">
        <f t="shared" si="32"/>
        <v>NO</v>
      </c>
      <c r="AY37" s="132">
        <f t="shared" si="33"/>
        <v>8629578.7200000007</v>
      </c>
      <c r="AZ37" s="10"/>
      <c r="BA37" s="10"/>
      <c r="BB37" s="10"/>
      <c r="BC37" s="10"/>
      <c r="BD37" s="28">
        <v>65601</v>
      </c>
      <c r="BE37" s="112">
        <f t="shared" si="34"/>
        <v>65601</v>
      </c>
      <c r="BF37" s="10" t="str">
        <f t="shared" si="35"/>
        <v>NO</v>
      </c>
      <c r="BG37" s="132">
        <f t="shared" si="36"/>
        <v>9588242.160000002</v>
      </c>
      <c r="BH37" s="28">
        <v>64618</v>
      </c>
      <c r="BI37" s="112">
        <f t="shared" si="37"/>
        <v>64618</v>
      </c>
      <c r="BJ37" s="10" t="str">
        <f t="shared" si="38"/>
        <v>NO</v>
      </c>
      <c r="BK37" s="132">
        <f t="shared" si="39"/>
        <v>9444566.8800000008</v>
      </c>
      <c r="BL37" s="28">
        <v>63120</v>
      </c>
      <c r="BM37" s="112">
        <f t="shared" si="40"/>
        <v>63120</v>
      </c>
      <c r="BN37" s="10" t="str">
        <f t="shared" si="41"/>
        <v>NO</v>
      </c>
      <c r="BO37" s="132">
        <f t="shared" si="42"/>
        <v>9225619.2000000011</v>
      </c>
      <c r="BP37" s="112">
        <v>58451</v>
      </c>
      <c r="BQ37" s="112">
        <f t="shared" si="43"/>
        <v>58451</v>
      </c>
      <c r="BR37" s="10" t="str">
        <f t="shared" si="44"/>
        <v>NO</v>
      </c>
      <c r="BS37" s="132">
        <f t="shared" si="45"/>
        <v>8543198.160000002</v>
      </c>
      <c r="BT37" s="112">
        <v>62146</v>
      </c>
      <c r="BU37" s="112">
        <f t="shared" si="46"/>
        <v>62146</v>
      </c>
      <c r="BV37" s="10" t="str">
        <f t="shared" si="47"/>
        <v>NO</v>
      </c>
      <c r="BW37" s="132">
        <f t="shared" si="48"/>
        <v>9083259.3600000013</v>
      </c>
      <c r="BX37" s="132">
        <v>55762</v>
      </c>
      <c r="BY37" s="112">
        <f t="shared" si="49"/>
        <v>55762</v>
      </c>
      <c r="BZ37" s="10" t="str">
        <f t="shared" si="50"/>
        <v>NO</v>
      </c>
      <c r="CA37" s="132">
        <f t="shared" si="51"/>
        <v>8150173.9200000018</v>
      </c>
      <c r="CB37" s="177">
        <v>62358</v>
      </c>
      <c r="CC37" s="112">
        <f t="shared" si="52"/>
        <v>62358</v>
      </c>
      <c r="CD37" s="10" t="str">
        <f t="shared" si="53"/>
        <v>NO</v>
      </c>
      <c r="CE37" s="132">
        <f t="shared" si="54"/>
        <v>9114245.2800000012</v>
      </c>
      <c r="CF37" s="101">
        <v>57730</v>
      </c>
      <c r="CG37" s="112">
        <f t="shared" si="55"/>
        <v>57730</v>
      </c>
      <c r="CH37" s="10" t="str">
        <f t="shared" si="56"/>
        <v>NO</v>
      </c>
      <c r="CI37" s="132">
        <f t="shared" si="57"/>
        <v>8437816.8000000007</v>
      </c>
      <c r="CJ37" s="101">
        <v>65000</v>
      </c>
      <c r="CK37" s="112">
        <f t="shared" si="58"/>
        <v>65000</v>
      </c>
      <c r="CL37" s="10" t="str">
        <f t="shared" si="59"/>
        <v>NO</v>
      </c>
      <c r="CM37" s="132">
        <f t="shared" si="60"/>
        <v>9500400.0000000019</v>
      </c>
      <c r="CN37" s="100">
        <v>59000</v>
      </c>
      <c r="CO37" s="112">
        <f t="shared" si="61"/>
        <v>59000</v>
      </c>
      <c r="CP37" s="10" t="str">
        <f t="shared" si="62"/>
        <v>NO</v>
      </c>
      <c r="CQ37" s="132">
        <f t="shared" si="63"/>
        <v>8623440.0000000019</v>
      </c>
      <c r="CR37" s="100">
        <v>57074</v>
      </c>
      <c r="CS37" s="112">
        <f t="shared" si="64"/>
        <v>57074</v>
      </c>
      <c r="CT37" s="10" t="str">
        <f t="shared" si="65"/>
        <v>NO</v>
      </c>
      <c r="CU37" s="132">
        <f t="shared" si="66"/>
        <v>8341935.8400000017</v>
      </c>
      <c r="CV37" s="10"/>
      <c r="CW37" s="10"/>
      <c r="CX37" s="10"/>
      <c r="CY37" s="10"/>
      <c r="CZ37" s="101">
        <v>62125</v>
      </c>
      <c r="DA37" s="112">
        <f t="shared" si="67"/>
        <v>62125</v>
      </c>
      <c r="DB37" s="10" t="str">
        <f t="shared" si="68"/>
        <v>NO</v>
      </c>
      <c r="DC37" s="132">
        <f t="shared" si="69"/>
        <v>9080190.0000000019</v>
      </c>
      <c r="DD37" s="101">
        <v>62322</v>
      </c>
      <c r="DE37" s="112">
        <f t="shared" si="70"/>
        <v>62322</v>
      </c>
      <c r="DF37" s="10" t="str">
        <f t="shared" si="71"/>
        <v>NO</v>
      </c>
      <c r="DG37" s="132">
        <f t="shared" si="72"/>
        <v>9108983.5200000014</v>
      </c>
      <c r="DH37" s="101">
        <v>58058</v>
      </c>
      <c r="DI37" s="112">
        <f t="shared" si="73"/>
        <v>58058</v>
      </c>
      <c r="DJ37" s="10" t="str">
        <f t="shared" si="74"/>
        <v>NO</v>
      </c>
      <c r="DK37" s="132">
        <f t="shared" si="75"/>
        <v>8485757.2800000012</v>
      </c>
      <c r="DL37" s="10"/>
      <c r="DM37" s="10"/>
      <c r="DN37" s="10"/>
      <c r="DO37" s="10"/>
      <c r="DP37" s="10"/>
      <c r="DQ37" s="10"/>
      <c r="DR37" s="10"/>
      <c r="DS37" s="10"/>
      <c r="DT37" s="10"/>
      <c r="DU37" s="10"/>
      <c r="DV37" s="10"/>
      <c r="DW37" s="10"/>
      <c r="DX37" s="10"/>
      <c r="DY37" s="10"/>
      <c r="DZ37" s="10"/>
      <c r="EA37" s="10"/>
    </row>
    <row r="38" spans="1:131" ht="15" customHeight="1" x14ac:dyDescent="0.2">
      <c r="A38" s="39">
        <v>20</v>
      </c>
      <c r="B38" s="25" t="s">
        <v>253</v>
      </c>
      <c r="C38" s="25"/>
      <c r="D38" s="25"/>
      <c r="E38" s="25"/>
      <c r="F38" s="25"/>
      <c r="G38" s="25"/>
      <c r="H38" s="25" t="s">
        <v>231</v>
      </c>
      <c r="I38" s="29">
        <v>584.6400000000001</v>
      </c>
      <c r="J38" s="27">
        <v>88940</v>
      </c>
      <c r="K38" s="28">
        <f t="shared" si="4"/>
        <v>51997881.600000001</v>
      </c>
      <c r="L38" s="101">
        <v>71152</v>
      </c>
      <c r="M38" s="112">
        <f t="shared" si="5"/>
        <v>71152</v>
      </c>
      <c r="N38" s="10" t="str">
        <f t="shared" si="6"/>
        <v>NO</v>
      </c>
      <c r="O38" s="132">
        <f t="shared" si="7"/>
        <v>41598305.280000009</v>
      </c>
      <c r="P38" s="138">
        <v>66705</v>
      </c>
      <c r="Q38" s="112">
        <f t="shared" si="8"/>
        <v>66705</v>
      </c>
      <c r="R38" s="10" t="str">
        <f t="shared" si="9"/>
        <v>NO</v>
      </c>
      <c r="S38" s="132">
        <f t="shared" si="10"/>
        <v>38998411.200000003</v>
      </c>
      <c r="T38" s="144">
        <v>80046</v>
      </c>
      <c r="U38" s="112">
        <f t="shared" si="11"/>
        <v>80046</v>
      </c>
      <c r="V38" s="10" t="str">
        <f t="shared" si="12"/>
        <v>NO</v>
      </c>
      <c r="W38" s="132">
        <f t="shared" si="13"/>
        <v>46798093.440000005</v>
      </c>
      <c r="X38" s="163">
        <v>80935</v>
      </c>
      <c r="Y38" s="112">
        <f t="shared" si="14"/>
        <v>80935</v>
      </c>
      <c r="Z38" s="164" t="str">
        <f t="shared" si="15"/>
        <v>NO</v>
      </c>
      <c r="AA38" s="132">
        <f t="shared" si="16"/>
        <v>47317838.400000006</v>
      </c>
      <c r="AB38" s="28">
        <v>84253</v>
      </c>
      <c r="AC38" s="112">
        <f t="shared" si="17"/>
        <v>84253</v>
      </c>
      <c r="AD38" s="10" t="str">
        <f t="shared" si="18"/>
        <v>NO</v>
      </c>
      <c r="AE38" s="132">
        <f t="shared" si="19"/>
        <v>49257673.920000009</v>
      </c>
      <c r="AF38" s="28">
        <v>84300</v>
      </c>
      <c r="AG38" s="112">
        <f t="shared" si="20"/>
        <v>84300</v>
      </c>
      <c r="AH38" s="10" t="str">
        <f t="shared" si="21"/>
        <v>NO</v>
      </c>
      <c r="AI38" s="132">
        <f t="shared" si="22"/>
        <v>49285152.000000007</v>
      </c>
      <c r="AJ38" s="28">
        <v>72000</v>
      </c>
      <c r="AK38" s="112">
        <f t="shared" si="23"/>
        <v>72000</v>
      </c>
      <c r="AL38" s="10" t="str">
        <f t="shared" si="24"/>
        <v>NO</v>
      </c>
      <c r="AM38" s="132">
        <f t="shared" si="25"/>
        <v>42094080.000000007</v>
      </c>
      <c r="AN38" s="158">
        <v>81895.95</v>
      </c>
      <c r="AO38" s="112">
        <f t="shared" si="26"/>
        <v>81896</v>
      </c>
      <c r="AP38" s="10" t="str">
        <f t="shared" si="27"/>
        <v>NO</v>
      </c>
      <c r="AQ38" s="132">
        <f t="shared" si="76"/>
        <v>47879677.440000005</v>
      </c>
      <c r="AR38" s="27">
        <v>79272</v>
      </c>
      <c r="AS38" s="112">
        <f t="shared" si="28"/>
        <v>79272</v>
      </c>
      <c r="AT38" s="10" t="str">
        <f t="shared" si="29"/>
        <v>NO</v>
      </c>
      <c r="AU38" s="132">
        <f t="shared" si="30"/>
        <v>46345582.080000006</v>
      </c>
      <c r="AV38" s="28">
        <v>80046</v>
      </c>
      <c r="AW38" s="112">
        <f t="shared" si="31"/>
        <v>80046</v>
      </c>
      <c r="AX38" s="10" t="str">
        <f t="shared" si="32"/>
        <v>NO</v>
      </c>
      <c r="AY38" s="132">
        <f t="shared" si="33"/>
        <v>46798093.440000005</v>
      </c>
      <c r="AZ38" s="10"/>
      <c r="BA38" s="10"/>
      <c r="BB38" s="10"/>
      <c r="BC38" s="10"/>
      <c r="BD38" s="28">
        <v>88939</v>
      </c>
      <c r="BE38" s="112">
        <f t="shared" si="34"/>
        <v>88939</v>
      </c>
      <c r="BF38" s="10" t="str">
        <f t="shared" si="35"/>
        <v>NO</v>
      </c>
      <c r="BG38" s="132">
        <f t="shared" si="36"/>
        <v>51997296.960000008</v>
      </c>
      <c r="BH38" s="28">
        <v>87161</v>
      </c>
      <c r="BI38" s="112">
        <f t="shared" si="37"/>
        <v>87161</v>
      </c>
      <c r="BJ38" s="10" t="str">
        <f t="shared" si="38"/>
        <v>NO</v>
      </c>
      <c r="BK38" s="132">
        <f t="shared" si="39"/>
        <v>50957807.040000007</v>
      </c>
      <c r="BL38" s="28">
        <v>75450</v>
      </c>
      <c r="BM38" s="112">
        <f t="shared" si="40"/>
        <v>75450</v>
      </c>
      <c r="BN38" s="10" t="str">
        <f t="shared" si="41"/>
        <v>NO</v>
      </c>
      <c r="BO38" s="132">
        <f t="shared" si="42"/>
        <v>44111088.000000007</v>
      </c>
      <c r="BP38" s="112">
        <v>79246</v>
      </c>
      <c r="BQ38" s="112">
        <f t="shared" si="43"/>
        <v>79246</v>
      </c>
      <c r="BR38" s="10" t="str">
        <f t="shared" si="44"/>
        <v>NO</v>
      </c>
      <c r="BS38" s="132">
        <f t="shared" si="45"/>
        <v>46330381.440000005</v>
      </c>
      <c r="BT38" s="112">
        <v>84254</v>
      </c>
      <c r="BU38" s="112">
        <f t="shared" si="46"/>
        <v>84254</v>
      </c>
      <c r="BV38" s="10" t="str">
        <f t="shared" si="47"/>
        <v>NO</v>
      </c>
      <c r="BW38" s="132">
        <f t="shared" si="48"/>
        <v>49258258.56000001</v>
      </c>
      <c r="BX38" s="132">
        <v>75600</v>
      </c>
      <c r="BY38" s="112">
        <f t="shared" si="49"/>
        <v>75600</v>
      </c>
      <c r="BZ38" s="10" t="str">
        <f t="shared" si="50"/>
        <v>NO</v>
      </c>
      <c r="CA38" s="132">
        <f t="shared" si="51"/>
        <v>44198784.000000007</v>
      </c>
      <c r="CB38" s="177">
        <v>84576</v>
      </c>
      <c r="CC38" s="112">
        <f t="shared" si="52"/>
        <v>84576</v>
      </c>
      <c r="CD38" s="10" t="str">
        <f t="shared" si="53"/>
        <v>NO</v>
      </c>
      <c r="CE38" s="132">
        <f t="shared" si="54"/>
        <v>49446512.640000008</v>
      </c>
      <c r="CF38" s="101">
        <v>78267</v>
      </c>
      <c r="CG38" s="112">
        <f t="shared" si="55"/>
        <v>78267</v>
      </c>
      <c r="CH38" s="10" t="str">
        <f t="shared" si="56"/>
        <v>NO</v>
      </c>
      <c r="CI38" s="132">
        <f t="shared" si="57"/>
        <v>45758018.88000001</v>
      </c>
      <c r="CJ38" s="101">
        <v>88000</v>
      </c>
      <c r="CK38" s="112">
        <f t="shared" si="58"/>
        <v>88000</v>
      </c>
      <c r="CL38" s="10" t="str">
        <f t="shared" si="59"/>
        <v>NO</v>
      </c>
      <c r="CM38" s="132">
        <f t="shared" si="60"/>
        <v>51448320.000000007</v>
      </c>
      <c r="CN38" s="100">
        <v>80050</v>
      </c>
      <c r="CO38" s="112">
        <f t="shared" si="61"/>
        <v>80050</v>
      </c>
      <c r="CP38" s="10" t="str">
        <f t="shared" si="62"/>
        <v>NO</v>
      </c>
      <c r="CQ38" s="132">
        <f t="shared" si="63"/>
        <v>46800432.000000007</v>
      </c>
      <c r="CR38" s="100">
        <v>77378</v>
      </c>
      <c r="CS38" s="112">
        <f t="shared" si="64"/>
        <v>77378</v>
      </c>
      <c r="CT38" s="10" t="str">
        <f t="shared" si="65"/>
        <v>NO</v>
      </c>
      <c r="CU38" s="132">
        <f t="shared" si="66"/>
        <v>45238273.920000009</v>
      </c>
      <c r="CV38" s="10"/>
      <c r="CW38" s="10"/>
      <c r="CX38" s="10"/>
      <c r="CY38" s="10"/>
      <c r="CZ38" s="101">
        <v>84226</v>
      </c>
      <c r="DA38" s="112">
        <f t="shared" si="67"/>
        <v>84226</v>
      </c>
      <c r="DB38" s="10" t="str">
        <f t="shared" si="68"/>
        <v>NO</v>
      </c>
      <c r="DC38" s="132">
        <f t="shared" si="69"/>
        <v>49241888.640000008</v>
      </c>
      <c r="DD38" s="101">
        <v>84493</v>
      </c>
      <c r="DE38" s="112">
        <f t="shared" si="70"/>
        <v>84493</v>
      </c>
      <c r="DF38" s="10" t="str">
        <f t="shared" si="71"/>
        <v>NO</v>
      </c>
      <c r="DG38" s="132">
        <f t="shared" si="72"/>
        <v>49397987.520000011</v>
      </c>
      <c r="DH38" s="101">
        <v>78712</v>
      </c>
      <c r="DI38" s="112">
        <f t="shared" si="73"/>
        <v>78712</v>
      </c>
      <c r="DJ38" s="10" t="str">
        <f t="shared" si="74"/>
        <v>NO</v>
      </c>
      <c r="DK38" s="132">
        <f t="shared" si="75"/>
        <v>46018183.680000007</v>
      </c>
      <c r="DL38" s="10"/>
      <c r="DM38" s="10"/>
      <c r="DN38" s="10"/>
      <c r="DO38" s="10"/>
      <c r="DP38" s="10"/>
      <c r="DQ38" s="10"/>
      <c r="DR38" s="10"/>
      <c r="DS38" s="10"/>
      <c r="DT38" s="10"/>
      <c r="DU38" s="10"/>
      <c r="DV38" s="10"/>
      <c r="DW38" s="10"/>
      <c r="DX38" s="10"/>
      <c r="DY38" s="10"/>
      <c r="DZ38" s="10"/>
      <c r="EA38" s="10"/>
    </row>
    <row r="39" spans="1:131" ht="15.75" customHeight="1" x14ac:dyDescent="0.2">
      <c r="A39" s="39">
        <v>21</v>
      </c>
      <c r="B39" s="25" t="s">
        <v>254</v>
      </c>
      <c r="C39" s="25"/>
      <c r="D39" s="25"/>
      <c r="E39" s="25"/>
      <c r="F39" s="25"/>
      <c r="G39" s="25"/>
      <c r="H39" s="25" t="s">
        <v>231</v>
      </c>
      <c r="I39" s="29">
        <v>438.48</v>
      </c>
      <c r="J39" s="27">
        <v>83383</v>
      </c>
      <c r="K39" s="28">
        <f t="shared" si="4"/>
        <v>36561777.840000004</v>
      </c>
      <c r="L39" s="101">
        <v>66706</v>
      </c>
      <c r="M39" s="112">
        <f t="shared" si="5"/>
        <v>66706</v>
      </c>
      <c r="N39" s="10" t="str">
        <f t="shared" si="6"/>
        <v>NO</v>
      </c>
      <c r="O39" s="132">
        <f t="shared" si="7"/>
        <v>29249246.880000003</v>
      </c>
      <c r="P39" s="138">
        <v>58368</v>
      </c>
      <c r="Q39" s="112">
        <f t="shared" si="8"/>
        <v>58368</v>
      </c>
      <c r="R39" s="10" t="str">
        <f t="shared" si="9"/>
        <v>NO</v>
      </c>
      <c r="S39" s="132">
        <f t="shared" si="10"/>
        <v>25593200.640000001</v>
      </c>
      <c r="T39" s="144">
        <v>76700</v>
      </c>
      <c r="U39" s="112">
        <f t="shared" si="11"/>
        <v>76700</v>
      </c>
      <c r="V39" s="10" t="str">
        <f t="shared" si="12"/>
        <v>NO</v>
      </c>
      <c r="W39" s="132">
        <f t="shared" si="13"/>
        <v>33631416</v>
      </c>
      <c r="X39" s="163">
        <v>75879</v>
      </c>
      <c r="Y39" s="112">
        <f t="shared" si="14"/>
        <v>75879</v>
      </c>
      <c r="Z39" s="164" t="str">
        <f t="shared" si="15"/>
        <v>NO</v>
      </c>
      <c r="AA39" s="132">
        <f t="shared" si="16"/>
        <v>33271423.920000002</v>
      </c>
      <c r="AB39" s="28">
        <v>78989</v>
      </c>
      <c r="AC39" s="112">
        <f t="shared" si="17"/>
        <v>78989</v>
      </c>
      <c r="AD39" s="10" t="str">
        <f t="shared" si="18"/>
        <v>NO</v>
      </c>
      <c r="AE39" s="132">
        <f t="shared" si="19"/>
        <v>34635096.719999999</v>
      </c>
      <c r="AF39" s="28">
        <v>79000</v>
      </c>
      <c r="AG39" s="112">
        <f t="shared" si="20"/>
        <v>79000</v>
      </c>
      <c r="AH39" s="10" t="str">
        <f t="shared" si="21"/>
        <v>NO</v>
      </c>
      <c r="AI39" s="132">
        <f t="shared" si="22"/>
        <v>34639920</v>
      </c>
      <c r="AJ39" s="28">
        <v>68000</v>
      </c>
      <c r="AK39" s="112">
        <f t="shared" si="23"/>
        <v>68000</v>
      </c>
      <c r="AL39" s="10" t="str">
        <f t="shared" si="24"/>
        <v>NO</v>
      </c>
      <c r="AM39" s="132">
        <f t="shared" si="25"/>
        <v>29816640</v>
      </c>
      <c r="AN39" s="158">
        <v>76779.070000000007</v>
      </c>
      <c r="AO39" s="112">
        <f t="shared" si="26"/>
        <v>76779</v>
      </c>
      <c r="AP39" s="10" t="str">
        <f t="shared" si="27"/>
        <v>NO</v>
      </c>
      <c r="AQ39" s="132">
        <f t="shared" si="76"/>
        <v>33666055.920000002</v>
      </c>
      <c r="AR39" s="27">
        <v>74319</v>
      </c>
      <c r="AS39" s="112">
        <f t="shared" si="28"/>
        <v>74319</v>
      </c>
      <c r="AT39" s="10" t="str">
        <f t="shared" si="29"/>
        <v>NO</v>
      </c>
      <c r="AU39" s="132">
        <f t="shared" si="30"/>
        <v>32587395.120000001</v>
      </c>
      <c r="AV39" s="28">
        <v>75045</v>
      </c>
      <c r="AW39" s="112">
        <f t="shared" si="31"/>
        <v>75045</v>
      </c>
      <c r="AX39" s="10" t="str">
        <f t="shared" si="32"/>
        <v>NO</v>
      </c>
      <c r="AY39" s="132">
        <f t="shared" si="33"/>
        <v>32905731.600000001</v>
      </c>
      <c r="AZ39" s="10"/>
      <c r="BA39" s="10"/>
      <c r="BB39" s="10"/>
      <c r="BC39" s="10"/>
      <c r="BD39" s="28">
        <v>83382</v>
      </c>
      <c r="BE39" s="112">
        <f t="shared" si="34"/>
        <v>83382</v>
      </c>
      <c r="BF39" s="10" t="str">
        <f t="shared" si="35"/>
        <v>NO</v>
      </c>
      <c r="BG39" s="132">
        <f t="shared" si="36"/>
        <v>36561339.359999999</v>
      </c>
      <c r="BH39" s="28">
        <v>81715</v>
      </c>
      <c r="BI39" s="112">
        <f t="shared" si="37"/>
        <v>81715</v>
      </c>
      <c r="BJ39" s="10" t="str">
        <f t="shared" si="38"/>
        <v>NO</v>
      </c>
      <c r="BK39" s="132">
        <f t="shared" si="39"/>
        <v>35830393.200000003</v>
      </c>
      <c r="BL39" s="28">
        <v>73450</v>
      </c>
      <c r="BM39" s="112">
        <f t="shared" si="40"/>
        <v>73450</v>
      </c>
      <c r="BN39" s="10" t="str">
        <f t="shared" si="41"/>
        <v>NO</v>
      </c>
      <c r="BO39" s="132">
        <f t="shared" si="42"/>
        <v>32206356</v>
      </c>
      <c r="BP39" s="112">
        <v>74294</v>
      </c>
      <c r="BQ39" s="112">
        <f t="shared" si="43"/>
        <v>74294</v>
      </c>
      <c r="BR39" s="10" t="str">
        <f t="shared" si="44"/>
        <v>NO</v>
      </c>
      <c r="BS39" s="132">
        <f t="shared" si="45"/>
        <v>32576433.120000001</v>
      </c>
      <c r="BT39" s="112">
        <v>78990</v>
      </c>
      <c r="BU39" s="112">
        <f t="shared" si="46"/>
        <v>78990</v>
      </c>
      <c r="BV39" s="10" t="str">
        <f t="shared" si="47"/>
        <v>NO</v>
      </c>
      <c r="BW39" s="132">
        <f t="shared" si="48"/>
        <v>34635535.200000003</v>
      </c>
      <c r="BX39" s="132">
        <v>70876</v>
      </c>
      <c r="BY39" s="112">
        <f t="shared" si="49"/>
        <v>70876</v>
      </c>
      <c r="BZ39" s="10" t="str">
        <f t="shared" si="50"/>
        <v>NO</v>
      </c>
      <c r="CA39" s="132">
        <f t="shared" si="51"/>
        <v>31077708.48</v>
      </c>
      <c r="CB39" s="177">
        <v>79286</v>
      </c>
      <c r="CC39" s="112">
        <f t="shared" si="52"/>
        <v>79286</v>
      </c>
      <c r="CD39" s="10" t="str">
        <f t="shared" si="53"/>
        <v>NO</v>
      </c>
      <c r="CE39" s="132">
        <f t="shared" si="54"/>
        <v>34765325.280000001</v>
      </c>
      <c r="CF39" s="101">
        <v>73377</v>
      </c>
      <c r="CG39" s="112">
        <f t="shared" si="55"/>
        <v>73377</v>
      </c>
      <c r="CH39" s="10" t="str">
        <f t="shared" si="56"/>
        <v>NO</v>
      </c>
      <c r="CI39" s="132">
        <f t="shared" si="57"/>
        <v>32174346.960000001</v>
      </c>
      <c r="CJ39" s="101">
        <v>83300</v>
      </c>
      <c r="CK39" s="112">
        <f t="shared" si="58"/>
        <v>83300</v>
      </c>
      <c r="CL39" s="10" t="str">
        <f t="shared" si="59"/>
        <v>NO</v>
      </c>
      <c r="CM39" s="132">
        <f t="shared" si="60"/>
        <v>36525384</v>
      </c>
      <c r="CN39" s="100">
        <v>75050</v>
      </c>
      <c r="CO39" s="112">
        <f t="shared" si="61"/>
        <v>75050</v>
      </c>
      <c r="CP39" s="10" t="str">
        <f t="shared" si="62"/>
        <v>NO</v>
      </c>
      <c r="CQ39" s="132">
        <f t="shared" si="63"/>
        <v>32907924</v>
      </c>
      <c r="CR39" s="100">
        <v>72543</v>
      </c>
      <c r="CS39" s="112">
        <f t="shared" si="64"/>
        <v>72543</v>
      </c>
      <c r="CT39" s="10" t="str">
        <f t="shared" si="65"/>
        <v>NO</v>
      </c>
      <c r="CU39" s="132">
        <f t="shared" si="66"/>
        <v>31808654.640000001</v>
      </c>
      <c r="CV39" s="10"/>
      <c r="CW39" s="10"/>
      <c r="CX39" s="10"/>
      <c r="CY39" s="10"/>
      <c r="CZ39" s="101">
        <v>78964</v>
      </c>
      <c r="DA39" s="112">
        <f t="shared" si="67"/>
        <v>78964</v>
      </c>
      <c r="DB39" s="10" t="str">
        <f t="shared" si="68"/>
        <v>NO</v>
      </c>
      <c r="DC39" s="132">
        <f t="shared" si="69"/>
        <v>34624134.719999999</v>
      </c>
      <c r="DD39" s="101">
        <v>79214</v>
      </c>
      <c r="DE39" s="112">
        <f t="shared" si="70"/>
        <v>79214</v>
      </c>
      <c r="DF39" s="10" t="str">
        <f t="shared" si="71"/>
        <v>NO</v>
      </c>
      <c r="DG39" s="132">
        <f t="shared" si="72"/>
        <v>34733754.719999999</v>
      </c>
      <c r="DH39" s="101">
        <v>73794</v>
      </c>
      <c r="DI39" s="112">
        <f t="shared" si="73"/>
        <v>73794</v>
      </c>
      <c r="DJ39" s="10" t="str">
        <f t="shared" si="74"/>
        <v>NO</v>
      </c>
      <c r="DK39" s="132">
        <f t="shared" si="75"/>
        <v>32357193.120000001</v>
      </c>
      <c r="DL39" s="10"/>
      <c r="DM39" s="10"/>
      <c r="DN39" s="10"/>
      <c r="DO39" s="10"/>
      <c r="DP39" s="10"/>
      <c r="DQ39" s="10"/>
      <c r="DR39" s="10"/>
      <c r="DS39" s="10"/>
      <c r="DT39" s="10"/>
      <c r="DU39" s="10"/>
      <c r="DV39" s="10"/>
      <c r="DW39" s="10"/>
      <c r="DX39" s="10"/>
      <c r="DY39" s="10"/>
      <c r="DZ39" s="10"/>
      <c r="EA39" s="10"/>
    </row>
    <row r="40" spans="1:131" ht="14.25" x14ac:dyDescent="0.2">
      <c r="A40" s="128" t="s">
        <v>255</v>
      </c>
      <c r="B40" s="128"/>
      <c r="C40" s="128"/>
      <c r="D40" s="128"/>
      <c r="E40" s="128"/>
      <c r="F40" s="128"/>
      <c r="G40" s="128"/>
      <c r="H40" s="128"/>
      <c r="I40" s="128"/>
      <c r="J40" s="128"/>
      <c r="K40" s="128"/>
      <c r="L40" s="114"/>
      <c r="M40" s="136"/>
      <c r="N40" s="136"/>
      <c r="O40" s="136"/>
      <c r="P40" s="114"/>
      <c r="Q40" s="136"/>
      <c r="R40" s="136"/>
      <c r="S40" s="136"/>
      <c r="T40" s="145"/>
      <c r="U40" s="136"/>
      <c r="V40" s="136"/>
      <c r="W40" s="136"/>
      <c r="X40" s="114"/>
      <c r="Y40" s="136"/>
      <c r="Z40" s="165"/>
      <c r="AA40" s="136"/>
      <c r="AB40" s="114"/>
      <c r="AC40" s="136"/>
      <c r="AD40" s="136"/>
      <c r="AE40" s="136"/>
      <c r="AF40" s="114"/>
      <c r="AG40" s="136"/>
      <c r="AH40" s="136"/>
      <c r="AI40" s="136"/>
      <c r="AJ40" s="114"/>
      <c r="AK40" s="136"/>
      <c r="AL40" s="136"/>
      <c r="AM40" s="136"/>
      <c r="AN40" s="114"/>
      <c r="AO40" s="136"/>
      <c r="AP40" s="136"/>
      <c r="AQ40" s="136"/>
      <c r="AR40" s="114"/>
      <c r="AS40" s="136"/>
      <c r="AT40" s="136"/>
      <c r="AU40" s="136"/>
      <c r="AV40" s="114"/>
      <c r="AW40" s="136"/>
      <c r="AX40" s="136"/>
      <c r="AY40" s="136"/>
      <c r="AZ40" s="114"/>
      <c r="BA40" s="114"/>
      <c r="BB40" s="114"/>
      <c r="BC40" s="114"/>
      <c r="BD40" s="114"/>
      <c r="BE40" s="136"/>
      <c r="BF40" s="136"/>
      <c r="BG40" s="136"/>
      <c r="BH40" s="114"/>
      <c r="BI40" s="136"/>
      <c r="BJ40" s="136"/>
      <c r="BK40" s="136"/>
      <c r="BL40" s="114"/>
      <c r="BM40" s="136"/>
      <c r="BN40" s="136"/>
      <c r="BO40" s="136"/>
      <c r="BP40" s="136" t="s">
        <v>233</v>
      </c>
      <c r="BQ40" s="136"/>
      <c r="BR40" s="136"/>
      <c r="BS40" s="136"/>
      <c r="BT40" s="136" t="s">
        <v>233</v>
      </c>
      <c r="BU40" s="136"/>
      <c r="BV40" s="136"/>
      <c r="BW40" s="136"/>
      <c r="BX40" s="136" t="s">
        <v>233</v>
      </c>
      <c r="BY40" s="136"/>
      <c r="BZ40" s="136"/>
      <c r="CA40" s="136"/>
      <c r="CB40" s="149"/>
      <c r="CC40" s="136"/>
      <c r="CD40" s="136"/>
      <c r="CE40" s="136"/>
      <c r="CF40" s="114"/>
      <c r="CG40" s="136"/>
      <c r="CH40" s="136"/>
      <c r="CI40" s="136"/>
      <c r="CJ40" s="114"/>
      <c r="CK40" s="136"/>
      <c r="CL40" s="136"/>
      <c r="CM40" s="136"/>
      <c r="CN40" s="114"/>
      <c r="CO40" s="136"/>
      <c r="CP40" s="136"/>
      <c r="CQ40" s="136"/>
      <c r="CR40" s="114"/>
      <c r="CS40" s="136"/>
      <c r="CT40" s="136"/>
      <c r="CU40" s="136"/>
      <c r="CV40" s="114"/>
      <c r="CW40" s="114"/>
      <c r="CX40" s="114"/>
      <c r="CY40" s="114"/>
      <c r="CZ40" s="114"/>
      <c r="DA40" s="136"/>
      <c r="DB40" s="136"/>
      <c r="DC40" s="136"/>
      <c r="DD40" s="114"/>
      <c r="DE40" s="136"/>
      <c r="DF40" s="136"/>
      <c r="DG40" s="136"/>
      <c r="DH40" s="114"/>
      <c r="DI40" s="136"/>
      <c r="DJ40" s="136"/>
      <c r="DK40" s="136"/>
      <c r="DL40" s="114"/>
      <c r="DM40" s="114"/>
      <c r="DN40" s="114"/>
      <c r="DO40" s="114"/>
      <c r="DP40" s="114"/>
      <c r="DQ40" s="114"/>
      <c r="DR40" s="114"/>
      <c r="DS40" s="114"/>
      <c r="DT40" s="114"/>
      <c r="DU40" s="114"/>
      <c r="DV40" s="114"/>
      <c r="DW40" s="114"/>
      <c r="DX40" s="114"/>
      <c r="DY40" s="114"/>
      <c r="DZ40" s="114"/>
      <c r="EA40" s="114"/>
    </row>
    <row r="41" spans="1:131" ht="15" customHeight="1" x14ac:dyDescent="0.2">
      <c r="A41" s="39">
        <v>22</v>
      </c>
      <c r="B41" s="25" t="s">
        <v>256</v>
      </c>
      <c r="C41" s="25"/>
      <c r="D41" s="25"/>
      <c r="E41" s="25"/>
      <c r="F41" s="25"/>
      <c r="G41" s="25"/>
      <c r="H41" s="30" t="s">
        <v>231</v>
      </c>
      <c r="I41" s="31">
        <v>1169.2800000000002</v>
      </c>
      <c r="J41" s="27">
        <v>11107</v>
      </c>
      <c r="K41" s="28">
        <f t="shared" ref="K41:K43" si="77">ROUND(I41*J41,2)</f>
        <v>12987192.960000001</v>
      </c>
      <c r="L41" s="100">
        <v>10996</v>
      </c>
      <c r="M41" s="112">
        <f>ROUND(L41,0)</f>
        <v>10996</v>
      </c>
      <c r="N41" s="10" t="str">
        <f>IF(M41&gt;$J41,"SI","NO")</f>
        <v>NO</v>
      </c>
      <c r="O41" s="132">
        <f>M41*$I41</f>
        <v>12857402.880000003</v>
      </c>
      <c r="P41" s="137">
        <v>8886</v>
      </c>
      <c r="Q41" s="112">
        <f>ROUND(P41,0)</f>
        <v>8886</v>
      </c>
      <c r="R41" s="10" t="str">
        <f>IF(Q41&gt;$J41,"SI","NO")</f>
        <v>NO</v>
      </c>
      <c r="S41" s="132">
        <f>Q41*$I41</f>
        <v>10390222.080000002</v>
      </c>
      <c r="T41" s="143">
        <v>10107</v>
      </c>
      <c r="U41" s="112">
        <f>ROUND(T41,0)</f>
        <v>10107</v>
      </c>
      <c r="V41" s="10" t="str">
        <f>IF(U41&gt;$J41,"SI","NO")</f>
        <v>NO</v>
      </c>
      <c r="W41" s="132">
        <f>U41*$I41</f>
        <v>11817912.960000003</v>
      </c>
      <c r="X41" s="163">
        <v>10107</v>
      </c>
      <c r="Y41" s="112">
        <f>ROUND(X41,0)</f>
        <v>10107</v>
      </c>
      <c r="Z41" s="164" t="str">
        <f>IF(U41&gt;$J41,"SI","NO")</f>
        <v>NO</v>
      </c>
      <c r="AA41" s="132">
        <f>Y41*$I41</f>
        <v>11817912.960000003</v>
      </c>
      <c r="AB41" s="28">
        <v>10522</v>
      </c>
      <c r="AC41" s="112">
        <f>ROUND(AB41,0)</f>
        <v>10522</v>
      </c>
      <c r="AD41" s="10" t="str">
        <f>IF(AC41&gt;$J41,"SI","NO")</f>
        <v>NO</v>
      </c>
      <c r="AE41" s="132">
        <f>AC41*$I41</f>
        <v>12303164.160000002</v>
      </c>
      <c r="AF41" s="28">
        <v>10600</v>
      </c>
      <c r="AG41" s="112">
        <f>ROUND(AF41,0)</f>
        <v>10600</v>
      </c>
      <c r="AH41" s="10" t="str">
        <f>IF(AG41&gt;$J41,"SI","NO")</f>
        <v>NO</v>
      </c>
      <c r="AI41" s="132">
        <f>AG41*$I41</f>
        <v>12394368.000000002</v>
      </c>
      <c r="AJ41" s="28">
        <v>9100</v>
      </c>
      <c r="AK41" s="112">
        <f>ROUND(AJ41,0)</f>
        <v>9100</v>
      </c>
      <c r="AL41" s="10" t="str">
        <f>IF(AK41&gt;$J41,"SI","NO")</f>
        <v>NO</v>
      </c>
      <c r="AM41" s="132">
        <f>AK41*$I41</f>
        <v>10640448.000000002</v>
      </c>
      <c r="AN41" s="158">
        <v>10227.33</v>
      </c>
      <c r="AO41" s="112">
        <f>ROUND(AN41,0)</f>
        <v>10227</v>
      </c>
      <c r="AP41" s="10" t="str">
        <f>IF(AO41&gt;$J41,"SI","NO")</f>
        <v>NO</v>
      </c>
      <c r="AQ41" s="132">
        <f>AO41*$I41</f>
        <v>11958226.560000002</v>
      </c>
      <c r="AR41" s="27">
        <v>9900</v>
      </c>
      <c r="AS41" s="112">
        <f>ROUND(AR41,0)</f>
        <v>9900</v>
      </c>
      <c r="AT41" s="10" t="str">
        <f>IF(AS41&gt;$J41,"SI","NO")</f>
        <v>NO</v>
      </c>
      <c r="AU41" s="132">
        <f>AS41*$I41</f>
        <v>11575872.000000002</v>
      </c>
      <c r="AV41" s="28">
        <v>9996</v>
      </c>
      <c r="AW41" s="112">
        <f>ROUND(AV41,0)</f>
        <v>9996</v>
      </c>
      <c r="AX41" s="10" t="str">
        <f>IF(AW41&gt;$J41,"SI","NO")</f>
        <v>NO</v>
      </c>
      <c r="AY41" s="132">
        <f>AW41*$I41</f>
        <v>11688122.880000003</v>
      </c>
      <c r="AZ41" s="10"/>
      <c r="BA41" s="10"/>
      <c r="BB41" s="10"/>
      <c r="BC41" s="10"/>
      <c r="BD41" s="28">
        <v>11106</v>
      </c>
      <c r="BE41" s="112">
        <f>ROUND(BD41,0)</f>
        <v>11106</v>
      </c>
      <c r="BF41" s="10" t="str">
        <f>IF(BE41&gt;$J41,"SI","NO")</f>
        <v>NO</v>
      </c>
      <c r="BG41" s="132">
        <f>BE41*$I41</f>
        <v>12986023.680000002</v>
      </c>
      <c r="BH41" s="28">
        <v>10885</v>
      </c>
      <c r="BI41" s="112">
        <f>ROUND(BH41,0)</f>
        <v>10885</v>
      </c>
      <c r="BJ41" s="10" t="str">
        <f>IF(BI41&gt;$J41,"SI","NO")</f>
        <v>NO</v>
      </c>
      <c r="BK41" s="132">
        <f>BI41*$I41</f>
        <v>12727612.800000003</v>
      </c>
      <c r="BL41" s="28">
        <v>10140</v>
      </c>
      <c r="BM41" s="112">
        <f>ROUND(BL41,0)</f>
        <v>10140</v>
      </c>
      <c r="BN41" s="10" t="str">
        <f>IF(BM41&gt;$J41,"SI","NO")</f>
        <v>NO</v>
      </c>
      <c r="BO41" s="132">
        <f>BM41*$I41</f>
        <v>11856499.200000001</v>
      </c>
      <c r="BP41" s="112">
        <v>9896</v>
      </c>
      <c r="BQ41" s="112">
        <f>ROUND(BP41,0)</f>
        <v>9896</v>
      </c>
      <c r="BR41" s="10" t="str">
        <f>IF(BQ41&gt;$J41,"SI","NO")</f>
        <v>NO</v>
      </c>
      <c r="BS41" s="132">
        <f>BQ41*$I41</f>
        <v>11571194.880000003</v>
      </c>
      <c r="BT41" s="112">
        <v>10522</v>
      </c>
      <c r="BU41" s="112">
        <f>ROUND(BT41,0)</f>
        <v>10522</v>
      </c>
      <c r="BV41" s="10" t="str">
        <f>IF(BU41&gt;$J41,"SI","NO")</f>
        <v>NO</v>
      </c>
      <c r="BW41" s="132">
        <f>BU41*$I41</f>
        <v>12303164.160000002</v>
      </c>
      <c r="BX41" s="132">
        <v>9441</v>
      </c>
      <c r="BY41" s="112">
        <f>ROUND(BX41,0)</f>
        <v>9441</v>
      </c>
      <c r="BZ41" s="10" t="str">
        <f>IF(BY41&gt;$J41,"SI","NO")</f>
        <v>NO</v>
      </c>
      <c r="CA41" s="132">
        <f>BY41*$I41</f>
        <v>11039172.480000002</v>
      </c>
      <c r="CB41" s="177">
        <v>10479</v>
      </c>
      <c r="CC41" s="112">
        <f>ROUND(CB41,0)</f>
        <v>10479</v>
      </c>
      <c r="CD41" s="10" t="str">
        <f>IF(CC41&gt;$J41,"SI","NO")</f>
        <v>NO</v>
      </c>
      <c r="CE41" s="132">
        <f>CC41*$I41</f>
        <v>12252885.120000003</v>
      </c>
      <c r="CF41" s="100">
        <v>10996</v>
      </c>
      <c r="CG41" s="112">
        <f>ROUND(CF41,0)</f>
        <v>10996</v>
      </c>
      <c r="CH41" s="10" t="str">
        <f>IF(CG41&gt;$J41,"SI","NO")</f>
        <v>NO</v>
      </c>
      <c r="CI41" s="132">
        <f>CG41*$I41</f>
        <v>12857402.880000003</v>
      </c>
      <c r="CJ41" s="100">
        <v>11100</v>
      </c>
      <c r="CK41" s="112">
        <f>ROUND(CJ41,0)</f>
        <v>11100</v>
      </c>
      <c r="CL41" s="10" t="str">
        <f>IF(CK41&gt;$J41,"SI","NO")</f>
        <v>NO</v>
      </c>
      <c r="CM41" s="132">
        <f>CK41*$I41</f>
        <v>12979008.000000002</v>
      </c>
      <c r="CN41" s="100">
        <v>10000</v>
      </c>
      <c r="CO41" s="112">
        <f>ROUND(CN41,0)</f>
        <v>10000</v>
      </c>
      <c r="CP41" s="10" t="str">
        <f>IF(CO41&gt;$J41,"SI","NO")</f>
        <v>NO</v>
      </c>
      <c r="CQ41" s="132">
        <f>CO41*$I41</f>
        <v>11692800.000000002</v>
      </c>
      <c r="CR41" s="100">
        <v>9663</v>
      </c>
      <c r="CS41" s="112">
        <f>ROUND(CR41,0)</f>
        <v>9663</v>
      </c>
      <c r="CT41" s="10" t="str">
        <f>IF(CS41&gt;$J41,"SI","NO")</f>
        <v>NO</v>
      </c>
      <c r="CU41" s="132">
        <f>CS41*$I41</f>
        <v>11298752.640000002</v>
      </c>
      <c r="CV41" s="10"/>
      <c r="CW41" s="10"/>
      <c r="CX41" s="10"/>
      <c r="CY41" s="10"/>
      <c r="CZ41" s="100">
        <v>10518</v>
      </c>
      <c r="DA41" s="112">
        <f>ROUND(CZ41,0)</f>
        <v>10518</v>
      </c>
      <c r="DB41" s="10" t="str">
        <f>IF(DA41&gt;$J41,"SI","NO")</f>
        <v>NO</v>
      </c>
      <c r="DC41" s="132">
        <f>DA41*$I41</f>
        <v>12298487.040000003</v>
      </c>
      <c r="DD41" s="100">
        <v>10552</v>
      </c>
      <c r="DE41" s="112">
        <f>ROUND(DD41,0)</f>
        <v>10552</v>
      </c>
      <c r="DF41" s="10" t="str">
        <f>IF(DE41&gt;$J41,"SI","NO")</f>
        <v>NO</v>
      </c>
      <c r="DG41" s="132">
        <f>DE41*$I41</f>
        <v>12338242.560000002</v>
      </c>
      <c r="DH41" s="100">
        <v>9830</v>
      </c>
      <c r="DI41" s="112">
        <f>ROUND(DH41,0)</f>
        <v>9830</v>
      </c>
      <c r="DJ41" s="10" t="str">
        <f>IF(DI41&gt;$J41,"SI","NO")</f>
        <v>NO</v>
      </c>
      <c r="DK41" s="132">
        <f>DI41*$I41</f>
        <v>11494022.400000002</v>
      </c>
      <c r="DL41" s="10"/>
      <c r="DM41" s="10"/>
      <c r="DN41" s="10"/>
      <c r="DO41" s="10"/>
      <c r="DP41" s="10"/>
      <c r="DQ41" s="10"/>
      <c r="DR41" s="10"/>
      <c r="DS41" s="10"/>
      <c r="DT41" s="10"/>
      <c r="DU41" s="10"/>
      <c r="DV41" s="10"/>
      <c r="DW41" s="10"/>
      <c r="DX41" s="10"/>
      <c r="DY41" s="10"/>
      <c r="DZ41" s="10"/>
      <c r="EA41" s="10"/>
    </row>
    <row r="42" spans="1:131" ht="15" customHeight="1" x14ac:dyDescent="0.2">
      <c r="A42" s="39">
        <v>23</v>
      </c>
      <c r="B42" s="25" t="s">
        <v>257</v>
      </c>
      <c r="C42" s="25"/>
      <c r="D42" s="25"/>
      <c r="E42" s="25"/>
      <c r="F42" s="25"/>
      <c r="G42" s="25"/>
      <c r="H42" s="30" t="s">
        <v>231</v>
      </c>
      <c r="I42" s="31">
        <v>180</v>
      </c>
      <c r="J42" s="27">
        <v>42559</v>
      </c>
      <c r="K42" s="28">
        <f t="shared" si="77"/>
        <v>7660620</v>
      </c>
      <c r="L42" s="101">
        <v>42133</v>
      </c>
      <c r="M42" s="112">
        <f>ROUND(L42,0)</f>
        <v>42133</v>
      </c>
      <c r="N42" s="10" t="str">
        <f>IF(M42&gt;$J42,"SI","NO")</f>
        <v>NO</v>
      </c>
      <c r="O42" s="132">
        <f>M42*$I42</f>
        <v>7583940</v>
      </c>
      <c r="P42" s="138">
        <v>34047</v>
      </c>
      <c r="Q42" s="112">
        <f>ROUND(P42,0)</f>
        <v>34047</v>
      </c>
      <c r="R42" s="10" t="str">
        <f>IF(Q42&gt;$J42,"SI","NO")</f>
        <v>NO</v>
      </c>
      <c r="S42" s="132">
        <f>Q42*$I42</f>
        <v>6128460</v>
      </c>
      <c r="T42" s="144">
        <v>38728</v>
      </c>
      <c r="U42" s="112">
        <f>ROUND(T42,0)</f>
        <v>38728</v>
      </c>
      <c r="V42" s="10" t="str">
        <f>IF(U42&gt;$J42,"SI","NO")</f>
        <v>NO</v>
      </c>
      <c r="W42" s="132">
        <f>U42*$I42</f>
        <v>6971040</v>
      </c>
      <c r="X42" s="163">
        <v>38729</v>
      </c>
      <c r="Y42" s="112">
        <f>ROUND(X42,0)</f>
        <v>38729</v>
      </c>
      <c r="Z42" s="164" t="str">
        <f>IF(U42&gt;$J42,"SI","NO")</f>
        <v>NO</v>
      </c>
      <c r="AA42" s="132">
        <f>Y42*$I42</f>
        <v>6971220</v>
      </c>
      <c r="AB42" s="28">
        <v>29791</v>
      </c>
      <c r="AC42" s="112">
        <f>ROUND(AB42,0)</f>
        <v>29791</v>
      </c>
      <c r="AD42" s="10" t="str">
        <f>IF(AC42&gt;$J42,"SI","NO")</f>
        <v>NO</v>
      </c>
      <c r="AE42" s="132">
        <f>AC42*$I42</f>
        <v>5362380</v>
      </c>
      <c r="AF42" s="28">
        <v>40300</v>
      </c>
      <c r="AG42" s="112">
        <f>ROUND(AF42,0)</f>
        <v>40300</v>
      </c>
      <c r="AH42" s="10" t="str">
        <f>IF(AG42&gt;$J42,"SI","NO")</f>
        <v>NO</v>
      </c>
      <c r="AI42" s="132">
        <f>AG42*$I42</f>
        <v>7254000</v>
      </c>
      <c r="AJ42" s="28">
        <v>42100</v>
      </c>
      <c r="AK42" s="112">
        <f>ROUND(AJ42,0)</f>
        <v>42100</v>
      </c>
      <c r="AL42" s="10" t="str">
        <f>IF(AK42&gt;$J42,"SI","NO")</f>
        <v>NO</v>
      </c>
      <c r="AM42" s="132">
        <f>AK42*$I42</f>
        <v>7578000</v>
      </c>
      <c r="AN42" s="158">
        <v>39188.33</v>
      </c>
      <c r="AO42" s="112">
        <f>ROUND(AN42,0)</f>
        <v>39188</v>
      </c>
      <c r="AP42" s="10" t="str">
        <f>IF(AO42&gt;$J42,"SI","NO")</f>
        <v>NO</v>
      </c>
      <c r="AQ42" s="132">
        <f>AO42*$I42</f>
        <v>7053840</v>
      </c>
      <c r="AR42" s="27">
        <v>37933</v>
      </c>
      <c r="AS42" s="112">
        <f>ROUND(AR42,0)</f>
        <v>37933</v>
      </c>
      <c r="AT42" s="10" t="str">
        <f>IF(AS42&gt;$J42,"SI","NO")</f>
        <v>NO</v>
      </c>
      <c r="AU42" s="132">
        <f>AS42*$I42</f>
        <v>6827940</v>
      </c>
      <c r="AV42" s="28">
        <v>34898</v>
      </c>
      <c r="AW42" s="112">
        <f>ROUND(AV42,0)</f>
        <v>34898</v>
      </c>
      <c r="AX42" s="10" t="str">
        <f>IF(AW42&gt;$J42,"SI","NO")</f>
        <v>NO</v>
      </c>
      <c r="AY42" s="132">
        <f>AW42*$I42</f>
        <v>6281640</v>
      </c>
      <c r="AZ42" s="10"/>
      <c r="BA42" s="10"/>
      <c r="BB42" s="10"/>
      <c r="BC42" s="10"/>
      <c r="BD42" s="28">
        <v>42558</v>
      </c>
      <c r="BE42" s="112">
        <f>ROUND(BD42,0)</f>
        <v>42558</v>
      </c>
      <c r="BF42" s="10" t="str">
        <f>IF(BE42&gt;$J42,"SI","NO")</f>
        <v>NO</v>
      </c>
      <c r="BG42" s="132">
        <f>BE42*$I42</f>
        <v>7660440</v>
      </c>
      <c r="BH42" s="28">
        <v>41921</v>
      </c>
      <c r="BI42" s="112">
        <f>ROUND(BH42,0)</f>
        <v>41921</v>
      </c>
      <c r="BJ42" s="10" t="str">
        <f>IF(BI42&gt;$J42,"SI","NO")</f>
        <v>NO</v>
      </c>
      <c r="BK42" s="132">
        <f>BI42*$I42</f>
        <v>7545780</v>
      </c>
      <c r="BL42" s="28">
        <v>41250</v>
      </c>
      <c r="BM42" s="112">
        <f>ROUND(BL42,0)</f>
        <v>41250</v>
      </c>
      <c r="BN42" s="10" t="str">
        <f>IF(BM42&gt;$J42,"SI","NO")</f>
        <v>NO</v>
      </c>
      <c r="BO42" s="132">
        <f>BM42*$I42</f>
        <v>7425000</v>
      </c>
      <c r="BP42" s="112">
        <v>37920</v>
      </c>
      <c r="BQ42" s="112">
        <f>ROUND(BP42,0)</f>
        <v>37920</v>
      </c>
      <c r="BR42" s="10" t="str">
        <f>IF(BQ42&gt;$J42,"SI","NO")</f>
        <v>NO</v>
      </c>
      <c r="BS42" s="132">
        <f>BQ42*$I42</f>
        <v>6825600</v>
      </c>
      <c r="BT42" s="112">
        <v>40318</v>
      </c>
      <c r="BU42" s="112">
        <f>ROUND(BT42,0)</f>
        <v>40318</v>
      </c>
      <c r="BV42" s="10" t="str">
        <f>IF(BU42&gt;$J42,"SI","NO")</f>
        <v>NO</v>
      </c>
      <c r="BW42" s="132">
        <f>BU42*$I42</f>
        <v>7257240</v>
      </c>
      <c r="BX42" s="132">
        <v>36175</v>
      </c>
      <c r="BY42" s="112">
        <f>ROUND(BX42,0)</f>
        <v>36175</v>
      </c>
      <c r="BZ42" s="10" t="str">
        <f>IF(BY42&gt;$J42,"SI","NO")</f>
        <v>NO</v>
      </c>
      <c r="CA42" s="132">
        <f>BY42*$I42</f>
        <v>6511500</v>
      </c>
      <c r="CB42" s="177">
        <v>42459</v>
      </c>
      <c r="CC42" s="112">
        <f>ROUND(CB42,0)</f>
        <v>42459</v>
      </c>
      <c r="CD42" s="10" t="str">
        <f>IF(CC42&gt;$J42,"SI","NO")</f>
        <v>NO</v>
      </c>
      <c r="CE42" s="132">
        <f>CC42*$I42</f>
        <v>7642620</v>
      </c>
      <c r="CF42" s="101">
        <v>42133</v>
      </c>
      <c r="CG42" s="112">
        <f>ROUND(CF42,0)</f>
        <v>42133</v>
      </c>
      <c r="CH42" s="10" t="str">
        <f>IF(CG42&gt;$J42,"SI","NO")</f>
        <v>NO</v>
      </c>
      <c r="CI42" s="132">
        <f>CG42*$I42</f>
        <v>7583940</v>
      </c>
      <c r="CJ42" s="101">
        <v>42500</v>
      </c>
      <c r="CK42" s="112">
        <f>ROUND(CJ42,0)</f>
        <v>42500</v>
      </c>
      <c r="CL42" s="10" t="str">
        <f>IF(CK42&gt;$J42,"SI","NO")</f>
        <v>NO</v>
      </c>
      <c r="CM42" s="132">
        <f>CK42*$I42</f>
        <v>7650000</v>
      </c>
      <c r="CN42" s="100">
        <v>38300</v>
      </c>
      <c r="CO42" s="112">
        <f>ROUND(CN42,0)</f>
        <v>38300</v>
      </c>
      <c r="CP42" s="10" t="str">
        <f>IF(CO42&gt;$J42,"SI","NO")</f>
        <v>NO</v>
      </c>
      <c r="CQ42" s="132">
        <f>CO42*$I42</f>
        <v>6894000</v>
      </c>
      <c r="CR42" s="100">
        <v>37026</v>
      </c>
      <c r="CS42" s="112">
        <f>ROUND(CR42,0)</f>
        <v>37026</v>
      </c>
      <c r="CT42" s="10" t="str">
        <f>IF(CS42&gt;$J42,"SI","NO")</f>
        <v>NO</v>
      </c>
      <c r="CU42" s="132">
        <f>CS42*$I42</f>
        <v>6664680</v>
      </c>
      <c r="CV42" s="10"/>
      <c r="CW42" s="10"/>
      <c r="CX42" s="10"/>
      <c r="CY42" s="10"/>
      <c r="CZ42" s="101">
        <v>40303</v>
      </c>
      <c r="DA42" s="112">
        <f>ROUND(CZ42,0)</f>
        <v>40303</v>
      </c>
      <c r="DB42" s="10" t="str">
        <f>IF(DA42&gt;$J42,"SI","NO")</f>
        <v>NO</v>
      </c>
      <c r="DC42" s="132">
        <f>DA42*$I42</f>
        <v>7254540</v>
      </c>
      <c r="DD42" s="101">
        <v>40431</v>
      </c>
      <c r="DE42" s="112">
        <f>ROUND(DD42,0)</f>
        <v>40431</v>
      </c>
      <c r="DF42" s="10" t="str">
        <f>IF(DE42&gt;$J42,"SI","NO")</f>
        <v>NO</v>
      </c>
      <c r="DG42" s="132">
        <f>DE42*$I42</f>
        <v>7277580</v>
      </c>
      <c r="DH42" s="101">
        <v>37665</v>
      </c>
      <c r="DI42" s="112">
        <f>ROUND(DH42,0)</f>
        <v>37665</v>
      </c>
      <c r="DJ42" s="10" t="str">
        <f>IF(DI42&gt;$J42,"SI","NO")</f>
        <v>NO</v>
      </c>
      <c r="DK42" s="132">
        <f>DI42*$I42</f>
        <v>6779700</v>
      </c>
      <c r="DL42" s="10"/>
      <c r="DM42" s="10"/>
      <c r="DN42" s="10"/>
      <c r="DO42" s="10"/>
      <c r="DP42" s="10"/>
      <c r="DQ42" s="10"/>
      <c r="DR42" s="10"/>
      <c r="DS42" s="10"/>
      <c r="DT42" s="10"/>
      <c r="DU42" s="10"/>
      <c r="DV42" s="10"/>
      <c r="DW42" s="10"/>
      <c r="DX42" s="10"/>
      <c r="DY42" s="10"/>
      <c r="DZ42" s="10"/>
      <c r="EA42" s="10"/>
    </row>
    <row r="43" spans="1:131" ht="15.75" customHeight="1" x14ac:dyDescent="0.2">
      <c r="A43" s="39">
        <v>24</v>
      </c>
      <c r="B43" s="25" t="s">
        <v>258</v>
      </c>
      <c r="C43" s="25"/>
      <c r="D43" s="25"/>
      <c r="E43" s="25"/>
      <c r="F43" s="25"/>
      <c r="G43" s="25"/>
      <c r="H43" s="30" t="s">
        <v>231</v>
      </c>
      <c r="I43" s="31">
        <v>146.16000000000003</v>
      </c>
      <c r="J43" s="27">
        <v>75568</v>
      </c>
      <c r="K43" s="28">
        <f t="shared" si="77"/>
        <v>11045018.880000001</v>
      </c>
      <c r="L43" s="101">
        <v>74812</v>
      </c>
      <c r="M43" s="112">
        <f>ROUND(L43,0)</f>
        <v>74812</v>
      </c>
      <c r="N43" s="10" t="str">
        <f>IF(M43&gt;$J43,"SI","NO")</f>
        <v>NO</v>
      </c>
      <c r="O43" s="132">
        <f>M43*$I43</f>
        <v>10934521.920000002</v>
      </c>
      <c r="P43" s="138">
        <v>75553</v>
      </c>
      <c r="Q43" s="112">
        <f>ROUND(P43,0)</f>
        <v>75553</v>
      </c>
      <c r="R43" s="10" t="str">
        <f>IF(Q43&gt;$J43,"SI","NO")</f>
        <v>NO</v>
      </c>
      <c r="S43" s="132">
        <f>Q43*$I43</f>
        <v>11042826.480000002</v>
      </c>
      <c r="T43" s="144">
        <v>68767</v>
      </c>
      <c r="U43" s="112">
        <f>ROUND(T43,0)</f>
        <v>68767</v>
      </c>
      <c r="V43" s="10" t="str">
        <f>IF(U43&gt;$J43,"SI","NO")</f>
        <v>NO</v>
      </c>
      <c r="W43" s="132">
        <f>U43*$I43</f>
        <v>10050984.720000003</v>
      </c>
      <c r="X43" s="163">
        <v>68767</v>
      </c>
      <c r="Y43" s="112">
        <f>ROUND(X43,0)</f>
        <v>68767</v>
      </c>
      <c r="Z43" s="164" t="str">
        <f>IF(U43&gt;$J43,"SI","NO")</f>
        <v>NO</v>
      </c>
      <c r="AA43" s="132">
        <f>Y43*$I43</f>
        <v>10050984.720000003</v>
      </c>
      <c r="AB43" s="28">
        <v>52898</v>
      </c>
      <c r="AC43" s="112">
        <f>ROUND(AB43,0)</f>
        <v>52898</v>
      </c>
      <c r="AD43" s="10" t="str">
        <f>IF(AC43&gt;$J43,"SI","NO")</f>
        <v>NO</v>
      </c>
      <c r="AE43" s="132">
        <f>AC43*$I43</f>
        <v>7731571.6800000016</v>
      </c>
      <c r="AF43" s="28">
        <v>71600</v>
      </c>
      <c r="AG43" s="112">
        <f>ROUND(AF43,0)</f>
        <v>71600</v>
      </c>
      <c r="AH43" s="10" t="str">
        <f>IF(AG43&gt;$J43,"SI","NO")</f>
        <v>NO</v>
      </c>
      <c r="AI43" s="132">
        <f>AG43*$I43</f>
        <v>10465056.000000002</v>
      </c>
      <c r="AJ43" s="28">
        <v>74800</v>
      </c>
      <c r="AK43" s="112">
        <f>ROUND(AJ43,0)</f>
        <v>74800</v>
      </c>
      <c r="AL43" s="10" t="str">
        <f>IF(AK43&gt;$J43,"SI","NO")</f>
        <v>NO</v>
      </c>
      <c r="AM43" s="132">
        <f>AK43*$I43</f>
        <v>10932768.000000002</v>
      </c>
      <c r="AN43" s="158">
        <v>69583.009999999995</v>
      </c>
      <c r="AO43" s="112">
        <f>ROUND(AN43,0)</f>
        <v>69583</v>
      </c>
      <c r="AP43" s="10" t="str">
        <f>IF(AO43&gt;$J43,"SI","NO")</f>
        <v>NO</v>
      </c>
      <c r="AQ43" s="132">
        <f>AO43*$I43</f>
        <v>10170251.280000001</v>
      </c>
      <c r="AR43" s="27">
        <v>67354</v>
      </c>
      <c r="AS43" s="112">
        <f>ROUND(AR43,0)</f>
        <v>67354</v>
      </c>
      <c r="AT43" s="10" t="str">
        <f>IF(AS43&gt;$J43,"SI","NO")</f>
        <v>NO</v>
      </c>
      <c r="AU43" s="132">
        <f>AS43*$I43</f>
        <v>9844460.6400000025</v>
      </c>
      <c r="AV43" s="28">
        <v>60454</v>
      </c>
      <c r="AW43" s="112">
        <f>ROUND(AV43,0)</f>
        <v>60454</v>
      </c>
      <c r="AX43" s="10" t="str">
        <f>IF(AW43&gt;$J43,"SI","NO")</f>
        <v>NO</v>
      </c>
      <c r="AY43" s="132">
        <f>AW43*$I43</f>
        <v>8835956.6400000006</v>
      </c>
      <c r="AZ43" s="10"/>
      <c r="BA43" s="10"/>
      <c r="BB43" s="10"/>
      <c r="BC43" s="10"/>
      <c r="BD43" s="28">
        <v>51116</v>
      </c>
      <c r="BE43" s="112">
        <f>ROUND(BD43,0)</f>
        <v>51116</v>
      </c>
      <c r="BF43" s="10" t="str">
        <f>IF(BE43&gt;$J43,"SI","NO")</f>
        <v>NO</v>
      </c>
      <c r="BG43" s="132">
        <f>BE43*$I43</f>
        <v>7471114.5600000015</v>
      </c>
      <c r="BH43" s="28">
        <v>74434</v>
      </c>
      <c r="BI43" s="112">
        <f>ROUND(BH43,0)</f>
        <v>74434</v>
      </c>
      <c r="BJ43" s="10" t="str">
        <f>IF(BI43&gt;$J43,"SI","NO")</f>
        <v>NO</v>
      </c>
      <c r="BK43" s="132">
        <f>BI43*$I43</f>
        <v>10879273.440000001</v>
      </c>
      <c r="BL43" s="28">
        <v>74150</v>
      </c>
      <c r="BM43" s="112">
        <f>ROUND(BL43,0)</f>
        <v>74150</v>
      </c>
      <c r="BN43" s="10" t="str">
        <f>IF(BM43&gt;$J43,"SI","NO")</f>
        <v>NO</v>
      </c>
      <c r="BO43" s="132">
        <f>BM43*$I43</f>
        <v>10837764.000000002</v>
      </c>
      <c r="BP43" s="112">
        <v>67331</v>
      </c>
      <c r="BQ43" s="112">
        <f>ROUND(BP43,0)</f>
        <v>67331</v>
      </c>
      <c r="BR43" s="10" t="str">
        <f>IF(BQ43&gt;$J43,"SI","NO")</f>
        <v>NO</v>
      </c>
      <c r="BS43" s="132">
        <f>BQ43*$I43</f>
        <v>9841098.9600000009</v>
      </c>
      <c r="BT43" s="112">
        <v>71586</v>
      </c>
      <c r="BU43" s="112">
        <f>ROUND(BT43,0)</f>
        <v>71586</v>
      </c>
      <c r="BV43" s="10" t="str">
        <f>IF(BU43&gt;$J43,"SI","NO")</f>
        <v>NO</v>
      </c>
      <c r="BW43" s="132">
        <f>BU43*$I43</f>
        <v>10463009.760000002</v>
      </c>
      <c r="BX43" s="132">
        <v>64233</v>
      </c>
      <c r="BY43" s="112">
        <f>ROUND(BX43,0)</f>
        <v>64233</v>
      </c>
      <c r="BZ43" s="10" t="str">
        <f>IF(BY43&gt;$J43,"SI","NO")</f>
        <v>NO</v>
      </c>
      <c r="CA43" s="132">
        <f>BY43*$I43</f>
        <v>9388295.2800000012</v>
      </c>
      <c r="CB43" s="177">
        <v>75468</v>
      </c>
      <c r="CC43" s="112">
        <f>ROUND(CB43,0)</f>
        <v>75468</v>
      </c>
      <c r="CD43" s="10" t="str">
        <f>IF(CC43&gt;$J43,"SI","NO")</f>
        <v>NO</v>
      </c>
      <c r="CE43" s="132">
        <f>CC43*$I43</f>
        <v>11030402.880000003</v>
      </c>
      <c r="CF43" s="101">
        <v>74812</v>
      </c>
      <c r="CG43" s="112">
        <f>ROUND(CF43,0)</f>
        <v>74812</v>
      </c>
      <c r="CH43" s="10" t="str">
        <f>IF(CG43&gt;$J43,"SI","NO")</f>
        <v>NO</v>
      </c>
      <c r="CI43" s="132">
        <f>CG43*$I43</f>
        <v>10934521.920000002</v>
      </c>
      <c r="CJ43" s="101">
        <v>75000</v>
      </c>
      <c r="CK43" s="112">
        <f>ROUND(CJ43,0)</f>
        <v>75000</v>
      </c>
      <c r="CL43" s="10" t="str">
        <f>IF(CK43&gt;$J43,"SI","NO")</f>
        <v>NO</v>
      </c>
      <c r="CM43" s="132">
        <f>CK43*$I43</f>
        <v>10962000.000000002</v>
      </c>
      <c r="CN43" s="100">
        <v>68000</v>
      </c>
      <c r="CO43" s="112">
        <f>ROUND(CN43,0)</f>
        <v>68000</v>
      </c>
      <c r="CP43" s="10" t="str">
        <f>IF(CO43&gt;$J43,"SI","NO")</f>
        <v>NO</v>
      </c>
      <c r="CQ43" s="132">
        <f>CO43*$I43</f>
        <v>9938880.0000000019</v>
      </c>
      <c r="CR43" s="100">
        <v>65744</v>
      </c>
      <c r="CS43" s="112">
        <f>ROUND(CR43,0)</f>
        <v>65744</v>
      </c>
      <c r="CT43" s="10" t="str">
        <f>IF(CS43&gt;$J43,"SI","NO")</f>
        <v>NO</v>
      </c>
      <c r="CU43" s="132">
        <f>CS43*$I43</f>
        <v>9609143.040000001</v>
      </c>
      <c r="CV43" s="10"/>
      <c r="CW43" s="10"/>
      <c r="CX43" s="10"/>
      <c r="CY43" s="10"/>
      <c r="CZ43" s="101">
        <v>71563</v>
      </c>
      <c r="DA43" s="112">
        <f>ROUND(CZ43,0)</f>
        <v>71563</v>
      </c>
      <c r="DB43" s="10" t="str">
        <f>IF(DA43&gt;$J43,"SI","NO")</f>
        <v>NO</v>
      </c>
      <c r="DC43" s="132">
        <f>DA43*$I43</f>
        <v>10459648.080000002</v>
      </c>
      <c r="DD43" s="101">
        <v>71790</v>
      </c>
      <c r="DE43" s="112">
        <f>ROUND(DD43,0)</f>
        <v>71790</v>
      </c>
      <c r="DF43" s="10" t="str">
        <f>IF(DE43&gt;$J43,"SI","NO")</f>
        <v>NO</v>
      </c>
      <c r="DG43" s="132">
        <f>DE43*$I43</f>
        <v>10492826.400000002</v>
      </c>
      <c r="DH43" s="101">
        <v>66878</v>
      </c>
      <c r="DI43" s="112">
        <f>ROUND(DH43,0)</f>
        <v>66878</v>
      </c>
      <c r="DJ43" s="10" t="str">
        <f>IF(DI43&gt;$J43,"SI","NO")</f>
        <v>NO</v>
      </c>
      <c r="DK43" s="132">
        <f>DI43*$I43</f>
        <v>9774888.4800000023</v>
      </c>
      <c r="DL43" s="10"/>
      <c r="DM43" s="10"/>
      <c r="DN43" s="10"/>
      <c r="DO43" s="10"/>
      <c r="DP43" s="10"/>
      <c r="DQ43" s="10"/>
      <c r="DR43" s="10"/>
      <c r="DS43" s="10"/>
      <c r="DT43" s="10"/>
      <c r="DU43" s="10"/>
      <c r="DV43" s="10"/>
      <c r="DW43" s="10"/>
      <c r="DX43" s="10"/>
      <c r="DY43" s="10"/>
      <c r="DZ43" s="10"/>
      <c r="EA43" s="10"/>
    </row>
    <row r="44" spans="1:131" ht="14.25" x14ac:dyDescent="0.2">
      <c r="A44" s="128" t="s">
        <v>259</v>
      </c>
      <c r="B44" s="128"/>
      <c r="C44" s="128"/>
      <c r="D44" s="128"/>
      <c r="E44" s="128"/>
      <c r="F44" s="128"/>
      <c r="G44" s="128"/>
      <c r="H44" s="128"/>
      <c r="I44" s="128"/>
      <c r="J44" s="128"/>
      <c r="K44" s="128"/>
      <c r="L44" s="114"/>
      <c r="M44" s="136"/>
      <c r="N44" s="136"/>
      <c r="O44" s="136"/>
      <c r="P44" s="114"/>
      <c r="Q44" s="136"/>
      <c r="R44" s="136"/>
      <c r="S44" s="136"/>
      <c r="T44" s="145"/>
      <c r="U44" s="136"/>
      <c r="V44" s="136"/>
      <c r="W44" s="136"/>
      <c r="X44" s="114"/>
      <c r="Y44" s="136"/>
      <c r="Z44" s="165"/>
      <c r="AA44" s="136"/>
      <c r="AB44" s="114"/>
      <c r="AC44" s="136"/>
      <c r="AD44" s="136"/>
      <c r="AE44" s="136"/>
      <c r="AF44" s="114"/>
      <c r="AG44" s="136"/>
      <c r="AH44" s="136"/>
      <c r="AI44" s="136"/>
      <c r="AJ44" s="114"/>
      <c r="AK44" s="136"/>
      <c r="AL44" s="136"/>
      <c r="AM44" s="136"/>
      <c r="AN44" s="114"/>
      <c r="AO44" s="136"/>
      <c r="AP44" s="136"/>
      <c r="AQ44" s="136"/>
      <c r="AR44" s="114"/>
      <c r="AS44" s="136"/>
      <c r="AT44" s="136"/>
      <c r="AU44" s="136"/>
      <c r="AV44" s="114"/>
      <c r="AW44" s="136"/>
      <c r="AX44" s="136"/>
      <c r="AY44" s="136"/>
      <c r="AZ44" s="114"/>
      <c r="BA44" s="114"/>
      <c r="BB44" s="114"/>
      <c r="BC44" s="114"/>
      <c r="BD44" s="114"/>
      <c r="BE44" s="136"/>
      <c r="BF44" s="136"/>
      <c r="BG44" s="136"/>
      <c r="BH44" s="114"/>
      <c r="BI44" s="136"/>
      <c r="BJ44" s="136"/>
      <c r="BK44" s="136"/>
      <c r="BL44" s="114"/>
      <c r="BM44" s="136"/>
      <c r="BN44" s="136"/>
      <c r="BO44" s="136"/>
      <c r="BP44" s="136" t="s">
        <v>233</v>
      </c>
      <c r="BQ44" s="136"/>
      <c r="BR44" s="136"/>
      <c r="BS44" s="136"/>
      <c r="BT44" s="136" t="s">
        <v>233</v>
      </c>
      <c r="BU44" s="136"/>
      <c r="BV44" s="136"/>
      <c r="BW44" s="136"/>
      <c r="BX44" s="136" t="s">
        <v>233</v>
      </c>
      <c r="BY44" s="136"/>
      <c r="BZ44" s="136"/>
      <c r="CA44" s="136"/>
      <c r="CB44" s="149"/>
      <c r="CC44" s="136"/>
      <c r="CD44" s="136"/>
      <c r="CE44" s="136"/>
      <c r="CF44" s="114"/>
      <c r="CG44" s="136"/>
      <c r="CH44" s="136"/>
      <c r="CI44" s="136"/>
      <c r="CJ44" s="114"/>
      <c r="CK44" s="136"/>
      <c r="CL44" s="136"/>
      <c r="CM44" s="136"/>
      <c r="CN44" s="114"/>
      <c r="CO44" s="136"/>
      <c r="CP44" s="136"/>
      <c r="CQ44" s="136"/>
      <c r="CR44" s="114"/>
      <c r="CS44" s="136"/>
      <c r="CT44" s="136"/>
      <c r="CU44" s="136"/>
      <c r="CV44" s="114"/>
      <c r="CW44" s="114"/>
      <c r="CX44" s="114"/>
      <c r="CY44" s="114"/>
      <c r="CZ44" s="114"/>
      <c r="DA44" s="136"/>
      <c r="DB44" s="136"/>
      <c r="DC44" s="136"/>
      <c r="DD44" s="114"/>
      <c r="DE44" s="136"/>
      <c r="DF44" s="136"/>
      <c r="DG44" s="136"/>
      <c r="DH44" s="114"/>
      <c r="DI44" s="136"/>
      <c r="DJ44" s="136"/>
      <c r="DK44" s="136"/>
      <c r="DL44" s="114"/>
      <c r="DM44" s="114"/>
      <c r="DN44" s="114"/>
      <c r="DO44" s="114"/>
      <c r="DP44" s="114"/>
      <c r="DQ44" s="114"/>
      <c r="DR44" s="114"/>
      <c r="DS44" s="114"/>
      <c r="DT44" s="114"/>
      <c r="DU44" s="114"/>
      <c r="DV44" s="114"/>
      <c r="DW44" s="114"/>
      <c r="DX44" s="114"/>
      <c r="DY44" s="114"/>
      <c r="DZ44" s="114"/>
      <c r="EA44" s="114"/>
    </row>
    <row r="45" spans="1:131" ht="15" customHeight="1" x14ac:dyDescent="0.2">
      <c r="A45" s="39">
        <v>25</v>
      </c>
      <c r="B45" s="25" t="s">
        <v>260</v>
      </c>
      <c r="C45" s="25"/>
      <c r="D45" s="25"/>
      <c r="E45" s="25"/>
      <c r="F45" s="25"/>
      <c r="G45" s="25"/>
      <c r="H45" s="30" t="s">
        <v>261</v>
      </c>
      <c r="I45" s="32">
        <v>403</v>
      </c>
      <c r="J45" s="27">
        <v>501712</v>
      </c>
      <c r="K45" s="28">
        <f t="shared" ref="K45:K66" si="78">ROUND(I45*J45,2)</f>
        <v>202189936</v>
      </c>
      <c r="L45" s="100">
        <v>431472</v>
      </c>
      <c r="M45" s="112">
        <f t="shared" ref="M45:M66" si="79">ROUND(L45,0)</f>
        <v>431472</v>
      </c>
      <c r="N45" s="10" t="str">
        <f t="shared" ref="N45:N66" si="80">IF(M45&gt;$J45,"SI","NO")</f>
        <v>NO</v>
      </c>
      <c r="O45" s="132">
        <f t="shared" ref="O45:O66" si="81">M45*$I45</f>
        <v>173883216</v>
      </c>
      <c r="P45" s="137">
        <v>481644</v>
      </c>
      <c r="Q45" s="112">
        <f t="shared" ref="Q45:Q66" si="82">ROUND(P45,0)</f>
        <v>481644</v>
      </c>
      <c r="R45" s="10" t="str">
        <f t="shared" ref="R45:R66" si="83">IF(Q45&gt;$J45,"SI","NO")</f>
        <v>NO</v>
      </c>
      <c r="S45" s="132">
        <f t="shared" ref="S45:S66" si="84">Q45*$I45</f>
        <v>194102532</v>
      </c>
      <c r="T45" s="143">
        <v>461575</v>
      </c>
      <c r="U45" s="112">
        <f t="shared" ref="U45:U66" si="85">ROUND(T45,0)</f>
        <v>461575</v>
      </c>
      <c r="V45" s="10" t="str">
        <f t="shared" ref="V45:V66" si="86">IF(U45&gt;$J45,"SI","NO")</f>
        <v>NO</v>
      </c>
      <c r="W45" s="132">
        <f t="shared" ref="W45:W66" si="87">U45*$I45</f>
        <v>186014725</v>
      </c>
      <c r="X45" s="163">
        <v>456558</v>
      </c>
      <c r="Y45" s="112">
        <f t="shared" ref="Y45:Y66" si="88">ROUND(X45,0)</f>
        <v>456558</v>
      </c>
      <c r="Z45" s="164" t="str">
        <f t="shared" ref="Z45:Z66" si="89">IF(U45&gt;$J45,"SI","NO")</f>
        <v>NO</v>
      </c>
      <c r="AA45" s="132">
        <f t="shared" ref="AA45:AA66" si="90">Y45*$I45</f>
        <v>183992874</v>
      </c>
      <c r="AB45" s="28">
        <v>475272</v>
      </c>
      <c r="AC45" s="112">
        <f t="shared" ref="AC45:AC66" si="91">ROUND(AB45,0)</f>
        <v>475272</v>
      </c>
      <c r="AD45" s="10" t="str">
        <f t="shared" ref="AD45:AD66" si="92">IF(AC45&gt;$J45,"SI","NO")</f>
        <v>NO</v>
      </c>
      <c r="AE45" s="132">
        <f t="shared" ref="AE45:AE66" si="93">AC45*$I45</f>
        <v>191534616</v>
      </c>
      <c r="AF45" s="28">
        <v>475100</v>
      </c>
      <c r="AG45" s="112">
        <f t="shared" ref="AG45:AG66" si="94">ROUND(AF45,0)</f>
        <v>475100</v>
      </c>
      <c r="AH45" s="10" t="str">
        <f t="shared" ref="AH45:AH66" si="95">IF(AG45&gt;$J45,"SI","NO")</f>
        <v>NO</v>
      </c>
      <c r="AI45" s="132">
        <f t="shared" ref="AI45:AI66" si="96">AG45*$I45</f>
        <v>191465300</v>
      </c>
      <c r="AJ45" s="28">
        <v>440000</v>
      </c>
      <c r="AK45" s="112">
        <f t="shared" ref="AK45:AK66" si="97">ROUND(AJ45,0)</f>
        <v>440000</v>
      </c>
      <c r="AL45" s="10" t="str">
        <f t="shared" ref="AL45:AL66" si="98">IF(AK45&gt;$J45,"SI","NO")</f>
        <v>NO</v>
      </c>
      <c r="AM45" s="132">
        <f t="shared" ref="AM45:AM66" si="99">AK45*$I45</f>
        <v>177320000</v>
      </c>
      <c r="AN45" s="158">
        <v>461976.41</v>
      </c>
      <c r="AO45" s="112">
        <f t="shared" ref="AO45:AO66" si="100">ROUND(AN45,0)</f>
        <v>461976</v>
      </c>
      <c r="AP45" s="10" t="str">
        <f t="shared" ref="AP45:AP66" si="101">IF(AO45&gt;$J45,"SI","NO")</f>
        <v>NO</v>
      </c>
      <c r="AQ45" s="132">
        <f t="shared" ref="AQ45:AQ66" si="102">AO45*$I45</f>
        <v>186176328</v>
      </c>
      <c r="AR45" s="27">
        <v>447176</v>
      </c>
      <c r="AS45" s="112">
        <f t="shared" ref="AS45:AS66" si="103">ROUND(AR45,0)</f>
        <v>447176</v>
      </c>
      <c r="AT45" s="10" t="str">
        <f t="shared" ref="AT45:AT66" si="104">IF(AS45&gt;$J45,"SI","NO")</f>
        <v>NO</v>
      </c>
      <c r="AU45" s="132">
        <f t="shared" ref="AU45:AU66" si="105">AS45*$I45</f>
        <v>180211928</v>
      </c>
      <c r="AV45" s="28">
        <v>451541</v>
      </c>
      <c r="AW45" s="112">
        <f t="shared" ref="AW45:AW66" si="106">ROUND(AV45,0)</f>
        <v>451541</v>
      </c>
      <c r="AX45" s="10" t="str">
        <f t="shared" ref="AX45:AX66" si="107">IF(AW45&gt;$J45,"SI","NO")</f>
        <v>NO</v>
      </c>
      <c r="AY45" s="132">
        <f t="shared" ref="AY45:AY66" si="108">AW45*$I45</f>
        <v>181971023</v>
      </c>
      <c r="AZ45" s="10"/>
      <c r="BA45" s="10"/>
      <c r="BB45" s="10"/>
      <c r="BC45" s="10"/>
      <c r="BD45" s="28">
        <v>501711</v>
      </c>
      <c r="BE45" s="112">
        <f t="shared" ref="BE45:BE66" si="109">ROUND(BD45,0)</f>
        <v>501711</v>
      </c>
      <c r="BF45" s="10" t="str">
        <f t="shared" ref="BF45:BF66" si="110">IF(BE45&gt;$J45,"SI","NO")</f>
        <v>NO</v>
      </c>
      <c r="BG45" s="132">
        <f t="shared" ref="BG45:BG66" si="111">BE45*$I45</f>
        <v>202189533</v>
      </c>
      <c r="BH45" s="28">
        <v>486661</v>
      </c>
      <c r="BI45" s="112">
        <f t="shared" ref="BI45:BI66" si="112">ROUND(BH45,0)</f>
        <v>486661</v>
      </c>
      <c r="BJ45" s="10" t="str">
        <f t="shared" ref="BJ45:BJ66" si="113">IF(BI45&gt;$J45,"SI","NO")</f>
        <v>NO</v>
      </c>
      <c r="BK45" s="132">
        <f t="shared" ref="BK45:BK66" si="114">BI45*$I45</f>
        <v>196124383</v>
      </c>
      <c r="BL45" s="28">
        <v>447150</v>
      </c>
      <c r="BM45" s="112">
        <f t="shared" ref="BM45:BM66" si="115">ROUND(BL45,0)</f>
        <v>447150</v>
      </c>
      <c r="BN45" s="10" t="str">
        <f t="shared" ref="BN45:BN66" si="116">IF(BM45&gt;$J45,"SI","NO")</f>
        <v>NO</v>
      </c>
      <c r="BO45" s="132">
        <f t="shared" ref="BO45:BO66" si="117">BM45*$I45</f>
        <v>180201450</v>
      </c>
      <c r="BP45" s="112">
        <v>447025</v>
      </c>
      <c r="BQ45" s="112">
        <f t="shared" ref="BQ45:BQ66" si="118">ROUND(BP45,0)</f>
        <v>447025</v>
      </c>
      <c r="BR45" s="10" t="str">
        <f t="shared" ref="BR45:BR66" si="119">IF(BQ45&gt;$J45,"SI","NO")</f>
        <v>NO</v>
      </c>
      <c r="BS45" s="132">
        <f t="shared" ref="BS45:BS66" si="120">BQ45*$I45</f>
        <v>180151075</v>
      </c>
      <c r="BT45" s="112">
        <v>475272</v>
      </c>
      <c r="BU45" s="112">
        <f t="shared" ref="BU45:BU66" si="121">ROUND(BT45,0)</f>
        <v>475272</v>
      </c>
      <c r="BV45" s="10" t="str">
        <f t="shared" ref="BV45:BV66" si="122">IF(BU45&gt;$J45,"SI","NO")</f>
        <v>NO</v>
      </c>
      <c r="BW45" s="132">
        <f t="shared" ref="BW45:BW66" si="123">BU45*$I45</f>
        <v>191534616</v>
      </c>
      <c r="BX45" s="132">
        <v>426458</v>
      </c>
      <c r="BY45" s="112">
        <f t="shared" ref="BY45:BY66" si="124">ROUND(BX45,0)</f>
        <v>426458</v>
      </c>
      <c r="BZ45" s="10" t="str">
        <f t="shared" ref="BZ45:BZ66" si="125">IF(BY45&gt;$J45,"SI","NO")</f>
        <v>NO</v>
      </c>
      <c r="CA45" s="132">
        <f t="shared" ref="CA45:CA66" si="126">BY45*$I45</f>
        <v>171862574</v>
      </c>
      <c r="CB45" s="177">
        <v>477535</v>
      </c>
      <c r="CC45" s="112">
        <f t="shared" ref="CC45:CC66" si="127">ROUND(CB45,0)</f>
        <v>477535</v>
      </c>
      <c r="CD45" s="10" t="str">
        <f t="shared" ref="CD45:CD66" si="128">IF(CC45&gt;$J45,"SI","NO")</f>
        <v>NO</v>
      </c>
      <c r="CE45" s="132">
        <f t="shared" ref="CE45:CE66" si="129">CC45*$I45</f>
        <v>192446605</v>
      </c>
      <c r="CF45" s="100">
        <v>451541</v>
      </c>
      <c r="CG45" s="112">
        <f t="shared" ref="CG45:CG66" si="130">ROUND(CF45,0)</f>
        <v>451541</v>
      </c>
      <c r="CH45" s="10" t="str">
        <f t="shared" ref="CH45:CH66" si="131">IF(CG45&gt;$J45,"SI","NO")</f>
        <v>NO</v>
      </c>
      <c r="CI45" s="132">
        <f t="shared" ref="CI45:CI66" si="132">CG45*$I45</f>
        <v>181971023</v>
      </c>
      <c r="CJ45" s="100">
        <v>500000</v>
      </c>
      <c r="CK45" s="112">
        <f t="shared" ref="CK45:CK66" si="133">ROUND(CJ45,0)</f>
        <v>500000</v>
      </c>
      <c r="CL45" s="10" t="str">
        <f t="shared" ref="CL45:CL66" si="134">IF(CK45&gt;$J45,"SI","NO")</f>
        <v>NO</v>
      </c>
      <c r="CM45" s="132">
        <f t="shared" ref="CM45:CM66" si="135">CK45*$I45</f>
        <v>201500000</v>
      </c>
      <c r="CN45" s="100">
        <v>451600</v>
      </c>
      <c r="CO45" s="112">
        <f t="shared" ref="CO45:CO66" si="136">ROUND(CN45,0)</f>
        <v>451600</v>
      </c>
      <c r="CP45" s="10" t="str">
        <f t="shared" ref="CP45:CP66" si="137">IF(CO45&gt;$J45,"SI","NO")</f>
        <v>NO</v>
      </c>
      <c r="CQ45" s="132">
        <f t="shared" ref="CQ45:CQ66" si="138">CO45*$I45</f>
        <v>181994800</v>
      </c>
      <c r="CR45" s="100">
        <v>436489</v>
      </c>
      <c r="CS45" s="112">
        <f t="shared" ref="CS45:CS66" si="139">ROUND(CR45,0)</f>
        <v>436489</v>
      </c>
      <c r="CT45" s="10" t="str">
        <f t="shared" ref="CT45:CT66" si="140">IF(CS45&gt;$J45,"SI","NO")</f>
        <v>NO</v>
      </c>
      <c r="CU45" s="132">
        <f t="shared" ref="CU45:CU66" si="141">CS45*$I45</f>
        <v>175905067</v>
      </c>
      <c r="CV45" s="10"/>
      <c r="CW45" s="10"/>
      <c r="CX45" s="10"/>
      <c r="CY45" s="10"/>
      <c r="CZ45" s="100">
        <v>401871</v>
      </c>
      <c r="DA45" s="112">
        <f t="shared" ref="DA45:DA66" si="142">ROUND(CZ45,0)</f>
        <v>401871</v>
      </c>
      <c r="DB45" s="10" t="str">
        <f t="shared" ref="DB45:DB66" si="143">IF(DA45&gt;$J45,"SI","NO")</f>
        <v>NO</v>
      </c>
      <c r="DC45" s="132">
        <f t="shared" ref="DC45:DC66" si="144">DA45*$I45</f>
        <v>161954013</v>
      </c>
      <c r="DD45" s="100">
        <v>401370</v>
      </c>
      <c r="DE45" s="112">
        <f t="shared" ref="DE45:DE66" si="145">ROUND(DD45,0)</f>
        <v>401370</v>
      </c>
      <c r="DF45" s="10" t="str">
        <f t="shared" ref="DF45:DF66" si="146">IF(DE45&gt;$J45,"SI","NO")</f>
        <v>NO</v>
      </c>
      <c r="DG45" s="132">
        <f t="shared" ref="DG45:DG66" si="147">DE45*$I45</f>
        <v>161752110</v>
      </c>
      <c r="DH45" s="100">
        <v>444015</v>
      </c>
      <c r="DI45" s="112">
        <f t="shared" ref="DI45:DI66" si="148">ROUND(DH45,0)</f>
        <v>444015</v>
      </c>
      <c r="DJ45" s="10" t="str">
        <f t="shared" ref="DJ45:DJ66" si="149">IF(DI45&gt;$J45,"SI","NO")</f>
        <v>NO</v>
      </c>
      <c r="DK45" s="132">
        <f t="shared" ref="DK45:DK66" si="150">DI45*$I45</f>
        <v>178938045</v>
      </c>
      <c r="DL45" s="10"/>
      <c r="DM45" s="10"/>
      <c r="DN45" s="10"/>
      <c r="DO45" s="10"/>
      <c r="DP45" s="10"/>
      <c r="DQ45" s="10"/>
      <c r="DR45" s="10"/>
      <c r="DS45" s="10"/>
      <c r="DT45" s="10"/>
      <c r="DU45" s="10"/>
      <c r="DV45" s="10"/>
      <c r="DW45" s="10"/>
      <c r="DX45" s="10"/>
      <c r="DY45" s="10"/>
      <c r="DZ45" s="10"/>
      <c r="EA45" s="10"/>
    </row>
    <row r="46" spans="1:131" ht="15" customHeight="1" x14ac:dyDescent="0.2">
      <c r="A46" s="39">
        <v>26</v>
      </c>
      <c r="B46" s="25" t="s">
        <v>262</v>
      </c>
      <c r="C46" s="25"/>
      <c r="D46" s="25"/>
      <c r="E46" s="25"/>
      <c r="F46" s="25"/>
      <c r="G46" s="25"/>
      <c r="H46" s="30" t="s">
        <v>261</v>
      </c>
      <c r="I46" s="32">
        <v>202</v>
      </c>
      <c r="J46" s="27">
        <v>759581</v>
      </c>
      <c r="K46" s="28">
        <f t="shared" si="78"/>
        <v>153435362</v>
      </c>
      <c r="L46" s="101">
        <v>653240</v>
      </c>
      <c r="M46" s="112">
        <f t="shared" si="79"/>
        <v>653240</v>
      </c>
      <c r="N46" s="10" t="str">
        <f t="shared" si="80"/>
        <v>NO</v>
      </c>
      <c r="O46" s="132">
        <f t="shared" si="81"/>
        <v>131954480</v>
      </c>
      <c r="P46" s="138">
        <v>729198</v>
      </c>
      <c r="Q46" s="112">
        <f t="shared" si="82"/>
        <v>729198</v>
      </c>
      <c r="R46" s="10" t="str">
        <f t="shared" si="83"/>
        <v>NO</v>
      </c>
      <c r="S46" s="132">
        <f t="shared" si="84"/>
        <v>147297996</v>
      </c>
      <c r="T46" s="144">
        <v>692000</v>
      </c>
      <c r="U46" s="112">
        <f t="shared" si="85"/>
        <v>692000</v>
      </c>
      <c r="V46" s="10" t="str">
        <f t="shared" si="86"/>
        <v>NO</v>
      </c>
      <c r="W46" s="132">
        <f t="shared" si="87"/>
        <v>139784000</v>
      </c>
      <c r="X46" s="163">
        <v>691219</v>
      </c>
      <c r="Y46" s="112">
        <f t="shared" si="88"/>
        <v>691219</v>
      </c>
      <c r="Z46" s="164" t="str">
        <f t="shared" si="89"/>
        <v>NO</v>
      </c>
      <c r="AA46" s="132">
        <f t="shared" si="90"/>
        <v>139626238</v>
      </c>
      <c r="AB46" s="28">
        <v>719551</v>
      </c>
      <c r="AC46" s="112">
        <f t="shared" si="91"/>
        <v>719551</v>
      </c>
      <c r="AD46" s="10" t="str">
        <f t="shared" si="92"/>
        <v>NO</v>
      </c>
      <c r="AE46" s="132">
        <f t="shared" si="93"/>
        <v>145349302</v>
      </c>
      <c r="AF46" s="28">
        <v>719300</v>
      </c>
      <c r="AG46" s="112">
        <f t="shared" si="94"/>
        <v>719300</v>
      </c>
      <c r="AH46" s="10" t="str">
        <f t="shared" si="95"/>
        <v>NO</v>
      </c>
      <c r="AI46" s="132">
        <f t="shared" si="96"/>
        <v>145298600</v>
      </c>
      <c r="AJ46" s="28">
        <v>660000</v>
      </c>
      <c r="AK46" s="112">
        <f t="shared" si="97"/>
        <v>660000</v>
      </c>
      <c r="AL46" s="10" t="str">
        <f t="shared" si="98"/>
        <v>NO</v>
      </c>
      <c r="AM46" s="132">
        <f t="shared" si="99"/>
        <v>133320000</v>
      </c>
      <c r="AN46" s="158">
        <v>699422.18</v>
      </c>
      <c r="AO46" s="112">
        <f t="shared" si="100"/>
        <v>699422</v>
      </c>
      <c r="AP46" s="10" t="str">
        <f t="shared" si="101"/>
        <v>NO</v>
      </c>
      <c r="AQ46" s="132">
        <f t="shared" si="102"/>
        <v>141283244</v>
      </c>
      <c r="AR46" s="27">
        <v>677015</v>
      </c>
      <c r="AS46" s="112">
        <f t="shared" si="103"/>
        <v>677015</v>
      </c>
      <c r="AT46" s="10" t="str">
        <f t="shared" si="104"/>
        <v>NO</v>
      </c>
      <c r="AU46" s="132">
        <f t="shared" si="105"/>
        <v>136757030</v>
      </c>
      <c r="AV46" s="28">
        <v>653240</v>
      </c>
      <c r="AW46" s="112">
        <f t="shared" si="106"/>
        <v>653240</v>
      </c>
      <c r="AX46" s="10" t="str">
        <f t="shared" si="107"/>
        <v>NO</v>
      </c>
      <c r="AY46" s="132">
        <f t="shared" si="108"/>
        <v>131954480</v>
      </c>
      <c r="AZ46" s="10"/>
      <c r="BA46" s="10"/>
      <c r="BB46" s="10"/>
      <c r="BC46" s="10"/>
      <c r="BD46" s="28">
        <v>759580</v>
      </c>
      <c r="BE46" s="112">
        <f t="shared" si="109"/>
        <v>759580</v>
      </c>
      <c r="BF46" s="10" t="str">
        <f t="shared" si="110"/>
        <v>NO</v>
      </c>
      <c r="BG46" s="132">
        <f t="shared" si="111"/>
        <v>153435160</v>
      </c>
      <c r="BH46" s="28">
        <v>729198</v>
      </c>
      <c r="BI46" s="112">
        <f t="shared" si="112"/>
        <v>729198</v>
      </c>
      <c r="BJ46" s="10" t="str">
        <f t="shared" si="113"/>
        <v>NO</v>
      </c>
      <c r="BK46" s="132">
        <f t="shared" si="114"/>
        <v>147297996</v>
      </c>
      <c r="BL46" s="28">
        <v>690450</v>
      </c>
      <c r="BM46" s="112">
        <f t="shared" si="115"/>
        <v>690450</v>
      </c>
      <c r="BN46" s="10" t="str">
        <f t="shared" si="116"/>
        <v>NO</v>
      </c>
      <c r="BO46" s="132">
        <f t="shared" si="117"/>
        <v>139470900</v>
      </c>
      <c r="BP46" s="112">
        <v>676787</v>
      </c>
      <c r="BQ46" s="112">
        <f t="shared" si="118"/>
        <v>676787</v>
      </c>
      <c r="BR46" s="10" t="str">
        <f t="shared" si="119"/>
        <v>NO</v>
      </c>
      <c r="BS46" s="132">
        <f t="shared" si="120"/>
        <v>136710974</v>
      </c>
      <c r="BT46" s="112">
        <v>719552</v>
      </c>
      <c r="BU46" s="112">
        <f t="shared" si="121"/>
        <v>719552</v>
      </c>
      <c r="BV46" s="10" t="str">
        <f t="shared" si="122"/>
        <v>NO</v>
      </c>
      <c r="BW46" s="132">
        <f t="shared" si="123"/>
        <v>145349504</v>
      </c>
      <c r="BX46" s="132">
        <v>645649</v>
      </c>
      <c r="BY46" s="112">
        <f t="shared" si="124"/>
        <v>645649</v>
      </c>
      <c r="BZ46" s="10" t="str">
        <f t="shared" si="125"/>
        <v>NO</v>
      </c>
      <c r="CA46" s="132">
        <f t="shared" si="126"/>
        <v>130421098</v>
      </c>
      <c r="CB46" s="177">
        <v>723026</v>
      </c>
      <c r="CC46" s="112">
        <f t="shared" si="127"/>
        <v>723026</v>
      </c>
      <c r="CD46" s="10" t="str">
        <f t="shared" si="128"/>
        <v>NO</v>
      </c>
      <c r="CE46" s="132">
        <f t="shared" si="129"/>
        <v>146051252</v>
      </c>
      <c r="CF46" s="101">
        <v>683623</v>
      </c>
      <c r="CG46" s="112">
        <f t="shared" si="130"/>
        <v>683623</v>
      </c>
      <c r="CH46" s="10" t="str">
        <f t="shared" si="131"/>
        <v>NO</v>
      </c>
      <c r="CI46" s="132">
        <f t="shared" si="132"/>
        <v>138091846</v>
      </c>
      <c r="CJ46" s="101">
        <v>759000</v>
      </c>
      <c r="CK46" s="112">
        <f t="shared" si="133"/>
        <v>759000</v>
      </c>
      <c r="CL46" s="10" t="str">
        <f t="shared" si="134"/>
        <v>NO</v>
      </c>
      <c r="CM46" s="132">
        <f t="shared" si="135"/>
        <v>153318000</v>
      </c>
      <c r="CN46" s="100">
        <v>683650</v>
      </c>
      <c r="CO46" s="112">
        <f t="shared" si="136"/>
        <v>683650</v>
      </c>
      <c r="CP46" s="10" t="str">
        <f t="shared" si="137"/>
        <v>NO</v>
      </c>
      <c r="CQ46" s="132">
        <f t="shared" si="138"/>
        <v>138097300</v>
      </c>
      <c r="CR46" s="100">
        <v>660835</v>
      </c>
      <c r="CS46" s="112">
        <f t="shared" si="139"/>
        <v>660835</v>
      </c>
      <c r="CT46" s="10" t="str">
        <f t="shared" si="140"/>
        <v>NO</v>
      </c>
      <c r="CU46" s="132">
        <f t="shared" si="141"/>
        <v>133488670</v>
      </c>
      <c r="CV46" s="10"/>
      <c r="CW46" s="10"/>
      <c r="CX46" s="10"/>
      <c r="CY46" s="10"/>
      <c r="CZ46" s="101">
        <v>608424</v>
      </c>
      <c r="DA46" s="112">
        <f t="shared" si="142"/>
        <v>608424</v>
      </c>
      <c r="DB46" s="10" t="str">
        <f t="shared" si="143"/>
        <v>NO</v>
      </c>
      <c r="DC46" s="132">
        <f t="shared" si="144"/>
        <v>122901648</v>
      </c>
      <c r="DD46" s="101">
        <v>607665</v>
      </c>
      <c r="DE46" s="112">
        <f t="shared" si="145"/>
        <v>607665</v>
      </c>
      <c r="DF46" s="10" t="str">
        <f t="shared" si="146"/>
        <v>NO</v>
      </c>
      <c r="DG46" s="132">
        <f t="shared" si="147"/>
        <v>122748330</v>
      </c>
      <c r="DH46" s="101">
        <v>672229</v>
      </c>
      <c r="DI46" s="112">
        <f t="shared" si="148"/>
        <v>672229</v>
      </c>
      <c r="DJ46" s="10" t="str">
        <f t="shared" si="149"/>
        <v>NO</v>
      </c>
      <c r="DK46" s="132">
        <f t="shared" si="150"/>
        <v>135790258</v>
      </c>
      <c r="DL46" s="10"/>
      <c r="DM46" s="10"/>
      <c r="DN46" s="10"/>
      <c r="DO46" s="10"/>
      <c r="DP46" s="10"/>
      <c r="DQ46" s="10"/>
      <c r="DR46" s="10"/>
      <c r="DS46" s="10"/>
      <c r="DT46" s="10"/>
      <c r="DU46" s="10"/>
      <c r="DV46" s="10"/>
      <c r="DW46" s="10"/>
      <c r="DX46" s="10"/>
      <c r="DY46" s="10"/>
      <c r="DZ46" s="10"/>
      <c r="EA46" s="10"/>
    </row>
    <row r="47" spans="1:131" ht="15" customHeight="1" x14ac:dyDescent="0.2">
      <c r="A47" s="39">
        <v>27</v>
      </c>
      <c r="B47" s="25" t="s">
        <v>263</v>
      </c>
      <c r="C47" s="25"/>
      <c r="D47" s="25"/>
      <c r="E47" s="25"/>
      <c r="F47" s="25"/>
      <c r="G47" s="25"/>
      <c r="H47" s="30" t="s">
        <v>261</v>
      </c>
      <c r="I47" s="32">
        <v>34</v>
      </c>
      <c r="J47" s="27">
        <v>637551</v>
      </c>
      <c r="K47" s="28">
        <f t="shared" si="78"/>
        <v>21676734</v>
      </c>
      <c r="L47" s="101">
        <v>631175</v>
      </c>
      <c r="M47" s="112">
        <f t="shared" si="79"/>
        <v>631175</v>
      </c>
      <c r="N47" s="10" t="str">
        <f t="shared" si="80"/>
        <v>NO</v>
      </c>
      <c r="O47" s="132">
        <f t="shared" si="81"/>
        <v>21459950</v>
      </c>
      <c r="P47" s="138">
        <v>573796</v>
      </c>
      <c r="Q47" s="112">
        <f t="shared" si="82"/>
        <v>573796</v>
      </c>
      <c r="R47" s="10" t="str">
        <f t="shared" si="83"/>
        <v>NO</v>
      </c>
      <c r="S47" s="132">
        <f t="shared" si="84"/>
        <v>19509064</v>
      </c>
      <c r="T47" s="144">
        <v>554670</v>
      </c>
      <c r="U47" s="112">
        <f t="shared" si="85"/>
        <v>554670</v>
      </c>
      <c r="V47" s="10" t="str">
        <f t="shared" si="86"/>
        <v>NO</v>
      </c>
      <c r="W47" s="132">
        <f t="shared" si="87"/>
        <v>18858780</v>
      </c>
      <c r="X47" s="163">
        <v>580171</v>
      </c>
      <c r="Y47" s="112">
        <f t="shared" si="88"/>
        <v>580171</v>
      </c>
      <c r="Z47" s="164" t="str">
        <f t="shared" si="89"/>
        <v>NO</v>
      </c>
      <c r="AA47" s="132">
        <f t="shared" si="90"/>
        <v>19725814</v>
      </c>
      <c r="AB47" s="28">
        <v>603952</v>
      </c>
      <c r="AC47" s="112">
        <f t="shared" si="91"/>
        <v>603952</v>
      </c>
      <c r="AD47" s="10" t="str">
        <f t="shared" si="92"/>
        <v>NO</v>
      </c>
      <c r="AE47" s="132">
        <f t="shared" si="93"/>
        <v>20534368</v>
      </c>
      <c r="AF47" s="28">
        <v>603700</v>
      </c>
      <c r="AG47" s="112">
        <f t="shared" si="94"/>
        <v>603700</v>
      </c>
      <c r="AH47" s="10" t="str">
        <f t="shared" si="95"/>
        <v>NO</v>
      </c>
      <c r="AI47" s="132">
        <f t="shared" si="96"/>
        <v>20525800</v>
      </c>
      <c r="AJ47" s="28">
        <v>570000</v>
      </c>
      <c r="AK47" s="112">
        <f t="shared" si="97"/>
        <v>570000</v>
      </c>
      <c r="AL47" s="10" t="str">
        <f t="shared" si="98"/>
        <v>NO</v>
      </c>
      <c r="AM47" s="132">
        <f t="shared" si="99"/>
        <v>19380000</v>
      </c>
      <c r="AN47" s="158">
        <v>587056.96</v>
      </c>
      <c r="AO47" s="112">
        <f t="shared" si="100"/>
        <v>587057</v>
      </c>
      <c r="AP47" s="10" t="str">
        <f t="shared" si="101"/>
        <v>NO</v>
      </c>
      <c r="AQ47" s="132">
        <f t="shared" si="102"/>
        <v>19959938</v>
      </c>
      <c r="AR47" s="27">
        <v>568249</v>
      </c>
      <c r="AS47" s="112">
        <f t="shared" si="103"/>
        <v>568249</v>
      </c>
      <c r="AT47" s="10" t="str">
        <f t="shared" si="104"/>
        <v>NO</v>
      </c>
      <c r="AU47" s="132">
        <f t="shared" si="105"/>
        <v>19320466</v>
      </c>
      <c r="AV47" s="28">
        <v>510041</v>
      </c>
      <c r="AW47" s="112">
        <f t="shared" si="106"/>
        <v>510041</v>
      </c>
      <c r="AX47" s="10" t="str">
        <f t="shared" si="107"/>
        <v>NO</v>
      </c>
      <c r="AY47" s="132">
        <f t="shared" si="108"/>
        <v>17341394</v>
      </c>
      <c r="AZ47" s="10"/>
      <c r="BA47" s="10"/>
      <c r="BB47" s="10"/>
      <c r="BC47" s="10"/>
      <c r="BD47" s="28">
        <v>637550</v>
      </c>
      <c r="BE47" s="112">
        <f t="shared" si="109"/>
        <v>637550</v>
      </c>
      <c r="BF47" s="10" t="str">
        <f t="shared" si="110"/>
        <v>NO</v>
      </c>
      <c r="BG47" s="132">
        <f t="shared" si="111"/>
        <v>21676700</v>
      </c>
      <c r="BH47" s="28">
        <v>627988</v>
      </c>
      <c r="BI47" s="112">
        <f t="shared" si="112"/>
        <v>627988</v>
      </c>
      <c r="BJ47" s="10" t="str">
        <f t="shared" si="113"/>
        <v>NO</v>
      </c>
      <c r="BK47" s="132">
        <f t="shared" si="114"/>
        <v>21351592</v>
      </c>
      <c r="BL47" s="28">
        <v>600450</v>
      </c>
      <c r="BM47" s="112">
        <f t="shared" si="115"/>
        <v>600450</v>
      </c>
      <c r="BN47" s="10" t="str">
        <f t="shared" si="116"/>
        <v>NO</v>
      </c>
      <c r="BO47" s="132">
        <f t="shared" si="117"/>
        <v>20415300</v>
      </c>
      <c r="BP47" s="112">
        <v>568058</v>
      </c>
      <c r="BQ47" s="112">
        <f t="shared" si="118"/>
        <v>568058</v>
      </c>
      <c r="BR47" s="10" t="str">
        <f t="shared" si="119"/>
        <v>NO</v>
      </c>
      <c r="BS47" s="132">
        <f t="shared" si="120"/>
        <v>19313972</v>
      </c>
      <c r="BT47" s="112">
        <v>603954</v>
      </c>
      <c r="BU47" s="112">
        <f t="shared" si="121"/>
        <v>603954</v>
      </c>
      <c r="BV47" s="10" t="str">
        <f t="shared" si="122"/>
        <v>NO</v>
      </c>
      <c r="BW47" s="132">
        <f t="shared" si="123"/>
        <v>20534436</v>
      </c>
      <c r="BX47" s="132">
        <v>541922</v>
      </c>
      <c r="BY47" s="112">
        <f t="shared" si="124"/>
        <v>541922</v>
      </c>
      <c r="BZ47" s="10" t="str">
        <f t="shared" si="125"/>
        <v>NO</v>
      </c>
      <c r="CA47" s="132">
        <f t="shared" si="126"/>
        <v>18425348</v>
      </c>
      <c r="CB47" s="177">
        <v>606854</v>
      </c>
      <c r="CC47" s="112">
        <f t="shared" si="127"/>
        <v>606854</v>
      </c>
      <c r="CD47" s="10" t="str">
        <f t="shared" si="128"/>
        <v>NO</v>
      </c>
      <c r="CE47" s="132">
        <f t="shared" si="129"/>
        <v>20633036</v>
      </c>
      <c r="CF47" s="101">
        <v>573796</v>
      </c>
      <c r="CG47" s="112">
        <f t="shared" si="130"/>
        <v>573796</v>
      </c>
      <c r="CH47" s="10" t="str">
        <f t="shared" si="131"/>
        <v>NO</v>
      </c>
      <c r="CI47" s="132">
        <f t="shared" si="132"/>
        <v>19509064</v>
      </c>
      <c r="CJ47" s="101">
        <v>550000</v>
      </c>
      <c r="CK47" s="112">
        <f t="shared" si="133"/>
        <v>550000</v>
      </c>
      <c r="CL47" s="10" t="str">
        <f t="shared" si="134"/>
        <v>NO</v>
      </c>
      <c r="CM47" s="132">
        <f t="shared" si="135"/>
        <v>18700000</v>
      </c>
      <c r="CN47" s="100">
        <v>573800</v>
      </c>
      <c r="CO47" s="112">
        <f t="shared" si="136"/>
        <v>573800</v>
      </c>
      <c r="CP47" s="10" t="str">
        <f t="shared" si="137"/>
        <v>NO</v>
      </c>
      <c r="CQ47" s="132">
        <f t="shared" si="138"/>
        <v>19509200</v>
      </c>
      <c r="CR47" s="100">
        <v>554669</v>
      </c>
      <c r="CS47" s="112">
        <f t="shared" si="139"/>
        <v>554669</v>
      </c>
      <c r="CT47" s="10" t="str">
        <f t="shared" si="140"/>
        <v>NO</v>
      </c>
      <c r="CU47" s="132">
        <f t="shared" si="141"/>
        <v>18858746</v>
      </c>
      <c r="CV47" s="10"/>
      <c r="CW47" s="10"/>
      <c r="CX47" s="10"/>
      <c r="CY47" s="10"/>
      <c r="CZ47" s="101">
        <v>603761</v>
      </c>
      <c r="DA47" s="112">
        <f t="shared" si="142"/>
        <v>603761</v>
      </c>
      <c r="DB47" s="10" t="str">
        <f t="shared" si="143"/>
        <v>NO</v>
      </c>
      <c r="DC47" s="132">
        <f t="shared" si="144"/>
        <v>20527874</v>
      </c>
      <c r="DD47" s="101">
        <v>605673</v>
      </c>
      <c r="DE47" s="112">
        <f t="shared" si="145"/>
        <v>605673</v>
      </c>
      <c r="DF47" s="10" t="str">
        <f t="shared" si="146"/>
        <v>NO</v>
      </c>
      <c r="DG47" s="132">
        <f t="shared" si="147"/>
        <v>20592882</v>
      </c>
      <c r="DH47" s="101">
        <v>564233</v>
      </c>
      <c r="DI47" s="112">
        <f t="shared" si="148"/>
        <v>564233</v>
      </c>
      <c r="DJ47" s="10" t="str">
        <f t="shared" si="149"/>
        <v>NO</v>
      </c>
      <c r="DK47" s="132">
        <f t="shared" si="150"/>
        <v>19183922</v>
      </c>
      <c r="DL47" s="10"/>
      <c r="DM47" s="10"/>
      <c r="DN47" s="10"/>
      <c r="DO47" s="10"/>
      <c r="DP47" s="10"/>
      <c r="DQ47" s="10"/>
      <c r="DR47" s="10"/>
      <c r="DS47" s="10"/>
      <c r="DT47" s="10"/>
      <c r="DU47" s="10"/>
      <c r="DV47" s="10"/>
      <c r="DW47" s="10"/>
      <c r="DX47" s="10"/>
      <c r="DY47" s="10"/>
      <c r="DZ47" s="10"/>
      <c r="EA47" s="10"/>
    </row>
    <row r="48" spans="1:131" ht="15" customHeight="1" x14ac:dyDescent="0.2">
      <c r="A48" s="39">
        <v>28</v>
      </c>
      <c r="B48" s="25" t="s">
        <v>264</v>
      </c>
      <c r="C48" s="25"/>
      <c r="D48" s="25"/>
      <c r="E48" s="25"/>
      <c r="F48" s="25"/>
      <c r="G48" s="25"/>
      <c r="H48" s="30" t="s">
        <v>261</v>
      </c>
      <c r="I48" s="32">
        <v>202</v>
      </c>
      <c r="J48" s="27">
        <v>929653</v>
      </c>
      <c r="K48" s="28">
        <f t="shared" si="78"/>
        <v>187789906</v>
      </c>
      <c r="L48" s="101">
        <v>799502</v>
      </c>
      <c r="M48" s="112">
        <f t="shared" si="79"/>
        <v>799502</v>
      </c>
      <c r="N48" s="10" t="str">
        <f t="shared" si="80"/>
        <v>NO</v>
      </c>
      <c r="O48" s="132">
        <f t="shared" si="81"/>
        <v>161499404</v>
      </c>
      <c r="P48" s="138">
        <v>892467</v>
      </c>
      <c r="Q48" s="112">
        <f t="shared" si="82"/>
        <v>892467</v>
      </c>
      <c r="R48" s="10" t="str">
        <f t="shared" si="83"/>
        <v>NO</v>
      </c>
      <c r="S48" s="132">
        <f t="shared" si="84"/>
        <v>180278334</v>
      </c>
      <c r="T48" s="144">
        <v>808798</v>
      </c>
      <c r="U48" s="112">
        <f t="shared" si="85"/>
        <v>808798</v>
      </c>
      <c r="V48" s="10" t="str">
        <f t="shared" si="86"/>
        <v>NO</v>
      </c>
      <c r="W48" s="132">
        <f t="shared" si="87"/>
        <v>163377196</v>
      </c>
      <c r="X48" s="163">
        <v>845984</v>
      </c>
      <c r="Y48" s="112">
        <f t="shared" si="88"/>
        <v>845984</v>
      </c>
      <c r="Z48" s="164" t="str">
        <f t="shared" si="89"/>
        <v>NO</v>
      </c>
      <c r="AA48" s="132">
        <f t="shared" si="90"/>
        <v>170888768</v>
      </c>
      <c r="AB48" s="28">
        <v>880660</v>
      </c>
      <c r="AC48" s="112">
        <f t="shared" si="91"/>
        <v>880660</v>
      </c>
      <c r="AD48" s="10" t="str">
        <f t="shared" si="92"/>
        <v>NO</v>
      </c>
      <c r="AE48" s="132">
        <f t="shared" si="93"/>
        <v>177893320</v>
      </c>
      <c r="AF48" s="28">
        <v>880300</v>
      </c>
      <c r="AG48" s="112">
        <f t="shared" si="94"/>
        <v>880300</v>
      </c>
      <c r="AH48" s="10" t="str">
        <f t="shared" si="95"/>
        <v>NO</v>
      </c>
      <c r="AI48" s="132">
        <f t="shared" si="96"/>
        <v>177820600</v>
      </c>
      <c r="AJ48" s="28">
        <v>800000</v>
      </c>
      <c r="AK48" s="112">
        <f t="shared" si="97"/>
        <v>800000</v>
      </c>
      <c r="AL48" s="10" t="str">
        <f t="shared" si="98"/>
        <v>NO</v>
      </c>
      <c r="AM48" s="132">
        <f t="shared" si="99"/>
        <v>161600000</v>
      </c>
      <c r="AN48" s="158">
        <v>856024.48</v>
      </c>
      <c r="AO48" s="112">
        <f t="shared" si="100"/>
        <v>856024</v>
      </c>
      <c r="AP48" s="10" t="str">
        <f t="shared" si="101"/>
        <v>NO</v>
      </c>
      <c r="AQ48" s="132">
        <f t="shared" si="102"/>
        <v>172916848</v>
      </c>
      <c r="AR48" s="27">
        <v>828600</v>
      </c>
      <c r="AS48" s="112">
        <f t="shared" si="103"/>
        <v>828600</v>
      </c>
      <c r="AT48" s="10" t="str">
        <f t="shared" si="104"/>
        <v>NO</v>
      </c>
      <c r="AU48" s="132">
        <f t="shared" si="105"/>
        <v>167377200</v>
      </c>
      <c r="AV48" s="28">
        <v>743722</v>
      </c>
      <c r="AW48" s="112">
        <f t="shared" si="106"/>
        <v>743722</v>
      </c>
      <c r="AX48" s="10" t="str">
        <f t="shared" si="107"/>
        <v>NO</v>
      </c>
      <c r="AY48" s="132">
        <f t="shared" si="108"/>
        <v>150231844</v>
      </c>
      <c r="AZ48" s="10"/>
      <c r="BA48" s="10"/>
      <c r="BB48" s="10"/>
      <c r="BC48" s="10"/>
      <c r="BD48" s="28">
        <v>929652</v>
      </c>
      <c r="BE48" s="112">
        <f t="shared" si="109"/>
        <v>929652</v>
      </c>
      <c r="BF48" s="10" t="str">
        <f t="shared" si="110"/>
        <v>NO</v>
      </c>
      <c r="BG48" s="132">
        <f t="shared" si="111"/>
        <v>187789704</v>
      </c>
      <c r="BH48" s="28">
        <v>892467</v>
      </c>
      <c r="BI48" s="112">
        <f t="shared" si="112"/>
        <v>892467</v>
      </c>
      <c r="BJ48" s="10" t="str">
        <f t="shared" si="113"/>
        <v>NO</v>
      </c>
      <c r="BK48" s="132">
        <f t="shared" si="114"/>
        <v>180278334</v>
      </c>
      <c r="BL48" s="28">
        <v>854520</v>
      </c>
      <c r="BM48" s="112">
        <f t="shared" si="115"/>
        <v>854520</v>
      </c>
      <c r="BN48" s="10" t="str">
        <f t="shared" si="116"/>
        <v>NO</v>
      </c>
      <c r="BO48" s="132">
        <f t="shared" si="117"/>
        <v>172613040</v>
      </c>
      <c r="BP48" s="112">
        <v>828321</v>
      </c>
      <c r="BQ48" s="112">
        <f t="shared" si="118"/>
        <v>828321</v>
      </c>
      <c r="BR48" s="10" t="str">
        <f t="shared" si="119"/>
        <v>NO</v>
      </c>
      <c r="BS48" s="132">
        <f t="shared" si="120"/>
        <v>167320842</v>
      </c>
      <c r="BT48" s="112">
        <v>880662</v>
      </c>
      <c r="BU48" s="112">
        <f t="shared" si="121"/>
        <v>880662</v>
      </c>
      <c r="BV48" s="10" t="str">
        <f t="shared" si="122"/>
        <v>NO</v>
      </c>
      <c r="BW48" s="132">
        <f t="shared" si="123"/>
        <v>177893724</v>
      </c>
      <c r="BX48" s="132">
        <v>790211</v>
      </c>
      <c r="BY48" s="112">
        <f t="shared" si="124"/>
        <v>790211</v>
      </c>
      <c r="BZ48" s="10" t="str">
        <f t="shared" si="125"/>
        <v>NO</v>
      </c>
      <c r="CA48" s="132">
        <f t="shared" si="126"/>
        <v>159622622</v>
      </c>
      <c r="CB48" s="177">
        <v>884935</v>
      </c>
      <c r="CC48" s="112">
        <f t="shared" si="127"/>
        <v>884935</v>
      </c>
      <c r="CD48" s="10" t="str">
        <f t="shared" si="128"/>
        <v>NO</v>
      </c>
      <c r="CE48" s="132">
        <f t="shared" si="129"/>
        <v>178756870</v>
      </c>
      <c r="CF48" s="101">
        <v>836688</v>
      </c>
      <c r="CG48" s="112">
        <f t="shared" si="130"/>
        <v>836688</v>
      </c>
      <c r="CH48" s="10" t="str">
        <f t="shared" si="131"/>
        <v>NO</v>
      </c>
      <c r="CI48" s="132">
        <f t="shared" si="132"/>
        <v>169010976</v>
      </c>
      <c r="CJ48" s="101">
        <v>850000</v>
      </c>
      <c r="CK48" s="112">
        <f t="shared" si="133"/>
        <v>850000</v>
      </c>
      <c r="CL48" s="10" t="str">
        <f t="shared" si="134"/>
        <v>NO</v>
      </c>
      <c r="CM48" s="132">
        <f t="shared" si="135"/>
        <v>171700000</v>
      </c>
      <c r="CN48" s="100">
        <v>836700</v>
      </c>
      <c r="CO48" s="112">
        <f t="shared" si="136"/>
        <v>836700</v>
      </c>
      <c r="CP48" s="10" t="str">
        <f t="shared" si="137"/>
        <v>NO</v>
      </c>
      <c r="CQ48" s="132">
        <f t="shared" si="138"/>
        <v>169013400</v>
      </c>
      <c r="CR48" s="100">
        <v>808798</v>
      </c>
      <c r="CS48" s="112">
        <f t="shared" si="139"/>
        <v>808798</v>
      </c>
      <c r="CT48" s="10" t="str">
        <f t="shared" si="140"/>
        <v>NO</v>
      </c>
      <c r="CU48" s="132">
        <f t="shared" si="141"/>
        <v>163377196</v>
      </c>
      <c r="CV48" s="10"/>
      <c r="CW48" s="10"/>
      <c r="CX48" s="10"/>
      <c r="CY48" s="10"/>
      <c r="CZ48" s="101">
        <v>744652</v>
      </c>
      <c r="DA48" s="112">
        <f t="shared" si="142"/>
        <v>744652</v>
      </c>
      <c r="DB48" s="10" t="str">
        <f t="shared" si="143"/>
        <v>NO</v>
      </c>
      <c r="DC48" s="132">
        <f t="shared" si="144"/>
        <v>150419704</v>
      </c>
      <c r="DD48" s="101">
        <v>743722</v>
      </c>
      <c r="DE48" s="112">
        <f t="shared" si="145"/>
        <v>743722</v>
      </c>
      <c r="DF48" s="10" t="str">
        <f t="shared" si="146"/>
        <v>NO</v>
      </c>
      <c r="DG48" s="132">
        <f t="shared" si="147"/>
        <v>150231844</v>
      </c>
      <c r="DH48" s="101">
        <v>822743</v>
      </c>
      <c r="DI48" s="112">
        <f t="shared" si="148"/>
        <v>822743</v>
      </c>
      <c r="DJ48" s="10" t="str">
        <f t="shared" si="149"/>
        <v>NO</v>
      </c>
      <c r="DK48" s="132">
        <f t="shared" si="150"/>
        <v>166194086</v>
      </c>
      <c r="DL48" s="10"/>
      <c r="DM48" s="10"/>
      <c r="DN48" s="10"/>
      <c r="DO48" s="10"/>
      <c r="DP48" s="10"/>
      <c r="DQ48" s="10"/>
      <c r="DR48" s="10"/>
      <c r="DS48" s="10"/>
      <c r="DT48" s="10"/>
      <c r="DU48" s="10"/>
      <c r="DV48" s="10"/>
      <c r="DW48" s="10"/>
      <c r="DX48" s="10"/>
      <c r="DY48" s="10"/>
      <c r="DZ48" s="10"/>
      <c r="EA48" s="10"/>
    </row>
    <row r="49" spans="1:131" ht="15" customHeight="1" x14ac:dyDescent="0.2">
      <c r="A49" s="39">
        <v>29</v>
      </c>
      <c r="B49" s="25" t="s">
        <v>265</v>
      </c>
      <c r="C49" s="25"/>
      <c r="D49" s="25"/>
      <c r="E49" s="25"/>
      <c r="F49" s="25"/>
      <c r="G49" s="25"/>
      <c r="H49" s="30" t="s">
        <v>261</v>
      </c>
      <c r="I49" s="32">
        <v>224</v>
      </c>
      <c r="J49" s="27">
        <v>718049</v>
      </c>
      <c r="K49" s="28">
        <f t="shared" si="78"/>
        <v>160842976</v>
      </c>
      <c r="L49" s="101">
        <v>617522</v>
      </c>
      <c r="M49" s="112">
        <f t="shared" si="79"/>
        <v>617522</v>
      </c>
      <c r="N49" s="10" t="str">
        <f t="shared" si="80"/>
        <v>NO</v>
      </c>
      <c r="O49" s="132">
        <f t="shared" si="81"/>
        <v>138324928</v>
      </c>
      <c r="P49" s="138">
        <v>689327</v>
      </c>
      <c r="Q49" s="112">
        <f t="shared" si="82"/>
        <v>689327</v>
      </c>
      <c r="R49" s="10" t="str">
        <f t="shared" si="83"/>
        <v>NO</v>
      </c>
      <c r="S49" s="132">
        <f t="shared" si="84"/>
        <v>154409248</v>
      </c>
      <c r="T49" s="144">
        <v>624702</v>
      </c>
      <c r="U49" s="112">
        <f t="shared" si="85"/>
        <v>624702</v>
      </c>
      <c r="V49" s="10" t="str">
        <f t="shared" si="86"/>
        <v>NO</v>
      </c>
      <c r="W49" s="132">
        <f t="shared" si="87"/>
        <v>139933248</v>
      </c>
      <c r="X49" s="163">
        <v>653425</v>
      </c>
      <c r="Y49" s="112">
        <f t="shared" si="88"/>
        <v>653425</v>
      </c>
      <c r="Z49" s="164" t="str">
        <f t="shared" si="89"/>
        <v>NO</v>
      </c>
      <c r="AA49" s="132">
        <f t="shared" si="90"/>
        <v>146367200</v>
      </c>
      <c r="AB49" s="28">
        <v>680208</v>
      </c>
      <c r="AC49" s="112">
        <f t="shared" si="91"/>
        <v>680208</v>
      </c>
      <c r="AD49" s="10" t="str">
        <f t="shared" si="92"/>
        <v>NO</v>
      </c>
      <c r="AE49" s="132">
        <f t="shared" si="93"/>
        <v>152366592</v>
      </c>
      <c r="AF49" s="28">
        <v>680000</v>
      </c>
      <c r="AG49" s="112">
        <f t="shared" si="94"/>
        <v>680000</v>
      </c>
      <c r="AH49" s="10" t="str">
        <f t="shared" si="95"/>
        <v>NO</v>
      </c>
      <c r="AI49" s="132">
        <f t="shared" si="96"/>
        <v>152320000</v>
      </c>
      <c r="AJ49" s="28">
        <v>710000</v>
      </c>
      <c r="AK49" s="112">
        <f t="shared" si="97"/>
        <v>710000</v>
      </c>
      <c r="AL49" s="10" t="str">
        <f t="shared" si="98"/>
        <v>NO</v>
      </c>
      <c r="AM49" s="132">
        <f t="shared" si="99"/>
        <v>159040000</v>
      </c>
      <c r="AN49" s="158">
        <v>661179.52</v>
      </c>
      <c r="AO49" s="112">
        <f t="shared" si="100"/>
        <v>661180</v>
      </c>
      <c r="AP49" s="10" t="str">
        <f t="shared" si="101"/>
        <v>NO</v>
      </c>
      <c r="AQ49" s="132">
        <f t="shared" si="102"/>
        <v>148104320</v>
      </c>
      <c r="AR49" s="27">
        <v>639997</v>
      </c>
      <c r="AS49" s="112">
        <f t="shared" si="103"/>
        <v>639997</v>
      </c>
      <c r="AT49" s="10" t="str">
        <f t="shared" si="104"/>
        <v>NO</v>
      </c>
      <c r="AU49" s="132">
        <f t="shared" si="105"/>
        <v>143359328</v>
      </c>
      <c r="AV49" s="28">
        <v>617522</v>
      </c>
      <c r="AW49" s="112">
        <f t="shared" si="106"/>
        <v>617522</v>
      </c>
      <c r="AX49" s="10" t="str">
        <f t="shared" si="107"/>
        <v>NO</v>
      </c>
      <c r="AY49" s="132">
        <f t="shared" si="108"/>
        <v>138324928</v>
      </c>
      <c r="AZ49" s="10"/>
      <c r="BA49" s="10"/>
      <c r="BB49" s="10"/>
      <c r="BC49" s="10"/>
      <c r="BD49" s="28">
        <v>718048</v>
      </c>
      <c r="BE49" s="112">
        <f t="shared" si="109"/>
        <v>718048</v>
      </c>
      <c r="BF49" s="10" t="str">
        <f t="shared" si="110"/>
        <v>NO</v>
      </c>
      <c r="BG49" s="132">
        <f t="shared" si="111"/>
        <v>160842752</v>
      </c>
      <c r="BH49" s="28">
        <v>689327</v>
      </c>
      <c r="BI49" s="112">
        <f t="shared" si="112"/>
        <v>689327</v>
      </c>
      <c r="BJ49" s="10" t="str">
        <f t="shared" si="113"/>
        <v>NO</v>
      </c>
      <c r="BK49" s="132">
        <f t="shared" si="114"/>
        <v>154409248</v>
      </c>
      <c r="BL49" s="28">
        <v>654120</v>
      </c>
      <c r="BM49" s="112">
        <f t="shared" si="115"/>
        <v>654120</v>
      </c>
      <c r="BN49" s="10" t="str">
        <f t="shared" si="116"/>
        <v>NO</v>
      </c>
      <c r="BO49" s="132">
        <f t="shared" si="117"/>
        <v>146522880</v>
      </c>
      <c r="BP49" s="112">
        <v>639782</v>
      </c>
      <c r="BQ49" s="112">
        <f t="shared" si="118"/>
        <v>639782</v>
      </c>
      <c r="BR49" s="10" t="str">
        <f t="shared" si="119"/>
        <v>NO</v>
      </c>
      <c r="BS49" s="132">
        <f t="shared" si="120"/>
        <v>143311168</v>
      </c>
      <c r="BT49" s="112">
        <v>680208</v>
      </c>
      <c r="BU49" s="112">
        <f t="shared" si="121"/>
        <v>680208</v>
      </c>
      <c r="BV49" s="10" t="str">
        <f t="shared" si="122"/>
        <v>NO</v>
      </c>
      <c r="BW49" s="132">
        <f t="shared" si="123"/>
        <v>152366592</v>
      </c>
      <c r="BX49" s="132">
        <v>610346</v>
      </c>
      <c r="BY49" s="112">
        <f t="shared" si="124"/>
        <v>610346</v>
      </c>
      <c r="BZ49" s="10" t="str">
        <f t="shared" si="125"/>
        <v>NO</v>
      </c>
      <c r="CA49" s="132">
        <f t="shared" si="126"/>
        <v>136717504</v>
      </c>
      <c r="CB49" s="177">
        <v>683488</v>
      </c>
      <c r="CC49" s="112">
        <f t="shared" si="127"/>
        <v>683488</v>
      </c>
      <c r="CD49" s="10" t="str">
        <f t="shared" si="128"/>
        <v>NO</v>
      </c>
      <c r="CE49" s="132">
        <f t="shared" si="129"/>
        <v>153101312</v>
      </c>
      <c r="CF49" s="101">
        <v>646244</v>
      </c>
      <c r="CG49" s="112">
        <f t="shared" si="130"/>
        <v>646244</v>
      </c>
      <c r="CH49" s="10" t="str">
        <f t="shared" si="131"/>
        <v>NO</v>
      </c>
      <c r="CI49" s="132">
        <f t="shared" si="132"/>
        <v>144758656</v>
      </c>
      <c r="CJ49" s="101">
        <v>715000</v>
      </c>
      <c r="CK49" s="112">
        <f t="shared" si="133"/>
        <v>715000</v>
      </c>
      <c r="CL49" s="10" t="str">
        <f t="shared" si="134"/>
        <v>NO</v>
      </c>
      <c r="CM49" s="132">
        <f t="shared" si="135"/>
        <v>160160000</v>
      </c>
      <c r="CN49" s="100">
        <v>646300</v>
      </c>
      <c r="CO49" s="112">
        <f t="shared" si="136"/>
        <v>646300</v>
      </c>
      <c r="CP49" s="10" t="str">
        <f t="shared" si="137"/>
        <v>NO</v>
      </c>
      <c r="CQ49" s="132">
        <f t="shared" si="138"/>
        <v>144771200</v>
      </c>
      <c r="CR49" s="100">
        <v>624703</v>
      </c>
      <c r="CS49" s="112">
        <f t="shared" si="139"/>
        <v>624703</v>
      </c>
      <c r="CT49" s="10" t="str">
        <f t="shared" si="140"/>
        <v>NO</v>
      </c>
      <c r="CU49" s="132">
        <f t="shared" si="141"/>
        <v>139933472</v>
      </c>
      <c r="CV49" s="10"/>
      <c r="CW49" s="10"/>
      <c r="CX49" s="10"/>
      <c r="CY49" s="10"/>
      <c r="CZ49" s="101">
        <v>575157</v>
      </c>
      <c r="DA49" s="112">
        <f t="shared" si="142"/>
        <v>575157</v>
      </c>
      <c r="DB49" s="10" t="str">
        <f t="shared" si="143"/>
        <v>NO</v>
      </c>
      <c r="DC49" s="132">
        <f t="shared" si="144"/>
        <v>128835168</v>
      </c>
      <c r="DD49" s="101">
        <v>574439</v>
      </c>
      <c r="DE49" s="112">
        <f t="shared" si="145"/>
        <v>574439</v>
      </c>
      <c r="DF49" s="10" t="str">
        <f t="shared" si="146"/>
        <v>NO</v>
      </c>
      <c r="DG49" s="132">
        <f t="shared" si="147"/>
        <v>128674336</v>
      </c>
      <c r="DH49" s="101">
        <v>635473</v>
      </c>
      <c r="DI49" s="112">
        <f t="shared" si="148"/>
        <v>635473</v>
      </c>
      <c r="DJ49" s="10" t="str">
        <f t="shared" si="149"/>
        <v>NO</v>
      </c>
      <c r="DK49" s="132">
        <f t="shared" si="150"/>
        <v>142345952</v>
      </c>
      <c r="DL49" s="10"/>
      <c r="DM49" s="10"/>
      <c r="DN49" s="10"/>
      <c r="DO49" s="10"/>
      <c r="DP49" s="10"/>
      <c r="DQ49" s="10"/>
      <c r="DR49" s="10"/>
      <c r="DS49" s="10"/>
      <c r="DT49" s="10"/>
      <c r="DU49" s="10"/>
      <c r="DV49" s="10"/>
      <c r="DW49" s="10"/>
      <c r="DX49" s="10"/>
      <c r="DY49" s="10"/>
      <c r="DZ49" s="10"/>
      <c r="EA49" s="10"/>
    </row>
    <row r="50" spans="1:131" ht="15" customHeight="1" x14ac:dyDescent="0.2">
      <c r="A50" s="39">
        <v>30</v>
      </c>
      <c r="B50" s="25" t="s">
        <v>266</v>
      </c>
      <c r="C50" s="25"/>
      <c r="D50" s="25"/>
      <c r="E50" s="25"/>
      <c r="F50" s="25"/>
      <c r="G50" s="25"/>
      <c r="H50" s="30" t="s">
        <v>261</v>
      </c>
      <c r="I50" s="32">
        <v>112</v>
      </c>
      <c r="J50" s="27">
        <v>911050</v>
      </c>
      <c r="K50" s="28">
        <f t="shared" si="78"/>
        <v>102037600</v>
      </c>
      <c r="L50" s="101">
        <v>728840</v>
      </c>
      <c r="M50" s="112">
        <f t="shared" si="79"/>
        <v>728840</v>
      </c>
      <c r="N50" s="10" t="str">
        <f t="shared" si="80"/>
        <v>NO</v>
      </c>
      <c r="O50" s="132">
        <f t="shared" si="81"/>
        <v>81630080</v>
      </c>
      <c r="P50" s="138">
        <v>874608</v>
      </c>
      <c r="Q50" s="112">
        <f t="shared" si="82"/>
        <v>874608</v>
      </c>
      <c r="R50" s="10" t="str">
        <f t="shared" si="83"/>
        <v>NO</v>
      </c>
      <c r="S50" s="132">
        <f t="shared" si="84"/>
        <v>97956096</v>
      </c>
      <c r="T50" s="144">
        <v>792614</v>
      </c>
      <c r="U50" s="112">
        <f t="shared" si="85"/>
        <v>792614</v>
      </c>
      <c r="V50" s="10" t="str">
        <f t="shared" si="86"/>
        <v>NO</v>
      </c>
      <c r="W50" s="132">
        <f t="shared" si="87"/>
        <v>88772768</v>
      </c>
      <c r="X50" s="163">
        <v>829056</v>
      </c>
      <c r="Y50" s="112">
        <f t="shared" si="88"/>
        <v>829056</v>
      </c>
      <c r="Z50" s="164" t="str">
        <f t="shared" si="89"/>
        <v>NO</v>
      </c>
      <c r="AA50" s="132">
        <f t="shared" si="90"/>
        <v>92854272</v>
      </c>
      <c r="AB50" s="28">
        <v>863038</v>
      </c>
      <c r="AC50" s="112">
        <f t="shared" si="91"/>
        <v>863038</v>
      </c>
      <c r="AD50" s="10" t="str">
        <f t="shared" si="92"/>
        <v>NO</v>
      </c>
      <c r="AE50" s="132">
        <f t="shared" si="93"/>
        <v>96660256</v>
      </c>
      <c r="AF50" s="28">
        <v>862700</v>
      </c>
      <c r="AG50" s="112">
        <f t="shared" si="94"/>
        <v>862700</v>
      </c>
      <c r="AH50" s="10" t="str">
        <f t="shared" si="95"/>
        <v>NO</v>
      </c>
      <c r="AI50" s="132">
        <f t="shared" si="96"/>
        <v>96622400</v>
      </c>
      <c r="AJ50" s="28">
        <v>810000</v>
      </c>
      <c r="AK50" s="112">
        <f t="shared" si="97"/>
        <v>810000</v>
      </c>
      <c r="AL50" s="10" t="str">
        <f t="shared" si="98"/>
        <v>NO</v>
      </c>
      <c r="AM50" s="132">
        <f t="shared" si="99"/>
        <v>90720000</v>
      </c>
      <c r="AN50" s="158">
        <v>838894.84</v>
      </c>
      <c r="AO50" s="112">
        <f t="shared" si="100"/>
        <v>838895</v>
      </c>
      <c r="AP50" s="10" t="str">
        <f t="shared" si="101"/>
        <v>NO</v>
      </c>
      <c r="AQ50" s="132">
        <f t="shared" si="102"/>
        <v>93956240</v>
      </c>
      <c r="AR50" s="27">
        <v>812019</v>
      </c>
      <c r="AS50" s="112">
        <f t="shared" si="103"/>
        <v>812019</v>
      </c>
      <c r="AT50" s="10" t="str">
        <f t="shared" si="104"/>
        <v>NO</v>
      </c>
      <c r="AU50" s="132">
        <f t="shared" si="105"/>
        <v>90946128</v>
      </c>
      <c r="AV50" s="28">
        <v>783503</v>
      </c>
      <c r="AW50" s="112">
        <f t="shared" si="106"/>
        <v>783503</v>
      </c>
      <c r="AX50" s="10" t="str">
        <f t="shared" si="107"/>
        <v>NO</v>
      </c>
      <c r="AY50" s="132">
        <f t="shared" si="108"/>
        <v>87752336</v>
      </c>
      <c r="AZ50" s="10"/>
      <c r="BA50" s="10"/>
      <c r="BB50" s="10"/>
      <c r="BC50" s="10"/>
      <c r="BD50" s="28">
        <v>911049</v>
      </c>
      <c r="BE50" s="112">
        <f t="shared" si="109"/>
        <v>911049</v>
      </c>
      <c r="BF50" s="10" t="str">
        <f t="shared" si="110"/>
        <v>NO</v>
      </c>
      <c r="BG50" s="132">
        <f t="shared" si="111"/>
        <v>102037488</v>
      </c>
      <c r="BH50" s="28">
        <v>874608</v>
      </c>
      <c r="BI50" s="112">
        <f t="shared" si="112"/>
        <v>874608</v>
      </c>
      <c r="BJ50" s="10" t="str">
        <f t="shared" si="113"/>
        <v>NO</v>
      </c>
      <c r="BK50" s="132">
        <f t="shared" si="114"/>
        <v>97956096</v>
      </c>
      <c r="BL50" s="28">
        <v>862560</v>
      </c>
      <c r="BM50" s="112">
        <f t="shared" si="115"/>
        <v>862560</v>
      </c>
      <c r="BN50" s="10" t="str">
        <f t="shared" si="116"/>
        <v>NO</v>
      </c>
      <c r="BO50" s="132">
        <f t="shared" si="117"/>
        <v>96606720</v>
      </c>
      <c r="BP50" s="112">
        <v>811746</v>
      </c>
      <c r="BQ50" s="112">
        <f t="shared" si="118"/>
        <v>811746</v>
      </c>
      <c r="BR50" s="10" t="str">
        <f t="shared" si="119"/>
        <v>NO</v>
      </c>
      <c r="BS50" s="132">
        <f t="shared" si="120"/>
        <v>90915552</v>
      </c>
      <c r="BT50" s="112">
        <v>863038</v>
      </c>
      <c r="BU50" s="112">
        <f t="shared" si="121"/>
        <v>863038</v>
      </c>
      <c r="BV50" s="10" t="str">
        <f t="shared" si="122"/>
        <v>NO</v>
      </c>
      <c r="BW50" s="132">
        <f t="shared" si="123"/>
        <v>96660256</v>
      </c>
      <c r="BX50" s="132">
        <v>774398</v>
      </c>
      <c r="BY50" s="112">
        <f t="shared" si="124"/>
        <v>774398</v>
      </c>
      <c r="BZ50" s="10" t="str">
        <f t="shared" si="125"/>
        <v>NO</v>
      </c>
      <c r="CA50" s="132">
        <f t="shared" si="126"/>
        <v>86732576</v>
      </c>
      <c r="CB50" s="177">
        <v>867225</v>
      </c>
      <c r="CC50" s="112">
        <f t="shared" si="127"/>
        <v>867225</v>
      </c>
      <c r="CD50" s="10" t="str">
        <f t="shared" si="128"/>
        <v>NO</v>
      </c>
      <c r="CE50" s="132">
        <f t="shared" si="129"/>
        <v>97129200</v>
      </c>
      <c r="CF50" s="101">
        <v>819945</v>
      </c>
      <c r="CG50" s="112">
        <f t="shared" si="130"/>
        <v>819945</v>
      </c>
      <c r="CH50" s="10" t="str">
        <f t="shared" si="131"/>
        <v>NO</v>
      </c>
      <c r="CI50" s="132">
        <f t="shared" si="132"/>
        <v>91833840</v>
      </c>
      <c r="CJ50" s="101">
        <v>910000</v>
      </c>
      <c r="CK50" s="112">
        <f t="shared" si="133"/>
        <v>910000</v>
      </c>
      <c r="CL50" s="10" t="str">
        <f t="shared" si="134"/>
        <v>NO</v>
      </c>
      <c r="CM50" s="132">
        <f t="shared" si="135"/>
        <v>101920000</v>
      </c>
      <c r="CN50" s="100">
        <v>819950</v>
      </c>
      <c r="CO50" s="112">
        <f t="shared" si="136"/>
        <v>819950</v>
      </c>
      <c r="CP50" s="10" t="str">
        <f t="shared" si="137"/>
        <v>NO</v>
      </c>
      <c r="CQ50" s="132">
        <f t="shared" si="138"/>
        <v>91834400</v>
      </c>
      <c r="CR50" s="100">
        <v>792614</v>
      </c>
      <c r="CS50" s="112">
        <f t="shared" si="139"/>
        <v>792614</v>
      </c>
      <c r="CT50" s="10" t="str">
        <f t="shared" si="140"/>
        <v>NO</v>
      </c>
      <c r="CU50" s="132">
        <f t="shared" si="141"/>
        <v>88772768</v>
      </c>
      <c r="CV50" s="10"/>
      <c r="CW50" s="10"/>
      <c r="CX50" s="10"/>
      <c r="CY50" s="10"/>
      <c r="CZ50" s="101">
        <v>729751</v>
      </c>
      <c r="DA50" s="112">
        <f t="shared" si="142"/>
        <v>729751</v>
      </c>
      <c r="DB50" s="10" t="str">
        <f t="shared" si="143"/>
        <v>NO</v>
      </c>
      <c r="DC50" s="132">
        <f t="shared" si="144"/>
        <v>81732112</v>
      </c>
      <c r="DD50" s="101">
        <v>865498</v>
      </c>
      <c r="DE50" s="112">
        <f t="shared" si="145"/>
        <v>865498</v>
      </c>
      <c r="DF50" s="10" t="str">
        <f t="shared" si="146"/>
        <v>NO</v>
      </c>
      <c r="DG50" s="132">
        <f t="shared" si="147"/>
        <v>96935776</v>
      </c>
      <c r="DH50" s="101">
        <v>806279</v>
      </c>
      <c r="DI50" s="112">
        <f t="shared" si="148"/>
        <v>806279</v>
      </c>
      <c r="DJ50" s="10" t="str">
        <f t="shared" si="149"/>
        <v>NO</v>
      </c>
      <c r="DK50" s="132">
        <f t="shared" si="150"/>
        <v>90303248</v>
      </c>
      <c r="DL50" s="10"/>
      <c r="DM50" s="10"/>
      <c r="DN50" s="10"/>
      <c r="DO50" s="10"/>
      <c r="DP50" s="10"/>
      <c r="DQ50" s="10"/>
      <c r="DR50" s="10"/>
      <c r="DS50" s="10"/>
      <c r="DT50" s="10"/>
      <c r="DU50" s="10"/>
      <c r="DV50" s="10"/>
      <c r="DW50" s="10"/>
      <c r="DX50" s="10"/>
      <c r="DY50" s="10"/>
      <c r="DZ50" s="10"/>
      <c r="EA50" s="10"/>
    </row>
    <row r="51" spans="1:131" ht="15" customHeight="1" x14ac:dyDescent="0.2">
      <c r="A51" s="39">
        <v>31</v>
      </c>
      <c r="B51" s="25" t="s">
        <v>267</v>
      </c>
      <c r="C51" s="25"/>
      <c r="D51" s="25"/>
      <c r="E51" s="25"/>
      <c r="F51" s="25"/>
      <c r="G51" s="25"/>
      <c r="H51" s="30" t="s">
        <v>261</v>
      </c>
      <c r="I51" s="32">
        <v>14</v>
      </c>
      <c r="J51" s="27">
        <v>912967</v>
      </c>
      <c r="K51" s="28">
        <f t="shared" si="78"/>
        <v>12781538</v>
      </c>
      <c r="L51" s="101">
        <v>903837</v>
      </c>
      <c r="M51" s="112">
        <f t="shared" si="79"/>
        <v>903837</v>
      </c>
      <c r="N51" s="10" t="str">
        <f t="shared" si="80"/>
        <v>NO</v>
      </c>
      <c r="O51" s="132">
        <f t="shared" si="81"/>
        <v>12653718</v>
      </c>
      <c r="P51" s="138">
        <v>730374</v>
      </c>
      <c r="Q51" s="112">
        <f t="shared" si="82"/>
        <v>730374</v>
      </c>
      <c r="R51" s="10" t="str">
        <f t="shared" si="83"/>
        <v>NO</v>
      </c>
      <c r="S51" s="132">
        <f t="shared" si="84"/>
        <v>10225236</v>
      </c>
      <c r="T51" s="144">
        <v>794280</v>
      </c>
      <c r="U51" s="112">
        <f t="shared" si="85"/>
        <v>794280</v>
      </c>
      <c r="V51" s="10" t="str">
        <f t="shared" si="86"/>
        <v>NO</v>
      </c>
      <c r="W51" s="132">
        <f t="shared" si="87"/>
        <v>11119920</v>
      </c>
      <c r="X51" s="163">
        <v>830800</v>
      </c>
      <c r="Y51" s="112">
        <f t="shared" si="88"/>
        <v>830800</v>
      </c>
      <c r="Z51" s="164" t="str">
        <f t="shared" si="89"/>
        <v>NO</v>
      </c>
      <c r="AA51" s="132">
        <f t="shared" si="90"/>
        <v>11631200</v>
      </c>
      <c r="AB51" s="28">
        <v>639077</v>
      </c>
      <c r="AC51" s="112">
        <f t="shared" si="91"/>
        <v>639077</v>
      </c>
      <c r="AD51" s="10" t="str">
        <f t="shared" si="92"/>
        <v>NO</v>
      </c>
      <c r="AE51" s="132">
        <f t="shared" si="93"/>
        <v>8947078</v>
      </c>
      <c r="AF51" s="28">
        <v>864500</v>
      </c>
      <c r="AG51" s="112">
        <f t="shared" si="94"/>
        <v>864500</v>
      </c>
      <c r="AH51" s="10" t="str">
        <f t="shared" si="95"/>
        <v>NO</v>
      </c>
      <c r="AI51" s="132">
        <f t="shared" si="96"/>
        <v>12103000</v>
      </c>
      <c r="AJ51" s="28">
        <v>820000</v>
      </c>
      <c r="AK51" s="112">
        <f t="shared" si="97"/>
        <v>820000</v>
      </c>
      <c r="AL51" s="10" t="str">
        <f t="shared" si="98"/>
        <v>NO</v>
      </c>
      <c r="AM51" s="132">
        <f t="shared" si="99"/>
        <v>11480000</v>
      </c>
      <c r="AN51" s="158">
        <v>840660.01</v>
      </c>
      <c r="AO51" s="112">
        <f t="shared" si="100"/>
        <v>840660</v>
      </c>
      <c r="AP51" s="10" t="str">
        <f t="shared" si="101"/>
        <v>NO</v>
      </c>
      <c r="AQ51" s="132">
        <f t="shared" si="102"/>
        <v>11769240</v>
      </c>
      <c r="AR51" s="27">
        <v>813727</v>
      </c>
      <c r="AS51" s="112">
        <f t="shared" si="103"/>
        <v>813727</v>
      </c>
      <c r="AT51" s="10" t="str">
        <f t="shared" si="104"/>
        <v>NO</v>
      </c>
      <c r="AU51" s="132">
        <f t="shared" si="105"/>
        <v>11392178</v>
      </c>
      <c r="AV51" s="28">
        <v>730374</v>
      </c>
      <c r="AW51" s="112">
        <f t="shared" si="106"/>
        <v>730374</v>
      </c>
      <c r="AX51" s="10" t="str">
        <f t="shared" si="107"/>
        <v>NO</v>
      </c>
      <c r="AY51" s="132">
        <f t="shared" si="108"/>
        <v>10225236</v>
      </c>
      <c r="AZ51" s="10"/>
      <c r="BA51" s="10"/>
      <c r="BB51" s="10"/>
      <c r="BC51" s="10"/>
      <c r="BD51" s="28">
        <v>617555</v>
      </c>
      <c r="BE51" s="112">
        <f t="shared" si="109"/>
        <v>617555</v>
      </c>
      <c r="BF51" s="10" t="str">
        <f t="shared" si="110"/>
        <v>NO</v>
      </c>
      <c r="BG51" s="132">
        <f t="shared" si="111"/>
        <v>8645770</v>
      </c>
      <c r="BH51" s="28">
        <v>894708</v>
      </c>
      <c r="BI51" s="112">
        <f t="shared" si="112"/>
        <v>894708</v>
      </c>
      <c r="BJ51" s="10" t="str">
        <f t="shared" si="113"/>
        <v>NO</v>
      </c>
      <c r="BK51" s="132">
        <f t="shared" si="114"/>
        <v>12525912</v>
      </c>
      <c r="BL51" s="28">
        <v>862120</v>
      </c>
      <c r="BM51" s="112">
        <f t="shared" si="115"/>
        <v>862120</v>
      </c>
      <c r="BN51" s="10" t="str">
        <f t="shared" si="116"/>
        <v>NO</v>
      </c>
      <c r="BO51" s="132">
        <f t="shared" si="117"/>
        <v>12069680</v>
      </c>
      <c r="BP51" s="112">
        <v>813454</v>
      </c>
      <c r="BQ51" s="112">
        <f t="shared" si="118"/>
        <v>813454</v>
      </c>
      <c r="BR51" s="10" t="str">
        <f t="shared" si="119"/>
        <v>NO</v>
      </c>
      <c r="BS51" s="132">
        <f t="shared" si="120"/>
        <v>11388356</v>
      </c>
      <c r="BT51" s="112">
        <v>864854</v>
      </c>
      <c r="BU51" s="112">
        <f t="shared" si="121"/>
        <v>864854</v>
      </c>
      <c r="BV51" s="10" t="str">
        <f t="shared" si="122"/>
        <v>NO</v>
      </c>
      <c r="BW51" s="132">
        <f t="shared" si="123"/>
        <v>12107956</v>
      </c>
      <c r="BX51" s="132">
        <v>776028</v>
      </c>
      <c r="BY51" s="112">
        <f t="shared" si="124"/>
        <v>776028</v>
      </c>
      <c r="BZ51" s="10" t="str">
        <f t="shared" si="125"/>
        <v>NO</v>
      </c>
      <c r="CA51" s="132">
        <f t="shared" si="126"/>
        <v>10864392</v>
      </c>
      <c r="CB51" s="177">
        <v>869050</v>
      </c>
      <c r="CC51" s="112">
        <f t="shared" si="127"/>
        <v>869050</v>
      </c>
      <c r="CD51" s="10" t="str">
        <f t="shared" si="128"/>
        <v>NO</v>
      </c>
      <c r="CE51" s="132">
        <f t="shared" si="129"/>
        <v>12166700</v>
      </c>
      <c r="CF51" s="101">
        <v>821670</v>
      </c>
      <c r="CG51" s="112">
        <f t="shared" si="130"/>
        <v>821670</v>
      </c>
      <c r="CH51" s="10" t="str">
        <f t="shared" si="131"/>
        <v>NO</v>
      </c>
      <c r="CI51" s="132">
        <f t="shared" si="132"/>
        <v>11503380</v>
      </c>
      <c r="CJ51" s="101">
        <v>91000</v>
      </c>
      <c r="CK51" s="112">
        <f t="shared" si="133"/>
        <v>91000</v>
      </c>
      <c r="CL51" s="10" t="str">
        <f t="shared" si="134"/>
        <v>NO</v>
      </c>
      <c r="CM51" s="132">
        <f t="shared" si="135"/>
        <v>1274000</v>
      </c>
      <c r="CN51" s="100">
        <v>821500</v>
      </c>
      <c r="CO51" s="112">
        <f t="shared" si="136"/>
        <v>821500</v>
      </c>
      <c r="CP51" s="10" t="str">
        <f t="shared" si="137"/>
        <v>NO</v>
      </c>
      <c r="CQ51" s="132">
        <f t="shared" si="138"/>
        <v>11501000</v>
      </c>
      <c r="CR51" s="100">
        <v>794281</v>
      </c>
      <c r="CS51" s="112">
        <f t="shared" si="139"/>
        <v>794281</v>
      </c>
      <c r="CT51" s="10" t="str">
        <f t="shared" si="140"/>
        <v>NO</v>
      </c>
      <c r="CU51" s="132">
        <f t="shared" si="141"/>
        <v>11119934</v>
      </c>
      <c r="CV51" s="10"/>
      <c r="CW51" s="10"/>
      <c r="CX51" s="10"/>
      <c r="CY51" s="10"/>
      <c r="CZ51" s="101">
        <v>864580</v>
      </c>
      <c r="DA51" s="112">
        <f t="shared" si="142"/>
        <v>864580</v>
      </c>
      <c r="DB51" s="10" t="str">
        <f t="shared" si="143"/>
        <v>NO</v>
      </c>
      <c r="DC51" s="132">
        <f t="shared" si="144"/>
        <v>12104120</v>
      </c>
      <c r="DD51" s="101">
        <v>867319</v>
      </c>
      <c r="DE51" s="112">
        <f t="shared" si="145"/>
        <v>867319</v>
      </c>
      <c r="DF51" s="10" t="str">
        <f t="shared" si="146"/>
        <v>NO</v>
      </c>
      <c r="DG51" s="132">
        <f t="shared" si="147"/>
        <v>12142466</v>
      </c>
      <c r="DH51" s="101">
        <v>807976</v>
      </c>
      <c r="DI51" s="112">
        <f t="shared" si="148"/>
        <v>807976</v>
      </c>
      <c r="DJ51" s="10" t="str">
        <f t="shared" si="149"/>
        <v>NO</v>
      </c>
      <c r="DK51" s="132">
        <f t="shared" si="150"/>
        <v>11311664</v>
      </c>
      <c r="DL51" s="10"/>
      <c r="DM51" s="10"/>
      <c r="DN51" s="10"/>
      <c r="DO51" s="10"/>
      <c r="DP51" s="10"/>
      <c r="DQ51" s="10"/>
      <c r="DR51" s="10"/>
      <c r="DS51" s="10"/>
      <c r="DT51" s="10"/>
      <c r="DU51" s="10"/>
      <c r="DV51" s="10"/>
      <c r="DW51" s="10"/>
      <c r="DX51" s="10"/>
      <c r="DY51" s="10"/>
      <c r="DZ51" s="10"/>
      <c r="EA51" s="10"/>
    </row>
    <row r="52" spans="1:131" ht="15" customHeight="1" x14ac:dyDescent="0.2">
      <c r="A52" s="39">
        <v>32</v>
      </c>
      <c r="B52" s="25" t="s">
        <v>268</v>
      </c>
      <c r="C52" s="25"/>
      <c r="D52" s="25"/>
      <c r="E52" s="25"/>
      <c r="F52" s="25"/>
      <c r="G52" s="25"/>
      <c r="H52" s="30" t="s">
        <v>261</v>
      </c>
      <c r="I52" s="32">
        <v>56</v>
      </c>
      <c r="J52" s="27">
        <v>690174</v>
      </c>
      <c r="K52" s="28">
        <f t="shared" si="78"/>
        <v>38649744</v>
      </c>
      <c r="L52" s="101">
        <v>683272</v>
      </c>
      <c r="M52" s="112">
        <f t="shared" si="79"/>
        <v>683272</v>
      </c>
      <c r="N52" s="10" t="str">
        <f t="shared" si="80"/>
        <v>NO</v>
      </c>
      <c r="O52" s="132">
        <f t="shared" si="81"/>
        <v>38263232</v>
      </c>
      <c r="P52" s="138">
        <v>552139</v>
      </c>
      <c r="Q52" s="112">
        <f t="shared" si="82"/>
        <v>552139</v>
      </c>
      <c r="R52" s="10" t="str">
        <f t="shared" si="83"/>
        <v>NO</v>
      </c>
      <c r="S52" s="132">
        <f t="shared" si="84"/>
        <v>30919784</v>
      </c>
      <c r="T52" s="144">
        <v>600450</v>
      </c>
      <c r="U52" s="112">
        <f t="shared" si="85"/>
        <v>600450</v>
      </c>
      <c r="V52" s="10" t="str">
        <f t="shared" si="86"/>
        <v>NO</v>
      </c>
      <c r="W52" s="132">
        <f t="shared" si="87"/>
        <v>33625200</v>
      </c>
      <c r="X52" s="163">
        <v>628058</v>
      </c>
      <c r="Y52" s="112">
        <f t="shared" si="88"/>
        <v>628058</v>
      </c>
      <c r="Z52" s="164" t="str">
        <f t="shared" si="89"/>
        <v>NO</v>
      </c>
      <c r="AA52" s="132">
        <f t="shared" si="90"/>
        <v>35171248</v>
      </c>
      <c r="AB52" s="28">
        <v>653802</v>
      </c>
      <c r="AC52" s="112">
        <f t="shared" si="91"/>
        <v>653802</v>
      </c>
      <c r="AD52" s="10" t="str">
        <f t="shared" si="92"/>
        <v>NO</v>
      </c>
      <c r="AE52" s="132">
        <f t="shared" si="93"/>
        <v>36612912</v>
      </c>
      <c r="AF52" s="28">
        <v>653600</v>
      </c>
      <c r="AG52" s="112">
        <f t="shared" si="94"/>
        <v>653600</v>
      </c>
      <c r="AH52" s="10" t="str">
        <f t="shared" si="95"/>
        <v>NO</v>
      </c>
      <c r="AI52" s="132">
        <f t="shared" si="96"/>
        <v>36601600</v>
      </c>
      <c r="AJ52" s="28">
        <v>620000</v>
      </c>
      <c r="AK52" s="112">
        <f t="shared" si="97"/>
        <v>620000</v>
      </c>
      <c r="AL52" s="10" t="str">
        <f t="shared" si="98"/>
        <v>NO</v>
      </c>
      <c r="AM52" s="132">
        <f t="shared" si="99"/>
        <v>34720000</v>
      </c>
      <c r="AN52" s="158">
        <v>635512.22</v>
      </c>
      <c r="AO52" s="112">
        <f t="shared" si="100"/>
        <v>635512</v>
      </c>
      <c r="AP52" s="10" t="str">
        <f t="shared" si="101"/>
        <v>NO</v>
      </c>
      <c r="AQ52" s="132">
        <f t="shared" si="102"/>
        <v>35588672</v>
      </c>
      <c r="AR52" s="27">
        <v>615152</v>
      </c>
      <c r="AS52" s="112">
        <f t="shared" si="103"/>
        <v>615152</v>
      </c>
      <c r="AT52" s="10" t="str">
        <f t="shared" si="104"/>
        <v>NO</v>
      </c>
      <c r="AU52" s="132">
        <f t="shared" si="105"/>
        <v>34448512</v>
      </c>
      <c r="AV52" s="28">
        <v>552139</v>
      </c>
      <c r="AW52" s="112">
        <f t="shared" si="106"/>
        <v>552139</v>
      </c>
      <c r="AX52" s="10" t="str">
        <f t="shared" si="107"/>
        <v>NO</v>
      </c>
      <c r="AY52" s="132">
        <f t="shared" si="108"/>
        <v>30919784</v>
      </c>
      <c r="AZ52" s="10"/>
      <c r="BA52" s="10"/>
      <c r="BB52" s="10"/>
      <c r="BC52" s="10"/>
      <c r="BD52" s="28">
        <v>690173</v>
      </c>
      <c r="BE52" s="112">
        <f t="shared" si="109"/>
        <v>690173</v>
      </c>
      <c r="BF52" s="10" t="str">
        <f t="shared" si="110"/>
        <v>NO</v>
      </c>
      <c r="BG52" s="132">
        <f t="shared" si="111"/>
        <v>38649688</v>
      </c>
      <c r="BH52" s="28">
        <v>662567</v>
      </c>
      <c r="BI52" s="112">
        <f t="shared" si="112"/>
        <v>662567</v>
      </c>
      <c r="BJ52" s="10" t="str">
        <f t="shared" si="113"/>
        <v>NO</v>
      </c>
      <c r="BK52" s="132">
        <f t="shared" si="114"/>
        <v>37103752</v>
      </c>
      <c r="BL52" s="28">
        <v>644527</v>
      </c>
      <c r="BM52" s="112">
        <f t="shared" si="115"/>
        <v>644527</v>
      </c>
      <c r="BN52" s="10" t="str">
        <f t="shared" si="116"/>
        <v>NO</v>
      </c>
      <c r="BO52" s="132">
        <f t="shared" si="117"/>
        <v>36093512</v>
      </c>
      <c r="BP52" s="112">
        <v>614945</v>
      </c>
      <c r="BQ52" s="112">
        <f t="shared" si="118"/>
        <v>614945</v>
      </c>
      <c r="BR52" s="10" t="str">
        <f t="shared" si="119"/>
        <v>NO</v>
      </c>
      <c r="BS52" s="132">
        <f t="shared" si="120"/>
        <v>34436920</v>
      </c>
      <c r="BT52" s="112">
        <v>653802</v>
      </c>
      <c r="BU52" s="112">
        <f t="shared" si="121"/>
        <v>653802</v>
      </c>
      <c r="BV52" s="10" t="str">
        <f t="shared" si="122"/>
        <v>NO</v>
      </c>
      <c r="BW52" s="132">
        <f t="shared" si="123"/>
        <v>36612912</v>
      </c>
      <c r="BX52" s="132">
        <v>586652</v>
      </c>
      <c r="BY52" s="112">
        <f t="shared" si="124"/>
        <v>586652</v>
      </c>
      <c r="BZ52" s="10" t="str">
        <f t="shared" si="125"/>
        <v>NO</v>
      </c>
      <c r="CA52" s="132">
        <f t="shared" si="126"/>
        <v>32852512</v>
      </c>
      <c r="CB52" s="177">
        <v>690074</v>
      </c>
      <c r="CC52" s="112">
        <f t="shared" si="127"/>
        <v>690074</v>
      </c>
      <c r="CD52" s="10" t="str">
        <f t="shared" si="128"/>
        <v>NO</v>
      </c>
      <c r="CE52" s="132">
        <f t="shared" si="129"/>
        <v>38644144</v>
      </c>
      <c r="CF52" s="101">
        <v>621157</v>
      </c>
      <c r="CG52" s="112">
        <f t="shared" si="130"/>
        <v>621157</v>
      </c>
      <c r="CH52" s="10" t="str">
        <f t="shared" si="131"/>
        <v>NO</v>
      </c>
      <c r="CI52" s="132">
        <f t="shared" si="132"/>
        <v>34784792</v>
      </c>
      <c r="CJ52" s="101">
        <v>690000</v>
      </c>
      <c r="CK52" s="112">
        <f t="shared" si="133"/>
        <v>690000</v>
      </c>
      <c r="CL52" s="10" t="str">
        <f t="shared" si="134"/>
        <v>NO</v>
      </c>
      <c r="CM52" s="132">
        <f t="shared" si="135"/>
        <v>38640000</v>
      </c>
      <c r="CN52" s="100">
        <v>621150</v>
      </c>
      <c r="CO52" s="112">
        <f t="shared" si="136"/>
        <v>621150</v>
      </c>
      <c r="CP52" s="10" t="str">
        <f t="shared" si="137"/>
        <v>NO</v>
      </c>
      <c r="CQ52" s="132">
        <f t="shared" si="138"/>
        <v>34784400</v>
      </c>
      <c r="CR52" s="100">
        <v>600451</v>
      </c>
      <c r="CS52" s="112">
        <f t="shared" si="139"/>
        <v>600451</v>
      </c>
      <c r="CT52" s="10" t="str">
        <f t="shared" si="140"/>
        <v>NO</v>
      </c>
      <c r="CU52" s="132">
        <f t="shared" si="141"/>
        <v>33625256</v>
      </c>
      <c r="CV52" s="10"/>
      <c r="CW52" s="10"/>
      <c r="CX52" s="10"/>
      <c r="CY52" s="10"/>
      <c r="CZ52" s="101">
        <v>653595</v>
      </c>
      <c r="DA52" s="112">
        <f t="shared" si="142"/>
        <v>653595</v>
      </c>
      <c r="DB52" s="10" t="str">
        <f t="shared" si="143"/>
        <v>NO</v>
      </c>
      <c r="DC52" s="132">
        <f t="shared" si="144"/>
        <v>36601320</v>
      </c>
      <c r="DD52" s="101">
        <v>655665</v>
      </c>
      <c r="DE52" s="112">
        <f t="shared" si="145"/>
        <v>655665</v>
      </c>
      <c r="DF52" s="10" t="str">
        <f t="shared" si="146"/>
        <v>NO</v>
      </c>
      <c r="DG52" s="132">
        <f t="shared" si="147"/>
        <v>36717240</v>
      </c>
      <c r="DH52" s="101">
        <v>610804</v>
      </c>
      <c r="DI52" s="112">
        <f t="shared" si="148"/>
        <v>610804</v>
      </c>
      <c r="DJ52" s="10" t="str">
        <f t="shared" si="149"/>
        <v>NO</v>
      </c>
      <c r="DK52" s="132">
        <f t="shared" si="150"/>
        <v>34205024</v>
      </c>
      <c r="DL52" s="10"/>
      <c r="DM52" s="10"/>
      <c r="DN52" s="10"/>
      <c r="DO52" s="10"/>
      <c r="DP52" s="10"/>
      <c r="DQ52" s="10"/>
      <c r="DR52" s="10"/>
      <c r="DS52" s="10"/>
      <c r="DT52" s="10"/>
      <c r="DU52" s="10"/>
      <c r="DV52" s="10"/>
      <c r="DW52" s="10"/>
      <c r="DX52" s="10"/>
      <c r="DY52" s="10"/>
      <c r="DZ52" s="10"/>
      <c r="EA52" s="10"/>
    </row>
    <row r="53" spans="1:131" ht="15" customHeight="1" x14ac:dyDescent="0.2">
      <c r="A53" s="39">
        <v>33</v>
      </c>
      <c r="B53" s="25" t="s">
        <v>269</v>
      </c>
      <c r="C53" s="25"/>
      <c r="D53" s="25"/>
      <c r="E53" s="25"/>
      <c r="F53" s="25"/>
      <c r="G53" s="25"/>
      <c r="H53" s="30" t="s">
        <v>261</v>
      </c>
      <c r="I53" s="32">
        <v>14</v>
      </c>
      <c r="J53" s="27">
        <v>847421</v>
      </c>
      <c r="K53" s="28">
        <f t="shared" si="78"/>
        <v>11863894</v>
      </c>
      <c r="L53" s="101">
        <v>838947</v>
      </c>
      <c r="M53" s="112">
        <f t="shared" si="79"/>
        <v>838947</v>
      </c>
      <c r="N53" s="10" t="str">
        <f t="shared" si="80"/>
        <v>NO</v>
      </c>
      <c r="O53" s="132">
        <f t="shared" si="81"/>
        <v>11745258</v>
      </c>
      <c r="P53" s="138">
        <v>677937</v>
      </c>
      <c r="Q53" s="112">
        <f t="shared" si="82"/>
        <v>677937</v>
      </c>
      <c r="R53" s="10" t="str">
        <f t="shared" si="83"/>
        <v>NO</v>
      </c>
      <c r="S53" s="132">
        <f t="shared" si="84"/>
        <v>9491118</v>
      </c>
      <c r="T53" s="144">
        <v>762680</v>
      </c>
      <c r="U53" s="112">
        <f t="shared" si="85"/>
        <v>762680</v>
      </c>
      <c r="V53" s="10" t="str">
        <f t="shared" si="86"/>
        <v>NO</v>
      </c>
      <c r="W53" s="132">
        <f t="shared" si="87"/>
        <v>10677520</v>
      </c>
      <c r="X53" s="163">
        <v>771153</v>
      </c>
      <c r="Y53" s="112">
        <f t="shared" si="88"/>
        <v>771153</v>
      </c>
      <c r="Z53" s="164" t="str">
        <f t="shared" si="89"/>
        <v>NO</v>
      </c>
      <c r="AA53" s="132">
        <f t="shared" si="90"/>
        <v>10796142</v>
      </c>
      <c r="AB53" s="28">
        <v>593195</v>
      </c>
      <c r="AC53" s="112">
        <f t="shared" si="91"/>
        <v>593195</v>
      </c>
      <c r="AD53" s="10" t="str">
        <f t="shared" si="92"/>
        <v>NO</v>
      </c>
      <c r="AE53" s="132">
        <f t="shared" si="93"/>
        <v>8304730</v>
      </c>
      <c r="AF53" s="28">
        <v>802500</v>
      </c>
      <c r="AG53" s="112">
        <f t="shared" si="94"/>
        <v>802500</v>
      </c>
      <c r="AH53" s="10" t="str">
        <f t="shared" si="95"/>
        <v>NO</v>
      </c>
      <c r="AI53" s="132">
        <f t="shared" si="96"/>
        <v>11235000</v>
      </c>
      <c r="AJ53" s="28">
        <v>760000</v>
      </c>
      <c r="AK53" s="112">
        <f t="shared" si="97"/>
        <v>760000</v>
      </c>
      <c r="AL53" s="10" t="str">
        <f t="shared" si="98"/>
        <v>NO</v>
      </c>
      <c r="AM53" s="132">
        <f t="shared" si="99"/>
        <v>10640000</v>
      </c>
      <c r="AN53" s="158">
        <v>780305.26</v>
      </c>
      <c r="AO53" s="112">
        <f t="shared" si="100"/>
        <v>780305</v>
      </c>
      <c r="AP53" s="10" t="str">
        <f t="shared" si="101"/>
        <v>NO</v>
      </c>
      <c r="AQ53" s="132">
        <f t="shared" si="102"/>
        <v>10924270</v>
      </c>
      <c r="AR53" s="27">
        <v>755306</v>
      </c>
      <c r="AS53" s="112">
        <f t="shared" si="103"/>
        <v>755306</v>
      </c>
      <c r="AT53" s="10" t="str">
        <f t="shared" si="104"/>
        <v>NO</v>
      </c>
      <c r="AU53" s="132">
        <f t="shared" si="105"/>
        <v>10574284</v>
      </c>
      <c r="AV53" s="28">
        <v>677937</v>
      </c>
      <c r="AW53" s="112">
        <f t="shared" si="106"/>
        <v>677937</v>
      </c>
      <c r="AX53" s="10" t="str">
        <f t="shared" si="107"/>
        <v>NO</v>
      </c>
      <c r="AY53" s="132">
        <f t="shared" si="108"/>
        <v>9491118</v>
      </c>
      <c r="AZ53" s="10"/>
      <c r="BA53" s="10"/>
      <c r="BB53" s="10"/>
      <c r="BC53" s="10"/>
      <c r="BD53" s="28">
        <v>573218</v>
      </c>
      <c r="BE53" s="112">
        <f t="shared" si="109"/>
        <v>573218</v>
      </c>
      <c r="BF53" s="10" t="str">
        <f t="shared" si="110"/>
        <v>NO</v>
      </c>
      <c r="BG53" s="132">
        <f t="shared" si="111"/>
        <v>8025052</v>
      </c>
      <c r="BH53" s="28">
        <v>830473</v>
      </c>
      <c r="BI53" s="112">
        <f t="shared" si="112"/>
        <v>830473</v>
      </c>
      <c r="BJ53" s="10" t="str">
        <f t="shared" si="113"/>
        <v>NO</v>
      </c>
      <c r="BK53" s="132">
        <f t="shared" si="114"/>
        <v>11626622</v>
      </c>
      <c r="BL53" s="28">
        <v>802450</v>
      </c>
      <c r="BM53" s="112">
        <f t="shared" si="115"/>
        <v>802450</v>
      </c>
      <c r="BN53" s="10" t="str">
        <f t="shared" si="116"/>
        <v>NO</v>
      </c>
      <c r="BO53" s="132">
        <f t="shared" si="117"/>
        <v>11234300</v>
      </c>
      <c r="BP53" s="112">
        <v>755052</v>
      </c>
      <c r="BQ53" s="112">
        <f t="shared" si="118"/>
        <v>755052</v>
      </c>
      <c r="BR53" s="10" t="str">
        <f t="shared" si="119"/>
        <v>NO</v>
      </c>
      <c r="BS53" s="132">
        <f t="shared" si="120"/>
        <v>10570728</v>
      </c>
      <c r="BT53" s="112">
        <v>802762</v>
      </c>
      <c r="BU53" s="112">
        <f t="shared" si="121"/>
        <v>802762</v>
      </c>
      <c r="BV53" s="10" t="str">
        <f t="shared" si="122"/>
        <v>NO</v>
      </c>
      <c r="BW53" s="132">
        <f t="shared" si="123"/>
        <v>11238668</v>
      </c>
      <c r="BX53" s="132">
        <v>720313</v>
      </c>
      <c r="BY53" s="112">
        <f t="shared" si="124"/>
        <v>720313</v>
      </c>
      <c r="BZ53" s="10" t="str">
        <f t="shared" si="125"/>
        <v>NO</v>
      </c>
      <c r="CA53" s="132">
        <f t="shared" si="126"/>
        <v>10084382</v>
      </c>
      <c r="CB53" s="177">
        <v>806650</v>
      </c>
      <c r="CC53" s="112">
        <f t="shared" si="127"/>
        <v>806650</v>
      </c>
      <c r="CD53" s="10" t="str">
        <f t="shared" si="128"/>
        <v>NO</v>
      </c>
      <c r="CE53" s="132">
        <f t="shared" si="129"/>
        <v>11293100</v>
      </c>
      <c r="CF53" s="101">
        <v>762679</v>
      </c>
      <c r="CG53" s="112">
        <f t="shared" si="130"/>
        <v>762679</v>
      </c>
      <c r="CH53" s="10" t="str">
        <f t="shared" si="131"/>
        <v>NO</v>
      </c>
      <c r="CI53" s="132">
        <f t="shared" si="132"/>
        <v>10677506</v>
      </c>
      <c r="CJ53" s="101">
        <v>847000</v>
      </c>
      <c r="CK53" s="112">
        <f t="shared" si="133"/>
        <v>847000</v>
      </c>
      <c r="CL53" s="10" t="str">
        <f t="shared" si="134"/>
        <v>NO</v>
      </c>
      <c r="CM53" s="132">
        <f t="shared" si="135"/>
        <v>11858000</v>
      </c>
      <c r="CN53" s="100">
        <v>770000</v>
      </c>
      <c r="CO53" s="112">
        <f t="shared" si="136"/>
        <v>770000</v>
      </c>
      <c r="CP53" s="10" t="str">
        <f t="shared" si="137"/>
        <v>NO</v>
      </c>
      <c r="CQ53" s="132">
        <f t="shared" si="138"/>
        <v>10780000</v>
      </c>
      <c r="CR53" s="100">
        <v>737256</v>
      </c>
      <c r="CS53" s="112">
        <f t="shared" si="139"/>
        <v>737256</v>
      </c>
      <c r="CT53" s="10" t="str">
        <f t="shared" si="140"/>
        <v>NO</v>
      </c>
      <c r="CU53" s="132">
        <f t="shared" si="141"/>
        <v>10321584</v>
      </c>
      <c r="CV53" s="10"/>
      <c r="CW53" s="10"/>
      <c r="CX53" s="10"/>
      <c r="CY53" s="10"/>
      <c r="CZ53" s="101">
        <v>802508</v>
      </c>
      <c r="DA53" s="112">
        <f t="shared" si="142"/>
        <v>802508</v>
      </c>
      <c r="DB53" s="10" t="str">
        <f t="shared" si="143"/>
        <v>NO</v>
      </c>
      <c r="DC53" s="132">
        <f t="shared" si="144"/>
        <v>11235112</v>
      </c>
      <c r="DD53" s="101">
        <v>805050</v>
      </c>
      <c r="DE53" s="112">
        <f t="shared" si="145"/>
        <v>805050</v>
      </c>
      <c r="DF53" s="10" t="str">
        <f t="shared" si="146"/>
        <v>NO</v>
      </c>
      <c r="DG53" s="132">
        <f t="shared" si="147"/>
        <v>11270700</v>
      </c>
      <c r="DH53" s="101">
        <v>749968</v>
      </c>
      <c r="DI53" s="112">
        <f t="shared" si="148"/>
        <v>749968</v>
      </c>
      <c r="DJ53" s="10" t="str">
        <f t="shared" si="149"/>
        <v>NO</v>
      </c>
      <c r="DK53" s="132">
        <f t="shared" si="150"/>
        <v>10499552</v>
      </c>
      <c r="DL53" s="10"/>
      <c r="DM53" s="10"/>
      <c r="DN53" s="10"/>
      <c r="DO53" s="10"/>
      <c r="DP53" s="10"/>
      <c r="DQ53" s="10"/>
      <c r="DR53" s="10"/>
      <c r="DS53" s="10"/>
      <c r="DT53" s="10"/>
      <c r="DU53" s="10"/>
      <c r="DV53" s="10"/>
      <c r="DW53" s="10"/>
      <c r="DX53" s="10"/>
      <c r="DY53" s="10"/>
      <c r="DZ53" s="10"/>
      <c r="EA53" s="10"/>
    </row>
    <row r="54" spans="1:131" ht="15" customHeight="1" x14ac:dyDescent="0.2">
      <c r="A54" s="39">
        <v>34</v>
      </c>
      <c r="B54" s="25" t="s">
        <v>270</v>
      </c>
      <c r="C54" s="25"/>
      <c r="D54" s="25"/>
      <c r="E54" s="25"/>
      <c r="F54" s="25"/>
      <c r="G54" s="25"/>
      <c r="H54" s="30" t="s">
        <v>261</v>
      </c>
      <c r="I54" s="32">
        <v>6</v>
      </c>
      <c r="J54" s="27">
        <v>849044</v>
      </c>
      <c r="K54" s="28">
        <f t="shared" si="78"/>
        <v>5094264</v>
      </c>
      <c r="L54" s="101">
        <v>840554</v>
      </c>
      <c r="M54" s="112">
        <f t="shared" si="79"/>
        <v>840554</v>
      </c>
      <c r="N54" s="10" t="str">
        <f t="shared" si="80"/>
        <v>NO</v>
      </c>
      <c r="O54" s="132">
        <f t="shared" si="81"/>
        <v>5043324</v>
      </c>
      <c r="P54" s="138">
        <v>679235</v>
      </c>
      <c r="Q54" s="112">
        <f t="shared" si="82"/>
        <v>679235</v>
      </c>
      <c r="R54" s="10" t="str">
        <f t="shared" si="83"/>
        <v>NO</v>
      </c>
      <c r="S54" s="132">
        <f t="shared" si="84"/>
        <v>4075410</v>
      </c>
      <c r="T54" s="144">
        <v>764140</v>
      </c>
      <c r="U54" s="112">
        <f t="shared" si="85"/>
        <v>764140</v>
      </c>
      <c r="V54" s="10" t="str">
        <f t="shared" si="86"/>
        <v>NO</v>
      </c>
      <c r="W54" s="132">
        <f t="shared" si="87"/>
        <v>4584840</v>
      </c>
      <c r="X54" s="163">
        <v>772630</v>
      </c>
      <c r="Y54" s="112">
        <f t="shared" si="88"/>
        <v>772630</v>
      </c>
      <c r="Z54" s="164" t="str">
        <f t="shared" si="89"/>
        <v>NO</v>
      </c>
      <c r="AA54" s="132">
        <f t="shared" si="90"/>
        <v>4635780</v>
      </c>
      <c r="AB54" s="28">
        <v>594331</v>
      </c>
      <c r="AC54" s="112">
        <f t="shared" si="91"/>
        <v>594331</v>
      </c>
      <c r="AD54" s="10" t="str">
        <f t="shared" si="92"/>
        <v>NO</v>
      </c>
      <c r="AE54" s="132">
        <f t="shared" si="93"/>
        <v>3565986</v>
      </c>
      <c r="AF54" s="28">
        <v>804000</v>
      </c>
      <c r="AG54" s="112">
        <f t="shared" si="94"/>
        <v>804000</v>
      </c>
      <c r="AH54" s="10" t="str">
        <f t="shared" si="95"/>
        <v>NO</v>
      </c>
      <c r="AI54" s="132">
        <f t="shared" si="96"/>
        <v>4824000</v>
      </c>
      <c r="AJ54" s="28">
        <v>760000</v>
      </c>
      <c r="AK54" s="112">
        <f t="shared" si="97"/>
        <v>760000</v>
      </c>
      <c r="AL54" s="10" t="str">
        <f t="shared" si="98"/>
        <v>NO</v>
      </c>
      <c r="AM54" s="132">
        <f t="shared" si="99"/>
        <v>4560000</v>
      </c>
      <c r="AN54" s="158">
        <v>781799.72</v>
      </c>
      <c r="AO54" s="112">
        <f t="shared" si="100"/>
        <v>781800</v>
      </c>
      <c r="AP54" s="10" t="str">
        <f t="shared" si="101"/>
        <v>NO</v>
      </c>
      <c r="AQ54" s="132">
        <f t="shared" si="102"/>
        <v>4690800</v>
      </c>
      <c r="AR54" s="27">
        <v>756753</v>
      </c>
      <c r="AS54" s="112">
        <f t="shared" si="103"/>
        <v>756753</v>
      </c>
      <c r="AT54" s="10" t="str">
        <f t="shared" si="104"/>
        <v>NO</v>
      </c>
      <c r="AU54" s="132">
        <f t="shared" si="105"/>
        <v>4540518</v>
      </c>
      <c r="AV54" s="28">
        <v>679235</v>
      </c>
      <c r="AW54" s="112">
        <f t="shared" si="106"/>
        <v>679235</v>
      </c>
      <c r="AX54" s="10" t="str">
        <f t="shared" si="107"/>
        <v>NO</v>
      </c>
      <c r="AY54" s="132">
        <f t="shared" si="108"/>
        <v>4075410</v>
      </c>
      <c r="AZ54" s="10"/>
      <c r="BA54" s="10"/>
      <c r="BB54" s="10"/>
      <c r="BC54" s="10"/>
      <c r="BD54" s="28">
        <v>574315</v>
      </c>
      <c r="BE54" s="112">
        <f t="shared" si="109"/>
        <v>574315</v>
      </c>
      <c r="BF54" s="10" t="str">
        <f t="shared" si="110"/>
        <v>NO</v>
      </c>
      <c r="BG54" s="132">
        <f t="shared" si="111"/>
        <v>3445890</v>
      </c>
      <c r="BH54" s="28">
        <v>836308</v>
      </c>
      <c r="BI54" s="112">
        <f t="shared" si="112"/>
        <v>836308</v>
      </c>
      <c r="BJ54" s="10" t="str">
        <f t="shared" si="113"/>
        <v>NO</v>
      </c>
      <c r="BK54" s="132">
        <f t="shared" si="114"/>
        <v>5017848</v>
      </c>
      <c r="BL54" s="28">
        <v>805320</v>
      </c>
      <c r="BM54" s="112">
        <f t="shared" si="115"/>
        <v>805320</v>
      </c>
      <c r="BN54" s="10" t="str">
        <f t="shared" si="116"/>
        <v>NO</v>
      </c>
      <c r="BO54" s="132">
        <f t="shared" si="117"/>
        <v>4831920</v>
      </c>
      <c r="BP54" s="112">
        <v>756498</v>
      </c>
      <c r="BQ54" s="112">
        <f t="shared" si="118"/>
        <v>756498</v>
      </c>
      <c r="BR54" s="10" t="str">
        <f t="shared" si="119"/>
        <v>NO</v>
      </c>
      <c r="BS54" s="132">
        <f t="shared" si="120"/>
        <v>4538988</v>
      </c>
      <c r="BT54" s="112">
        <v>804300</v>
      </c>
      <c r="BU54" s="112">
        <f t="shared" si="121"/>
        <v>804300</v>
      </c>
      <c r="BV54" s="10" t="str">
        <f t="shared" si="122"/>
        <v>NO</v>
      </c>
      <c r="BW54" s="132">
        <f t="shared" si="123"/>
        <v>4825800</v>
      </c>
      <c r="BX54" s="132">
        <v>721693</v>
      </c>
      <c r="BY54" s="112">
        <f t="shared" si="124"/>
        <v>721693</v>
      </c>
      <c r="BZ54" s="10" t="str">
        <f t="shared" si="125"/>
        <v>NO</v>
      </c>
      <c r="CA54" s="132">
        <f t="shared" si="126"/>
        <v>4330158</v>
      </c>
      <c r="CB54" s="177">
        <v>808195</v>
      </c>
      <c r="CC54" s="112">
        <f t="shared" si="127"/>
        <v>808195</v>
      </c>
      <c r="CD54" s="10" t="str">
        <f t="shared" si="128"/>
        <v>NO</v>
      </c>
      <c r="CE54" s="132">
        <f t="shared" si="129"/>
        <v>4849170</v>
      </c>
      <c r="CF54" s="101">
        <v>764140</v>
      </c>
      <c r="CG54" s="112">
        <f t="shared" si="130"/>
        <v>764140</v>
      </c>
      <c r="CH54" s="10" t="str">
        <f t="shared" si="131"/>
        <v>NO</v>
      </c>
      <c r="CI54" s="132">
        <f t="shared" si="132"/>
        <v>4584840</v>
      </c>
      <c r="CJ54" s="101">
        <v>849000</v>
      </c>
      <c r="CK54" s="112">
        <f t="shared" si="133"/>
        <v>849000</v>
      </c>
      <c r="CL54" s="10" t="str">
        <f t="shared" si="134"/>
        <v>NO</v>
      </c>
      <c r="CM54" s="132">
        <f t="shared" si="135"/>
        <v>5094000</v>
      </c>
      <c r="CN54" s="100">
        <v>780000</v>
      </c>
      <c r="CO54" s="112">
        <f t="shared" si="136"/>
        <v>780000</v>
      </c>
      <c r="CP54" s="10" t="str">
        <f t="shared" si="137"/>
        <v>NO</v>
      </c>
      <c r="CQ54" s="132">
        <f t="shared" si="138"/>
        <v>4680000</v>
      </c>
      <c r="CR54" s="100">
        <v>738668</v>
      </c>
      <c r="CS54" s="112">
        <f t="shared" si="139"/>
        <v>738668</v>
      </c>
      <c r="CT54" s="10" t="str">
        <f t="shared" si="140"/>
        <v>NO</v>
      </c>
      <c r="CU54" s="132">
        <f t="shared" si="141"/>
        <v>4432008</v>
      </c>
      <c r="CV54" s="10"/>
      <c r="CW54" s="10"/>
      <c r="CX54" s="10"/>
      <c r="CY54" s="10"/>
      <c r="CZ54" s="101">
        <v>804045</v>
      </c>
      <c r="DA54" s="112">
        <f t="shared" si="142"/>
        <v>804045</v>
      </c>
      <c r="DB54" s="10" t="str">
        <f t="shared" si="143"/>
        <v>NO</v>
      </c>
      <c r="DC54" s="132">
        <f t="shared" si="144"/>
        <v>4824270</v>
      </c>
      <c r="DD54" s="101">
        <v>806592</v>
      </c>
      <c r="DE54" s="112">
        <f t="shared" si="145"/>
        <v>806592</v>
      </c>
      <c r="DF54" s="10" t="str">
        <f t="shared" si="146"/>
        <v>NO</v>
      </c>
      <c r="DG54" s="132">
        <f t="shared" si="147"/>
        <v>4839552</v>
      </c>
      <c r="DH54" s="101">
        <v>751404</v>
      </c>
      <c r="DI54" s="112">
        <f t="shared" si="148"/>
        <v>751404</v>
      </c>
      <c r="DJ54" s="10" t="str">
        <f t="shared" si="149"/>
        <v>NO</v>
      </c>
      <c r="DK54" s="132">
        <f t="shared" si="150"/>
        <v>4508424</v>
      </c>
      <c r="DL54" s="10"/>
      <c r="DM54" s="10"/>
      <c r="DN54" s="10"/>
      <c r="DO54" s="10"/>
      <c r="DP54" s="10"/>
      <c r="DQ54" s="10"/>
      <c r="DR54" s="10"/>
      <c r="DS54" s="10"/>
      <c r="DT54" s="10"/>
      <c r="DU54" s="10"/>
      <c r="DV54" s="10"/>
      <c r="DW54" s="10"/>
      <c r="DX54" s="10"/>
      <c r="DY54" s="10"/>
      <c r="DZ54" s="10"/>
      <c r="EA54" s="10"/>
    </row>
    <row r="55" spans="1:131" ht="15" customHeight="1" x14ac:dyDescent="0.2">
      <c r="A55" s="39">
        <v>35</v>
      </c>
      <c r="B55" s="25" t="s">
        <v>271</v>
      </c>
      <c r="C55" s="25"/>
      <c r="D55" s="25"/>
      <c r="E55" s="25"/>
      <c r="F55" s="25"/>
      <c r="G55" s="25"/>
      <c r="H55" s="30" t="s">
        <v>261</v>
      </c>
      <c r="I55" s="32">
        <v>8</v>
      </c>
      <c r="J55" s="27">
        <v>986735</v>
      </c>
      <c r="K55" s="28">
        <f t="shared" si="78"/>
        <v>7893880</v>
      </c>
      <c r="L55" s="101">
        <v>976868</v>
      </c>
      <c r="M55" s="112">
        <f t="shared" si="79"/>
        <v>976868</v>
      </c>
      <c r="N55" s="10" t="str">
        <f t="shared" si="80"/>
        <v>NO</v>
      </c>
      <c r="O55" s="132">
        <f t="shared" si="81"/>
        <v>7814944</v>
      </c>
      <c r="P55" s="138">
        <v>789388</v>
      </c>
      <c r="Q55" s="112">
        <f t="shared" si="82"/>
        <v>789388</v>
      </c>
      <c r="R55" s="10" t="str">
        <f t="shared" si="83"/>
        <v>NO</v>
      </c>
      <c r="S55" s="132">
        <f t="shared" si="84"/>
        <v>6315104</v>
      </c>
      <c r="T55" s="144">
        <v>888062</v>
      </c>
      <c r="U55" s="112">
        <f t="shared" si="85"/>
        <v>888062</v>
      </c>
      <c r="V55" s="10" t="str">
        <f t="shared" si="86"/>
        <v>NO</v>
      </c>
      <c r="W55" s="132">
        <f t="shared" si="87"/>
        <v>7104496</v>
      </c>
      <c r="X55" s="163">
        <v>897929</v>
      </c>
      <c r="Y55" s="112">
        <f t="shared" si="88"/>
        <v>897929</v>
      </c>
      <c r="Z55" s="164" t="str">
        <f t="shared" si="89"/>
        <v>NO</v>
      </c>
      <c r="AA55" s="132">
        <f t="shared" si="90"/>
        <v>7183432</v>
      </c>
      <c r="AB55" s="28">
        <v>690715</v>
      </c>
      <c r="AC55" s="112">
        <f t="shared" si="91"/>
        <v>690715</v>
      </c>
      <c r="AD55" s="10" t="str">
        <f t="shared" si="92"/>
        <v>NO</v>
      </c>
      <c r="AE55" s="132">
        <f t="shared" si="93"/>
        <v>5525720</v>
      </c>
      <c r="AF55" s="28">
        <v>934400</v>
      </c>
      <c r="AG55" s="112">
        <f t="shared" si="94"/>
        <v>934400</v>
      </c>
      <c r="AH55" s="10" t="str">
        <f t="shared" si="95"/>
        <v>NO</v>
      </c>
      <c r="AI55" s="132">
        <f t="shared" si="96"/>
        <v>7475200</v>
      </c>
      <c r="AJ55" s="28">
        <v>880000</v>
      </c>
      <c r="AK55" s="112">
        <f t="shared" si="97"/>
        <v>880000</v>
      </c>
      <c r="AL55" s="10" t="str">
        <f t="shared" si="98"/>
        <v>NO</v>
      </c>
      <c r="AM55" s="132">
        <f t="shared" si="99"/>
        <v>7040000</v>
      </c>
      <c r="AN55" s="158">
        <v>908585.59</v>
      </c>
      <c r="AO55" s="112">
        <f t="shared" si="100"/>
        <v>908586</v>
      </c>
      <c r="AP55" s="10" t="str">
        <f t="shared" si="101"/>
        <v>NO</v>
      </c>
      <c r="AQ55" s="132">
        <f t="shared" si="102"/>
        <v>7268688</v>
      </c>
      <c r="AR55" s="27">
        <v>879477</v>
      </c>
      <c r="AS55" s="112">
        <f t="shared" si="103"/>
        <v>879477</v>
      </c>
      <c r="AT55" s="10" t="str">
        <f t="shared" si="104"/>
        <v>NO</v>
      </c>
      <c r="AU55" s="132">
        <f t="shared" si="105"/>
        <v>7035816</v>
      </c>
      <c r="AV55" s="28">
        <v>789388</v>
      </c>
      <c r="AW55" s="112">
        <f t="shared" si="106"/>
        <v>789388</v>
      </c>
      <c r="AX55" s="10" t="str">
        <f t="shared" si="107"/>
        <v>NO</v>
      </c>
      <c r="AY55" s="132">
        <f t="shared" si="108"/>
        <v>6315104</v>
      </c>
      <c r="AZ55" s="10"/>
      <c r="BA55" s="10"/>
      <c r="BB55" s="10"/>
      <c r="BC55" s="10"/>
      <c r="BD55" s="28">
        <v>667453</v>
      </c>
      <c r="BE55" s="112">
        <f t="shared" si="109"/>
        <v>667453</v>
      </c>
      <c r="BF55" s="10" t="str">
        <f t="shared" si="110"/>
        <v>NO</v>
      </c>
      <c r="BG55" s="132">
        <f t="shared" si="111"/>
        <v>5339624</v>
      </c>
      <c r="BH55" s="28">
        <v>971934</v>
      </c>
      <c r="BI55" s="112">
        <f t="shared" si="112"/>
        <v>971934</v>
      </c>
      <c r="BJ55" s="10" t="str">
        <f t="shared" si="113"/>
        <v>NO</v>
      </c>
      <c r="BK55" s="132">
        <f t="shared" si="114"/>
        <v>7775472</v>
      </c>
      <c r="BL55" s="28">
        <v>906540</v>
      </c>
      <c r="BM55" s="112">
        <f t="shared" si="115"/>
        <v>906540</v>
      </c>
      <c r="BN55" s="10" t="str">
        <f t="shared" si="116"/>
        <v>NO</v>
      </c>
      <c r="BO55" s="132">
        <f t="shared" si="117"/>
        <v>7252320</v>
      </c>
      <c r="BP55" s="112">
        <v>879181</v>
      </c>
      <c r="BQ55" s="112">
        <f t="shared" si="118"/>
        <v>879181</v>
      </c>
      <c r="BR55" s="10" t="str">
        <f t="shared" si="119"/>
        <v>NO</v>
      </c>
      <c r="BS55" s="132">
        <f t="shared" si="120"/>
        <v>7033448</v>
      </c>
      <c r="BT55" s="112">
        <v>934736</v>
      </c>
      <c r="BU55" s="112">
        <f t="shared" si="121"/>
        <v>934736</v>
      </c>
      <c r="BV55" s="10" t="str">
        <f t="shared" si="122"/>
        <v>NO</v>
      </c>
      <c r="BW55" s="132">
        <f t="shared" si="123"/>
        <v>7477888</v>
      </c>
      <c r="BX55" s="132">
        <v>838731</v>
      </c>
      <c r="BY55" s="112">
        <f t="shared" si="124"/>
        <v>838731</v>
      </c>
      <c r="BZ55" s="10" t="str">
        <f t="shared" si="125"/>
        <v>NO</v>
      </c>
      <c r="CA55" s="132">
        <f t="shared" si="126"/>
        <v>6709848</v>
      </c>
      <c r="CB55" s="177">
        <v>986635</v>
      </c>
      <c r="CC55" s="112">
        <f t="shared" si="127"/>
        <v>986635</v>
      </c>
      <c r="CD55" s="10" t="str">
        <f t="shared" si="128"/>
        <v>NO</v>
      </c>
      <c r="CE55" s="132">
        <f t="shared" si="129"/>
        <v>7893080</v>
      </c>
      <c r="CF55" s="101">
        <v>888062</v>
      </c>
      <c r="CG55" s="112">
        <f t="shared" si="130"/>
        <v>888062</v>
      </c>
      <c r="CH55" s="10" t="str">
        <f t="shared" si="131"/>
        <v>NO</v>
      </c>
      <c r="CI55" s="132">
        <f t="shared" si="132"/>
        <v>7104496</v>
      </c>
      <c r="CJ55" s="101">
        <v>986000</v>
      </c>
      <c r="CK55" s="112">
        <f t="shared" si="133"/>
        <v>986000</v>
      </c>
      <c r="CL55" s="10" t="str">
        <f t="shared" si="134"/>
        <v>NO</v>
      </c>
      <c r="CM55" s="132">
        <f t="shared" si="135"/>
        <v>7888000</v>
      </c>
      <c r="CN55" s="100">
        <v>888000</v>
      </c>
      <c r="CO55" s="112">
        <f t="shared" si="136"/>
        <v>888000</v>
      </c>
      <c r="CP55" s="10" t="str">
        <f t="shared" si="137"/>
        <v>NO</v>
      </c>
      <c r="CQ55" s="132">
        <f t="shared" si="138"/>
        <v>7104000</v>
      </c>
      <c r="CR55" s="100">
        <v>858459</v>
      </c>
      <c r="CS55" s="112">
        <f t="shared" si="139"/>
        <v>858459</v>
      </c>
      <c r="CT55" s="10" t="str">
        <f t="shared" si="140"/>
        <v>NO</v>
      </c>
      <c r="CU55" s="132">
        <f t="shared" si="141"/>
        <v>6867672</v>
      </c>
      <c r="CV55" s="10"/>
      <c r="CW55" s="10"/>
      <c r="CX55" s="10"/>
      <c r="CY55" s="10"/>
      <c r="CZ55" s="101">
        <v>934438</v>
      </c>
      <c r="DA55" s="112">
        <f t="shared" si="142"/>
        <v>934438</v>
      </c>
      <c r="DB55" s="10" t="str">
        <f t="shared" si="143"/>
        <v>NO</v>
      </c>
      <c r="DC55" s="132">
        <f t="shared" si="144"/>
        <v>7475504</v>
      </c>
      <c r="DD55" s="101">
        <v>937398</v>
      </c>
      <c r="DE55" s="112">
        <f t="shared" si="145"/>
        <v>937398</v>
      </c>
      <c r="DF55" s="10" t="str">
        <f t="shared" si="146"/>
        <v>NO</v>
      </c>
      <c r="DG55" s="132">
        <f t="shared" si="147"/>
        <v>7499184</v>
      </c>
      <c r="DH55" s="101">
        <v>873260</v>
      </c>
      <c r="DI55" s="112">
        <f t="shared" si="148"/>
        <v>873260</v>
      </c>
      <c r="DJ55" s="10" t="str">
        <f t="shared" si="149"/>
        <v>NO</v>
      </c>
      <c r="DK55" s="132">
        <f t="shared" si="150"/>
        <v>6986080</v>
      </c>
      <c r="DL55" s="10"/>
      <c r="DM55" s="10"/>
      <c r="DN55" s="10"/>
      <c r="DO55" s="10"/>
      <c r="DP55" s="10"/>
      <c r="DQ55" s="10"/>
      <c r="DR55" s="10"/>
      <c r="DS55" s="10"/>
      <c r="DT55" s="10"/>
      <c r="DU55" s="10"/>
      <c r="DV55" s="10"/>
      <c r="DW55" s="10"/>
      <c r="DX55" s="10"/>
      <c r="DY55" s="10"/>
      <c r="DZ55" s="10"/>
      <c r="EA55" s="10"/>
    </row>
    <row r="56" spans="1:131" ht="15" customHeight="1" x14ac:dyDescent="0.2">
      <c r="A56" s="39">
        <v>36</v>
      </c>
      <c r="B56" s="25" t="s">
        <v>272</v>
      </c>
      <c r="C56" s="25"/>
      <c r="D56" s="25"/>
      <c r="E56" s="25"/>
      <c r="F56" s="25"/>
      <c r="G56" s="25"/>
      <c r="H56" s="30" t="s">
        <v>261</v>
      </c>
      <c r="I56" s="32">
        <v>11</v>
      </c>
      <c r="J56" s="27">
        <v>705057</v>
      </c>
      <c r="K56" s="28">
        <f t="shared" si="78"/>
        <v>7755627</v>
      </c>
      <c r="L56" s="101">
        <v>698006</v>
      </c>
      <c r="M56" s="112">
        <f t="shared" si="79"/>
        <v>698006</v>
      </c>
      <c r="N56" s="10" t="str">
        <f t="shared" si="80"/>
        <v>NO</v>
      </c>
      <c r="O56" s="132">
        <f t="shared" si="81"/>
        <v>7678066</v>
      </c>
      <c r="P56" s="138">
        <v>564046</v>
      </c>
      <c r="Q56" s="112">
        <f t="shared" si="82"/>
        <v>564046</v>
      </c>
      <c r="R56" s="10" t="str">
        <f t="shared" si="83"/>
        <v>NO</v>
      </c>
      <c r="S56" s="132">
        <f t="shared" si="84"/>
        <v>6204506</v>
      </c>
      <c r="T56" s="144">
        <v>634550</v>
      </c>
      <c r="U56" s="112">
        <f t="shared" si="85"/>
        <v>634550</v>
      </c>
      <c r="V56" s="10" t="str">
        <f t="shared" si="86"/>
        <v>NO</v>
      </c>
      <c r="W56" s="132">
        <f t="shared" si="87"/>
        <v>6980050</v>
      </c>
      <c r="X56" s="163">
        <v>641602</v>
      </c>
      <c r="Y56" s="112">
        <f t="shared" si="88"/>
        <v>641602</v>
      </c>
      <c r="Z56" s="164" t="str">
        <f t="shared" si="89"/>
        <v>NO</v>
      </c>
      <c r="AA56" s="132">
        <f t="shared" si="90"/>
        <v>7057622</v>
      </c>
      <c r="AB56" s="28">
        <v>493540</v>
      </c>
      <c r="AC56" s="112">
        <f t="shared" si="91"/>
        <v>493540</v>
      </c>
      <c r="AD56" s="10" t="str">
        <f t="shared" si="92"/>
        <v>NO</v>
      </c>
      <c r="AE56" s="132">
        <f t="shared" si="93"/>
        <v>5428940</v>
      </c>
      <c r="AF56" s="28">
        <v>667700</v>
      </c>
      <c r="AG56" s="112">
        <f t="shared" si="94"/>
        <v>667700</v>
      </c>
      <c r="AH56" s="10" t="str">
        <f t="shared" si="95"/>
        <v>NO</v>
      </c>
      <c r="AI56" s="132">
        <f t="shared" si="96"/>
        <v>7344700</v>
      </c>
      <c r="AJ56" s="28">
        <v>630000</v>
      </c>
      <c r="AK56" s="112">
        <f t="shared" si="97"/>
        <v>630000</v>
      </c>
      <c r="AL56" s="10" t="str">
        <f t="shared" si="98"/>
        <v>NO</v>
      </c>
      <c r="AM56" s="132">
        <f t="shared" si="99"/>
        <v>6930000</v>
      </c>
      <c r="AN56" s="158">
        <v>649216.49</v>
      </c>
      <c r="AO56" s="112">
        <f t="shared" si="100"/>
        <v>649216</v>
      </c>
      <c r="AP56" s="10" t="str">
        <f t="shared" si="101"/>
        <v>NO</v>
      </c>
      <c r="AQ56" s="132">
        <f t="shared" si="102"/>
        <v>7141376</v>
      </c>
      <c r="AR56" s="27">
        <v>628417</v>
      </c>
      <c r="AS56" s="112">
        <f t="shared" si="103"/>
        <v>628417</v>
      </c>
      <c r="AT56" s="10" t="str">
        <f t="shared" si="104"/>
        <v>NO</v>
      </c>
      <c r="AU56" s="132">
        <f t="shared" si="105"/>
        <v>6912587</v>
      </c>
      <c r="AV56" s="28">
        <v>564046</v>
      </c>
      <c r="AW56" s="112">
        <f t="shared" si="106"/>
        <v>564046</v>
      </c>
      <c r="AX56" s="10" t="str">
        <f t="shared" si="107"/>
        <v>NO</v>
      </c>
      <c r="AY56" s="132">
        <f t="shared" si="108"/>
        <v>6204506</v>
      </c>
      <c r="AZ56" s="10"/>
      <c r="BA56" s="10"/>
      <c r="BB56" s="10"/>
      <c r="BC56" s="10"/>
      <c r="BD56" s="28">
        <v>476919</v>
      </c>
      <c r="BE56" s="112">
        <f t="shared" si="109"/>
        <v>476919</v>
      </c>
      <c r="BF56" s="10" t="str">
        <f t="shared" si="110"/>
        <v>NO</v>
      </c>
      <c r="BG56" s="132">
        <f t="shared" si="111"/>
        <v>5246109</v>
      </c>
      <c r="BH56" s="28">
        <v>694481</v>
      </c>
      <c r="BI56" s="112">
        <f t="shared" si="112"/>
        <v>694481</v>
      </c>
      <c r="BJ56" s="10" t="str">
        <f t="shared" si="113"/>
        <v>NO</v>
      </c>
      <c r="BK56" s="132">
        <f t="shared" si="114"/>
        <v>7639291</v>
      </c>
      <c r="BL56" s="28">
        <v>654710</v>
      </c>
      <c r="BM56" s="112">
        <f t="shared" si="115"/>
        <v>654710</v>
      </c>
      <c r="BN56" s="10" t="str">
        <f t="shared" si="116"/>
        <v>NO</v>
      </c>
      <c r="BO56" s="132">
        <f t="shared" si="117"/>
        <v>7201810</v>
      </c>
      <c r="BP56" s="112">
        <v>628206</v>
      </c>
      <c r="BQ56" s="112">
        <f t="shared" si="118"/>
        <v>628206</v>
      </c>
      <c r="BR56" s="10" t="str">
        <f t="shared" si="119"/>
        <v>NO</v>
      </c>
      <c r="BS56" s="132">
        <f t="shared" si="120"/>
        <v>6910266</v>
      </c>
      <c r="BT56" s="112">
        <v>667902</v>
      </c>
      <c r="BU56" s="112">
        <f t="shared" si="121"/>
        <v>667902</v>
      </c>
      <c r="BV56" s="10" t="str">
        <f t="shared" si="122"/>
        <v>NO</v>
      </c>
      <c r="BW56" s="132">
        <f t="shared" si="123"/>
        <v>7346922</v>
      </c>
      <c r="BX56" s="132">
        <v>599303</v>
      </c>
      <c r="BY56" s="112">
        <f t="shared" si="124"/>
        <v>599303</v>
      </c>
      <c r="BZ56" s="10" t="str">
        <f t="shared" si="125"/>
        <v>NO</v>
      </c>
      <c r="CA56" s="132">
        <f t="shared" si="126"/>
        <v>6592333</v>
      </c>
      <c r="CB56" s="177">
        <v>671120</v>
      </c>
      <c r="CC56" s="112">
        <f t="shared" si="127"/>
        <v>671120</v>
      </c>
      <c r="CD56" s="10" t="str">
        <f t="shared" si="128"/>
        <v>NO</v>
      </c>
      <c r="CE56" s="132">
        <f t="shared" si="129"/>
        <v>7382320</v>
      </c>
      <c r="CF56" s="101">
        <v>634551</v>
      </c>
      <c r="CG56" s="112">
        <f t="shared" si="130"/>
        <v>634551</v>
      </c>
      <c r="CH56" s="10" t="str">
        <f t="shared" si="131"/>
        <v>NO</v>
      </c>
      <c r="CI56" s="132">
        <f t="shared" si="132"/>
        <v>6980061</v>
      </c>
      <c r="CJ56" s="101">
        <v>705000</v>
      </c>
      <c r="CK56" s="112">
        <f t="shared" si="133"/>
        <v>705000</v>
      </c>
      <c r="CL56" s="10" t="str">
        <f t="shared" si="134"/>
        <v>NO</v>
      </c>
      <c r="CM56" s="132">
        <f t="shared" si="135"/>
        <v>7755000</v>
      </c>
      <c r="CN56" s="100">
        <v>650000</v>
      </c>
      <c r="CO56" s="112">
        <f t="shared" si="136"/>
        <v>650000</v>
      </c>
      <c r="CP56" s="10" t="str">
        <f t="shared" si="137"/>
        <v>NO</v>
      </c>
      <c r="CQ56" s="132">
        <f t="shared" si="138"/>
        <v>7150000</v>
      </c>
      <c r="CR56" s="100">
        <v>613400</v>
      </c>
      <c r="CS56" s="112">
        <f t="shared" si="139"/>
        <v>613400</v>
      </c>
      <c r="CT56" s="10" t="str">
        <f t="shared" si="140"/>
        <v>NO</v>
      </c>
      <c r="CU56" s="132">
        <f t="shared" si="141"/>
        <v>6747400</v>
      </c>
      <c r="CV56" s="10"/>
      <c r="CW56" s="10"/>
      <c r="CX56" s="10"/>
      <c r="CY56" s="10"/>
      <c r="CZ56" s="101">
        <v>667689</v>
      </c>
      <c r="DA56" s="112">
        <f t="shared" si="142"/>
        <v>667689</v>
      </c>
      <c r="DB56" s="10" t="str">
        <f t="shared" si="143"/>
        <v>NO</v>
      </c>
      <c r="DC56" s="132">
        <f t="shared" si="144"/>
        <v>7344579</v>
      </c>
      <c r="DD56" s="101">
        <v>669804</v>
      </c>
      <c r="DE56" s="112">
        <f t="shared" si="145"/>
        <v>669804</v>
      </c>
      <c r="DF56" s="10" t="str">
        <f t="shared" si="146"/>
        <v>NO</v>
      </c>
      <c r="DG56" s="132">
        <f t="shared" si="147"/>
        <v>7367844</v>
      </c>
      <c r="DH56" s="101">
        <v>623975</v>
      </c>
      <c r="DI56" s="112">
        <f t="shared" si="148"/>
        <v>623975</v>
      </c>
      <c r="DJ56" s="10" t="str">
        <f t="shared" si="149"/>
        <v>NO</v>
      </c>
      <c r="DK56" s="132">
        <f t="shared" si="150"/>
        <v>6863725</v>
      </c>
      <c r="DL56" s="10"/>
      <c r="DM56" s="10"/>
      <c r="DN56" s="10"/>
      <c r="DO56" s="10"/>
      <c r="DP56" s="10"/>
      <c r="DQ56" s="10"/>
      <c r="DR56" s="10"/>
      <c r="DS56" s="10"/>
      <c r="DT56" s="10"/>
      <c r="DU56" s="10"/>
      <c r="DV56" s="10"/>
      <c r="DW56" s="10"/>
      <c r="DX56" s="10"/>
      <c r="DY56" s="10"/>
      <c r="DZ56" s="10"/>
      <c r="EA56" s="10"/>
    </row>
    <row r="57" spans="1:131" ht="15" customHeight="1" x14ac:dyDescent="0.2">
      <c r="A57" s="39">
        <v>37</v>
      </c>
      <c r="B57" s="25" t="s">
        <v>273</v>
      </c>
      <c r="C57" s="25"/>
      <c r="D57" s="25"/>
      <c r="E57" s="25"/>
      <c r="F57" s="25"/>
      <c r="G57" s="25"/>
      <c r="H57" s="30" t="s">
        <v>261</v>
      </c>
      <c r="I57" s="32">
        <v>3</v>
      </c>
      <c r="J57" s="27">
        <v>2086638</v>
      </c>
      <c r="K57" s="28">
        <f t="shared" si="78"/>
        <v>6259914</v>
      </c>
      <c r="L57" s="101">
        <v>2065772</v>
      </c>
      <c r="M57" s="112">
        <f t="shared" si="79"/>
        <v>2065772</v>
      </c>
      <c r="N57" s="10" t="str">
        <f t="shared" si="80"/>
        <v>NO</v>
      </c>
      <c r="O57" s="132">
        <f t="shared" si="81"/>
        <v>6197316</v>
      </c>
      <c r="P57" s="138">
        <v>1773642</v>
      </c>
      <c r="Q57" s="112">
        <f t="shared" si="82"/>
        <v>1773642</v>
      </c>
      <c r="R57" s="10" t="str">
        <f t="shared" si="83"/>
        <v>NO</v>
      </c>
      <c r="S57" s="132">
        <f t="shared" si="84"/>
        <v>5320926</v>
      </c>
      <c r="T57" s="144">
        <v>1898840</v>
      </c>
      <c r="U57" s="112">
        <f t="shared" si="85"/>
        <v>1898840</v>
      </c>
      <c r="V57" s="10" t="str">
        <f t="shared" si="86"/>
        <v>NO</v>
      </c>
      <c r="W57" s="132">
        <f t="shared" si="87"/>
        <v>5696520</v>
      </c>
      <c r="X57" s="163">
        <v>1898841</v>
      </c>
      <c r="Y57" s="112">
        <f t="shared" si="88"/>
        <v>1898841</v>
      </c>
      <c r="Z57" s="164" t="str">
        <f t="shared" si="89"/>
        <v>NO</v>
      </c>
      <c r="AA57" s="132">
        <f t="shared" si="90"/>
        <v>5696523</v>
      </c>
      <c r="AB57" s="28">
        <v>1976672</v>
      </c>
      <c r="AC57" s="112">
        <f t="shared" si="91"/>
        <v>1976672</v>
      </c>
      <c r="AD57" s="10" t="str">
        <f t="shared" si="92"/>
        <v>NO</v>
      </c>
      <c r="AE57" s="132">
        <f t="shared" si="93"/>
        <v>5930016</v>
      </c>
      <c r="AF57" s="28">
        <v>1975900</v>
      </c>
      <c r="AG57" s="112">
        <f t="shared" si="94"/>
        <v>1975900</v>
      </c>
      <c r="AH57" s="10" t="str">
        <f t="shared" si="95"/>
        <v>NO</v>
      </c>
      <c r="AI57" s="132">
        <f t="shared" si="96"/>
        <v>5927700</v>
      </c>
      <c r="AJ57" s="28">
        <v>1870000</v>
      </c>
      <c r="AK57" s="112">
        <f t="shared" si="97"/>
        <v>1870000</v>
      </c>
      <c r="AL57" s="10" t="str">
        <f t="shared" si="98"/>
        <v>NO</v>
      </c>
      <c r="AM57" s="132">
        <f t="shared" si="99"/>
        <v>5610000</v>
      </c>
      <c r="AN57" s="158">
        <v>1921376.27</v>
      </c>
      <c r="AO57" s="112">
        <f t="shared" si="100"/>
        <v>1921376</v>
      </c>
      <c r="AP57" s="10" t="str">
        <f t="shared" si="101"/>
        <v>NO</v>
      </c>
      <c r="AQ57" s="132">
        <f t="shared" si="102"/>
        <v>5764128</v>
      </c>
      <c r="AR57" s="27">
        <v>1859820</v>
      </c>
      <c r="AS57" s="112">
        <f t="shared" si="103"/>
        <v>1859820</v>
      </c>
      <c r="AT57" s="10" t="str">
        <f t="shared" si="104"/>
        <v>NO</v>
      </c>
      <c r="AU57" s="132">
        <f t="shared" si="105"/>
        <v>5579460</v>
      </c>
      <c r="AV57" s="28">
        <v>1669310</v>
      </c>
      <c r="AW57" s="112">
        <f t="shared" si="106"/>
        <v>1669310</v>
      </c>
      <c r="AX57" s="10" t="str">
        <f t="shared" si="107"/>
        <v>NO</v>
      </c>
      <c r="AY57" s="132">
        <f t="shared" si="108"/>
        <v>5007930</v>
      </c>
      <c r="AZ57" s="10"/>
      <c r="BA57" s="10"/>
      <c r="BB57" s="10"/>
      <c r="BC57" s="10"/>
      <c r="BD57" s="28">
        <v>1411456</v>
      </c>
      <c r="BE57" s="112">
        <f t="shared" si="109"/>
        <v>1411456</v>
      </c>
      <c r="BF57" s="10" t="str">
        <f t="shared" si="110"/>
        <v>NO</v>
      </c>
      <c r="BG57" s="132">
        <f t="shared" si="111"/>
        <v>4234368</v>
      </c>
      <c r="BH57" s="28">
        <v>2055338</v>
      </c>
      <c r="BI57" s="112">
        <f t="shared" si="112"/>
        <v>2055338</v>
      </c>
      <c r="BJ57" s="10" t="str">
        <f t="shared" si="113"/>
        <v>NO</v>
      </c>
      <c r="BK57" s="132">
        <f t="shared" si="114"/>
        <v>6166014</v>
      </c>
      <c r="BL57" s="28">
        <v>1945750</v>
      </c>
      <c r="BM57" s="112">
        <f t="shared" si="115"/>
        <v>1945750</v>
      </c>
      <c r="BN57" s="10" t="str">
        <f t="shared" si="116"/>
        <v>NO</v>
      </c>
      <c r="BO57" s="132">
        <f t="shared" si="117"/>
        <v>5837250</v>
      </c>
      <c r="BP57" s="112">
        <v>1859194</v>
      </c>
      <c r="BQ57" s="112">
        <f t="shared" si="118"/>
        <v>1859194</v>
      </c>
      <c r="BR57" s="10" t="str">
        <f t="shared" si="119"/>
        <v>NO</v>
      </c>
      <c r="BS57" s="132">
        <f t="shared" si="120"/>
        <v>5577582</v>
      </c>
      <c r="BT57" s="112">
        <v>1976674</v>
      </c>
      <c r="BU57" s="112">
        <f t="shared" si="121"/>
        <v>1976674</v>
      </c>
      <c r="BV57" s="10" t="str">
        <f t="shared" si="122"/>
        <v>NO</v>
      </c>
      <c r="BW57" s="132">
        <f t="shared" si="123"/>
        <v>5930022</v>
      </c>
      <c r="BX57" s="132">
        <v>1773656</v>
      </c>
      <c r="BY57" s="112">
        <f t="shared" si="124"/>
        <v>1773656</v>
      </c>
      <c r="BZ57" s="10" t="str">
        <f t="shared" si="125"/>
        <v>NO</v>
      </c>
      <c r="CA57" s="132">
        <f t="shared" si="126"/>
        <v>5320968</v>
      </c>
      <c r="CB57" s="177">
        <v>2086538</v>
      </c>
      <c r="CC57" s="112">
        <f t="shared" si="127"/>
        <v>2086538</v>
      </c>
      <c r="CD57" s="10" t="str">
        <f t="shared" si="128"/>
        <v>NO</v>
      </c>
      <c r="CE57" s="132">
        <f t="shared" si="129"/>
        <v>6259614</v>
      </c>
      <c r="CF57" s="101">
        <v>1877974</v>
      </c>
      <c r="CG57" s="112">
        <f t="shared" si="130"/>
        <v>1877974</v>
      </c>
      <c r="CH57" s="10" t="str">
        <f t="shared" si="131"/>
        <v>NO</v>
      </c>
      <c r="CI57" s="132">
        <f t="shared" si="132"/>
        <v>5633922</v>
      </c>
      <c r="CJ57" s="101">
        <v>2086000</v>
      </c>
      <c r="CK57" s="112">
        <f t="shared" si="133"/>
        <v>2086000</v>
      </c>
      <c r="CL57" s="10" t="str">
        <f t="shared" si="134"/>
        <v>NO</v>
      </c>
      <c r="CM57" s="132">
        <f t="shared" si="135"/>
        <v>6258000</v>
      </c>
      <c r="CN57" s="100">
        <v>1900000</v>
      </c>
      <c r="CO57" s="112">
        <f t="shared" si="136"/>
        <v>1900000</v>
      </c>
      <c r="CP57" s="10" t="str">
        <f t="shared" si="137"/>
        <v>NO</v>
      </c>
      <c r="CQ57" s="132">
        <f t="shared" si="138"/>
        <v>5700000</v>
      </c>
      <c r="CR57" s="100">
        <v>1815375</v>
      </c>
      <c r="CS57" s="112">
        <f t="shared" si="139"/>
        <v>1815375</v>
      </c>
      <c r="CT57" s="10" t="str">
        <f t="shared" si="140"/>
        <v>NO</v>
      </c>
      <c r="CU57" s="132">
        <f t="shared" si="141"/>
        <v>5446125</v>
      </c>
      <c r="CV57" s="10"/>
      <c r="CW57" s="10"/>
      <c r="CX57" s="10"/>
      <c r="CY57" s="10"/>
      <c r="CZ57" s="101">
        <v>1976046</v>
      </c>
      <c r="DA57" s="112">
        <f t="shared" si="142"/>
        <v>1976046</v>
      </c>
      <c r="DB57" s="10" t="str">
        <f t="shared" si="143"/>
        <v>NO</v>
      </c>
      <c r="DC57" s="132">
        <f t="shared" si="144"/>
        <v>5928138</v>
      </c>
      <c r="DD57" s="101">
        <v>1982306</v>
      </c>
      <c r="DE57" s="112">
        <f t="shared" si="145"/>
        <v>1982306</v>
      </c>
      <c r="DF57" s="10" t="str">
        <f t="shared" si="146"/>
        <v>NO</v>
      </c>
      <c r="DG57" s="132">
        <f t="shared" si="147"/>
        <v>5946918</v>
      </c>
      <c r="DH57" s="101">
        <v>1846675</v>
      </c>
      <c r="DI57" s="112">
        <f t="shared" si="148"/>
        <v>1846675</v>
      </c>
      <c r="DJ57" s="10" t="str">
        <f t="shared" si="149"/>
        <v>NO</v>
      </c>
      <c r="DK57" s="132">
        <f t="shared" si="150"/>
        <v>5540025</v>
      </c>
      <c r="DL57" s="10"/>
      <c r="DM57" s="10"/>
      <c r="DN57" s="10"/>
      <c r="DO57" s="10"/>
      <c r="DP57" s="10"/>
      <c r="DQ57" s="10"/>
      <c r="DR57" s="10"/>
      <c r="DS57" s="10"/>
      <c r="DT57" s="10"/>
      <c r="DU57" s="10"/>
      <c r="DV57" s="10"/>
      <c r="DW57" s="10"/>
      <c r="DX57" s="10"/>
      <c r="DY57" s="10"/>
      <c r="DZ57" s="10"/>
      <c r="EA57" s="10"/>
    </row>
    <row r="58" spans="1:131" ht="15" customHeight="1" x14ac:dyDescent="0.2">
      <c r="A58" s="39">
        <v>38</v>
      </c>
      <c r="B58" s="25" t="s">
        <v>274</v>
      </c>
      <c r="C58" s="25"/>
      <c r="D58" s="25"/>
      <c r="E58" s="25"/>
      <c r="F58" s="25"/>
      <c r="G58" s="25"/>
      <c r="H58" s="30" t="s">
        <v>261</v>
      </c>
      <c r="I58" s="32">
        <v>14</v>
      </c>
      <c r="J58" s="27">
        <v>422904</v>
      </c>
      <c r="K58" s="28">
        <f t="shared" si="78"/>
        <v>5920656</v>
      </c>
      <c r="L58" s="101">
        <v>418675</v>
      </c>
      <c r="M58" s="112">
        <f t="shared" si="79"/>
        <v>418675</v>
      </c>
      <c r="N58" s="10" t="str">
        <f t="shared" si="80"/>
        <v>NO</v>
      </c>
      <c r="O58" s="132">
        <f t="shared" si="81"/>
        <v>5861450</v>
      </c>
      <c r="P58" s="138">
        <v>346781</v>
      </c>
      <c r="Q58" s="112">
        <f t="shared" si="82"/>
        <v>346781</v>
      </c>
      <c r="R58" s="10" t="str">
        <f t="shared" si="83"/>
        <v>NO</v>
      </c>
      <c r="S58" s="132">
        <f t="shared" si="84"/>
        <v>4854934</v>
      </c>
      <c r="T58" s="144">
        <v>367926</v>
      </c>
      <c r="U58" s="112">
        <f t="shared" si="85"/>
        <v>367926</v>
      </c>
      <c r="V58" s="10" t="str">
        <f t="shared" si="86"/>
        <v>NO</v>
      </c>
      <c r="W58" s="132">
        <f t="shared" si="87"/>
        <v>5150964</v>
      </c>
      <c r="X58" s="163">
        <v>384843</v>
      </c>
      <c r="Y58" s="112">
        <f t="shared" si="88"/>
        <v>384843</v>
      </c>
      <c r="Z58" s="164" t="str">
        <f t="shared" si="89"/>
        <v>NO</v>
      </c>
      <c r="AA58" s="132">
        <f t="shared" si="90"/>
        <v>5387802</v>
      </c>
      <c r="AB58" s="28">
        <v>400617</v>
      </c>
      <c r="AC58" s="112">
        <f t="shared" si="91"/>
        <v>400617</v>
      </c>
      <c r="AD58" s="10" t="str">
        <f t="shared" si="92"/>
        <v>NO</v>
      </c>
      <c r="AE58" s="132">
        <f t="shared" si="93"/>
        <v>5608638</v>
      </c>
      <c r="AF58" s="28">
        <v>400500</v>
      </c>
      <c r="AG58" s="112">
        <f t="shared" si="94"/>
        <v>400500</v>
      </c>
      <c r="AH58" s="10" t="str">
        <f t="shared" si="95"/>
        <v>NO</v>
      </c>
      <c r="AI58" s="132">
        <f t="shared" si="96"/>
        <v>5607000</v>
      </c>
      <c r="AJ58" s="28">
        <v>358000</v>
      </c>
      <c r="AK58" s="112">
        <f t="shared" si="97"/>
        <v>358000</v>
      </c>
      <c r="AL58" s="10" t="str">
        <f t="shared" si="98"/>
        <v>NO</v>
      </c>
      <c r="AM58" s="132">
        <f t="shared" si="99"/>
        <v>5012000</v>
      </c>
      <c r="AN58" s="158">
        <v>389410</v>
      </c>
      <c r="AO58" s="112">
        <f t="shared" si="100"/>
        <v>389410</v>
      </c>
      <c r="AP58" s="10" t="str">
        <f t="shared" si="101"/>
        <v>NO</v>
      </c>
      <c r="AQ58" s="132">
        <f t="shared" si="102"/>
        <v>5451740</v>
      </c>
      <c r="AR58" s="27">
        <v>376934</v>
      </c>
      <c r="AS58" s="112">
        <f t="shared" si="103"/>
        <v>376934</v>
      </c>
      <c r="AT58" s="10" t="str">
        <f t="shared" si="104"/>
        <v>NO</v>
      </c>
      <c r="AU58" s="132">
        <f t="shared" si="105"/>
        <v>5277076</v>
      </c>
      <c r="AV58" s="28">
        <v>338323</v>
      </c>
      <c r="AW58" s="112">
        <f t="shared" si="106"/>
        <v>338323</v>
      </c>
      <c r="AX58" s="10" t="str">
        <f t="shared" si="107"/>
        <v>NO</v>
      </c>
      <c r="AY58" s="132">
        <f t="shared" si="108"/>
        <v>4736522</v>
      </c>
      <c r="AZ58" s="10"/>
      <c r="BA58" s="10"/>
      <c r="BB58" s="10"/>
      <c r="BC58" s="10"/>
      <c r="BD58" s="28">
        <v>286063</v>
      </c>
      <c r="BE58" s="112">
        <f t="shared" si="109"/>
        <v>286063</v>
      </c>
      <c r="BF58" s="10" t="str">
        <f t="shared" si="110"/>
        <v>NO</v>
      </c>
      <c r="BG58" s="132">
        <f t="shared" si="111"/>
        <v>4004882</v>
      </c>
      <c r="BH58" s="28">
        <v>416560</v>
      </c>
      <c r="BI58" s="112">
        <f t="shared" si="112"/>
        <v>416560</v>
      </c>
      <c r="BJ58" s="10" t="str">
        <f t="shared" si="113"/>
        <v>NO</v>
      </c>
      <c r="BK58" s="132">
        <f t="shared" si="114"/>
        <v>5831840</v>
      </c>
      <c r="BL58" s="28">
        <v>405680</v>
      </c>
      <c r="BM58" s="112">
        <f t="shared" si="115"/>
        <v>405680</v>
      </c>
      <c r="BN58" s="10" t="str">
        <f t="shared" si="116"/>
        <v>NO</v>
      </c>
      <c r="BO58" s="132">
        <f t="shared" si="117"/>
        <v>5679520</v>
      </c>
      <c r="BP58" s="112">
        <v>376807</v>
      </c>
      <c r="BQ58" s="112">
        <f t="shared" si="118"/>
        <v>376807</v>
      </c>
      <c r="BR58" s="10" t="str">
        <f t="shared" si="119"/>
        <v>NO</v>
      </c>
      <c r="BS58" s="132">
        <f t="shared" si="120"/>
        <v>5275298</v>
      </c>
      <c r="BT58" s="112">
        <v>400618</v>
      </c>
      <c r="BU58" s="112">
        <f t="shared" si="121"/>
        <v>400618</v>
      </c>
      <c r="BV58" s="10" t="str">
        <f t="shared" si="122"/>
        <v>NO</v>
      </c>
      <c r="BW58" s="132">
        <f t="shared" si="123"/>
        <v>5608652</v>
      </c>
      <c r="BX58" s="132">
        <v>359471</v>
      </c>
      <c r="BY58" s="112">
        <f t="shared" si="124"/>
        <v>359471</v>
      </c>
      <c r="BZ58" s="10" t="str">
        <f t="shared" si="125"/>
        <v>NO</v>
      </c>
      <c r="CA58" s="132">
        <f t="shared" si="126"/>
        <v>5032594</v>
      </c>
      <c r="CB58" s="177">
        <v>402510</v>
      </c>
      <c r="CC58" s="112">
        <f t="shared" si="127"/>
        <v>402510</v>
      </c>
      <c r="CD58" s="10" t="str">
        <f t="shared" si="128"/>
        <v>NO</v>
      </c>
      <c r="CE58" s="132">
        <f t="shared" si="129"/>
        <v>5635140</v>
      </c>
      <c r="CF58" s="101">
        <v>380614</v>
      </c>
      <c r="CG58" s="112">
        <f t="shared" si="130"/>
        <v>380614</v>
      </c>
      <c r="CH58" s="10" t="str">
        <f t="shared" si="131"/>
        <v>NO</v>
      </c>
      <c r="CI58" s="132">
        <f t="shared" si="132"/>
        <v>5328596</v>
      </c>
      <c r="CJ58" s="101">
        <v>422000</v>
      </c>
      <c r="CK58" s="112">
        <f t="shared" si="133"/>
        <v>422000</v>
      </c>
      <c r="CL58" s="10" t="str">
        <f t="shared" si="134"/>
        <v>NO</v>
      </c>
      <c r="CM58" s="132">
        <f t="shared" si="135"/>
        <v>5908000</v>
      </c>
      <c r="CN58" s="100">
        <v>380700</v>
      </c>
      <c r="CO58" s="112">
        <f t="shared" si="136"/>
        <v>380700</v>
      </c>
      <c r="CP58" s="10" t="str">
        <f t="shared" si="137"/>
        <v>NO</v>
      </c>
      <c r="CQ58" s="132">
        <f t="shared" si="138"/>
        <v>5329800</v>
      </c>
      <c r="CR58" s="100">
        <v>367926</v>
      </c>
      <c r="CS58" s="112">
        <f t="shared" si="139"/>
        <v>367926</v>
      </c>
      <c r="CT58" s="10" t="str">
        <f t="shared" si="140"/>
        <v>NO</v>
      </c>
      <c r="CU58" s="132">
        <f t="shared" si="141"/>
        <v>5150964</v>
      </c>
      <c r="CV58" s="10"/>
      <c r="CW58" s="10"/>
      <c r="CX58" s="10"/>
      <c r="CY58" s="10"/>
      <c r="CZ58" s="101">
        <v>400490</v>
      </c>
      <c r="DA58" s="112">
        <f t="shared" si="142"/>
        <v>400490</v>
      </c>
      <c r="DB58" s="10" t="str">
        <f t="shared" si="143"/>
        <v>NO</v>
      </c>
      <c r="DC58" s="132">
        <f t="shared" si="144"/>
        <v>5606860</v>
      </c>
      <c r="DD58" s="101">
        <v>401759</v>
      </c>
      <c r="DE58" s="112">
        <f t="shared" si="145"/>
        <v>401759</v>
      </c>
      <c r="DF58" s="10" t="str">
        <f t="shared" si="146"/>
        <v>NO</v>
      </c>
      <c r="DG58" s="132">
        <f t="shared" si="147"/>
        <v>5624626</v>
      </c>
      <c r="DH58" s="101">
        <v>374270</v>
      </c>
      <c r="DI58" s="112">
        <f t="shared" si="148"/>
        <v>374270</v>
      </c>
      <c r="DJ58" s="10" t="str">
        <f t="shared" si="149"/>
        <v>NO</v>
      </c>
      <c r="DK58" s="132">
        <f t="shared" si="150"/>
        <v>5239780</v>
      </c>
      <c r="DL58" s="10"/>
      <c r="DM58" s="10"/>
      <c r="DN58" s="10"/>
      <c r="DO58" s="10"/>
      <c r="DP58" s="10"/>
      <c r="DQ58" s="10"/>
      <c r="DR58" s="10"/>
      <c r="DS58" s="10"/>
      <c r="DT58" s="10"/>
      <c r="DU58" s="10"/>
      <c r="DV58" s="10"/>
      <c r="DW58" s="10"/>
      <c r="DX58" s="10"/>
      <c r="DY58" s="10"/>
      <c r="DZ58" s="10"/>
      <c r="EA58" s="10"/>
    </row>
    <row r="59" spans="1:131" ht="15" customHeight="1" x14ac:dyDescent="0.2">
      <c r="A59" s="39">
        <v>39</v>
      </c>
      <c r="B59" s="25" t="s">
        <v>275</v>
      </c>
      <c r="C59" s="25"/>
      <c r="D59" s="25"/>
      <c r="E59" s="25"/>
      <c r="F59" s="25"/>
      <c r="G59" s="25"/>
      <c r="H59" s="30" t="s">
        <v>261</v>
      </c>
      <c r="I59" s="32">
        <v>448</v>
      </c>
      <c r="J59" s="27">
        <v>488904</v>
      </c>
      <c r="K59" s="28">
        <f t="shared" si="78"/>
        <v>219028992</v>
      </c>
      <c r="L59" s="101">
        <v>420457</v>
      </c>
      <c r="M59" s="112">
        <f t="shared" si="79"/>
        <v>420457</v>
      </c>
      <c r="N59" s="10" t="str">
        <f t="shared" si="80"/>
        <v>NO</v>
      </c>
      <c r="O59" s="132">
        <f t="shared" si="81"/>
        <v>188364736</v>
      </c>
      <c r="P59" s="138">
        <v>469348</v>
      </c>
      <c r="Q59" s="112">
        <f t="shared" si="82"/>
        <v>469348</v>
      </c>
      <c r="R59" s="10" t="str">
        <f t="shared" si="83"/>
        <v>NO</v>
      </c>
      <c r="S59" s="132">
        <f t="shared" si="84"/>
        <v>210267904</v>
      </c>
      <c r="T59" s="144">
        <v>425346</v>
      </c>
      <c r="U59" s="112">
        <f t="shared" si="85"/>
        <v>425346</v>
      </c>
      <c r="V59" s="10" t="str">
        <f t="shared" si="86"/>
        <v>NO</v>
      </c>
      <c r="W59" s="132">
        <f t="shared" si="87"/>
        <v>190555008</v>
      </c>
      <c r="X59" s="163">
        <v>444903</v>
      </c>
      <c r="Y59" s="112">
        <f t="shared" si="88"/>
        <v>444903</v>
      </c>
      <c r="Z59" s="164" t="str">
        <f t="shared" si="89"/>
        <v>NO</v>
      </c>
      <c r="AA59" s="132">
        <f t="shared" si="90"/>
        <v>199316544</v>
      </c>
      <c r="AB59" s="28">
        <v>463139</v>
      </c>
      <c r="AC59" s="112">
        <f t="shared" si="91"/>
        <v>463139</v>
      </c>
      <c r="AD59" s="10" t="str">
        <f t="shared" si="92"/>
        <v>NO</v>
      </c>
      <c r="AE59" s="132">
        <f t="shared" si="93"/>
        <v>207486272</v>
      </c>
      <c r="AF59" s="28">
        <v>463000</v>
      </c>
      <c r="AG59" s="112">
        <f t="shared" si="94"/>
        <v>463000</v>
      </c>
      <c r="AH59" s="10" t="str">
        <f t="shared" si="95"/>
        <v>NO</v>
      </c>
      <c r="AI59" s="132">
        <f t="shared" si="96"/>
        <v>207424000</v>
      </c>
      <c r="AJ59" s="28">
        <v>390000</v>
      </c>
      <c r="AK59" s="112">
        <f t="shared" si="97"/>
        <v>390000</v>
      </c>
      <c r="AL59" s="10" t="str">
        <f t="shared" si="98"/>
        <v>NO</v>
      </c>
      <c r="AM59" s="132">
        <f t="shared" si="99"/>
        <v>174720000</v>
      </c>
      <c r="AN59" s="158">
        <v>450182.8</v>
      </c>
      <c r="AO59" s="112">
        <f t="shared" si="100"/>
        <v>450183</v>
      </c>
      <c r="AP59" s="10" t="str">
        <f t="shared" si="101"/>
        <v>NO</v>
      </c>
      <c r="AQ59" s="132">
        <f t="shared" si="102"/>
        <v>201681984</v>
      </c>
      <c r="AR59" s="27">
        <v>435760</v>
      </c>
      <c r="AS59" s="112">
        <f t="shared" si="103"/>
        <v>435760</v>
      </c>
      <c r="AT59" s="10" t="str">
        <f t="shared" si="104"/>
        <v>NO</v>
      </c>
      <c r="AU59" s="132">
        <f t="shared" si="105"/>
        <v>195220480</v>
      </c>
      <c r="AV59" s="28">
        <v>440014</v>
      </c>
      <c r="AW59" s="112">
        <f t="shared" si="106"/>
        <v>440014</v>
      </c>
      <c r="AX59" s="10" t="str">
        <f t="shared" si="107"/>
        <v>NO</v>
      </c>
      <c r="AY59" s="132">
        <f t="shared" si="108"/>
        <v>197126272</v>
      </c>
      <c r="AZ59" s="10"/>
      <c r="BA59" s="10"/>
      <c r="BB59" s="10"/>
      <c r="BC59" s="10"/>
      <c r="BD59" s="28">
        <v>330707</v>
      </c>
      <c r="BE59" s="112">
        <f t="shared" si="109"/>
        <v>330707</v>
      </c>
      <c r="BF59" s="10" t="str">
        <f t="shared" si="110"/>
        <v>NO</v>
      </c>
      <c r="BG59" s="132">
        <f t="shared" si="111"/>
        <v>148156736</v>
      </c>
      <c r="BH59" s="28">
        <v>452236</v>
      </c>
      <c r="BI59" s="112">
        <f t="shared" si="112"/>
        <v>452236</v>
      </c>
      <c r="BJ59" s="10" t="str">
        <f t="shared" si="113"/>
        <v>NO</v>
      </c>
      <c r="BK59" s="132">
        <f t="shared" si="114"/>
        <v>202601728</v>
      </c>
      <c r="BL59" s="28">
        <v>441450</v>
      </c>
      <c r="BM59" s="112">
        <f t="shared" si="115"/>
        <v>441450</v>
      </c>
      <c r="BN59" s="10" t="str">
        <f t="shared" si="116"/>
        <v>NO</v>
      </c>
      <c r="BO59" s="132">
        <f t="shared" si="117"/>
        <v>197769600</v>
      </c>
      <c r="BP59" s="112">
        <v>435613</v>
      </c>
      <c r="BQ59" s="112">
        <f t="shared" si="118"/>
        <v>435613</v>
      </c>
      <c r="BR59" s="10" t="str">
        <f t="shared" si="119"/>
        <v>NO</v>
      </c>
      <c r="BS59" s="132">
        <f t="shared" si="120"/>
        <v>195154624</v>
      </c>
      <c r="BT59" s="112">
        <v>463140</v>
      </c>
      <c r="BU59" s="112">
        <f t="shared" si="121"/>
        <v>463140</v>
      </c>
      <c r="BV59" s="10" t="str">
        <f t="shared" si="122"/>
        <v>NO</v>
      </c>
      <c r="BW59" s="132">
        <f t="shared" si="123"/>
        <v>207486720</v>
      </c>
      <c r="BX59" s="132">
        <v>415572</v>
      </c>
      <c r="BY59" s="112">
        <f t="shared" si="124"/>
        <v>415572</v>
      </c>
      <c r="BZ59" s="10" t="str">
        <f t="shared" si="125"/>
        <v>NO</v>
      </c>
      <c r="CA59" s="132">
        <f t="shared" si="126"/>
        <v>186176256</v>
      </c>
      <c r="CB59" s="177">
        <v>465342</v>
      </c>
      <c r="CC59" s="112">
        <f t="shared" si="127"/>
        <v>465342</v>
      </c>
      <c r="CD59" s="10" t="str">
        <f t="shared" si="128"/>
        <v>NO</v>
      </c>
      <c r="CE59" s="132">
        <f t="shared" si="129"/>
        <v>208473216</v>
      </c>
      <c r="CF59" s="101">
        <v>440014</v>
      </c>
      <c r="CG59" s="112">
        <f t="shared" si="130"/>
        <v>440014</v>
      </c>
      <c r="CH59" s="10" t="str">
        <f t="shared" si="131"/>
        <v>NO</v>
      </c>
      <c r="CI59" s="132">
        <f t="shared" si="132"/>
        <v>197126272</v>
      </c>
      <c r="CJ59" s="101">
        <v>488000</v>
      </c>
      <c r="CK59" s="112">
        <f t="shared" si="133"/>
        <v>488000</v>
      </c>
      <c r="CL59" s="10" t="str">
        <f t="shared" si="134"/>
        <v>NO</v>
      </c>
      <c r="CM59" s="132">
        <f t="shared" si="135"/>
        <v>218624000</v>
      </c>
      <c r="CN59" s="100">
        <v>440000</v>
      </c>
      <c r="CO59" s="112">
        <f t="shared" si="136"/>
        <v>440000</v>
      </c>
      <c r="CP59" s="10" t="str">
        <f t="shared" si="137"/>
        <v>NO</v>
      </c>
      <c r="CQ59" s="132">
        <f t="shared" si="138"/>
        <v>197120000</v>
      </c>
      <c r="CR59" s="100">
        <v>425346</v>
      </c>
      <c r="CS59" s="112">
        <f t="shared" si="139"/>
        <v>425346</v>
      </c>
      <c r="CT59" s="10" t="str">
        <f t="shared" si="140"/>
        <v>NO</v>
      </c>
      <c r="CU59" s="132">
        <f t="shared" si="141"/>
        <v>190555008</v>
      </c>
      <c r="CV59" s="10"/>
      <c r="CW59" s="10"/>
      <c r="CX59" s="10"/>
      <c r="CY59" s="10"/>
      <c r="CZ59" s="101">
        <v>391612</v>
      </c>
      <c r="DA59" s="112">
        <f t="shared" si="142"/>
        <v>391612</v>
      </c>
      <c r="DB59" s="10" t="str">
        <f t="shared" si="143"/>
        <v>NO</v>
      </c>
      <c r="DC59" s="132">
        <f t="shared" si="144"/>
        <v>175442176</v>
      </c>
      <c r="DD59" s="101">
        <v>391123</v>
      </c>
      <c r="DE59" s="112">
        <f t="shared" si="145"/>
        <v>391123</v>
      </c>
      <c r="DF59" s="10" t="str">
        <f t="shared" si="146"/>
        <v>NO</v>
      </c>
      <c r="DG59" s="132">
        <f t="shared" si="147"/>
        <v>175223104</v>
      </c>
      <c r="DH59" s="101">
        <v>432680</v>
      </c>
      <c r="DI59" s="112">
        <f t="shared" si="148"/>
        <v>432680</v>
      </c>
      <c r="DJ59" s="10" t="str">
        <f t="shared" si="149"/>
        <v>NO</v>
      </c>
      <c r="DK59" s="132">
        <f t="shared" si="150"/>
        <v>193840640</v>
      </c>
      <c r="DL59" s="10"/>
      <c r="DM59" s="10"/>
      <c r="DN59" s="10"/>
      <c r="DO59" s="10"/>
      <c r="DP59" s="10"/>
      <c r="DQ59" s="10"/>
      <c r="DR59" s="10"/>
      <c r="DS59" s="10"/>
      <c r="DT59" s="10"/>
      <c r="DU59" s="10"/>
      <c r="DV59" s="10"/>
      <c r="DW59" s="10"/>
      <c r="DX59" s="10"/>
      <c r="DY59" s="10"/>
      <c r="DZ59" s="10"/>
      <c r="EA59" s="10"/>
    </row>
    <row r="60" spans="1:131" ht="15" customHeight="1" x14ac:dyDescent="0.2">
      <c r="A60" s="39">
        <v>40</v>
      </c>
      <c r="B60" s="25" t="s">
        <v>276</v>
      </c>
      <c r="C60" s="25"/>
      <c r="D60" s="25"/>
      <c r="E60" s="25"/>
      <c r="F60" s="25"/>
      <c r="G60" s="25"/>
      <c r="H60" s="30" t="s">
        <v>261</v>
      </c>
      <c r="I60" s="32">
        <v>8</v>
      </c>
      <c r="J60" s="27">
        <v>382309</v>
      </c>
      <c r="K60" s="28">
        <f t="shared" si="78"/>
        <v>3058472</v>
      </c>
      <c r="L60" s="101">
        <v>378486</v>
      </c>
      <c r="M60" s="112">
        <f t="shared" si="79"/>
        <v>378486</v>
      </c>
      <c r="N60" s="10" t="str">
        <f t="shared" si="80"/>
        <v>NO</v>
      </c>
      <c r="O60" s="132">
        <f t="shared" si="81"/>
        <v>3027888</v>
      </c>
      <c r="P60" s="138">
        <v>367017</v>
      </c>
      <c r="Q60" s="112">
        <f t="shared" si="82"/>
        <v>367017</v>
      </c>
      <c r="R60" s="10" t="str">
        <f t="shared" si="83"/>
        <v>NO</v>
      </c>
      <c r="S60" s="132">
        <f t="shared" si="84"/>
        <v>2936136</v>
      </c>
      <c r="T60" s="144">
        <v>332608</v>
      </c>
      <c r="U60" s="112">
        <f t="shared" si="85"/>
        <v>332608</v>
      </c>
      <c r="V60" s="10" t="str">
        <f t="shared" si="86"/>
        <v>NO</v>
      </c>
      <c r="W60" s="132">
        <f t="shared" si="87"/>
        <v>2660864</v>
      </c>
      <c r="X60" s="163">
        <v>347901</v>
      </c>
      <c r="Y60" s="112">
        <f t="shared" si="88"/>
        <v>347901</v>
      </c>
      <c r="Z60" s="164" t="str">
        <f t="shared" si="89"/>
        <v>NO</v>
      </c>
      <c r="AA60" s="132">
        <f t="shared" si="90"/>
        <v>2783208</v>
      </c>
      <c r="AB60" s="28">
        <v>267616</v>
      </c>
      <c r="AC60" s="112">
        <f t="shared" si="91"/>
        <v>267616</v>
      </c>
      <c r="AD60" s="10" t="str">
        <f t="shared" si="92"/>
        <v>NO</v>
      </c>
      <c r="AE60" s="132">
        <f t="shared" si="93"/>
        <v>2140928</v>
      </c>
      <c r="AF60" s="28">
        <v>362100</v>
      </c>
      <c r="AG60" s="112">
        <f t="shared" si="94"/>
        <v>362100</v>
      </c>
      <c r="AH60" s="10" t="str">
        <f t="shared" si="95"/>
        <v>NO</v>
      </c>
      <c r="AI60" s="132">
        <f t="shared" si="96"/>
        <v>2896800</v>
      </c>
      <c r="AJ60" s="28">
        <v>320000</v>
      </c>
      <c r="AK60" s="112">
        <f t="shared" si="97"/>
        <v>320000</v>
      </c>
      <c r="AL60" s="10" t="str">
        <f t="shared" si="98"/>
        <v>NO</v>
      </c>
      <c r="AM60" s="132">
        <f t="shared" si="99"/>
        <v>2560000</v>
      </c>
      <c r="AN60" s="158">
        <v>352030.13</v>
      </c>
      <c r="AO60" s="112">
        <f t="shared" si="100"/>
        <v>352030</v>
      </c>
      <c r="AP60" s="10" t="str">
        <f t="shared" si="101"/>
        <v>NO</v>
      </c>
      <c r="AQ60" s="132">
        <f t="shared" si="102"/>
        <v>2816240</v>
      </c>
      <c r="AR60" s="27">
        <v>340752</v>
      </c>
      <c r="AS60" s="112">
        <f t="shared" si="103"/>
        <v>340752</v>
      </c>
      <c r="AT60" s="10" t="str">
        <f t="shared" si="104"/>
        <v>NO</v>
      </c>
      <c r="AU60" s="132">
        <f t="shared" si="105"/>
        <v>2726016</v>
      </c>
      <c r="AV60" s="28">
        <v>305847</v>
      </c>
      <c r="AW60" s="112">
        <f t="shared" si="106"/>
        <v>305847</v>
      </c>
      <c r="AX60" s="10" t="str">
        <f t="shared" si="107"/>
        <v>NO</v>
      </c>
      <c r="AY60" s="132">
        <f t="shared" si="108"/>
        <v>2446776</v>
      </c>
      <c r="AZ60" s="10"/>
      <c r="BA60" s="10"/>
      <c r="BB60" s="10"/>
      <c r="BC60" s="10"/>
      <c r="BD60" s="28">
        <v>258604</v>
      </c>
      <c r="BE60" s="112">
        <f t="shared" si="109"/>
        <v>258604</v>
      </c>
      <c r="BF60" s="10" t="str">
        <f t="shared" si="110"/>
        <v>NO</v>
      </c>
      <c r="BG60" s="132">
        <f t="shared" si="111"/>
        <v>2068832</v>
      </c>
      <c r="BH60" s="28">
        <v>376574</v>
      </c>
      <c r="BI60" s="112">
        <f t="shared" si="112"/>
        <v>376574</v>
      </c>
      <c r="BJ60" s="10" t="str">
        <f t="shared" si="113"/>
        <v>NO</v>
      </c>
      <c r="BK60" s="132">
        <f t="shared" si="114"/>
        <v>3012592</v>
      </c>
      <c r="BL60" s="28">
        <v>362309</v>
      </c>
      <c r="BM60" s="112">
        <f t="shared" si="115"/>
        <v>362309</v>
      </c>
      <c r="BN60" s="10" t="str">
        <f t="shared" si="116"/>
        <v>NO</v>
      </c>
      <c r="BO60" s="132">
        <f t="shared" si="117"/>
        <v>2898472</v>
      </c>
      <c r="BP60" s="112">
        <v>340637</v>
      </c>
      <c r="BQ60" s="112">
        <f t="shared" si="118"/>
        <v>340637</v>
      </c>
      <c r="BR60" s="10" t="str">
        <f t="shared" si="119"/>
        <v>NO</v>
      </c>
      <c r="BS60" s="132">
        <f t="shared" si="120"/>
        <v>2725096</v>
      </c>
      <c r="BT60" s="112">
        <v>362162</v>
      </c>
      <c r="BU60" s="112">
        <f t="shared" si="121"/>
        <v>362162</v>
      </c>
      <c r="BV60" s="10" t="str">
        <f t="shared" si="122"/>
        <v>NO</v>
      </c>
      <c r="BW60" s="132">
        <f t="shared" si="123"/>
        <v>2897296</v>
      </c>
      <c r="BX60" s="132">
        <v>324965</v>
      </c>
      <c r="BY60" s="112">
        <f t="shared" si="124"/>
        <v>324965</v>
      </c>
      <c r="BZ60" s="10" t="str">
        <f t="shared" si="125"/>
        <v>NO</v>
      </c>
      <c r="CA60" s="132">
        <f t="shared" si="126"/>
        <v>2599720</v>
      </c>
      <c r="CB60" s="177">
        <v>363863</v>
      </c>
      <c r="CC60" s="112">
        <f t="shared" si="127"/>
        <v>363863</v>
      </c>
      <c r="CD60" s="10" t="str">
        <f t="shared" si="128"/>
        <v>NO</v>
      </c>
      <c r="CE60" s="132">
        <f t="shared" si="129"/>
        <v>2910904</v>
      </c>
      <c r="CF60" s="101">
        <v>344078</v>
      </c>
      <c r="CG60" s="112">
        <f t="shared" si="130"/>
        <v>344078</v>
      </c>
      <c r="CH60" s="10" t="str">
        <f t="shared" si="131"/>
        <v>NO</v>
      </c>
      <c r="CI60" s="132">
        <f t="shared" si="132"/>
        <v>2752624</v>
      </c>
      <c r="CJ60" s="101">
        <v>382000</v>
      </c>
      <c r="CK60" s="112">
        <f t="shared" si="133"/>
        <v>382000</v>
      </c>
      <c r="CL60" s="10" t="str">
        <f t="shared" si="134"/>
        <v>NO</v>
      </c>
      <c r="CM60" s="132">
        <f t="shared" si="135"/>
        <v>3056000</v>
      </c>
      <c r="CN60" s="100">
        <v>344100</v>
      </c>
      <c r="CO60" s="112">
        <f t="shared" si="136"/>
        <v>344100</v>
      </c>
      <c r="CP60" s="10" t="str">
        <f t="shared" si="137"/>
        <v>NO</v>
      </c>
      <c r="CQ60" s="132">
        <f t="shared" si="138"/>
        <v>2752800</v>
      </c>
      <c r="CR60" s="100">
        <v>332609</v>
      </c>
      <c r="CS60" s="112">
        <f t="shared" si="139"/>
        <v>332609</v>
      </c>
      <c r="CT60" s="10" t="str">
        <f t="shared" si="140"/>
        <v>NO</v>
      </c>
      <c r="CU60" s="132">
        <f t="shared" si="141"/>
        <v>2660872</v>
      </c>
      <c r="CV60" s="10"/>
      <c r="CW60" s="10"/>
      <c r="CX60" s="10"/>
      <c r="CY60" s="10"/>
      <c r="CZ60" s="101">
        <v>362047</v>
      </c>
      <c r="DA60" s="112">
        <f t="shared" si="142"/>
        <v>362047</v>
      </c>
      <c r="DB60" s="10" t="str">
        <f t="shared" si="143"/>
        <v>NO</v>
      </c>
      <c r="DC60" s="132">
        <f t="shared" si="144"/>
        <v>2896376</v>
      </c>
      <c r="DD60" s="101">
        <v>363194</v>
      </c>
      <c r="DE60" s="112">
        <f t="shared" si="145"/>
        <v>363194</v>
      </c>
      <c r="DF60" s="10" t="str">
        <f t="shared" si="146"/>
        <v>NO</v>
      </c>
      <c r="DG60" s="132">
        <f t="shared" si="147"/>
        <v>2905552</v>
      </c>
      <c r="DH60" s="101">
        <v>338343</v>
      </c>
      <c r="DI60" s="112">
        <f t="shared" si="148"/>
        <v>338343</v>
      </c>
      <c r="DJ60" s="10" t="str">
        <f t="shared" si="149"/>
        <v>NO</v>
      </c>
      <c r="DK60" s="132">
        <f t="shared" si="150"/>
        <v>2706744</v>
      </c>
      <c r="DL60" s="10"/>
      <c r="DM60" s="10"/>
      <c r="DN60" s="10"/>
      <c r="DO60" s="10"/>
      <c r="DP60" s="10"/>
      <c r="DQ60" s="10"/>
      <c r="DR60" s="10"/>
      <c r="DS60" s="10"/>
      <c r="DT60" s="10"/>
      <c r="DU60" s="10"/>
      <c r="DV60" s="10"/>
      <c r="DW60" s="10"/>
      <c r="DX60" s="10"/>
      <c r="DY60" s="10"/>
      <c r="DZ60" s="10"/>
      <c r="EA60" s="10"/>
    </row>
    <row r="61" spans="1:131" ht="15" customHeight="1" x14ac:dyDescent="0.2">
      <c r="A61" s="39">
        <v>41</v>
      </c>
      <c r="B61" s="25" t="s">
        <v>277</v>
      </c>
      <c r="C61" s="25"/>
      <c r="D61" s="25"/>
      <c r="E61" s="25"/>
      <c r="F61" s="25"/>
      <c r="G61" s="25"/>
      <c r="H61" s="30" t="s">
        <v>261</v>
      </c>
      <c r="I61" s="32">
        <v>8</v>
      </c>
      <c r="J61" s="27">
        <v>741127</v>
      </c>
      <c r="K61" s="28">
        <f t="shared" si="78"/>
        <v>5929016</v>
      </c>
      <c r="L61" s="101">
        <v>733716</v>
      </c>
      <c r="M61" s="112">
        <f t="shared" si="79"/>
        <v>733716</v>
      </c>
      <c r="N61" s="10" t="str">
        <f t="shared" si="80"/>
        <v>NO</v>
      </c>
      <c r="O61" s="132">
        <f t="shared" si="81"/>
        <v>5869728</v>
      </c>
      <c r="P61" s="138">
        <v>711482</v>
      </c>
      <c r="Q61" s="112">
        <f t="shared" si="82"/>
        <v>711482</v>
      </c>
      <c r="R61" s="10" t="str">
        <f t="shared" si="83"/>
        <v>NO</v>
      </c>
      <c r="S61" s="132">
        <f t="shared" si="84"/>
        <v>5691856</v>
      </c>
      <c r="T61" s="144">
        <v>644780</v>
      </c>
      <c r="U61" s="112">
        <f t="shared" si="85"/>
        <v>644780</v>
      </c>
      <c r="V61" s="10" t="str">
        <f t="shared" si="86"/>
        <v>NO</v>
      </c>
      <c r="W61" s="132">
        <f t="shared" si="87"/>
        <v>5158240</v>
      </c>
      <c r="X61" s="163">
        <v>674426</v>
      </c>
      <c r="Y61" s="112">
        <f t="shared" si="88"/>
        <v>674426</v>
      </c>
      <c r="Z61" s="164" t="str">
        <f t="shared" si="89"/>
        <v>NO</v>
      </c>
      <c r="AA61" s="132">
        <f t="shared" si="90"/>
        <v>5395408</v>
      </c>
      <c r="AB61" s="28">
        <v>518789</v>
      </c>
      <c r="AC61" s="112">
        <f t="shared" si="91"/>
        <v>518789</v>
      </c>
      <c r="AD61" s="10" t="str">
        <f t="shared" si="92"/>
        <v>NO</v>
      </c>
      <c r="AE61" s="132">
        <f t="shared" si="93"/>
        <v>4150312</v>
      </c>
      <c r="AF61" s="28">
        <v>701800</v>
      </c>
      <c r="AG61" s="112">
        <f t="shared" si="94"/>
        <v>701800</v>
      </c>
      <c r="AH61" s="10" t="str">
        <f t="shared" si="95"/>
        <v>NO</v>
      </c>
      <c r="AI61" s="132">
        <f t="shared" si="96"/>
        <v>5614400</v>
      </c>
      <c r="AJ61" s="28">
        <v>625000</v>
      </c>
      <c r="AK61" s="112">
        <f t="shared" si="97"/>
        <v>625000</v>
      </c>
      <c r="AL61" s="10" t="str">
        <f t="shared" si="98"/>
        <v>NO</v>
      </c>
      <c r="AM61" s="132">
        <f t="shared" si="99"/>
        <v>5000000</v>
      </c>
      <c r="AN61" s="158">
        <v>682429.74</v>
      </c>
      <c r="AO61" s="112">
        <f t="shared" si="100"/>
        <v>682430</v>
      </c>
      <c r="AP61" s="10" t="str">
        <f t="shared" si="101"/>
        <v>NO</v>
      </c>
      <c r="AQ61" s="132">
        <f t="shared" si="102"/>
        <v>5459440</v>
      </c>
      <c r="AR61" s="27">
        <v>660566</v>
      </c>
      <c r="AS61" s="112">
        <f t="shared" si="103"/>
        <v>660566</v>
      </c>
      <c r="AT61" s="10" t="str">
        <f t="shared" si="104"/>
        <v>NO</v>
      </c>
      <c r="AU61" s="132">
        <f t="shared" si="105"/>
        <v>5284528</v>
      </c>
      <c r="AV61" s="28">
        <v>592902</v>
      </c>
      <c r="AW61" s="112">
        <f t="shared" si="106"/>
        <v>592902</v>
      </c>
      <c r="AX61" s="10" t="str">
        <f t="shared" si="107"/>
        <v>NO</v>
      </c>
      <c r="AY61" s="132">
        <f t="shared" si="108"/>
        <v>4743216</v>
      </c>
      <c r="AZ61" s="10"/>
      <c r="BA61" s="10"/>
      <c r="BB61" s="10"/>
      <c r="BC61" s="10"/>
      <c r="BD61" s="28">
        <v>501318</v>
      </c>
      <c r="BE61" s="112">
        <f t="shared" si="109"/>
        <v>501318</v>
      </c>
      <c r="BF61" s="10" t="str">
        <f t="shared" si="110"/>
        <v>NO</v>
      </c>
      <c r="BG61" s="132">
        <f t="shared" si="111"/>
        <v>4010544</v>
      </c>
      <c r="BH61" s="28">
        <v>730010</v>
      </c>
      <c r="BI61" s="112">
        <f t="shared" si="112"/>
        <v>730010</v>
      </c>
      <c r="BJ61" s="10" t="str">
        <f t="shared" si="113"/>
        <v>NO</v>
      </c>
      <c r="BK61" s="132">
        <f t="shared" si="114"/>
        <v>5840080</v>
      </c>
      <c r="BL61" s="28">
        <v>711127</v>
      </c>
      <c r="BM61" s="112">
        <f t="shared" si="115"/>
        <v>711127</v>
      </c>
      <c r="BN61" s="10" t="str">
        <f t="shared" si="116"/>
        <v>NO</v>
      </c>
      <c r="BO61" s="132">
        <f t="shared" si="117"/>
        <v>5689016</v>
      </c>
      <c r="BP61" s="112">
        <v>660344</v>
      </c>
      <c r="BQ61" s="112">
        <f t="shared" si="118"/>
        <v>660344</v>
      </c>
      <c r="BR61" s="10" t="str">
        <f t="shared" si="119"/>
        <v>NO</v>
      </c>
      <c r="BS61" s="132">
        <f t="shared" si="120"/>
        <v>5282752</v>
      </c>
      <c r="BT61" s="112">
        <v>702070</v>
      </c>
      <c r="BU61" s="112">
        <f t="shared" si="121"/>
        <v>702070</v>
      </c>
      <c r="BV61" s="10" t="str">
        <f t="shared" si="122"/>
        <v>NO</v>
      </c>
      <c r="BW61" s="132">
        <f t="shared" si="123"/>
        <v>5616560</v>
      </c>
      <c r="BX61" s="132">
        <v>629963</v>
      </c>
      <c r="BY61" s="112">
        <f t="shared" si="124"/>
        <v>629963</v>
      </c>
      <c r="BZ61" s="10" t="str">
        <f t="shared" si="125"/>
        <v>NO</v>
      </c>
      <c r="CA61" s="132">
        <f t="shared" si="126"/>
        <v>5039704</v>
      </c>
      <c r="CB61" s="177">
        <v>705458</v>
      </c>
      <c r="CC61" s="112">
        <f t="shared" si="127"/>
        <v>705458</v>
      </c>
      <c r="CD61" s="10" t="str">
        <f t="shared" si="128"/>
        <v>NO</v>
      </c>
      <c r="CE61" s="132">
        <f t="shared" si="129"/>
        <v>5643664</v>
      </c>
      <c r="CF61" s="101">
        <v>667014</v>
      </c>
      <c r="CG61" s="112">
        <f t="shared" si="130"/>
        <v>667014</v>
      </c>
      <c r="CH61" s="10" t="str">
        <f t="shared" si="131"/>
        <v>NO</v>
      </c>
      <c r="CI61" s="132">
        <f t="shared" si="132"/>
        <v>5336112</v>
      </c>
      <c r="CJ61" s="101">
        <v>741000</v>
      </c>
      <c r="CK61" s="112">
        <f t="shared" si="133"/>
        <v>741000</v>
      </c>
      <c r="CL61" s="10" t="str">
        <f t="shared" si="134"/>
        <v>NO</v>
      </c>
      <c r="CM61" s="132">
        <f t="shared" si="135"/>
        <v>5928000</v>
      </c>
      <c r="CN61" s="100">
        <v>670000</v>
      </c>
      <c r="CO61" s="112">
        <f t="shared" si="136"/>
        <v>670000</v>
      </c>
      <c r="CP61" s="10" t="str">
        <f t="shared" si="137"/>
        <v>NO</v>
      </c>
      <c r="CQ61" s="132">
        <f t="shared" si="138"/>
        <v>5360000</v>
      </c>
      <c r="CR61" s="100">
        <v>644780</v>
      </c>
      <c r="CS61" s="112">
        <f t="shared" si="139"/>
        <v>644780</v>
      </c>
      <c r="CT61" s="10" t="str">
        <f t="shared" si="140"/>
        <v>NO</v>
      </c>
      <c r="CU61" s="132">
        <f t="shared" si="141"/>
        <v>5158240</v>
      </c>
      <c r="CV61" s="10"/>
      <c r="CW61" s="10"/>
      <c r="CX61" s="10"/>
      <c r="CY61" s="10"/>
      <c r="CZ61" s="101">
        <v>701847</v>
      </c>
      <c r="DA61" s="112">
        <f t="shared" si="142"/>
        <v>701847</v>
      </c>
      <c r="DB61" s="10" t="str">
        <f t="shared" si="143"/>
        <v>NO</v>
      </c>
      <c r="DC61" s="132">
        <f t="shared" si="144"/>
        <v>5614776</v>
      </c>
      <c r="DD61" s="101">
        <v>704071</v>
      </c>
      <c r="DE61" s="112">
        <f t="shared" si="145"/>
        <v>704071</v>
      </c>
      <c r="DF61" s="10" t="str">
        <f t="shared" si="146"/>
        <v>NO</v>
      </c>
      <c r="DG61" s="132">
        <f t="shared" si="147"/>
        <v>5632568</v>
      </c>
      <c r="DH61" s="101">
        <v>655897</v>
      </c>
      <c r="DI61" s="112">
        <f t="shared" si="148"/>
        <v>655897</v>
      </c>
      <c r="DJ61" s="10" t="str">
        <f t="shared" si="149"/>
        <v>NO</v>
      </c>
      <c r="DK61" s="132">
        <f t="shared" si="150"/>
        <v>5247176</v>
      </c>
      <c r="DL61" s="10"/>
      <c r="DM61" s="10"/>
      <c r="DN61" s="10"/>
      <c r="DO61" s="10"/>
      <c r="DP61" s="10"/>
      <c r="DQ61" s="10"/>
      <c r="DR61" s="10"/>
      <c r="DS61" s="10"/>
      <c r="DT61" s="10"/>
      <c r="DU61" s="10"/>
      <c r="DV61" s="10"/>
      <c r="DW61" s="10"/>
      <c r="DX61" s="10"/>
      <c r="DY61" s="10"/>
      <c r="DZ61" s="10"/>
      <c r="EA61" s="10"/>
    </row>
    <row r="62" spans="1:131" ht="15" customHeight="1" x14ac:dyDescent="0.2">
      <c r="A62" s="39">
        <v>42</v>
      </c>
      <c r="B62" s="25" t="s">
        <v>278</v>
      </c>
      <c r="C62" s="25"/>
      <c r="D62" s="25"/>
      <c r="E62" s="25"/>
      <c r="F62" s="25"/>
      <c r="G62" s="25"/>
      <c r="H62" s="30" t="s">
        <v>231</v>
      </c>
      <c r="I62" s="32">
        <v>28</v>
      </c>
      <c r="J62" s="27">
        <v>373193</v>
      </c>
      <c r="K62" s="28">
        <f t="shared" si="78"/>
        <v>10449404</v>
      </c>
      <c r="L62" s="101">
        <v>369461</v>
      </c>
      <c r="M62" s="112">
        <f t="shared" si="79"/>
        <v>369461</v>
      </c>
      <c r="N62" s="10" t="str">
        <f t="shared" si="80"/>
        <v>NO</v>
      </c>
      <c r="O62" s="132">
        <f t="shared" si="81"/>
        <v>10344908</v>
      </c>
      <c r="P62" s="138">
        <v>373118</v>
      </c>
      <c r="Q62" s="112">
        <f t="shared" si="82"/>
        <v>373118</v>
      </c>
      <c r="R62" s="10" t="str">
        <f t="shared" si="83"/>
        <v>NO</v>
      </c>
      <c r="S62" s="132">
        <f t="shared" si="84"/>
        <v>10447304</v>
      </c>
      <c r="T62" s="144">
        <v>350800</v>
      </c>
      <c r="U62" s="112">
        <f t="shared" si="85"/>
        <v>350800</v>
      </c>
      <c r="V62" s="10" t="str">
        <f t="shared" si="86"/>
        <v>NO</v>
      </c>
      <c r="W62" s="132">
        <f t="shared" si="87"/>
        <v>9822400</v>
      </c>
      <c r="X62" s="163">
        <v>339606</v>
      </c>
      <c r="Y62" s="112">
        <f t="shared" si="88"/>
        <v>339606</v>
      </c>
      <c r="Z62" s="164" t="str">
        <f t="shared" si="89"/>
        <v>NO</v>
      </c>
      <c r="AA62" s="132">
        <f t="shared" si="90"/>
        <v>9508968</v>
      </c>
      <c r="AB62" s="28">
        <v>353526</v>
      </c>
      <c r="AC62" s="112">
        <f t="shared" si="91"/>
        <v>353526</v>
      </c>
      <c r="AD62" s="10" t="str">
        <f t="shared" si="92"/>
        <v>NO</v>
      </c>
      <c r="AE62" s="132">
        <f t="shared" si="93"/>
        <v>9898728</v>
      </c>
      <c r="AF62" s="28">
        <v>353400</v>
      </c>
      <c r="AG62" s="112">
        <f t="shared" si="94"/>
        <v>353400</v>
      </c>
      <c r="AH62" s="10" t="str">
        <f t="shared" si="95"/>
        <v>NO</v>
      </c>
      <c r="AI62" s="132">
        <f t="shared" si="96"/>
        <v>9895200</v>
      </c>
      <c r="AJ62" s="28">
        <v>300000</v>
      </c>
      <c r="AK62" s="112">
        <f t="shared" si="97"/>
        <v>300000</v>
      </c>
      <c r="AL62" s="10" t="str">
        <f t="shared" si="98"/>
        <v>NO</v>
      </c>
      <c r="AM62" s="132">
        <f t="shared" si="99"/>
        <v>8400000</v>
      </c>
      <c r="AN62" s="158">
        <v>343636.11</v>
      </c>
      <c r="AO62" s="112">
        <f t="shared" si="100"/>
        <v>343636</v>
      </c>
      <c r="AP62" s="10" t="str">
        <f t="shared" si="101"/>
        <v>NO</v>
      </c>
      <c r="AQ62" s="132">
        <f t="shared" si="102"/>
        <v>9621808</v>
      </c>
      <c r="AR62" s="27">
        <v>332627</v>
      </c>
      <c r="AS62" s="112">
        <f t="shared" si="103"/>
        <v>332627</v>
      </c>
      <c r="AT62" s="10" t="str">
        <f t="shared" si="104"/>
        <v>NO</v>
      </c>
      <c r="AU62" s="132">
        <f t="shared" si="105"/>
        <v>9313556</v>
      </c>
      <c r="AV62" s="28">
        <v>298554</v>
      </c>
      <c r="AW62" s="112">
        <f t="shared" si="106"/>
        <v>298554</v>
      </c>
      <c r="AX62" s="10" t="str">
        <f t="shared" si="107"/>
        <v>NO</v>
      </c>
      <c r="AY62" s="132">
        <f t="shared" si="108"/>
        <v>8359512</v>
      </c>
      <c r="AZ62" s="10"/>
      <c r="BA62" s="10"/>
      <c r="BB62" s="10"/>
      <c r="BC62" s="10"/>
      <c r="BD62" s="28">
        <v>252437</v>
      </c>
      <c r="BE62" s="112">
        <f t="shared" si="109"/>
        <v>252437</v>
      </c>
      <c r="BF62" s="10" t="str">
        <f t="shared" si="110"/>
        <v>NO</v>
      </c>
      <c r="BG62" s="132">
        <f t="shared" si="111"/>
        <v>7068236</v>
      </c>
      <c r="BH62" s="28">
        <v>367595</v>
      </c>
      <c r="BI62" s="112">
        <f t="shared" si="112"/>
        <v>367595</v>
      </c>
      <c r="BJ62" s="10" t="str">
        <f t="shared" si="113"/>
        <v>NO</v>
      </c>
      <c r="BK62" s="132">
        <f t="shared" si="114"/>
        <v>10292660</v>
      </c>
      <c r="BL62" s="28">
        <v>353193</v>
      </c>
      <c r="BM62" s="112">
        <f t="shared" si="115"/>
        <v>353193</v>
      </c>
      <c r="BN62" s="10" t="str">
        <f t="shared" si="116"/>
        <v>NO</v>
      </c>
      <c r="BO62" s="132">
        <f t="shared" si="117"/>
        <v>9889404</v>
      </c>
      <c r="BP62" s="112">
        <v>332515</v>
      </c>
      <c r="BQ62" s="112">
        <f t="shared" si="118"/>
        <v>332515</v>
      </c>
      <c r="BR62" s="10" t="str">
        <f t="shared" si="119"/>
        <v>NO</v>
      </c>
      <c r="BS62" s="132">
        <f t="shared" si="120"/>
        <v>9310420</v>
      </c>
      <c r="BT62" s="112">
        <v>353526</v>
      </c>
      <c r="BU62" s="112">
        <f t="shared" si="121"/>
        <v>353526</v>
      </c>
      <c r="BV62" s="10" t="str">
        <f t="shared" si="122"/>
        <v>NO</v>
      </c>
      <c r="BW62" s="132">
        <f t="shared" si="123"/>
        <v>9898728</v>
      </c>
      <c r="BX62" s="132">
        <v>317216</v>
      </c>
      <c r="BY62" s="112">
        <f t="shared" si="124"/>
        <v>317216</v>
      </c>
      <c r="BZ62" s="10" t="str">
        <f t="shared" si="125"/>
        <v>NO</v>
      </c>
      <c r="CA62" s="132">
        <f t="shared" si="126"/>
        <v>8882048</v>
      </c>
      <c r="CB62" s="177">
        <v>373093</v>
      </c>
      <c r="CC62" s="112">
        <f t="shared" si="127"/>
        <v>373093</v>
      </c>
      <c r="CD62" s="10" t="str">
        <f t="shared" si="128"/>
        <v>NO</v>
      </c>
      <c r="CE62" s="132">
        <f t="shared" si="129"/>
        <v>10446604</v>
      </c>
      <c r="CF62" s="101">
        <v>335874</v>
      </c>
      <c r="CG62" s="112">
        <f t="shared" si="130"/>
        <v>335874</v>
      </c>
      <c r="CH62" s="10" t="str">
        <f t="shared" si="131"/>
        <v>NO</v>
      </c>
      <c r="CI62" s="132">
        <f t="shared" si="132"/>
        <v>9404472</v>
      </c>
      <c r="CJ62" s="101">
        <v>373000</v>
      </c>
      <c r="CK62" s="112">
        <f t="shared" si="133"/>
        <v>373000</v>
      </c>
      <c r="CL62" s="10" t="str">
        <f t="shared" si="134"/>
        <v>NO</v>
      </c>
      <c r="CM62" s="132">
        <f t="shared" si="135"/>
        <v>10444000</v>
      </c>
      <c r="CN62" s="100">
        <v>335900</v>
      </c>
      <c r="CO62" s="112">
        <f t="shared" si="136"/>
        <v>335900</v>
      </c>
      <c r="CP62" s="10" t="str">
        <f t="shared" si="137"/>
        <v>NO</v>
      </c>
      <c r="CQ62" s="132">
        <f t="shared" si="138"/>
        <v>9405200</v>
      </c>
      <c r="CR62" s="100">
        <v>324678</v>
      </c>
      <c r="CS62" s="112">
        <f t="shared" si="139"/>
        <v>324678</v>
      </c>
      <c r="CT62" s="10" t="str">
        <f t="shared" si="140"/>
        <v>NO</v>
      </c>
      <c r="CU62" s="132">
        <f t="shared" si="141"/>
        <v>9090984</v>
      </c>
      <c r="CV62" s="10"/>
      <c r="CW62" s="10"/>
      <c r="CX62" s="10"/>
      <c r="CY62" s="10"/>
      <c r="CZ62" s="101">
        <v>353414</v>
      </c>
      <c r="DA62" s="112">
        <f t="shared" si="142"/>
        <v>353414</v>
      </c>
      <c r="DB62" s="10" t="str">
        <f t="shared" si="143"/>
        <v>NO</v>
      </c>
      <c r="DC62" s="132">
        <f t="shared" si="144"/>
        <v>9895592</v>
      </c>
      <c r="DD62" s="101">
        <v>354533</v>
      </c>
      <c r="DE62" s="112">
        <f t="shared" si="145"/>
        <v>354533</v>
      </c>
      <c r="DF62" s="10" t="str">
        <f t="shared" si="146"/>
        <v>NO</v>
      </c>
      <c r="DG62" s="132">
        <f t="shared" si="147"/>
        <v>9926924</v>
      </c>
      <c r="DH62" s="101">
        <v>330276</v>
      </c>
      <c r="DI62" s="112">
        <f t="shared" si="148"/>
        <v>330276</v>
      </c>
      <c r="DJ62" s="10" t="str">
        <f t="shared" si="149"/>
        <v>NO</v>
      </c>
      <c r="DK62" s="132">
        <f t="shared" si="150"/>
        <v>9247728</v>
      </c>
      <c r="DL62" s="10"/>
      <c r="DM62" s="10"/>
      <c r="DN62" s="10"/>
      <c r="DO62" s="10"/>
      <c r="DP62" s="10"/>
      <c r="DQ62" s="10"/>
      <c r="DR62" s="10"/>
      <c r="DS62" s="10"/>
      <c r="DT62" s="10"/>
      <c r="DU62" s="10"/>
      <c r="DV62" s="10"/>
      <c r="DW62" s="10"/>
      <c r="DX62" s="10"/>
      <c r="DY62" s="10"/>
      <c r="DZ62" s="10"/>
      <c r="EA62" s="10"/>
    </row>
    <row r="63" spans="1:131" ht="15" customHeight="1" x14ac:dyDescent="0.2">
      <c r="A63" s="39">
        <v>43</v>
      </c>
      <c r="B63" s="25" t="s">
        <v>279</v>
      </c>
      <c r="C63" s="25"/>
      <c r="D63" s="25"/>
      <c r="E63" s="25"/>
      <c r="F63" s="25"/>
      <c r="G63" s="25"/>
      <c r="H63" s="30" t="s">
        <v>261</v>
      </c>
      <c r="I63" s="32">
        <v>112</v>
      </c>
      <c r="J63" s="27">
        <v>278381</v>
      </c>
      <c r="K63" s="28">
        <f t="shared" si="78"/>
        <v>31178672</v>
      </c>
      <c r="L63" s="101">
        <v>222705</v>
      </c>
      <c r="M63" s="112">
        <f t="shared" si="79"/>
        <v>222705</v>
      </c>
      <c r="N63" s="10" t="str">
        <f t="shared" si="80"/>
        <v>NO</v>
      </c>
      <c r="O63" s="132">
        <f t="shared" si="81"/>
        <v>24942960</v>
      </c>
      <c r="P63" s="138">
        <v>278325</v>
      </c>
      <c r="Q63" s="112">
        <f t="shared" si="82"/>
        <v>278325</v>
      </c>
      <c r="R63" s="10" t="str">
        <f t="shared" si="83"/>
        <v>NO</v>
      </c>
      <c r="S63" s="132">
        <f t="shared" si="84"/>
        <v>31172400</v>
      </c>
      <c r="T63" s="144">
        <v>256110</v>
      </c>
      <c r="U63" s="112">
        <f t="shared" si="85"/>
        <v>256110</v>
      </c>
      <c r="V63" s="10" t="str">
        <f t="shared" si="86"/>
        <v>NO</v>
      </c>
      <c r="W63" s="132">
        <f t="shared" si="87"/>
        <v>28684320</v>
      </c>
      <c r="X63" s="163">
        <v>253327</v>
      </c>
      <c r="Y63" s="112">
        <f t="shared" si="88"/>
        <v>253327</v>
      </c>
      <c r="Z63" s="164" t="str">
        <f t="shared" si="89"/>
        <v>NO</v>
      </c>
      <c r="AA63" s="132">
        <f t="shared" si="90"/>
        <v>28372624</v>
      </c>
      <c r="AB63" s="28">
        <v>263710</v>
      </c>
      <c r="AC63" s="112">
        <f t="shared" si="91"/>
        <v>263710</v>
      </c>
      <c r="AD63" s="10" t="str">
        <f t="shared" si="92"/>
        <v>NO</v>
      </c>
      <c r="AE63" s="132">
        <f t="shared" si="93"/>
        <v>29535520</v>
      </c>
      <c r="AF63" s="28">
        <v>263600</v>
      </c>
      <c r="AG63" s="112">
        <f t="shared" si="94"/>
        <v>263600</v>
      </c>
      <c r="AH63" s="10" t="str">
        <f t="shared" si="95"/>
        <v>NO</v>
      </c>
      <c r="AI63" s="132">
        <f t="shared" si="96"/>
        <v>29523200</v>
      </c>
      <c r="AJ63" s="28">
        <v>250000</v>
      </c>
      <c r="AK63" s="112">
        <f t="shared" si="97"/>
        <v>250000</v>
      </c>
      <c r="AL63" s="10" t="str">
        <f t="shared" si="98"/>
        <v>NO</v>
      </c>
      <c r="AM63" s="132">
        <f t="shared" si="99"/>
        <v>28000000</v>
      </c>
      <c r="AN63" s="158">
        <v>256333.22</v>
      </c>
      <c r="AO63" s="112">
        <f t="shared" si="100"/>
        <v>256333</v>
      </c>
      <c r="AP63" s="10" t="str">
        <f t="shared" si="101"/>
        <v>NO</v>
      </c>
      <c r="AQ63" s="132">
        <f t="shared" si="102"/>
        <v>28709296</v>
      </c>
      <c r="AR63" s="27">
        <v>248121</v>
      </c>
      <c r="AS63" s="112">
        <f t="shared" si="103"/>
        <v>248121</v>
      </c>
      <c r="AT63" s="10" t="str">
        <f t="shared" si="104"/>
        <v>NO</v>
      </c>
      <c r="AU63" s="132">
        <f t="shared" si="105"/>
        <v>27789552</v>
      </c>
      <c r="AV63" s="28">
        <v>222705</v>
      </c>
      <c r="AW63" s="112">
        <f t="shared" si="106"/>
        <v>222705</v>
      </c>
      <c r="AX63" s="10" t="str">
        <f t="shared" si="107"/>
        <v>NO</v>
      </c>
      <c r="AY63" s="132">
        <f t="shared" si="108"/>
        <v>24942960</v>
      </c>
      <c r="AZ63" s="10"/>
      <c r="BA63" s="10"/>
      <c r="BB63" s="10"/>
      <c r="BC63" s="10"/>
      <c r="BD63" s="28">
        <v>188304</v>
      </c>
      <c r="BE63" s="112">
        <f t="shared" si="109"/>
        <v>188304</v>
      </c>
      <c r="BF63" s="10" t="str">
        <f t="shared" si="110"/>
        <v>NO</v>
      </c>
      <c r="BG63" s="132">
        <f t="shared" si="111"/>
        <v>21090048</v>
      </c>
      <c r="BH63" s="28">
        <v>272813</v>
      </c>
      <c r="BI63" s="112">
        <f t="shared" si="112"/>
        <v>272813</v>
      </c>
      <c r="BJ63" s="10" t="str">
        <f t="shared" si="113"/>
        <v>NO</v>
      </c>
      <c r="BK63" s="132">
        <f t="shared" si="114"/>
        <v>30555056</v>
      </c>
      <c r="BL63" s="28">
        <v>258381</v>
      </c>
      <c r="BM63" s="112">
        <f t="shared" si="115"/>
        <v>258381</v>
      </c>
      <c r="BN63" s="10" t="str">
        <f t="shared" si="116"/>
        <v>NO</v>
      </c>
      <c r="BO63" s="132">
        <f t="shared" si="117"/>
        <v>28938672</v>
      </c>
      <c r="BP63" s="112">
        <v>248037</v>
      </c>
      <c r="BQ63" s="112">
        <f t="shared" si="118"/>
        <v>248037</v>
      </c>
      <c r="BR63" s="10" t="str">
        <f t="shared" si="119"/>
        <v>NO</v>
      </c>
      <c r="BS63" s="132">
        <f t="shared" si="120"/>
        <v>27780144</v>
      </c>
      <c r="BT63" s="112">
        <v>263712</v>
      </c>
      <c r="BU63" s="112">
        <f t="shared" si="121"/>
        <v>263712</v>
      </c>
      <c r="BV63" s="10" t="str">
        <f t="shared" si="122"/>
        <v>NO</v>
      </c>
      <c r="BW63" s="132">
        <f t="shared" si="123"/>
        <v>29535744</v>
      </c>
      <c r="BX63" s="132">
        <v>236626</v>
      </c>
      <c r="BY63" s="112">
        <f t="shared" si="124"/>
        <v>236626</v>
      </c>
      <c r="BZ63" s="10" t="str">
        <f t="shared" si="125"/>
        <v>NO</v>
      </c>
      <c r="CA63" s="132">
        <f t="shared" si="126"/>
        <v>26502112</v>
      </c>
      <c r="CB63" s="177">
        <v>278281</v>
      </c>
      <c r="CC63" s="112">
        <f t="shared" si="127"/>
        <v>278281</v>
      </c>
      <c r="CD63" s="10" t="str">
        <f t="shared" si="128"/>
        <v>NO</v>
      </c>
      <c r="CE63" s="132">
        <f t="shared" si="129"/>
        <v>31167472</v>
      </c>
      <c r="CF63" s="101">
        <v>250543</v>
      </c>
      <c r="CG63" s="112">
        <f t="shared" si="130"/>
        <v>250543</v>
      </c>
      <c r="CH63" s="10" t="str">
        <f t="shared" si="131"/>
        <v>NO</v>
      </c>
      <c r="CI63" s="132">
        <f t="shared" si="132"/>
        <v>28060816</v>
      </c>
      <c r="CJ63" s="101">
        <v>278000</v>
      </c>
      <c r="CK63" s="112">
        <f t="shared" si="133"/>
        <v>278000</v>
      </c>
      <c r="CL63" s="10" t="str">
        <f t="shared" si="134"/>
        <v>NO</v>
      </c>
      <c r="CM63" s="132">
        <f t="shared" si="135"/>
        <v>31136000</v>
      </c>
      <c r="CN63" s="100">
        <v>250600</v>
      </c>
      <c r="CO63" s="112">
        <f t="shared" si="136"/>
        <v>250600</v>
      </c>
      <c r="CP63" s="10" t="str">
        <f t="shared" si="137"/>
        <v>NO</v>
      </c>
      <c r="CQ63" s="132">
        <f t="shared" si="138"/>
        <v>28067200</v>
      </c>
      <c r="CR63" s="100">
        <v>242191</v>
      </c>
      <c r="CS63" s="112">
        <f t="shared" si="139"/>
        <v>242191</v>
      </c>
      <c r="CT63" s="10" t="str">
        <f t="shared" si="140"/>
        <v>NO</v>
      </c>
      <c r="CU63" s="132">
        <f t="shared" si="141"/>
        <v>27125392</v>
      </c>
      <c r="CV63" s="10"/>
      <c r="CW63" s="10"/>
      <c r="CX63" s="10"/>
      <c r="CY63" s="10"/>
      <c r="CZ63" s="101">
        <v>263627</v>
      </c>
      <c r="DA63" s="112">
        <f t="shared" si="142"/>
        <v>263627</v>
      </c>
      <c r="DB63" s="10" t="str">
        <f t="shared" si="143"/>
        <v>NO</v>
      </c>
      <c r="DC63" s="132">
        <f t="shared" si="144"/>
        <v>29526224</v>
      </c>
      <c r="DD63" s="101">
        <v>264462</v>
      </c>
      <c r="DE63" s="112">
        <f t="shared" si="145"/>
        <v>264462</v>
      </c>
      <c r="DF63" s="10" t="str">
        <f t="shared" si="146"/>
        <v>NO</v>
      </c>
      <c r="DG63" s="132">
        <f t="shared" si="147"/>
        <v>29619744</v>
      </c>
      <c r="DH63" s="101">
        <v>246367</v>
      </c>
      <c r="DI63" s="112">
        <f t="shared" si="148"/>
        <v>246367</v>
      </c>
      <c r="DJ63" s="10" t="str">
        <f t="shared" si="149"/>
        <v>NO</v>
      </c>
      <c r="DK63" s="132">
        <f t="shared" si="150"/>
        <v>27593104</v>
      </c>
      <c r="DL63" s="10"/>
      <c r="DM63" s="10"/>
      <c r="DN63" s="10"/>
      <c r="DO63" s="10"/>
      <c r="DP63" s="10"/>
      <c r="DQ63" s="10"/>
      <c r="DR63" s="10"/>
      <c r="DS63" s="10"/>
      <c r="DT63" s="10"/>
      <c r="DU63" s="10"/>
      <c r="DV63" s="10"/>
      <c r="DW63" s="10"/>
      <c r="DX63" s="10"/>
      <c r="DY63" s="10"/>
      <c r="DZ63" s="10"/>
      <c r="EA63" s="10"/>
    </row>
    <row r="64" spans="1:131" ht="15" customHeight="1" x14ac:dyDescent="0.2">
      <c r="A64" s="39">
        <v>44</v>
      </c>
      <c r="B64" s="25" t="s">
        <v>280</v>
      </c>
      <c r="C64" s="25"/>
      <c r="D64" s="25"/>
      <c r="E64" s="25"/>
      <c r="F64" s="25"/>
      <c r="G64" s="25"/>
      <c r="H64" s="30" t="s">
        <v>231</v>
      </c>
      <c r="I64" s="33">
        <v>216.20901421799999</v>
      </c>
      <c r="J64" s="27">
        <v>112200</v>
      </c>
      <c r="K64" s="28">
        <f t="shared" si="78"/>
        <v>24258651.399999999</v>
      </c>
      <c r="L64" s="101">
        <v>89760</v>
      </c>
      <c r="M64" s="112">
        <f t="shared" si="79"/>
        <v>89760</v>
      </c>
      <c r="N64" s="10" t="str">
        <f t="shared" si="80"/>
        <v>NO</v>
      </c>
      <c r="O64" s="132">
        <f t="shared" si="81"/>
        <v>19406921.116207678</v>
      </c>
      <c r="P64" s="138">
        <v>107712</v>
      </c>
      <c r="Q64" s="112">
        <f t="shared" si="82"/>
        <v>107712</v>
      </c>
      <c r="R64" s="10" t="str">
        <f t="shared" si="83"/>
        <v>NO</v>
      </c>
      <c r="S64" s="132">
        <f t="shared" si="84"/>
        <v>23288305.339449216</v>
      </c>
      <c r="T64" s="144">
        <v>103200</v>
      </c>
      <c r="U64" s="112">
        <f t="shared" si="85"/>
        <v>103200</v>
      </c>
      <c r="V64" s="10" t="str">
        <f t="shared" si="86"/>
        <v>NO</v>
      </c>
      <c r="W64" s="132">
        <f t="shared" si="87"/>
        <v>22312770.267297599</v>
      </c>
      <c r="X64" s="163">
        <v>102102</v>
      </c>
      <c r="Y64" s="112">
        <f t="shared" si="88"/>
        <v>102102</v>
      </c>
      <c r="Z64" s="164" t="str">
        <f t="shared" si="89"/>
        <v>NO</v>
      </c>
      <c r="AA64" s="132">
        <f t="shared" si="90"/>
        <v>22075372.769686237</v>
      </c>
      <c r="AB64" s="28">
        <v>106287</v>
      </c>
      <c r="AC64" s="112">
        <f t="shared" si="91"/>
        <v>106287</v>
      </c>
      <c r="AD64" s="10" t="str">
        <f t="shared" si="92"/>
        <v>NO</v>
      </c>
      <c r="AE64" s="132">
        <f t="shared" si="93"/>
        <v>22980207.494188566</v>
      </c>
      <c r="AF64" s="28">
        <v>106300</v>
      </c>
      <c r="AG64" s="112">
        <f t="shared" si="94"/>
        <v>106300</v>
      </c>
      <c r="AH64" s="10" t="str">
        <f t="shared" si="95"/>
        <v>NO</v>
      </c>
      <c r="AI64" s="132">
        <f t="shared" si="96"/>
        <v>22983018.2113734</v>
      </c>
      <c r="AJ64" s="28">
        <v>104000</v>
      </c>
      <c r="AK64" s="112">
        <f t="shared" si="97"/>
        <v>104000</v>
      </c>
      <c r="AL64" s="10" t="str">
        <f t="shared" si="98"/>
        <v>NO</v>
      </c>
      <c r="AM64" s="132">
        <f t="shared" si="99"/>
        <v>22485737.478671998</v>
      </c>
      <c r="AN64" s="158">
        <v>103313.76</v>
      </c>
      <c r="AO64" s="112">
        <f t="shared" si="100"/>
        <v>103314</v>
      </c>
      <c r="AP64" s="10" t="str">
        <f t="shared" si="101"/>
        <v>NO</v>
      </c>
      <c r="AQ64" s="132">
        <f t="shared" si="102"/>
        <v>22337418.094918452</v>
      </c>
      <c r="AR64" s="27">
        <v>100004</v>
      </c>
      <c r="AS64" s="112">
        <f t="shared" si="103"/>
        <v>100004</v>
      </c>
      <c r="AT64" s="10" t="str">
        <f t="shared" si="104"/>
        <v>NO</v>
      </c>
      <c r="AU64" s="132">
        <f t="shared" si="105"/>
        <v>21621766.257856872</v>
      </c>
      <c r="AV64" s="28">
        <v>100980</v>
      </c>
      <c r="AW64" s="112">
        <f t="shared" si="106"/>
        <v>100980</v>
      </c>
      <c r="AX64" s="10" t="str">
        <f t="shared" si="107"/>
        <v>NO</v>
      </c>
      <c r="AY64" s="132">
        <f t="shared" si="108"/>
        <v>21832786.255733639</v>
      </c>
      <c r="AZ64" s="10"/>
      <c r="BA64" s="10"/>
      <c r="BB64" s="10"/>
      <c r="BC64" s="10"/>
      <c r="BD64" s="28">
        <v>75895</v>
      </c>
      <c r="BE64" s="112">
        <f t="shared" si="109"/>
        <v>75895</v>
      </c>
      <c r="BF64" s="10" t="str">
        <f t="shared" si="110"/>
        <v>NO</v>
      </c>
      <c r="BG64" s="132">
        <f t="shared" si="111"/>
        <v>16409183.134075109</v>
      </c>
      <c r="BH64" s="28">
        <v>109956</v>
      </c>
      <c r="BI64" s="112">
        <f t="shared" si="112"/>
        <v>109956</v>
      </c>
      <c r="BJ64" s="10" t="str">
        <f t="shared" si="113"/>
        <v>NO</v>
      </c>
      <c r="BK64" s="132">
        <f t="shared" si="114"/>
        <v>23773478.367354408</v>
      </c>
      <c r="BL64" s="28">
        <v>108470</v>
      </c>
      <c r="BM64" s="112">
        <f t="shared" si="115"/>
        <v>108470</v>
      </c>
      <c r="BN64" s="10" t="str">
        <f t="shared" si="116"/>
        <v>NO</v>
      </c>
      <c r="BO64" s="132">
        <f t="shared" si="117"/>
        <v>23452191.77222646</v>
      </c>
      <c r="BP64" s="112">
        <v>99970</v>
      </c>
      <c r="BQ64" s="112">
        <f t="shared" si="118"/>
        <v>99970</v>
      </c>
      <c r="BR64" s="10" t="str">
        <f t="shared" si="119"/>
        <v>NO</v>
      </c>
      <c r="BS64" s="132">
        <f t="shared" si="120"/>
        <v>21614415.151373461</v>
      </c>
      <c r="BT64" s="112">
        <v>106288</v>
      </c>
      <c r="BU64" s="112">
        <f t="shared" si="121"/>
        <v>106288</v>
      </c>
      <c r="BV64" s="10" t="str">
        <f t="shared" si="122"/>
        <v>NO</v>
      </c>
      <c r="BW64" s="132">
        <f t="shared" si="123"/>
        <v>22980423.703202784</v>
      </c>
      <c r="BX64" s="132">
        <v>95371</v>
      </c>
      <c r="BY64" s="112">
        <f t="shared" si="124"/>
        <v>95371</v>
      </c>
      <c r="BZ64" s="10" t="str">
        <f t="shared" si="125"/>
        <v>NO</v>
      </c>
      <c r="CA64" s="132">
        <f t="shared" si="126"/>
        <v>20620069.894984879</v>
      </c>
      <c r="CB64" s="177">
        <v>106720</v>
      </c>
      <c r="CC64" s="112">
        <f t="shared" si="127"/>
        <v>106720</v>
      </c>
      <c r="CD64" s="10" t="str">
        <f t="shared" si="128"/>
        <v>NO</v>
      </c>
      <c r="CE64" s="132">
        <f t="shared" si="129"/>
        <v>23073825.99734496</v>
      </c>
      <c r="CF64" s="101">
        <v>100980</v>
      </c>
      <c r="CG64" s="112">
        <f t="shared" si="130"/>
        <v>100980</v>
      </c>
      <c r="CH64" s="10" t="str">
        <f t="shared" si="131"/>
        <v>NO</v>
      </c>
      <c r="CI64" s="132">
        <f t="shared" si="132"/>
        <v>21832786.255733639</v>
      </c>
      <c r="CJ64" s="101">
        <v>112000</v>
      </c>
      <c r="CK64" s="112">
        <f t="shared" si="133"/>
        <v>112000</v>
      </c>
      <c r="CL64" s="10" t="str">
        <f t="shared" si="134"/>
        <v>NO</v>
      </c>
      <c r="CM64" s="132">
        <f t="shared" si="135"/>
        <v>24215409.592416</v>
      </c>
      <c r="CN64" s="100">
        <v>101000</v>
      </c>
      <c r="CO64" s="112">
        <f t="shared" si="136"/>
        <v>101000</v>
      </c>
      <c r="CP64" s="10" t="str">
        <f t="shared" si="137"/>
        <v>NO</v>
      </c>
      <c r="CQ64" s="132">
        <f t="shared" si="138"/>
        <v>21837110.436017998</v>
      </c>
      <c r="CR64" s="100">
        <v>97614</v>
      </c>
      <c r="CS64" s="112">
        <f t="shared" si="139"/>
        <v>97614</v>
      </c>
      <c r="CT64" s="10" t="str">
        <f t="shared" si="140"/>
        <v>NO</v>
      </c>
      <c r="CU64" s="132">
        <f t="shared" si="141"/>
        <v>21105026.713875853</v>
      </c>
      <c r="CV64" s="10"/>
      <c r="CW64" s="10"/>
      <c r="CX64" s="10"/>
      <c r="CY64" s="10"/>
      <c r="CZ64" s="101">
        <v>106253</v>
      </c>
      <c r="DA64" s="112">
        <f t="shared" si="142"/>
        <v>106253</v>
      </c>
      <c r="DB64" s="10" t="str">
        <f t="shared" si="143"/>
        <v>NO</v>
      </c>
      <c r="DC64" s="132">
        <f t="shared" si="144"/>
        <v>22972856.387705155</v>
      </c>
      <c r="DD64" s="101">
        <v>106590</v>
      </c>
      <c r="DE64" s="112">
        <f t="shared" si="145"/>
        <v>106590</v>
      </c>
      <c r="DF64" s="10" t="str">
        <f t="shared" si="146"/>
        <v>NO</v>
      </c>
      <c r="DG64" s="132">
        <f t="shared" si="147"/>
        <v>23045718.825496618</v>
      </c>
      <c r="DH64" s="101">
        <v>99297</v>
      </c>
      <c r="DI64" s="112">
        <f t="shared" si="148"/>
        <v>99297</v>
      </c>
      <c r="DJ64" s="10" t="str">
        <f t="shared" si="149"/>
        <v>NO</v>
      </c>
      <c r="DK64" s="132">
        <f t="shared" si="150"/>
        <v>21468906.484804746</v>
      </c>
      <c r="DL64" s="10"/>
      <c r="DM64" s="10"/>
      <c r="DN64" s="10"/>
      <c r="DO64" s="10"/>
      <c r="DP64" s="10"/>
      <c r="DQ64" s="10"/>
      <c r="DR64" s="10"/>
      <c r="DS64" s="10"/>
      <c r="DT64" s="10"/>
      <c r="DU64" s="10"/>
      <c r="DV64" s="10"/>
      <c r="DW64" s="10"/>
      <c r="DX64" s="10"/>
      <c r="DY64" s="10"/>
      <c r="DZ64" s="10"/>
      <c r="EA64" s="10"/>
    </row>
    <row r="65" spans="1:131" ht="15" customHeight="1" x14ac:dyDescent="0.2">
      <c r="A65" s="39">
        <v>45</v>
      </c>
      <c r="B65" s="25" t="s">
        <v>281</v>
      </c>
      <c r="C65" s="25"/>
      <c r="D65" s="25"/>
      <c r="E65" s="25"/>
      <c r="F65" s="25"/>
      <c r="G65" s="25"/>
      <c r="H65" s="30" t="s">
        <v>261</v>
      </c>
      <c r="I65" s="32">
        <v>11</v>
      </c>
      <c r="J65" s="27">
        <v>119061</v>
      </c>
      <c r="K65" s="28">
        <f t="shared" si="78"/>
        <v>1309671</v>
      </c>
      <c r="L65" s="101">
        <v>117870</v>
      </c>
      <c r="M65" s="112">
        <f t="shared" si="79"/>
        <v>117870</v>
      </c>
      <c r="N65" s="10" t="str">
        <f t="shared" si="80"/>
        <v>NO</v>
      </c>
      <c r="O65" s="132">
        <f t="shared" si="81"/>
        <v>1296570</v>
      </c>
      <c r="P65" s="138">
        <v>119037</v>
      </c>
      <c r="Q65" s="112">
        <f t="shared" si="82"/>
        <v>119037</v>
      </c>
      <c r="R65" s="10" t="str">
        <f t="shared" si="83"/>
        <v>NO</v>
      </c>
      <c r="S65" s="132">
        <f t="shared" si="84"/>
        <v>1309407</v>
      </c>
      <c r="T65" s="144">
        <v>109536</v>
      </c>
      <c r="U65" s="112">
        <f t="shared" si="85"/>
        <v>109536</v>
      </c>
      <c r="V65" s="10" t="str">
        <f t="shared" si="86"/>
        <v>NO</v>
      </c>
      <c r="W65" s="132">
        <f t="shared" si="87"/>
        <v>1204896</v>
      </c>
      <c r="X65" s="163">
        <v>108346</v>
      </c>
      <c r="Y65" s="112">
        <f t="shared" si="88"/>
        <v>108346</v>
      </c>
      <c r="Z65" s="164" t="str">
        <f t="shared" si="89"/>
        <v>NO</v>
      </c>
      <c r="AA65" s="132">
        <f t="shared" si="90"/>
        <v>1191806</v>
      </c>
      <c r="AB65" s="28">
        <v>83343</v>
      </c>
      <c r="AC65" s="112">
        <f t="shared" si="91"/>
        <v>83343</v>
      </c>
      <c r="AD65" s="10" t="str">
        <f t="shared" si="92"/>
        <v>NO</v>
      </c>
      <c r="AE65" s="132">
        <f t="shared" si="93"/>
        <v>916773</v>
      </c>
      <c r="AF65" s="28">
        <v>112800</v>
      </c>
      <c r="AG65" s="112">
        <f t="shared" si="94"/>
        <v>112800</v>
      </c>
      <c r="AH65" s="10" t="str">
        <f t="shared" si="95"/>
        <v>NO</v>
      </c>
      <c r="AI65" s="132">
        <f t="shared" si="96"/>
        <v>1240800</v>
      </c>
      <c r="AJ65" s="28">
        <v>110000</v>
      </c>
      <c r="AK65" s="112">
        <f t="shared" si="97"/>
        <v>110000</v>
      </c>
      <c r="AL65" s="10" t="str">
        <f t="shared" si="98"/>
        <v>NO</v>
      </c>
      <c r="AM65" s="132">
        <f t="shared" si="99"/>
        <v>1210000</v>
      </c>
      <c r="AN65" s="158">
        <v>109631.37</v>
      </c>
      <c r="AO65" s="112">
        <f t="shared" si="100"/>
        <v>109631</v>
      </c>
      <c r="AP65" s="10" t="str">
        <f t="shared" si="101"/>
        <v>NO</v>
      </c>
      <c r="AQ65" s="132">
        <f t="shared" si="102"/>
        <v>1205941</v>
      </c>
      <c r="AR65" s="27">
        <v>106119</v>
      </c>
      <c r="AS65" s="112">
        <f t="shared" si="103"/>
        <v>106119</v>
      </c>
      <c r="AT65" s="10" t="str">
        <f t="shared" si="104"/>
        <v>NO</v>
      </c>
      <c r="AU65" s="132">
        <f t="shared" si="105"/>
        <v>1167309</v>
      </c>
      <c r="AV65" s="28">
        <v>95249</v>
      </c>
      <c r="AW65" s="112">
        <f t="shared" si="106"/>
        <v>95249</v>
      </c>
      <c r="AX65" s="10" t="str">
        <f t="shared" si="107"/>
        <v>NO</v>
      </c>
      <c r="AY65" s="132">
        <f t="shared" si="108"/>
        <v>1047739</v>
      </c>
      <c r="AZ65" s="10"/>
      <c r="BA65" s="10"/>
      <c r="BB65" s="10"/>
      <c r="BC65" s="10"/>
      <c r="BD65" s="28">
        <v>80536</v>
      </c>
      <c r="BE65" s="112">
        <f t="shared" si="109"/>
        <v>80536</v>
      </c>
      <c r="BF65" s="10" t="str">
        <f t="shared" si="110"/>
        <v>NO</v>
      </c>
      <c r="BG65" s="132">
        <f t="shared" si="111"/>
        <v>885896</v>
      </c>
      <c r="BH65" s="28">
        <v>117275</v>
      </c>
      <c r="BI65" s="112">
        <f t="shared" si="112"/>
        <v>117275</v>
      </c>
      <c r="BJ65" s="10" t="str">
        <f t="shared" si="113"/>
        <v>NO</v>
      </c>
      <c r="BK65" s="132">
        <f t="shared" si="114"/>
        <v>1290025</v>
      </c>
      <c r="BL65" s="28">
        <v>102360</v>
      </c>
      <c r="BM65" s="112">
        <f t="shared" si="115"/>
        <v>102360</v>
      </c>
      <c r="BN65" s="10" t="str">
        <f t="shared" si="116"/>
        <v>NO</v>
      </c>
      <c r="BO65" s="132">
        <f t="shared" si="117"/>
        <v>1125960</v>
      </c>
      <c r="BP65" s="112">
        <v>106083</v>
      </c>
      <c r="BQ65" s="112">
        <f t="shared" si="118"/>
        <v>106083</v>
      </c>
      <c r="BR65" s="10" t="str">
        <f t="shared" si="119"/>
        <v>NO</v>
      </c>
      <c r="BS65" s="132">
        <f t="shared" si="120"/>
        <v>1166913</v>
      </c>
      <c r="BT65" s="112">
        <v>112788</v>
      </c>
      <c r="BU65" s="112">
        <f t="shared" si="121"/>
        <v>112788</v>
      </c>
      <c r="BV65" s="10" t="str">
        <f t="shared" si="122"/>
        <v>NO</v>
      </c>
      <c r="BW65" s="132">
        <f t="shared" si="123"/>
        <v>1240668</v>
      </c>
      <c r="BX65" s="132">
        <v>101203</v>
      </c>
      <c r="BY65" s="112">
        <f t="shared" si="124"/>
        <v>101203</v>
      </c>
      <c r="BZ65" s="10" t="str">
        <f t="shared" si="125"/>
        <v>NO</v>
      </c>
      <c r="CA65" s="132">
        <f t="shared" si="126"/>
        <v>1113233</v>
      </c>
      <c r="CB65" s="177">
        <v>118961</v>
      </c>
      <c r="CC65" s="112">
        <f t="shared" si="127"/>
        <v>118961</v>
      </c>
      <c r="CD65" s="10" t="str">
        <f t="shared" si="128"/>
        <v>NO</v>
      </c>
      <c r="CE65" s="132">
        <f t="shared" si="129"/>
        <v>1308571</v>
      </c>
      <c r="CF65" s="101">
        <v>107155</v>
      </c>
      <c r="CG65" s="112">
        <f t="shared" si="130"/>
        <v>107155</v>
      </c>
      <c r="CH65" s="10" t="str">
        <f t="shared" si="131"/>
        <v>NO</v>
      </c>
      <c r="CI65" s="132">
        <f t="shared" si="132"/>
        <v>1178705</v>
      </c>
      <c r="CJ65" s="101">
        <v>119000</v>
      </c>
      <c r="CK65" s="112">
        <f t="shared" si="133"/>
        <v>119000</v>
      </c>
      <c r="CL65" s="10" t="str">
        <f t="shared" si="134"/>
        <v>NO</v>
      </c>
      <c r="CM65" s="132">
        <f t="shared" si="135"/>
        <v>1309000</v>
      </c>
      <c r="CN65" s="100">
        <v>107200</v>
      </c>
      <c r="CO65" s="112">
        <f t="shared" si="136"/>
        <v>107200</v>
      </c>
      <c r="CP65" s="10" t="str">
        <f t="shared" si="137"/>
        <v>NO</v>
      </c>
      <c r="CQ65" s="132">
        <f t="shared" si="138"/>
        <v>1179200</v>
      </c>
      <c r="CR65" s="100">
        <v>103583</v>
      </c>
      <c r="CS65" s="112">
        <f t="shared" si="139"/>
        <v>103583</v>
      </c>
      <c r="CT65" s="10" t="str">
        <f t="shared" si="140"/>
        <v>NO</v>
      </c>
      <c r="CU65" s="132">
        <f t="shared" si="141"/>
        <v>1139413</v>
      </c>
      <c r="CV65" s="10"/>
      <c r="CW65" s="10"/>
      <c r="CX65" s="10"/>
      <c r="CY65" s="10"/>
      <c r="CZ65" s="101">
        <v>112751</v>
      </c>
      <c r="DA65" s="112">
        <f t="shared" si="142"/>
        <v>112751</v>
      </c>
      <c r="DB65" s="10" t="str">
        <f t="shared" si="143"/>
        <v>NO</v>
      </c>
      <c r="DC65" s="132">
        <f t="shared" si="144"/>
        <v>1240261</v>
      </c>
      <c r="DD65" s="101">
        <v>113108</v>
      </c>
      <c r="DE65" s="112">
        <f t="shared" si="145"/>
        <v>113108</v>
      </c>
      <c r="DF65" s="10" t="str">
        <f t="shared" si="146"/>
        <v>NO</v>
      </c>
      <c r="DG65" s="132">
        <f t="shared" si="147"/>
        <v>1244188</v>
      </c>
      <c r="DH65" s="101">
        <v>105369</v>
      </c>
      <c r="DI65" s="112">
        <f t="shared" si="148"/>
        <v>105369</v>
      </c>
      <c r="DJ65" s="10" t="str">
        <f t="shared" si="149"/>
        <v>NO</v>
      </c>
      <c r="DK65" s="132">
        <f t="shared" si="150"/>
        <v>1159059</v>
      </c>
      <c r="DL65" s="10"/>
      <c r="DM65" s="10"/>
      <c r="DN65" s="10"/>
      <c r="DO65" s="10"/>
      <c r="DP65" s="10"/>
      <c r="DQ65" s="10"/>
      <c r="DR65" s="10"/>
      <c r="DS65" s="10"/>
      <c r="DT65" s="10"/>
      <c r="DU65" s="10"/>
      <c r="DV65" s="10"/>
      <c r="DW65" s="10"/>
      <c r="DX65" s="10"/>
      <c r="DY65" s="10"/>
      <c r="DZ65" s="10"/>
      <c r="EA65" s="10"/>
    </row>
    <row r="66" spans="1:131" ht="15.75" customHeight="1" x14ac:dyDescent="0.2">
      <c r="A66" s="39">
        <v>46</v>
      </c>
      <c r="B66" s="25" t="s">
        <v>282</v>
      </c>
      <c r="C66" s="25"/>
      <c r="D66" s="25"/>
      <c r="E66" s="25"/>
      <c r="F66" s="25"/>
      <c r="G66" s="25"/>
      <c r="H66" s="30" t="s">
        <v>261</v>
      </c>
      <c r="I66" s="32">
        <v>280</v>
      </c>
      <c r="J66" s="27">
        <v>57700</v>
      </c>
      <c r="K66" s="28">
        <f t="shared" si="78"/>
        <v>16156000</v>
      </c>
      <c r="L66" s="101">
        <v>57123</v>
      </c>
      <c r="M66" s="112">
        <f t="shared" si="79"/>
        <v>57123</v>
      </c>
      <c r="N66" s="10" t="str">
        <f t="shared" si="80"/>
        <v>NO</v>
      </c>
      <c r="O66" s="132">
        <f t="shared" si="81"/>
        <v>15994440</v>
      </c>
      <c r="P66" s="101">
        <v>51930</v>
      </c>
      <c r="Q66" s="112">
        <f t="shared" si="82"/>
        <v>51930</v>
      </c>
      <c r="R66" s="10" t="str">
        <f t="shared" si="83"/>
        <v>NO</v>
      </c>
      <c r="S66" s="132">
        <f t="shared" si="84"/>
        <v>14540400</v>
      </c>
      <c r="T66" s="144">
        <v>53084</v>
      </c>
      <c r="U66" s="112">
        <f t="shared" si="85"/>
        <v>53084</v>
      </c>
      <c r="V66" s="10" t="str">
        <f t="shared" si="86"/>
        <v>NO</v>
      </c>
      <c r="W66" s="132">
        <f t="shared" si="87"/>
        <v>14863520</v>
      </c>
      <c r="X66" s="163">
        <v>52507</v>
      </c>
      <c r="Y66" s="112">
        <f t="shared" si="88"/>
        <v>52507</v>
      </c>
      <c r="Z66" s="164" t="str">
        <f t="shared" si="89"/>
        <v>NO</v>
      </c>
      <c r="AA66" s="132">
        <f t="shared" si="90"/>
        <v>14701960</v>
      </c>
      <c r="AB66" s="28">
        <v>54659</v>
      </c>
      <c r="AC66" s="112">
        <f t="shared" si="91"/>
        <v>54659</v>
      </c>
      <c r="AD66" s="10" t="str">
        <f t="shared" si="92"/>
        <v>NO</v>
      </c>
      <c r="AE66" s="132">
        <f t="shared" si="93"/>
        <v>15304520</v>
      </c>
      <c r="AF66" s="28">
        <v>54700</v>
      </c>
      <c r="AG66" s="112">
        <f t="shared" si="94"/>
        <v>54700</v>
      </c>
      <c r="AH66" s="10" t="str">
        <f t="shared" si="95"/>
        <v>NO</v>
      </c>
      <c r="AI66" s="132">
        <f t="shared" si="96"/>
        <v>15316000</v>
      </c>
      <c r="AJ66" s="28">
        <v>54000</v>
      </c>
      <c r="AK66" s="112">
        <f t="shared" si="97"/>
        <v>54000</v>
      </c>
      <c r="AL66" s="10" t="str">
        <f t="shared" si="98"/>
        <v>NO</v>
      </c>
      <c r="AM66" s="132">
        <f t="shared" si="99"/>
        <v>15120000</v>
      </c>
      <c r="AN66" s="158">
        <v>53130.16</v>
      </c>
      <c r="AO66" s="112">
        <f t="shared" si="100"/>
        <v>53130</v>
      </c>
      <c r="AP66" s="10" t="str">
        <f t="shared" si="101"/>
        <v>NO</v>
      </c>
      <c r="AQ66" s="132">
        <f t="shared" si="102"/>
        <v>14876400</v>
      </c>
      <c r="AR66" s="27">
        <v>51428</v>
      </c>
      <c r="AS66" s="112">
        <f t="shared" si="103"/>
        <v>51428</v>
      </c>
      <c r="AT66" s="10" t="str">
        <f t="shared" si="104"/>
        <v>NO</v>
      </c>
      <c r="AU66" s="132">
        <f t="shared" si="105"/>
        <v>14399840</v>
      </c>
      <c r="AV66" s="28">
        <v>46160</v>
      </c>
      <c r="AW66" s="112">
        <f t="shared" si="106"/>
        <v>46160</v>
      </c>
      <c r="AX66" s="10" t="str">
        <f t="shared" si="107"/>
        <v>NO</v>
      </c>
      <c r="AY66" s="132">
        <f t="shared" si="108"/>
        <v>12924800</v>
      </c>
      <c r="AZ66" s="10"/>
      <c r="BA66" s="10"/>
      <c r="BB66" s="10"/>
      <c r="BC66" s="10"/>
      <c r="BD66" s="28">
        <v>57699</v>
      </c>
      <c r="BE66" s="112">
        <f t="shared" si="109"/>
        <v>57699</v>
      </c>
      <c r="BF66" s="10" t="str">
        <f t="shared" si="110"/>
        <v>NO</v>
      </c>
      <c r="BG66" s="132">
        <f t="shared" si="111"/>
        <v>16155720</v>
      </c>
      <c r="BH66" s="28">
        <v>56546</v>
      </c>
      <c r="BI66" s="112">
        <f t="shared" si="112"/>
        <v>56546</v>
      </c>
      <c r="BJ66" s="10" t="str">
        <f t="shared" si="113"/>
        <v>NO</v>
      </c>
      <c r="BK66" s="132">
        <f t="shared" si="114"/>
        <v>15832880</v>
      </c>
      <c r="BL66" s="28">
        <v>53700</v>
      </c>
      <c r="BM66" s="112">
        <f t="shared" si="115"/>
        <v>53700</v>
      </c>
      <c r="BN66" s="10" t="str">
        <f t="shared" si="116"/>
        <v>NO</v>
      </c>
      <c r="BO66" s="132">
        <f t="shared" si="117"/>
        <v>15036000</v>
      </c>
      <c r="BP66" s="112">
        <v>51411</v>
      </c>
      <c r="BQ66" s="112">
        <f t="shared" si="118"/>
        <v>51411</v>
      </c>
      <c r="BR66" s="10" t="str">
        <f t="shared" si="119"/>
        <v>NO</v>
      </c>
      <c r="BS66" s="132">
        <f t="shared" si="120"/>
        <v>14395080</v>
      </c>
      <c r="BT66" s="112">
        <v>54660</v>
      </c>
      <c r="BU66" s="112">
        <f t="shared" si="121"/>
        <v>54660</v>
      </c>
      <c r="BV66" s="10" t="str">
        <f t="shared" si="122"/>
        <v>NO</v>
      </c>
      <c r="BW66" s="132">
        <f t="shared" si="123"/>
        <v>15304800</v>
      </c>
      <c r="BX66" s="132">
        <v>49045</v>
      </c>
      <c r="BY66" s="112">
        <f t="shared" si="124"/>
        <v>49045</v>
      </c>
      <c r="BZ66" s="10" t="str">
        <f t="shared" si="125"/>
        <v>NO</v>
      </c>
      <c r="CA66" s="132">
        <f t="shared" si="126"/>
        <v>13732600</v>
      </c>
      <c r="CB66" s="177">
        <v>57600</v>
      </c>
      <c r="CC66" s="112">
        <f t="shared" si="127"/>
        <v>57600</v>
      </c>
      <c r="CD66" s="10" t="str">
        <f t="shared" si="128"/>
        <v>NO</v>
      </c>
      <c r="CE66" s="132">
        <f t="shared" si="129"/>
        <v>16128000</v>
      </c>
      <c r="CF66" s="101">
        <v>51930</v>
      </c>
      <c r="CG66" s="112">
        <f t="shared" si="130"/>
        <v>51930</v>
      </c>
      <c r="CH66" s="10" t="str">
        <f t="shared" si="131"/>
        <v>NO</v>
      </c>
      <c r="CI66" s="132">
        <f t="shared" si="132"/>
        <v>14540400</v>
      </c>
      <c r="CJ66" s="101">
        <v>57000</v>
      </c>
      <c r="CK66" s="112">
        <f t="shared" si="133"/>
        <v>57000</v>
      </c>
      <c r="CL66" s="10" t="str">
        <f t="shared" si="134"/>
        <v>NO</v>
      </c>
      <c r="CM66" s="132">
        <f t="shared" si="135"/>
        <v>15960000</v>
      </c>
      <c r="CN66" s="100">
        <v>52000</v>
      </c>
      <c r="CO66" s="112">
        <f t="shared" si="136"/>
        <v>52000</v>
      </c>
      <c r="CP66" s="10" t="str">
        <f t="shared" si="137"/>
        <v>NO</v>
      </c>
      <c r="CQ66" s="132">
        <f t="shared" si="138"/>
        <v>14560000</v>
      </c>
      <c r="CR66" s="100">
        <v>50199</v>
      </c>
      <c r="CS66" s="112">
        <f t="shared" si="139"/>
        <v>50199</v>
      </c>
      <c r="CT66" s="10" t="str">
        <f t="shared" si="140"/>
        <v>NO</v>
      </c>
      <c r="CU66" s="132">
        <f t="shared" si="141"/>
        <v>14055720</v>
      </c>
      <c r="CV66" s="10"/>
      <c r="CW66" s="10"/>
      <c r="CX66" s="10"/>
      <c r="CY66" s="10"/>
      <c r="CZ66" s="101">
        <v>54642</v>
      </c>
      <c r="DA66" s="112">
        <f t="shared" si="142"/>
        <v>54642</v>
      </c>
      <c r="DB66" s="10" t="str">
        <f t="shared" si="143"/>
        <v>NO</v>
      </c>
      <c r="DC66" s="132">
        <f t="shared" si="144"/>
        <v>15299760</v>
      </c>
      <c r="DD66" s="101">
        <v>54815</v>
      </c>
      <c r="DE66" s="112">
        <f t="shared" si="145"/>
        <v>54815</v>
      </c>
      <c r="DF66" s="10" t="str">
        <f t="shared" si="146"/>
        <v>NO</v>
      </c>
      <c r="DG66" s="132">
        <f t="shared" si="147"/>
        <v>15348200</v>
      </c>
      <c r="DH66" s="101">
        <v>51064</v>
      </c>
      <c r="DI66" s="112">
        <f t="shared" si="148"/>
        <v>51064</v>
      </c>
      <c r="DJ66" s="10" t="str">
        <f t="shared" si="149"/>
        <v>NO</v>
      </c>
      <c r="DK66" s="132">
        <f t="shared" si="150"/>
        <v>14297920</v>
      </c>
      <c r="DL66" s="10"/>
      <c r="DM66" s="10"/>
      <c r="DN66" s="10"/>
      <c r="DO66" s="10"/>
      <c r="DP66" s="10"/>
      <c r="DQ66" s="10"/>
      <c r="DR66" s="10"/>
      <c r="DS66" s="10"/>
      <c r="DT66" s="10"/>
      <c r="DU66" s="10"/>
      <c r="DV66" s="10"/>
      <c r="DW66" s="10"/>
      <c r="DX66" s="10"/>
      <c r="DY66" s="10"/>
      <c r="DZ66" s="10"/>
      <c r="EA66" s="10"/>
    </row>
    <row r="67" spans="1:131" ht="14.25" x14ac:dyDescent="0.2">
      <c r="A67" s="128" t="s">
        <v>283</v>
      </c>
      <c r="B67" s="128"/>
      <c r="C67" s="128"/>
      <c r="D67" s="128"/>
      <c r="E67" s="128"/>
      <c r="F67" s="128"/>
      <c r="G67" s="128"/>
      <c r="H67" s="128"/>
      <c r="I67" s="128"/>
      <c r="J67" s="128"/>
      <c r="K67" s="128"/>
      <c r="L67" s="115"/>
      <c r="M67" s="140"/>
      <c r="N67" s="140"/>
      <c r="O67" s="140"/>
      <c r="P67" s="116"/>
      <c r="Q67" s="140"/>
      <c r="R67" s="140"/>
      <c r="S67" s="140"/>
      <c r="T67" s="146"/>
      <c r="U67" s="140"/>
      <c r="V67" s="140"/>
      <c r="W67" s="140"/>
      <c r="X67" s="116"/>
      <c r="Y67" s="140"/>
      <c r="Z67" s="165"/>
      <c r="AA67" s="140"/>
      <c r="AB67" s="116"/>
      <c r="AC67" s="140"/>
      <c r="AD67" s="140"/>
      <c r="AE67" s="140"/>
      <c r="AF67" s="116"/>
      <c r="AG67" s="140"/>
      <c r="AH67" s="140"/>
      <c r="AI67" s="140"/>
      <c r="AJ67" s="116"/>
      <c r="AK67" s="140"/>
      <c r="AL67" s="140"/>
      <c r="AM67" s="140"/>
      <c r="AN67" s="116"/>
      <c r="AO67" s="140"/>
      <c r="AP67" s="140"/>
      <c r="AQ67" s="140"/>
      <c r="AR67" s="116"/>
      <c r="AS67" s="140"/>
      <c r="AT67" s="140"/>
      <c r="AU67" s="140"/>
      <c r="AV67" s="116"/>
      <c r="AW67" s="140"/>
      <c r="AX67" s="140"/>
      <c r="AY67" s="140"/>
      <c r="AZ67" s="116"/>
      <c r="BA67" s="116"/>
      <c r="BB67" s="116"/>
      <c r="BC67" s="116"/>
      <c r="BD67" s="116"/>
      <c r="BE67" s="140"/>
      <c r="BF67" s="140"/>
      <c r="BG67" s="140"/>
      <c r="BH67" s="116"/>
      <c r="BI67" s="140"/>
      <c r="BJ67" s="140"/>
      <c r="BK67" s="140"/>
      <c r="BL67" s="116"/>
      <c r="BM67" s="140"/>
      <c r="BN67" s="140"/>
      <c r="BO67" s="140"/>
      <c r="BP67" s="140" t="s">
        <v>233</v>
      </c>
      <c r="BQ67" s="140"/>
      <c r="BR67" s="140"/>
      <c r="BS67" s="140"/>
      <c r="BT67" s="140" t="s">
        <v>233</v>
      </c>
      <c r="BU67" s="140"/>
      <c r="BV67" s="140"/>
      <c r="BW67" s="140"/>
      <c r="BX67" s="140" t="s">
        <v>233</v>
      </c>
      <c r="BY67" s="140"/>
      <c r="BZ67" s="140"/>
      <c r="CA67" s="140"/>
      <c r="CB67" s="150"/>
      <c r="CC67" s="140"/>
      <c r="CD67" s="140"/>
      <c r="CE67" s="140"/>
      <c r="CF67" s="116"/>
      <c r="CG67" s="140"/>
      <c r="CH67" s="140"/>
      <c r="CI67" s="140"/>
      <c r="CJ67" s="116"/>
      <c r="CK67" s="140"/>
      <c r="CL67" s="140"/>
      <c r="CM67" s="140"/>
      <c r="CN67" s="116"/>
      <c r="CO67" s="140"/>
      <c r="CP67" s="140"/>
      <c r="CQ67" s="140"/>
      <c r="CR67" s="116"/>
      <c r="CS67" s="140"/>
      <c r="CT67" s="140"/>
      <c r="CU67" s="140"/>
      <c r="CV67" s="116"/>
      <c r="CW67" s="116"/>
      <c r="CX67" s="116"/>
      <c r="CY67" s="116"/>
      <c r="CZ67" s="116"/>
      <c r="DA67" s="140"/>
      <c r="DB67" s="140"/>
      <c r="DC67" s="140"/>
      <c r="DD67" s="116"/>
      <c r="DE67" s="140"/>
      <c r="DF67" s="140"/>
      <c r="DG67" s="140"/>
      <c r="DH67" s="116"/>
      <c r="DI67" s="140"/>
      <c r="DJ67" s="140"/>
      <c r="DK67" s="140"/>
      <c r="DL67" s="116"/>
      <c r="DM67" s="116"/>
      <c r="DN67" s="116"/>
      <c r="DO67" s="116"/>
      <c r="DP67" s="116"/>
      <c r="DQ67" s="116"/>
      <c r="DR67" s="116"/>
      <c r="DS67" s="116"/>
      <c r="DT67" s="116"/>
      <c r="DU67" s="116"/>
      <c r="DV67" s="116"/>
      <c r="DW67" s="116"/>
      <c r="DX67" s="116"/>
      <c r="DY67" s="116"/>
      <c r="DZ67" s="116"/>
      <c r="EA67" s="117"/>
    </row>
    <row r="68" spans="1:131" ht="15" customHeight="1" x14ac:dyDescent="0.2">
      <c r="A68" s="39">
        <v>47</v>
      </c>
      <c r="B68" s="25" t="s">
        <v>284</v>
      </c>
      <c r="C68" s="25"/>
      <c r="D68" s="25"/>
      <c r="E68" s="25"/>
      <c r="F68" s="25"/>
      <c r="G68" s="25"/>
      <c r="H68" s="30" t="s">
        <v>261</v>
      </c>
      <c r="I68" s="32">
        <v>846</v>
      </c>
      <c r="J68" s="27">
        <v>15787</v>
      </c>
      <c r="K68" s="28">
        <f>ROUND(I68*J68,2)</f>
        <v>13355802</v>
      </c>
      <c r="L68" s="100">
        <v>15629</v>
      </c>
      <c r="M68" s="112">
        <f t="shared" ref="M68:M77" si="151">ROUND(L68,0)</f>
        <v>15629</v>
      </c>
      <c r="N68" s="10" t="str">
        <f t="shared" ref="N68:N77" si="152">IF(M68&gt;$J68,"SI","NO")</f>
        <v>NO</v>
      </c>
      <c r="O68" s="132">
        <f t="shared" ref="O68:O77" si="153">M68*$I68</f>
        <v>13222134</v>
      </c>
      <c r="P68" s="137">
        <v>12630</v>
      </c>
      <c r="Q68" s="112">
        <f t="shared" ref="Q68:Q77" si="154">ROUND(P68,0)</f>
        <v>12630</v>
      </c>
      <c r="R68" s="10" t="str">
        <f t="shared" ref="R68:R77" si="155">IF(Q68&gt;$J68,"SI","NO")</f>
        <v>NO</v>
      </c>
      <c r="S68" s="132">
        <f t="shared" ref="S68:S77" si="156">Q68*$I68</f>
        <v>10684980</v>
      </c>
      <c r="T68" s="143">
        <v>14208</v>
      </c>
      <c r="U68" s="112">
        <f t="shared" ref="U68:U77" si="157">ROUND(T68,0)</f>
        <v>14208</v>
      </c>
      <c r="V68" s="10" t="str">
        <f t="shared" ref="V68:V77" si="158">IF(U68&gt;$J68,"SI","NO")</f>
        <v>NO</v>
      </c>
      <c r="W68" s="132">
        <f t="shared" ref="W68:W77" si="159">U68*$I68</f>
        <v>12019968</v>
      </c>
      <c r="X68" s="163">
        <v>14366</v>
      </c>
      <c r="Y68" s="112">
        <f t="shared" ref="Y68:Y77" si="160">ROUND(X68,0)</f>
        <v>14366</v>
      </c>
      <c r="Z68" s="164" t="str">
        <f t="shared" ref="Z68:Z77" si="161">IF(U68&gt;$J68,"SI","NO")</f>
        <v>NO</v>
      </c>
      <c r="AA68" s="132">
        <f t="shared" ref="AA68:AA77" si="162">Y68*$I68</f>
        <v>12153636</v>
      </c>
      <c r="AB68" s="28">
        <v>11051</v>
      </c>
      <c r="AC68" s="112">
        <f t="shared" ref="AC68:AC77" si="163">ROUND(AB68,0)</f>
        <v>11051</v>
      </c>
      <c r="AD68" s="10" t="str">
        <f t="shared" ref="AD68:AD77" si="164">IF(AC68&gt;$J68,"SI","NO")</f>
        <v>NO</v>
      </c>
      <c r="AE68" s="132">
        <f t="shared" ref="AE68:AE77" si="165">AC68*$I68</f>
        <v>9349146</v>
      </c>
      <c r="AF68" s="28">
        <v>15000</v>
      </c>
      <c r="AG68" s="112">
        <f t="shared" ref="AG68:AG77" si="166">ROUND(AF68,0)</f>
        <v>15000</v>
      </c>
      <c r="AH68" s="10" t="str">
        <f t="shared" ref="AH68:AH77" si="167">IF(AG68&gt;$J68,"SI","NO")</f>
        <v>NO</v>
      </c>
      <c r="AI68" s="132">
        <f t="shared" ref="AI68:AI77" si="168">AG68*$I68</f>
        <v>12690000</v>
      </c>
      <c r="AJ68" s="28">
        <v>11800</v>
      </c>
      <c r="AK68" s="112">
        <f t="shared" ref="AK68:AK77" si="169">ROUND(AJ68,0)</f>
        <v>11800</v>
      </c>
      <c r="AL68" s="10" t="str">
        <f t="shared" ref="AL68:AL77" si="170">IF(AK68&gt;$J68,"SI","NO")</f>
        <v>NO</v>
      </c>
      <c r="AM68" s="132">
        <f t="shared" ref="AM68:AM77" si="171">AK68*$I68</f>
        <v>9982800</v>
      </c>
      <c r="AN68" s="166">
        <v>14536.67</v>
      </c>
      <c r="AO68" s="112">
        <f t="shared" ref="AO68:AO77" si="172">ROUND(AN68,0)</f>
        <v>14537</v>
      </c>
      <c r="AP68" s="10" t="str">
        <f t="shared" ref="AP68:AP77" si="173">IF(AO68&gt;$J68,"SI","NO")</f>
        <v>NO</v>
      </c>
      <c r="AQ68" s="132">
        <f t="shared" ref="AQ68:AQ77" si="174">AO68*$I68</f>
        <v>12298302</v>
      </c>
      <c r="AR68" s="27">
        <v>14071</v>
      </c>
      <c r="AS68" s="112">
        <f t="shared" ref="AS68:AS77" si="175">ROUND(AR68,0)</f>
        <v>14071</v>
      </c>
      <c r="AT68" s="10" t="str">
        <f t="shared" ref="AT68:AT77" si="176">IF(AS68&gt;$J68,"SI","NO")</f>
        <v>NO</v>
      </c>
      <c r="AU68" s="132">
        <f t="shared" ref="AU68:AU77" si="177">AS68*$I68</f>
        <v>11904066</v>
      </c>
      <c r="AV68" s="28">
        <v>13577</v>
      </c>
      <c r="AW68" s="112">
        <f t="shared" ref="AW68:AW77" si="178">ROUND(AV68,0)</f>
        <v>13577</v>
      </c>
      <c r="AX68" s="10" t="str">
        <f t="shared" ref="AX68:AX77" si="179">IF(AW68&gt;$J68,"SI","NO")</f>
        <v>NO</v>
      </c>
      <c r="AY68" s="132">
        <f t="shared" ref="AY68:AY77" si="180">AW68*$I68</f>
        <v>11486142</v>
      </c>
      <c r="AZ68" s="10"/>
      <c r="BA68" s="10"/>
      <c r="BB68" s="10"/>
      <c r="BC68" s="10"/>
      <c r="BD68" s="28">
        <v>15786</v>
      </c>
      <c r="BE68" s="112">
        <f t="shared" ref="BE68:BE77" si="181">ROUND(BD68,0)</f>
        <v>15786</v>
      </c>
      <c r="BF68" s="10" t="str">
        <f t="shared" ref="BF68:BF77" si="182">IF(BE68&gt;$J68,"SI","NO")</f>
        <v>NO</v>
      </c>
      <c r="BG68" s="132">
        <f t="shared" ref="BG68:BG77" si="183">BE68*$I68</f>
        <v>13354956</v>
      </c>
      <c r="BH68" s="28">
        <v>15471</v>
      </c>
      <c r="BI68" s="112">
        <f t="shared" ref="BI68:BI77" si="184">ROUND(BH68,0)</f>
        <v>15471</v>
      </c>
      <c r="BJ68" s="10" t="str">
        <f t="shared" ref="BJ68:BJ77" si="185">IF(BI68&gt;$J68,"SI","NO")</f>
        <v>NO</v>
      </c>
      <c r="BK68" s="132">
        <f t="shared" ref="BK68:BK77" si="186">BI68*$I68</f>
        <v>13088466</v>
      </c>
      <c r="BL68" s="28">
        <v>13787</v>
      </c>
      <c r="BM68" s="112">
        <f t="shared" ref="BM68:BM77" si="187">ROUND(BL68,0)</f>
        <v>13787</v>
      </c>
      <c r="BN68" s="10" t="str">
        <f t="shared" ref="BN68:BN77" si="188">IF(BM68&gt;$J68,"SI","NO")</f>
        <v>NO</v>
      </c>
      <c r="BO68" s="132">
        <f t="shared" ref="BO68:BO77" si="189">BM68*$I68</f>
        <v>11663802</v>
      </c>
      <c r="BP68" s="112">
        <v>14066</v>
      </c>
      <c r="BQ68" s="112">
        <f t="shared" ref="BQ68:BQ77" si="190">ROUND(BP68,0)</f>
        <v>14066</v>
      </c>
      <c r="BR68" s="10" t="str">
        <f t="shared" ref="BR68:BR77" si="191">IF(BQ68&gt;$J68,"SI","NO")</f>
        <v>NO</v>
      </c>
      <c r="BS68" s="132">
        <f t="shared" ref="BS68:BS77" si="192">BQ68*$I68</f>
        <v>11899836</v>
      </c>
      <c r="BT68" s="112">
        <v>14956</v>
      </c>
      <c r="BU68" s="112">
        <f t="shared" ref="BU68:BU77" si="193">ROUND(BT68,0)</f>
        <v>14956</v>
      </c>
      <c r="BV68" s="10" t="str">
        <f t="shared" ref="BV68:BV77" si="194">IF(BU68&gt;$J68,"SI","NO")</f>
        <v>NO</v>
      </c>
      <c r="BW68" s="132">
        <f t="shared" ref="BW68:BW77" si="195">BU68*$I68</f>
        <v>12652776</v>
      </c>
      <c r="BX68" s="132">
        <v>13419</v>
      </c>
      <c r="BY68" s="112">
        <f t="shared" ref="BY68:BY77" si="196">ROUND(BX68,0)</f>
        <v>13419</v>
      </c>
      <c r="BZ68" s="10" t="str">
        <f t="shared" ref="BZ68:BZ77" si="197">IF(BY68&gt;$J68,"SI","NO")</f>
        <v>NO</v>
      </c>
      <c r="CA68" s="132">
        <f t="shared" ref="CA68:CA77" si="198">BY68*$I68</f>
        <v>11352474</v>
      </c>
      <c r="CB68" s="177">
        <v>14966</v>
      </c>
      <c r="CC68" s="112">
        <f t="shared" ref="CC68:CC77" si="199">ROUND(CB68,0)</f>
        <v>14966</v>
      </c>
      <c r="CD68" s="10" t="str">
        <f t="shared" ref="CD68:CD77" si="200">IF(CC68&gt;$J68,"SI","NO")</f>
        <v>NO</v>
      </c>
      <c r="CE68" s="132">
        <f t="shared" ref="CE68:CE77" si="201">CC68*$I68</f>
        <v>12661236</v>
      </c>
      <c r="CF68" s="100">
        <v>14208</v>
      </c>
      <c r="CG68" s="112">
        <f t="shared" ref="CG68:CG77" si="202">ROUND(CF68,0)</f>
        <v>14208</v>
      </c>
      <c r="CH68" s="10" t="str">
        <f t="shared" ref="CH68:CH77" si="203">IF(CG68&gt;$J68,"SI","NO")</f>
        <v>NO</v>
      </c>
      <c r="CI68" s="132">
        <f t="shared" ref="CI68:CI77" si="204">CG68*$I68</f>
        <v>12019968</v>
      </c>
      <c r="CJ68" s="100">
        <v>9000</v>
      </c>
      <c r="CK68" s="112">
        <f t="shared" ref="CK68:CK77" si="205">ROUND(CJ68,0)</f>
        <v>9000</v>
      </c>
      <c r="CL68" s="10" t="str">
        <f t="shared" ref="CL68:CL77" si="206">IF(CK68&gt;$J68,"SI","NO")</f>
        <v>NO</v>
      </c>
      <c r="CM68" s="132">
        <f t="shared" ref="CM68:CM77" si="207">CK68*$I68</f>
        <v>7614000</v>
      </c>
      <c r="CN68" s="100">
        <v>14250</v>
      </c>
      <c r="CO68" s="112">
        <f t="shared" ref="CO68:CO77" si="208">ROUND(CN68,0)</f>
        <v>14250</v>
      </c>
      <c r="CP68" s="10" t="str">
        <f t="shared" ref="CP68:CP77" si="209">IF(CO68&gt;$J68,"SI","NO")</f>
        <v>NO</v>
      </c>
      <c r="CQ68" s="132">
        <f t="shared" ref="CQ68:CQ77" si="210">CO68*$I68</f>
        <v>12055500</v>
      </c>
      <c r="CR68" s="100">
        <v>13735</v>
      </c>
      <c r="CS68" s="112">
        <f t="shared" ref="CS68:CS77" si="211">ROUND(CR68,0)</f>
        <v>13735</v>
      </c>
      <c r="CT68" s="10" t="str">
        <f t="shared" ref="CT68:CT77" si="212">IF(CS68&gt;$J68,"SI","NO")</f>
        <v>NO</v>
      </c>
      <c r="CU68" s="132">
        <f t="shared" ref="CU68:CU77" si="213">CS68*$I68</f>
        <v>11619810</v>
      </c>
      <c r="CV68" s="10"/>
      <c r="CW68" s="10"/>
      <c r="CX68" s="10"/>
      <c r="CY68" s="10"/>
      <c r="CZ68" s="100">
        <v>14950</v>
      </c>
      <c r="DA68" s="112">
        <f t="shared" ref="DA68:DA77" si="214">ROUND(CZ68,0)</f>
        <v>14950</v>
      </c>
      <c r="DB68" s="10" t="str">
        <f t="shared" ref="DB68:DB77" si="215">IF(DA68&gt;$J68,"SI","NO")</f>
        <v>NO</v>
      </c>
      <c r="DC68" s="132">
        <f t="shared" ref="DC68:DC77" si="216">DA68*$I68</f>
        <v>12647700</v>
      </c>
      <c r="DD68" s="100">
        <v>14998</v>
      </c>
      <c r="DE68" s="112">
        <f t="shared" ref="DE68:DE77" si="217">ROUND(DD68,0)</f>
        <v>14998</v>
      </c>
      <c r="DF68" s="10" t="str">
        <f t="shared" ref="DF68:DF77" si="218">IF(DE68&gt;$J68,"SI","NO")</f>
        <v>NO</v>
      </c>
      <c r="DG68" s="132">
        <f t="shared" ref="DG68:DG77" si="219">DE68*$I68</f>
        <v>12688308</v>
      </c>
      <c r="DH68" s="100">
        <v>13971</v>
      </c>
      <c r="DI68" s="112">
        <f t="shared" ref="DI68:DI77" si="220">ROUND(DH68,0)</f>
        <v>13971</v>
      </c>
      <c r="DJ68" s="10" t="str">
        <f t="shared" ref="DJ68:DJ77" si="221">IF(DI68&gt;$J68,"SI","NO")</f>
        <v>NO</v>
      </c>
      <c r="DK68" s="132">
        <f t="shared" ref="DK68:DK77" si="222">DI68*$I68</f>
        <v>11819466</v>
      </c>
      <c r="DL68" s="10"/>
      <c r="DM68" s="10"/>
      <c r="DN68" s="10"/>
      <c r="DO68" s="10"/>
      <c r="DP68" s="10"/>
      <c r="DQ68" s="10"/>
      <c r="DR68" s="10"/>
      <c r="DS68" s="10"/>
      <c r="DT68" s="10"/>
      <c r="DU68" s="10"/>
      <c r="DV68" s="10"/>
      <c r="DW68" s="10"/>
      <c r="DX68" s="10"/>
      <c r="DY68" s="10"/>
      <c r="DZ68" s="10"/>
      <c r="EA68" s="10"/>
    </row>
    <row r="69" spans="1:131" ht="15" customHeight="1" x14ac:dyDescent="0.2">
      <c r="A69" s="39">
        <v>48</v>
      </c>
      <c r="B69" s="25" t="s">
        <v>285</v>
      </c>
      <c r="C69" s="25"/>
      <c r="D69" s="25"/>
      <c r="E69" s="25"/>
      <c r="F69" s="25"/>
      <c r="G69" s="25"/>
      <c r="H69" s="30" t="s">
        <v>261</v>
      </c>
      <c r="I69" s="32">
        <v>1691</v>
      </c>
      <c r="J69" s="27">
        <v>17305</v>
      </c>
      <c r="K69" s="28">
        <f t="shared" ref="K69:K77" si="223">ROUND(I69*J69,2)</f>
        <v>29262755</v>
      </c>
      <c r="L69" s="101">
        <v>14709</v>
      </c>
      <c r="M69" s="112">
        <f t="shared" si="151"/>
        <v>14709</v>
      </c>
      <c r="N69" s="10" t="str">
        <f t="shared" si="152"/>
        <v>NO</v>
      </c>
      <c r="O69" s="132">
        <f t="shared" si="153"/>
        <v>24872919</v>
      </c>
      <c r="P69" s="138">
        <v>13844</v>
      </c>
      <c r="Q69" s="112">
        <f t="shared" si="154"/>
        <v>13844</v>
      </c>
      <c r="R69" s="10" t="str">
        <f t="shared" si="155"/>
        <v>NO</v>
      </c>
      <c r="S69" s="132">
        <f t="shared" si="156"/>
        <v>23410204</v>
      </c>
      <c r="T69" s="144">
        <v>15575</v>
      </c>
      <c r="U69" s="112">
        <f t="shared" si="157"/>
        <v>15575</v>
      </c>
      <c r="V69" s="10" t="str">
        <f t="shared" si="158"/>
        <v>NO</v>
      </c>
      <c r="W69" s="132">
        <f t="shared" si="159"/>
        <v>26337325</v>
      </c>
      <c r="X69" s="163">
        <v>15748</v>
      </c>
      <c r="Y69" s="112">
        <f t="shared" si="160"/>
        <v>15748</v>
      </c>
      <c r="Z69" s="164" t="str">
        <f t="shared" si="161"/>
        <v>NO</v>
      </c>
      <c r="AA69" s="132">
        <f t="shared" si="162"/>
        <v>26629868</v>
      </c>
      <c r="AB69" s="28">
        <v>16393</v>
      </c>
      <c r="AC69" s="112">
        <f t="shared" si="163"/>
        <v>16393</v>
      </c>
      <c r="AD69" s="10" t="str">
        <f t="shared" si="164"/>
        <v>NO</v>
      </c>
      <c r="AE69" s="132">
        <f t="shared" si="165"/>
        <v>27720563</v>
      </c>
      <c r="AF69" s="28">
        <v>16400</v>
      </c>
      <c r="AG69" s="112">
        <f t="shared" si="166"/>
        <v>16400</v>
      </c>
      <c r="AH69" s="10" t="str">
        <f t="shared" si="167"/>
        <v>NO</v>
      </c>
      <c r="AI69" s="132">
        <f t="shared" si="168"/>
        <v>27732400</v>
      </c>
      <c r="AJ69" s="28">
        <v>12900</v>
      </c>
      <c r="AK69" s="112">
        <f t="shared" si="169"/>
        <v>12900</v>
      </c>
      <c r="AL69" s="10" t="str">
        <f t="shared" si="170"/>
        <v>NO</v>
      </c>
      <c r="AM69" s="132">
        <f t="shared" si="171"/>
        <v>21813900</v>
      </c>
      <c r="AN69" s="166">
        <v>15934.44</v>
      </c>
      <c r="AO69" s="112">
        <f t="shared" si="172"/>
        <v>15934</v>
      </c>
      <c r="AP69" s="10" t="str">
        <f t="shared" si="173"/>
        <v>NO</v>
      </c>
      <c r="AQ69" s="132">
        <f t="shared" si="174"/>
        <v>26944394</v>
      </c>
      <c r="AR69" s="27">
        <v>15424</v>
      </c>
      <c r="AS69" s="112">
        <f t="shared" si="175"/>
        <v>15424</v>
      </c>
      <c r="AT69" s="10" t="str">
        <f t="shared" si="176"/>
        <v>NO</v>
      </c>
      <c r="AU69" s="132">
        <f t="shared" si="177"/>
        <v>26081984</v>
      </c>
      <c r="AV69" s="28">
        <v>13844</v>
      </c>
      <c r="AW69" s="112">
        <f t="shared" si="178"/>
        <v>13844</v>
      </c>
      <c r="AX69" s="10" t="str">
        <f t="shared" si="179"/>
        <v>NO</v>
      </c>
      <c r="AY69" s="132">
        <f t="shared" si="180"/>
        <v>23410204</v>
      </c>
      <c r="AZ69" s="10"/>
      <c r="BA69" s="10"/>
      <c r="BB69" s="10"/>
      <c r="BC69" s="10"/>
      <c r="BD69" s="28">
        <v>11706</v>
      </c>
      <c r="BE69" s="112">
        <f t="shared" si="181"/>
        <v>11706</v>
      </c>
      <c r="BF69" s="10" t="str">
        <f t="shared" si="182"/>
        <v>NO</v>
      </c>
      <c r="BG69" s="132">
        <f t="shared" si="183"/>
        <v>19794846</v>
      </c>
      <c r="BH69" s="28">
        <v>16959</v>
      </c>
      <c r="BI69" s="112">
        <f t="shared" si="184"/>
        <v>16959</v>
      </c>
      <c r="BJ69" s="10" t="str">
        <f t="shared" si="185"/>
        <v>NO</v>
      </c>
      <c r="BK69" s="132">
        <f t="shared" si="186"/>
        <v>28677669</v>
      </c>
      <c r="BL69" s="28">
        <v>15305</v>
      </c>
      <c r="BM69" s="112">
        <f t="shared" si="187"/>
        <v>15305</v>
      </c>
      <c r="BN69" s="10" t="str">
        <f t="shared" si="188"/>
        <v>NO</v>
      </c>
      <c r="BO69" s="132">
        <f t="shared" si="189"/>
        <v>25880755</v>
      </c>
      <c r="BP69" s="112">
        <v>15419</v>
      </c>
      <c r="BQ69" s="112">
        <f t="shared" si="190"/>
        <v>15419</v>
      </c>
      <c r="BR69" s="10" t="str">
        <f t="shared" si="191"/>
        <v>NO</v>
      </c>
      <c r="BS69" s="132">
        <f t="shared" si="192"/>
        <v>26073529</v>
      </c>
      <c r="BT69" s="112">
        <v>16394</v>
      </c>
      <c r="BU69" s="112">
        <f t="shared" si="193"/>
        <v>16394</v>
      </c>
      <c r="BV69" s="10" t="str">
        <f t="shared" si="194"/>
        <v>NO</v>
      </c>
      <c r="BW69" s="132">
        <f t="shared" si="195"/>
        <v>27722254</v>
      </c>
      <c r="BX69" s="132">
        <v>14709</v>
      </c>
      <c r="BY69" s="112">
        <f t="shared" si="196"/>
        <v>14709</v>
      </c>
      <c r="BZ69" s="10" t="str">
        <f t="shared" si="197"/>
        <v>NO</v>
      </c>
      <c r="CA69" s="132">
        <f t="shared" si="198"/>
        <v>24872919</v>
      </c>
      <c r="CB69" s="177">
        <v>16414</v>
      </c>
      <c r="CC69" s="112">
        <f t="shared" si="199"/>
        <v>16414</v>
      </c>
      <c r="CD69" s="10" t="str">
        <f t="shared" si="200"/>
        <v>NO</v>
      </c>
      <c r="CE69" s="132">
        <f t="shared" si="201"/>
        <v>27756074</v>
      </c>
      <c r="CF69" s="101">
        <v>15575</v>
      </c>
      <c r="CG69" s="112">
        <f t="shared" si="202"/>
        <v>15575</v>
      </c>
      <c r="CH69" s="10" t="str">
        <f t="shared" si="203"/>
        <v>NO</v>
      </c>
      <c r="CI69" s="132">
        <f t="shared" si="204"/>
        <v>26337325</v>
      </c>
      <c r="CJ69" s="101">
        <v>17000</v>
      </c>
      <c r="CK69" s="112">
        <f t="shared" si="205"/>
        <v>17000</v>
      </c>
      <c r="CL69" s="10" t="str">
        <f t="shared" si="206"/>
        <v>NO</v>
      </c>
      <c r="CM69" s="132">
        <f t="shared" si="207"/>
        <v>28747000</v>
      </c>
      <c r="CN69" s="100">
        <v>15600</v>
      </c>
      <c r="CO69" s="112">
        <f t="shared" si="208"/>
        <v>15600</v>
      </c>
      <c r="CP69" s="10" t="str">
        <f t="shared" si="209"/>
        <v>NO</v>
      </c>
      <c r="CQ69" s="132">
        <f t="shared" si="210"/>
        <v>26379600</v>
      </c>
      <c r="CR69" s="100">
        <v>15055</v>
      </c>
      <c r="CS69" s="112">
        <f t="shared" si="211"/>
        <v>15055</v>
      </c>
      <c r="CT69" s="10" t="str">
        <f t="shared" si="212"/>
        <v>NO</v>
      </c>
      <c r="CU69" s="132">
        <f t="shared" si="213"/>
        <v>25458005</v>
      </c>
      <c r="CV69" s="10"/>
      <c r="CW69" s="10"/>
      <c r="CX69" s="10"/>
      <c r="CY69" s="10"/>
      <c r="CZ69" s="101">
        <v>16388</v>
      </c>
      <c r="DA69" s="112">
        <f t="shared" si="214"/>
        <v>16388</v>
      </c>
      <c r="DB69" s="10" t="str">
        <f t="shared" si="215"/>
        <v>NO</v>
      </c>
      <c r="DC69" s="132">
        <f t="shared" si="216"/>
        <v>27712108</v>
      </c>
      <c r="DD69" s="101">
        <v>16440</v>
      </c>
      <c r="DE69" s="112">
        <f t="shared" si="217"/>
        <v>16440</v>
      </c>
      <c r="DF69" s="10" t="str">
        <f t="shared" si="218"/>
        <v>NO</v>
      </c>
      <c r="DG69" s="132">
        <f t="shared" si="219"/>
        <v>27800040</v>
      </c>
      <c r="DH69" s="101">
        <v>15315</v>
      </c>
      <c r="DI69" s="112">
        <f t="shared" si="220"/>
        <v>15315</v>
      </c>
      <c r="DJ69" s="10" t="str">
        <f t="shared" si="221"/>
        <v>NO</v>
      </c>
      <c r="DK69" s="132">
        <f t="shared" si="222"/>
        <v>25897665</v>
      </c>
      <c r="DL69" s="10"/>
      <c r="DM69" s="10"/>
      <c r="DN69" s="10"/>
      <c r="DO69" s="10"/>
      <c r="DP69" s="10"/>
      <c r="DQ69" s="10"/>
      <c r="DR69" s="10"/>
      <c r="DS69" s="10"/>
      <c r="DT69" s="10"/>
      <c r="DU69" s="10"/>
      <c r="DV69" s="10"/>
      <c r="DW69" s="10"/>
      <c r="DX69" s="10"/>
      <c r="DY69" s="10"/>
      <c r="DZ69" s="10"/>
      <c r="EA69" s="10"/>
    </row>
    <row r="70" spans="1:131" ht="15" customHeight="1" x14ac:dyDescent="0.2">
      <c r="A70" s="39">
        <v>49</v>
      </c>
      <c r="B70" s="25" t="s">
        <v>286</v>
      </c>
      <c r="C70" s="25"/>
      <c r="D70" s="25"/>
      <c r="E70" s="25"/>
      <c r="F70" s="25"/>
      <c r="G70" s="25"/>
      <c r="H70" s="30" t="s">
        <v>261</v>
      </c>
      <c r="I70" s="32">
        <v>1120</v>
      </c>
      <c r="J70" s="27">
        <v>13636</v>
      </c>
      <c r="K70" s="28">
        <f t="shared" si="223"/>
        <v>15272320</v>
      </c>
      <c r="L70" s="101">
        <v>13500</v>
      </c>
      <c r="M70" s="112">
        <f t="shared" si="151"/>
        <v>13500</v>
      </c>
      <c r="N70" s="10" t="str">
        <f t="shared" si="152"/>
        <v>NO</v>
      </c>
      <c r="O70" s="132">
        <f t="shared" si="153"/>
        <v>15120000</v>
      </c>
      <c r="P70" s="138">
        <v>10909</v>
      </c>
      <c r="Q70" s="112">
        <f t="shared" si="154"/>
        <v>10909</v>
      </c>
      <c r="R70" s="10" t="str">
        <f t="shared" si="155"/>
        <v>NO</v>
      </c>
      <c r="S70" s="132">
        <f t="shared" si="156"/>
        <v>12218080</v>
      </c>
      <c r="T70" s="144">
        <v>12272</v>
      </c>
      <c r="U70" s="112">
        <f t="shared" si="157"/>
        <v>12272</v>
      </c>
      <c r="V70" s="10" t="str">
        <f t="shared" si="158"/>
        <v>NO</v>
      </c>
      <c r="W70" s="132">
        <f t="shared" si="159"/>
        <v>13744640</v>
      </c>
      <c r="X70" s="163">
        <v>12409</v>
      </c>
      <c r="Y70" s="112">
        <f t="shared" si="160"/>
        <v>12409</v>
      </c>
      <c r="Z70" s="164" t="str">
        <f t="shared" si="161"/>
        <v>NO</v>
      </c>
      <c r="AA70" s="132">
        <f t="shared" si="162"/>
        <v>13898080</v>
      </c>
      <c r="AB70" s="28">
        <v>9545</v>
      </c>
      <c r="AC70" s="112">
        <f t="shared" si="163"/>
        <v>9545</v>
      </c>
      <c r="AD70" s="10" t="str">
        <f t="shared" si="164"/>
        <v>NO</v>
      </c>
      <c r="AE70" s="132">
        <f t="shared" si="165"/>
        <v>10690400</v>
      </c>
      <c r="AF70" s="28">
        <v>13000</v>
      </c>
      <c r="AG70" s="112">
        <f t="shared" si="166"/>
        <v>13000</v>
      </c>
      <c r="AH70" s="10" t="str">
        <f t="shared" si="167"/>
        <v>NO</v>
      </c>
      <c r="AI70" s="132">
        <f t="shared" si="168"/>
        <v>14560000</v>
      </c>
      <c r="AJ70" s="28">
        <v>10200</v>
      </c>
      <c r="AK70" s="112">
        <f t="shared" si="169"/>
        <v>10200</v>
      </c>
      <c r="AL70" s="10" t="str">
        <f t="shared" si="170"/>
        <v>NO</v>
      </c>
      <c r="AM70" s="132">
        <f t="shared" si="171"/>
        <v>11424000</v>
      </c>
      <c r="AN70" s="166">
        <v>12556.03</v>
      </c>
      <c r="AO70" s="112">
        <f t="shared" si="172"/>
        <v>12556</v>
      </c>
      <c r="AP70" s="10" t="str">
        <f t="shared" si="173"/>
        <v>NO</v>
      </c>
      <c r="AQ70" s="132">
        <f t="shared" si="174"/>
        <v>14062720</v>
      </c>
      <c r="AR70" s="27">
        <v>12154</v>
      </c>
      <c r="AS70" s="112">
        <f t="shared" si="175"/>
        <v>12154</v>
      </c>
      <c r="AT70" s="10" t="str">
        <f t="shared" si="176"/>
        <v>NO</v>
      </c>
      <c r="AU70" s="132">
        <f t="shared" si="177"/>
        <v>13612480</v>
      </c>
      <c r="AV70" s="28">
        <v>10909</v>
      </c>
      <c r="AW70" s="112">
        <f t="shared" si="178"/>
        <v>10909</v>
      </c>
      <c r="AX70" s="10" t="str">
        <f t="shared" si="179"/>
        <v>NO</v>
      </c>
      <c r="AY70" s="132">
        <f t="shared" si="180"/>
        <v>12218080</v>
      </c>
      <c r="AZ70" s="10"/>
      <c r="BA70" s="10"/>
      <c r="BB70" s="10"/>
      <c r="BC70" s="10"/>
      <c r="BD70" s="28">
        <v>9224</v>
      </c>
      <c r="BE70" s="112">
        <f t="shared" si="181"/>
        <v>9224</v>
      </c>
      <c r="BF70" s="10" t="str">
        <f t="shared" si="182"/>
        <v>NO</v>
      </c>
      <c r="BG70" s="132">
        <f t="shared" si="183"/>
        <v>10330880</v>
      </c>
      <c r="BH70" s="28">
        <v>13363</v>
      </c>
      <c r="BI70" s="112">
        <f t="shared" si="184"/>
        <v>13363</v>
      </c>
      <c r="BJ70" s="10" t="str">
        <f t="shared" si="185"/>
        <v>NO</v>
      </c>
      <c r="BK70" s="132">
        <f t="shared" si="186"/>
        <v>14966560</v>
      </c>
      <c r="BL70" s="28">
        <v>12636</v>
      </c>
      <c r="BM70" s="112">
        <f t="shared" si="187"/>
        <v>12636</v>
      </c>
      <c r="BN70" s="10" t="str">
        <f t="shared" si="188"/>
        <v>NO</v>
      </c>
      <c r="BO70" s="132">
        <f t="shared" si="189"/>
        <v>14152320</v>
      </c>
      <c r="BP70" s="112">
        <v>12150</v>
      </c>
      <c r="BQ70" s="112">
        <f t="shared" si="190"/>
        <v>12150</v>
      </c>
      <c r="BR70" s="10" t="str">
        <f t="shared" si="191"/>
        <v>NO</v>
      </c>
      <c r="BS70" s="132">
        <f t="shared" si="192"/>
        <v>13608000</v>
      </c>
      <c r="BT70" s="112">
        <v>12918</v>
      </c>
      <c r="BU70" s="112">
        <f t="shared" si="193"/>
        <v>12918</v>
      </c>
      <c r="BV70" s="10" t="str">
        <f t="shared" si="194"/>
        <v>NO</v>
      </c>
      <c r="BW70" s="132">
        <f t="shared" si="195"/>
        <v>14468160</v>
      </c>
      <c r="BX70" s="132">
        <v>11591</v>
      </c>
      <c r="BY70" s="112">
        <f t="shared" si="196"/>
        <v>11591</v>
      </c>
      <c r="BZ70" s="10" t="str">
        <f t="shared" si="197"/>
        <v>NO</v>
      </c>
      <c r="CA70" s="132">
        <f t="shared" si="198"/>
        <v>12981920</v>
      </c>
      <c r="CB70" s="177">
        <v>12914</v>
      </c>
      <c r="CC70" s="112">
        <f t="shared" si="199"/>
        <v>12914</v>
      </c>
      <c r="CD70" s="10" t="str">
        <f t="shared" si="200"/>
        <v>NO</v>
      </c>
      <c r="CE70" s="132">
        <f t="shared" si="201"/>
        <v>14463680</v>
      </c>
      <c r="CF70" s="101">
        <v>12954</v>
      </c>
      <c r="CG70" s="112">
        <f t="shared" si="202"/>
        <v>12954</v>
      </c>
      <c r="CH70" s="10" t="str">
        <f t="shared" si="203"/>
        <v>NO</v>
      </c>
      <c r="CI70" s="132">
        <f t="shared" si="204"/>
        <v>14508480</v>
      </c>
      <c r="CJ70" s="101">
        <v>7000</v>
      </c>
      <c r="CK70" s="112">
        <f t="shared" si="205"/>
        <v>7000</v>
      </c>
      <c r="CL70" s="10" t="str">
        <f t="shared" si="206"/>
        <v>NO</v>
      </c>
      <c r="CM70" s="132">
        <f t="shared" si="207"/>
        <v>7840000</v>
      </c>
      <c r="CN70" s="100">
        <v>12300</v>
      </c>
      <c r="CO70" s="112">
        <f t="shared" si="208"/>
        <v>12300</v>
      </c>
      <c r="CP70" s="10" t="str">
        <f t="shared" si="209"/>
        <v>NO</v>
      </c>
      <c r="CQ70" s="132">
        <f t="shared" si="210"/>
        <v>13776000</v>
      </c>
      <c r="CR70" s="100">
        <v>11863</v>
      </c>
      <c r="CS70" s="112">
        <f t="shared" si="211"/>
        <v>11863</v>
      </c>
      <c r="CT70" s="10" t="str">
        <f t="shared" si="212"/>
        <v>NO</v>
      </c>
      <c r="CU70" s="132">
        <f t="shared" si="213"/>
        <v>13286560</v>
      </c>
      <c r="CV70" s="10"/>
      <c r="CW70" s="10"/>
      <c r="CX70" s="10"/>
      <c r="CY70" s="10"/>
      <c r="CZ70" s="101">
        <v>12913</v>
      </c>
      <c r="DA70" s="112">
        <f t="shared" si="214"/>
        <v>12913</v>
      </c>
      <c r="DB70" s="10" t="str">
        <f t="shared" si="215"/>
        <v>NO</v>
      </c>
      <c r="DC70" s="132">
        <f t="shared" si="216"/>
        <v>14462560</v>
      </c>
      <c r="DD70" s="101">
        <v>12954</v>
      </c>
      <c r="DE70" s="112">
        <f t="shared" si="217"/>
        <v>12954</v>
      </c>
      <c r="DF70" s="10" t="str">
        <f t="shared" si="218"/>
        <v>NO</v>
      </c>
      <c r="DG70" s="132">
        <f t="shared" si="219"/>
        <v>14508480</v>
      </c>
      <c r="DH70" s="101">
        <v>12068</v>
      </c>
      <c r="DI70" s="112">
        <f t="shared" si="220"/>
        <v>12068</v>
      </c>
      <c r="DJ70" s="10" t="str">
        <f t="shared" si="221"/>
        <v>NO</v>
      </c>
      <c r="DK70" s="132">
        <f t="shared" si="222"/>
        <v>13516160</v>
      </c>
      <c r="DL70" s="10"/>
      <c r="DM70" s="10"/>
      <c r="DN70" s="10"/>
      <c r="DO70" s="10"/>
      <c r="DP70" s="10"/>
      <c r="DQ70" s="10"/>
      <c r="DR70" s="10"/>
      <c r="DS70" s="10"/>
      <c r="DT70" s="10"/>
      <c r="DU70" s="10"/>
      <c r="DV70" s="10"/>
      <c r="DW70" s="10"/>
      <c r="DX70" s="10"/>
      <c r="DY70" s="10"/>
      <c r="DZ70" s="10"/>
      <c r="EA70" s="10"/>
    </row>
    <row r="71" spans="1:131" ht="15" customHeight="1" x14ac:dyDescent="0.2">
      <c r="A71" s="39">
        <v>50</v>
      </c>
      <c r="B71" s="25" t="s">
        <v>287</v>
      </c>
      <c r="C71" s="25"/>
      <c r="D71" s="25"/>
      <c r="E71" s="25"/>
      <c r="F71" s="25"/>
      <c r="G71" s="25"/>
      <c r="H71" s="30" t="s">
        <v>261</v>
      </c>
      <c r="I71" s="32">
        <v>30744</v>
      </c>
      <c r="J71" s="27">
        <v>15764</v>
      </c>
      <c r="K71" s="28">
        <f t="shared" si="223"/>
        <v>484648416</v>
      </c>
      <c r="L71" s="101">
        <v>13399</v>
      </c>
      <c r="M71" s="112">
        <f t="shared" si="151"/>
        <v>13399</v>
      </c>
      <c r="N71" s="10" t="str">
        <f t="shared" si="152"/>
        <v>NO</v>
      </c>
      <c r="O71" s="132">
        <f t="shared" si="153"/>
        <v>411938856</v>
      </c>
      <c r="P71" s="138">
        <v>15133</v>
      </c>
      <c r="Q71" s="112">
        <f t="shared" si="154"/>
        <v>15133</v>
      </c>
      <c r="R71" s="10" t="str">
        <f t="shared" si="155"/>
        <v>NO</v>
      </c>
      <c r="S71" s="132">
        <f t="shared" si="156"/>
        <v>465248952</v>
      </c>
      <c r="T71" s="144">
        <v>13872</v>
      </c>
      <c r="U71" s="112">
        <f t="shared" si="157"/>
        <v>13872</v>
      </c>
      <c r="V71" s="10" t="str">
        <f t="shared" si="158"/>
        <v>NO</v>
      </c>
      <c r="W71" s="132">
        <f t="shared" si="159"/>
        <v>426480768</v>
      </c>
      <c r="X71" s="163">
        <v>14030</v>
      </c>
      <c r="Y71" s="112">
        <f t="shared" si="160"/>
        <v>14030</v>
      </c>
      <c r="Z71" s="164" t="str">
        <f t="shared" si="161"/>
        <v>NO</v>
      </c>
      <c r="AA71" s="132">
        <f t="shared" si="162"/>
        <v>431338320</v>
      </c>
      <c r="AB71" s="28">
        <v>14933</v>
      </c>
      <c r="AC71" s="112">
        <f t="shared" si="163"/>
        <v>14933</v>
      </c>
      <c r="AD71" s="10" t="str">
        <f t="shared" si="164"/>
        <v>NO</v>
      </c>
      <c r="AE71" s="132">
        <f t="shared" si="165"/>
        <v>459100152</v>
      </c>
      <c r="AF71" s="28">
        <v>15000</v>
      </c>
      <c r="AG71" s="112">
        <f t="shared" si="166"/>
        <v>15000</v>
      </c>
      <c r="AH71" s="10" t="str">
        <f t="shared" si="167"/>
        <v>NO</v>
      </c>
      <c r="AI71" s="132">
        <f t="shared" si="168"/>
        <v>461160000</v>
      </c>
      <c r="AJ71" s="28">
        <v>11800</v>
      </c>
      <c r="AK71" s="112">
        <f t="shared" si="169"/>
        <v>11800</v>
      </c>
      <c r="AL71" s="10" t="str">
        <f t="shared" si="170"/>
        <v>NO</v>
      </c>
      <c r="AM71" s="132">
        <f t="shared" si="171"/>
        <v>362779200</v>
      </c>
      <c r="AN71" s="166">
        <v>14515.49</v>
      </c>
      <c r="AO71" s="112">
        <f t="shared" si="172"/>
        <v>14515</v>
      </c>
      <c r="AP71" s="10" t="str">
        <f t="shared" si="173"/>
        <v>NO</v>
      </c>
      <c r="AQ71" s="132">
        <f t="shared" si="174"/>
        <v>446249160</v>
      </c>
      <c r="AR71" s="27">
        <v>14050</v>
      </c>
      <c r="AS71" s="112">
        <f t="shared" si="175"/>
        <v>14050</v>
      </c>
      <c r="AT71" s="10" t="str">
        <f t="shared" si="176"/>
        <v>NO</v>
      </c>
      <c r="AU71" s="132">
        <f t="shared" si="177"/>
        <v>431953200</v>
      </c>
      <c r="AV71" s="28">
        <v>14188</v>
      </c>
      <c r="AW71" s="112">
        <f t="shared" si="178"/>
        <v>14188</v>
      </c>
      <c r="AX71" s="10" t="str">
        <f t="shared" si="179"/>
        <v>NO</v>
      </c>
      <c r="AY71" s="132">
        <f t="shared" si="180"/>
        <v>436195872</v>
      </c>
      <c r="AZ71" s="10"/>
      <c r="BA71" s="10"/>
      <c r="BB71" s="10"/>
      <c r="BC71" s="10"/>
      <c r="BD71" s="28">
        <v>15763</v>
      </c>
      <c r="BE71" s="112">
        <f t="shared" si="181"/>
        <v>15763</v>
      </c>
      <c r="BF71" s="10" t="str">
        <f t="shared" si="182"/>
        <v>NO</v>
      </c>
      <c r="BG71" s="132">
        <f t="shared" si="183"/>
        <v>484617672</v>
      </c>
      <c r="BH71" s="28">
        <v>12000</v>
      </c>
      <c r="BI71" s="112">
        <f t="shared" si="184"/>
        <v>12000</v>
      </c>
      <c r="BJ71" s="10" t="str">
        <f t="shared" si="185"/>
        <v>NO</v>
      </c>
      <c r="BK71" s="132">
        <f t="shared" si="186"/>
        <v>368928000</v>
      </c>
      <c r="BL71" s="28">
        <v>13964</v>
      </c>
      <c r="BM71" s="112">
        <f t="shared" si="187"/>
        <v>13964</v>
      </c>
      <c r="BN71" s="10" t="str">
        <f t="shared" si="188"/>
        <v>NO</v>
      </c>
      <c r="BO71" s="132">
        <f t="shared" si="189"/>
        <v>429309216</v>
      </c>
      <c r="BP71" s="112">
        <v>14046</v>
      </c>
      <c r="BQ71" s="112">
        <f t="shared" si="190"/>
        <v>14046</v>
      </c>
      <c r="BR71" s="10" t="str">
        <f t="shared" si="191"/>
        <v>NO</v>
      </c>
      <c r="BS71" s="132">
        <f t="shared" si="192"/>
        <v>431830224</v>
      </c>
      <c r="BT71" s="112">
        <v>14934</v>
      </c>
      <c r="BU71" s="112">
        <f t="shared" si="193"/>
        <v>14934</v>
      </c>
      <c r="BV71" s="10" t="str">
        <f t="shared" si="194"/>
        <v>NO</v>
      </c>
      <c r="BW71" s="132">
        <f t="shared" si="195"/>
        <v>459130896</v>
      </c>
      <c r="BX71" s="132">
        <v>13400</v>
      </c>
      <c r="BY71" s="112">
        <f t="shared" si="196"/>
        <v>13400</v>
      </c>
      <c r="BZ71" s="10" t="str">
        <f t="shared" si="197"/>
        <v>NO</v>
      </c>
      <c r="CA71" s="132">
        <f t="shared" si="198"/>
        <v>411969600</v>
      </c>
      <c r="CB71" s="177">
        <v>14944</v>
      </c>
      <c r="CC71" s="112">
        <f t="shared" si="199"/>
        <v>14944</v>
      </c>
      <c r="CD71" s="10" t="str">
        <f t="shared" si="200"/>
        <v>NO</v>
      </c>
      <c r="CE71" s="132">
        <f t="shared" si="201"/>
        <v>459438336</v>
      </c>
      <c r="CF71" s="101">
        <v>14976</v>
      </c>
      <c r="CG71" s="112">
        <f t="shared" si="202"/>
        <v>14976</v>
      </c>
      <c r="CH71" s="10" t="str">
        <f t="shared" si="203"/>
        <v>NO</v>
      </c>
      <c r="CI71" s="132">
        <f t="shared" si="204"/>
        <v>460422144</v>
      </c>
      <c r="CJ71" s="101">
        <v>15000</v>
      </c>
      <c r="CK71" s="112">
        <f t="shared" si="205"/>
        <v>15000</v>
      </c>
      <c r="CL71" s="10" t="str">
        <f t="shared" si="206"/>
        <v>NO</v>
      </c>
      <c r="CM71" s="132">
        <f t="shared" si="207"/>
        <v>461160000</v>
      </c>
      <c r="CN71" s="100">
        <v>15000</v>
      </c>
      <c r="CO71" s="112">
        <f t="shared" si="208"/>
        <v>15000</v>
      </c>
      <c r="CP71" s="10" t="str">
        <f t="shared" si="209"/>
        <v>NO</v>
      </c>
      <c r="CQ71" s="132">
        <f t="shared" si="210"/>
        <v>461160000</v>
      </c>
      <c r="CR71" s="100">
        <v>13715</v>
      </c>
      <c r="CS71" s="112">
        <f t="shared" si="211"/>
        <v>13715</v>
      </c>
      <c r="CT71" s="10" t="str">
        <f t="shared" si="212"/>
        <v>NO</v>
      </c>
      <c r="CU71" s="132">
        <f t="shared" si="213"/>
        <v>421653960</v>
      </c>
      <c r="CV71" s="10"/>
      <c r="CW71" s="10"/>
      <c r="CX71" s="10"/>
      <c r="CY71" s="10"/>
      <c r="CZ71" s="101">
        <v>12627</v>
      </c>
      <c r="DA71" s="112">
        <f t="shared" si="214"/>
        <v>12627</v>
      </c>
      <c r="DB71" s="10" t="str">
        <f t="shared" si="215"/>
        <v>NO</v>
      </c>
      <c r="DC71" s="132">
        <f t="shared" si="216"/>
        <v>388204488</v>
      </c>
      <c r="DD71" s="101">
        <v>12611</v>
      </c>
      <c r="DE71" s="112">
        <f t="shared" si="217"/>
        <v>12611</v>
      </c>
      <c r="DF71" s="10" t="str">
        <f t="shared" si="218"/>
        <v>NO</v>
      </c>
      <c r="DG71" s="132">
        <f t="shared" si="219"/>
        <v>387712584</v>
      </c>
      <c r="DH71" s="101">
        <v>13951</v>
      </c>
      <c r="DI71" s="112">
        <f t="shared" si="220"/>
        <v>13951</v>
      </c>
      <c r="DJ71" s="10" t="str">
        <f t="shared" si="221"/>
        <v>NO</v>
      </c>
      <c r="DK71" s="132">
        <f t="shared" si="222"/>
        <v>428909544</v>
      </c>
      <c r="DL71" s="10"/>
      <c r="DM71" s="10"/>
      <c r="DN71" s="10"/>
      <c r="DO71" s="10"/>
      <c r="DP71" s="10"/>
      <c r="DQ71" s="10"/>
      <c r="DR71" s="10"/>
      <c r="DS71" s="10"/>
      <c r="DT71" s="10"/>
      <c r="DU71" s="10"/>
      <c r="DV71" s="10"/>
      <c r="DW71" s="10"/>
      <c r="DX71" s="10"/>
      <c r="DY71" s="10"/>
      <c r="DZ71" s="10"/>
      <c r="EA71" s="10"/>
    </row>
    <row r="72" spans="1:131" ht="15" customHeight="1" x14ac:dyDescent="0.2">
      <c r="A72" s="39">
        <v>51</v>
      </c>
      <c r="B72" s="25" t="s">
        <v>288</v>
      </c>
      <c r="C72" s="25"/>
      <c r="D72" s="25"/>
      <c r="E72" s="25"/>
      <c r="F72" s="25"/>
      <c r="G72" s="25"/>
      <c r="H72" s="30" t="s">
        <v>261</v>
      </c>
      <c r="I72" s="32">
        <v>280</v>
      </c>
      <c r="J72" s="27">
        <v>106627</v>
      </c>
      <c r="K72" s="28">
        <f t="shared" si="223"/>
        <v>29855560</v>
      </c>
      <c r="L72" s="101">
        <v>105561</v>
      </c>
      <c r="M72" s="112">
        <f t="shared" si="151"/>
        <v>105561</v>
      </c>
      <c r="N72" s="10" t="str">
        <f t="shared" si="152"/>
        <v>NO</v>
      </c>
      <c r="O72" s="132">
        <f t="shared" si="153"/>
        <v>29557080</v>
      </c>
      <c r="P72" s="138">
        <v>85302</v>
      </c>
      <c r="Q72" s="112">
        <f t="shared" si="154"/>
        <v>85302</v>
      </c>
      <c r="R72" s="10" t="str">
        <f t="shared" si="155"/>
        <v>NO</v>
      </c>
      <c r="S72" s="132">
        <f t="shared" si="156"/>
        <v>23884560</v>
      </c>
      <c r="T72" s="144">
        <v>95964</v>
      </c>
      <c r="U72" s="112">
        <f t="shared" si="157"/>
        <v>95964</v>
      </c>
      <c r="V72" s="10" t="str">
        <f t="shared" si="158"/>
        <v>NO</v>
      </c>
      <c r="W72" s="132">
        <f t="shared" si="159"/>
        <v>26869920</v>
      </c>
      <c r="X72" s="163">
        <v>97031</v>
      </c>
      <c r="Y72" s="112">
        <f t="shared" si="160"/>
        <v>97031</v>
      </c>
      <c r="Z72" s="164" t="str">
        <f t="shared" si="161"/>
        <v>NO</v>
      </c>
      <c r="AA72" s="132">
        <f t="shared" si="162"/>
        <v>27168680</v>
      </c>
      <c r="AB72" s="28">
        <v>74639</v>
      </c>
      <c r="AC72" s="112">
        <f t="shared" si="163"/>
        <v>74639</v>
      </c>
      <c r="AD72" s="10" t="str">
        <f t="shared" si="164"/>
        <v>NO</v>
      </c>
      <c r="AE72" s="132">
        <f t="shared" si="165"/>
        <v>20898920</v>
      </c>
      <c r="AF72" s="28">
        <v>101000</v>
      </c>
      <c r="AG72" s="112">
        <f t="shared" si="166"/>
        <v>101000</v>
      </c>
      <c r="AH72" s="10" t="str">
        <f t="shared" si="167"/>
        <v>NO</v>
      </c>
      <c r="AI72" s="132">
        <f t="shared" si="168"/>
        <v>28280000</v>
      </c>
      <c r="AJ72" s="28">
        <v>78000</v>
      </c>
      <c r="AK72" s="112">
        <f t="shared" si="169"/>
        <v>78000</v>
      </c>
      <c r="AL72" s="10" t="str">
        <f t="shared" si="170"/>
        <v>NO</v>
      </c>
      <c r="AM72" s="132">
        <f t="shared" si="171"/>
        <v>21840000</v>
      </c>
      <c r="AN72" s="166">
        <v>98182.14</v>
      </c>
      <c r="AO72" s="112">
        <f t="shared" si="172"/>
        <v>98182</v>
      </c>
      <c r="AP72" s="10" t="str">
        <f t="shared" si="173"/>
        <v>NO</v>
      </c>
      <c r="AQ72" s="132">
        <f t="shared" si="174"/>
        <v>27490960</v>
      </c>
      <c r="AR72" s="27">
        <v>95037</v>
      </c>
      <c r="AS72" s="112">
        <f t="shared" si="175"/>
        <v>95037</v>
      </c>
      <c r="AT72" s="10" t="str">
        <f t="shared" si="176"/>
        <v>NO</v>
      </c>
      <c r="AU72" s="132">
        <f t="shared" si="177"/>
        <v>26610360</v>
      </c>
      <c r="AV72" s="28">
        <v>87434</v>
      </c>
      <c r="AW72" s="112">
        <f t="shared" si="178"/>
        <v>87434</v>
      </c>
      <c r="AX72" s="10" t="str">
        <f t="shared" si="179"/>
        <v>NO</v>
      </c>
      <c r="AY72" s="132">
        <f t="shared" si="180"/>
        <v>24481520</v>
      </c>
      <c r="AZ72" s="10"/>
      <c r="BA72" s="10"/>
      <c r="BB72" s="10"/>
      <c r="BC72" s="10"/>
      <c r="BD72" s="28">
        <v>106626</v>
      </c>
      <c r="BE72" s="112">
        <f t="shared" si="181"/>
        <v>106626</v>
      </c>
      <c r="BF72" s="10" t="str">
        <f t="shared" si="182"/>
        <v>NO</v>
      </c>
      <c r="BG72" s="132">
        <f t="shared" si="183"/>
        <v>29855280</v>
      </c>
      <c r="BH72" s="28">
        <v>104494</v>
      </c>
      <c r="BI72" s="112">
        <f t="shared" si="184"/>
        <v>104494</v>
      </c>
      <c r="BJ72" s="10" t="str">
        <f t="shared" si="185"/>
        <v>NO</v>
      </c>
      <c r="BK72" s="132">
        <f t="shared" si="186"/>
        <v>29258320</v>
      </c>
      <c r="BL72" s="28">
        <v>100627</v>
      </c>
      <c r="BM72" s="112">
        <f t="shared" si="187"/>
        <v>100627</v>
      </c>
      <c r="BN72" s="10" t="str">
        <f t="shared" si="188"/>
        <v>NO</v>
      </c>
      <c r="BO72" s="132">
        <f t="shared" si="189"/>
        <v>28175560</v>
      </c>
      <c r="BP72" s="112">
        <v>95005</v>
      </c>
      <c r="BQ72" s="112">
        <f t="shared" si="190"/>
        <v>95005</v>
      </c>
      <c r="BR72" s="10" t="str">
        <f t="shared" si="191"/>
        <v>NO</v>
      </c>
      <c r="BS72" s="132">
        <f t="shared" si="192"/>
        <v>26601400</v>
      </c>
      <c r="BT72" s="112">
        <v>101008</v>
      </c>
      <c r="BU72" s="112">
        <f t="shared" si="193"/>
        <v>101008</v>
      </c>
      <c r="BV72" s="10" t="str">
        <f t="shared" si="194"/>
        <v>NO</v>
      </c>
      <c r="BW72" s="132">
        <f t="shared" si="195"/>
        <v>28282240</v>
      </c>
      <c r="BX72" s="132">
        <v>90634</v>
      </c>
      <c r="BY72" s="112">
        <f t="shared" si="196"/>
        <v>90634</v>
      </c>
      <c r="BZ72" s="10" t="str">
        <f t="shared" si="197"/>
        <v>NO</v>
      </c>
      <c r="CA72" s="132">
        <f t="shared" si="198"/>
        <v>25377520</v>
      </c>
      <c r="CB72" s="177">
        <v>101627</v>
      </c>
      <c r="CC72" s="112">
        <f t="shared" si="199"/>
        <v>101627</v>
      </c>
      <c r="CD72" s="10" t="str">
        <f t="shared" si="200"/>
        <v>NO</v>
      </c>
      <c r="CE72" s="132">
        <f t="shared" si="201"/>
        <v>28455560</v>
      </c>
      <c r="CF72" s="101">
        <v>105561</v>
      </c>
      <c r="CG72" s="112">
        <f t="shared" si="202"/>
        <v>105561</v>
      </c>
      <c r="CH72" s="10" t="str">
        <f t="shared" si="203"/>
        <v>NO</v>
      </c>
      <c r="CI72" s="132">
        <f t="shared" si="204"/>
        <v>29557080</v>
      </c>
      <c r="CJ72" s="101">
        <v>55000</v>
      </c>
      <c r="CK72" s="112">
        <f t="shared" si="205"/>
        <v>55000</v>
      </c>
      <c r="CL72" s="10" t="str">
        <f t="shared" si="206"/>
        <v>NO</v>
      </c>
      <c r="CM72" s="132">
        <f t="shared" si="207"/>
        <v>15400000</v>
      </c>
      <c r="CN72" s="100">
        <v>96000</v>
      </c>
      <c r="CO72" s="112">
        <f t="shared" si="208"/>
        <v>96000</v>
      </c>
      <c r="CP72" s="10" t="str">
        <f t="shared" si="209"/>
        <v>NO</v>
      </c>
      <c r="CQ72" s="132">
        <f t="shared" si="210"/>
        <v>26880000</v>
      </c>
      <c r="CR72" s="100">
        <v>92765</v>
      </c>
      <c r="CS72" s="112">
        <f t="shared" si="211"/>
        <v>92765</v>
      </c>
      <c r="CT72" s="10" t="str">
        <f t="shared" si="212"/>
        <v>NO</v>
      </c>
      <c r="CU72" s="132">
        <f t="shared" si="213"/>
        <v>25974200</v>
      </c>
      <c r="CV72" s="10"/>
      <c r="CW72" s="10"/>
      <c r="CX72" s="10"/>
      <c r="CY72" s="10"/>
      <c r="CZ72" s="101">
        <v>100976</v>
      </c>
      <c r="DA72" s="112">
        <f t="shared" si="214"/>
        <v>100976</v>
      </c>
      <c r="DB72" s="10" t="str">
        <f t="shared" si="215"/>
        <v>NO</v>
      </c>
      <c r="DC72" s="132">
        <f t="shared" si="216"/>
        <v>28273280</v>
      </c>
      <c r="DD72" s="101">
        <v>101296</v>
      </c>
      <c r="DE72" s="112">
        <f t="shared" si="217"/>
        <v>101296</v>
      </c>
      <c r="DF72" s="10" t="str">
        <f t="shared" si="218"/>
        <v>NO</v>
      </c>
      <c r="DG72" s="132">
        <f t="shared" si="219"/>
        <v>28362880</v>
      </c>
      <c r="DH72" s="101">
        <v>94365</v>
      </c>
      <c r="DI72" s="112">
        <f t="shared" si="220"/>
        <v>94365</v>
      </c>
      <c r="DJ72" s="10" t="str">
        <f t="shared" si="221"/>
        <v>NO</v>
      </c>
      <c r="DK72" s="132">
        <f t="shared" si="222"/>
        <v>26422200</v>
      </c>
      <c r="DL72" s="10"/>
      <c r="DM72" s="10"/>
      <c r="DN72" s="10"/>
      <c r="DO72" s="10"/>
      <c r="DP72" s="10"/>
      <c r="DQ72" s="10"/>
      <c r="DR72" s="10"/>
      <c r="DS72" s="10"/>
      <c r="DT72" s="10"/>
      <c r="DU72" s="10"/>
      <c r="DV72" s="10"/>
      <c r="DW72" s="10"/>
      <c r="DX72" s="10"/>
      <c r="DY72" s="10"/>
      <c r="DZ72" s="10"/>
      <c r="EA72" s="10"/>
    </row>
    <row r="73" spans="1:131" ht="15" customHeight="1" x14ac:dyDescent="0.2">
      <c r="A73" s="39">
        <v>52</v>
      </c>
      <c r="B73" s="25" t="s">
        <v>289</v>
      </c>
      <c r="C73" s="25"/>
      <c r="D73" s="25"/>
      <c r="E73" s="25"/>
      <c r="F73" s="25"/>
      <c r="G73" s="25"/>
      <c r="H73" s="30" t="s">
        <v>261</v>
      </c>
      <c r="I73" s="32">
        <v>42</v>
      </c>
      <c r="J73" s="27">
        <v>244687</v>
      </c>
      <c r="K73" s="28">
        <f t="shared" si="223"/>
        <v>10276854</v>
      </c>
      <c r="L73" s="101">
        <v>242240</v>
      </c>
      <c r="M73" s="112">
        <f t="shared" si="151"/>
        <v>242240</v>
      </c>
      <c r="N73" s="10" t="str">
        <f t="shared" si="152"/>
        <v>NO</v>
      </c>
      <c r="O73" s="132">
        <f t="shared" si="153"/>
        <v>10174080</v>
      </c>
      <c r="P73" s="138">
        <v>195750</v>
      </c>
      <c r="Q73" s="112">
        <f t="shared" si="154"/>
        <v>195750</v>
      </c>
      <c r="R73" s="10" t="str">
        <f t="shared" si="155"/>
        <v>NO</v>
      </c>
      <c r="S73" s="132">
        <f t="shared" si="156"/>
        <v>8221500</v>
      </c>
      <c r="T73" s="144">
        <v>220218</v>
      </c>
      <c r="U73" s="112">
        <f t="shared" si="157"/>
        <v>220218</v>
      </c>
      <c r="V73" s="10" t="str">
        <f t="shared" si="158"/>
        <v>NO</v>
      </c>
      <c r="W73" s="132">
        <f t="shared" si="159"/>
        <v>9249156</v>
      </c>
      <c r="X73" s="163">
        <v>222665</v>
      </c>
      <c r="Y73" s="112">
        <f t="shared" si="160"/>
        <v>222665</v>
      </c>
      <c r="Z73" s="164" t="str">
        <f t="shared" si="161"/>
        <v>NO</v>
      </c>
      <c r="AA73" s="132">
        <f t="shared" si="162"/>
        <v>9351930</v>
      </c>
      <c r="AB73" s="28">
        <v>171281</v>
      </c>
      <c r="AC73" s="112">
        <f t="shared" si="163"/>
        <v>171281</v>
      </c>
      <c r="AD73" s="10" t="str">
        <f t="shared" si="164"/>
        <v>NO</v>
      </c>
      <c r="AE73" s="132">
        <f t="shared" si="165"/>
        <v>7193802</v>
      </c>
      <c r="AF73" s="28">
        <v>231700</v>
      </c>
      <c r="AG73" s="112">
        <f t="shared" si="166"/>
        <v>231700</v>
      </c>
      <c r="AH73" s="10" t="str">
        <f t="shared" si="167"/>
        <v>NO</v>
      </c>
      <c r="AI73" s="132">
        <f t="shared" si="168"/>
        <v>9731400</v>
      </c>
      <c r="AJ73" s="28">
        <v>182000</v>
      </c>
      <c r="AK73" s="112">
        <f t="shared" si="169"/>
        <v>182000</v>
      </c>
      <c r="AL73" s="10" t="str">
        <f t="shared" si="170"/>
        <v>NO</v>
      </c>
      <c r="AM73" s="132">
        <f t="shared" si="171"/>
        <v>7644000</v>
      </c>
      <c r="AN73" s="166">
        <v>225307.79</v>
      </c>
      <c r="AO73" s="112">
        <f t="shared" si="172"/>
        <v>225308</v>
      </c>
      <c r="AP73" s="10" t="str">
        <f t="shared" si="173"/>
        <v>NO</v>
      </c>
      <c r="AQ73" s="132">
        <f t="shared" si="174"/>
        <v>9462936</v>
      </c>
      <c r="AR73" s="27">
        <v>218090</v>
      </c>
      <c r="AS73" s="112">
        <f t="shared" si="175"/>
        <v>218090</v>
      </c>
      <c r="AT73" s="10" t="str">
        <f t="shared" si="176"/>
        <v>NO</v>
      </c>
      <c r="AU73" s="132">
        <f t="shared" si="177"/>
        <v>9159780</v>
      </c>
      <c r="AV73" s="28">
        <v>195750</v>
      </c>
      <c r="AW73" s="112">
        <f t="shared" si="178"/>
        <v>195750</v>
      </c>
      <c r="AX73" s="10" t="str">
        <f t="shared" si="179"/>
        <v>NO</v>
      </c>
      <c r="AY73" s="132">
        <f t="shared" si="180"/>
        <v>8221500</v>
      </c>
      <c r="AZ73" s="10"/>
      <c r="BA73" s="10"/>
      <c r="BB73" s="10"/>
      <c r="BC73" s="10"/>
      <c r="BD73" s="28">
        <v>244686</v>
      </c>
      <c r="BE73" s="112">
        <f t="shared" si="181"/>
        <v>244686</v>
      </c>
      <c r="BF73" s="10" t="str">
        <f t="shared" si="182"/>
        <v>NO</v>
      </c>
      <c r="BG73" s="132">
        <f t="shared" si="183"/>
        <v>10276812</v>
      </c>
      <c r="BH73" s="28">
        <v>239793</v>
      </c>
      <c r="BI73" s="112">
        <f t="shared" si="184"/>
        <v>239793</v>
      </c>
      <c r="BJ73" s="10" t="str">
        <f t="shared" si="185"/>
        <v>NO</v>
      </c>
      <c r="BK73" s="132">
        <f t="shared" si="186"/>
        <v>10071306</v>
      </c>
      <c r="BL73" s="28">
        <v>224687</v>
      </c>
      <c r="BM73" s="112">
        <f t="shared" si="187"/>
        <v>224687</v>
      </c>
      <c r="BN73" s="10" t="str">
        <f t="shared" si="188"/>
        <v>NO</v>
      </c>
      <c r="BO73" s="132">
        <f t="shared" si="189"/>
        <v>9436854</v>
      </c>
      <c r="BP73" s="112">
        <v>218016</v>
      </c>
      <c r="BQ73" s="112">
        <f t="shared" si="190"/>
        <v>218016</v>
      </c>
      <c r="BR73" s="10" t="str">
        <f t="shared" si="191"/>
        <v>NO</v>
      </c>
      <c r="BS73" s="132">
        <f t="shared" si="192"/>
        <v>9156672</v>
      </c>
      <c r="BT73" s="112">
        <v>231792</v>
      </c>
      <c r="BU73" s="112">
        <f t="shared" si="193"/>
        <v>231792</v>
      </c>
      <c r="BV73" s="10" t="str">
        <f t="shared" si="194"/>
        <v>NO</v>
      </c>
      <c r="BW73" s="132">
        <f t="shared" si="195"/>
        <v>9735264</v>
      </c>
      <c r="BX73" s="132">
        <v>207986</v>
      </c>
      <c r="BY73" s="112">
        <f t="shared" si="196"/>
        <v>207986</v>
      </c>
      <c r="BZ73" s="10" t="str">
        <f t="shared" si="197"/>
        <v>NO</v>
      </c>
      <c r="CA73" s="132">
        <f t="shared" si="198"/>
        <v>8735412</v>
      </c>
      <c r="CB73" s="177">
        <v>244587</v>
      </c>
      <c r="CC73" s="112">
        <f t="shared" si="199"/>
        <v>244587</v>
      </c>
      <c r="CD73" s="10" t="str">
        <f t="shared" si="200"/>
        <v>NO</v>
      </c>
      <c r="CE73" s="132">
        <f t="shared" si="201"/>
        <v>10272654</v>
      </c>
      <c r="CF73" s="101">
        <v>242240</v>
      </c>
      <c r="CG73" s="112">
        <f t="shared" si="202"/>
        <v>242240</v>
      </c>
      <c r="CH73" s="10" t="str">
        <f t="shared" si="203"/>
        <v>NO</v>
      </c>
      <c r="CI73" s="132">
        <f t="shared" si="204"/>
        <v>10174080</v>
      </c>
      <c r="CJ73" s="101">
        <v>180000</v>
      </c>
      <c r="CK73" s="112">
        <f t="shared" si="205"/>
        <v>180000</v>
      </c>
      <c r="CL73" s="10" t="str">
        <f t="shared" si="206"/>
        <v>NO</v>
      </c>
      <c r="CM73" s="132">
        <f t="shared" si="207"/>
        <v>7560000</v>
      </c>
      <c r="CN73" s="100">
        <v>220250</v>
      </c>
      <c r="CO73" s="112">
        <f t="shared" si="208"/>
        <v>220250</v>
      </c>
      <c r="CP73" s="10" t="str">
        <f t="shared" si="209"/>
        <v>NO</v>
      </c>
      <c r="CQ73" s="132">
        <f t="shared" si="210"/>
        <v>9250500</v>
      </c>
      <c r="CR73" s="100">
        <v>212878</v>
      </c>
      <c r="CS73" s="112">
        <f t="shared" si="211"/>
        <v>212878</v>
      </c>
      <c r="CT73" s="10" t="str">
        <f t="shared" si="212"/>
        <v>NO</v>
      </c>
      <c r="CU73" s="132">
        <f t="shared" si="213"/>
        <v>8940876</v>
      </c>
      <c r="CV73" s="10"/>
      <c r="CW73" s="10"/>
      <c r="CX73" s="10"/>
      <c r="CY73" s="10"/>
      <c r="CZ73" s="101">
        <v>231719</v>
      </c>
      <c r="DA73" s="112">
        <f t="shared" si="214"/>
        <v>231719</v>
      </c>
      <c r="DB73" s="10" t="str">
        <f t="shared" si="215"/>
        <v>NO</v>
      </c>
      <c r="DC73" s="132">
        <f t="shared" si="216"/>
        <v>9732198</v>
      </c>
      <c r="DD73" s="101">
        <v>232453</v>
      </c>
      <c r="DE73" s="112">
        <f t="shared" si="217"/>
        <v>232453</v>
      </c>
      <c r="DF73" s="10" t="str">
        <f t="shared" si="218"/>
        <v>NO</v>
      </c>
      <c r="DG73" s="132">
        <f t="shared" si="219"/>
        <v>9763026</v>
      </c>
      <c r="DH73" s="101">
        <v>216548</v>
      </c>
      <c r="DI73" s="112">
        <f t="shared" si="220"/>
        <v>216548</v>
      </c>
      <c r="DJ73" s="10" t="str">
        <f t="shared" si="221"/>
        <v>NO</v>
      </c>
      <c r="DK73" s="132">
        <f t="shared" si="222"/>
        <v>9095016</v>
      </c>
      <c r="DL73" s="10"/>
      <c r="DM73" s="10"/>
      <c r="DN73" s="10"/>
      <c r="DO73" s="10"/>
      <c r="DP73" s="10"/>
      <c r="DQ73" s="10"/>
      <c r="DR73" s="10"/>
      <c r="DS73" s="10"/>
      <c r="DT73" s="10"/>
      <c r="DU73" s="10"/>
      <c r="DV73" s="10"/>
      <c r="DW73" s="10"/>
      <c r="DX73" s="10"/>
      <c r="DY73" s="10"/>
      <c r="DZ73" s="10"/>
      <c r="EA73" s="10"/>
    </row>
    <row r="74" spans="1:131" ht="15" customHeight="1" x14ac:dyDescent="0.2">
      <c r="A74" s="39">
        <v>53</v>
      </c>
      <c r="B74" s="25" t="s">
        <v>290</v>
      </c>
      <c r="C74" s="25"/>
      <c r="D74" s="25"/>
      <c r="E74" s="25"/>
      <c r="F74" s="25"/>
      <c r="G74" s="25"/>
      <c r="H74" s="30" t="s">
        <v>261</v>
      </c>
      <c r="I74" s="32">
        <v>28</v>
      </c>
      <c r="J74" s="27">
        <v>326250</v>
      </c>
      <c r="K74" s="28">
        <f t="shared" si="223"/>
        <v>9135000</v>
      </c>
      <c r="L74" s="101">
        <v>322988</v>
      </c>
      <c r="M74" s="112">
        <f t="shared" si="151"/>
        <v>322988</v>
      </c>
      <c r="N74" s="10" t="str">
        <f t="shared" si="152"/>
        <v>NO</v>
      </c>
      <c r="O74" s="132">
        <f t="shared" si="153"/>
        <v>9043664</v>
      </c>
      <c r="P74" s="138">
        <v>261000</v>
      </c>
      <c r="Q74" s="112">
        <f t="shared" si="154"/>
        <v>261000</v>
      </c>
      <c r="R74" s="10" t="str">
        <f t="shared" si="155"/>
        <v>NO</v>
      </c>
      <c r="S74" s="132">
        <f t="shared" si="156"/>
        <v>7308000</v>
      </c>
      <c r="T74" s="144">
        <v>293625</v>
      </c>
      <c r="U74" s="112">
        <f t="shared" si="157"/>
        <v>293625</v>
      </c>
      <c r="V74" s="10" t="str">
        <f t="shared" si="158"/>
        <v>NO</v>
      </c>
      <c r="W74" s="132">
        <f t="shared" si="159"/>
        <v>8221500</v>
      </c>
      <c r="X74" s="163">
        <v>296888</v>
      </c>
      <c r="Y74" s="112">
        <f t="shared" si="160"/>
        <v>296888</v>
      </c>
      <c r="Z74" s="164" t="str">
        <f t="shared" si="161"/>
        <v>NO</v>
      </c>
      <c r="AA74" s="132">
        <f t="shared" si="162"/>
        <v>8312864</v>
      </c>
      <c r="AB74" s="28">
        <v>309057</v>
      </c>
      <c r="AC74" s="112">
        <f t="shared" si="163"/>
        <v>309057</v>
      </c>
      <c r="AD74" s="10" t="str">
        <f t="shared" si="164"/>
        <v>NO</v>
      </c>
      <c r="AE74" s="132">
        <f t="shared" si="165"/>
        <v>8653596</v>
      </c>
      <c r="AF74" s="28">
        <v>309000</v>
      </c>
      <c r="AG74" s="112">
        <f t="shared" si="166"/>
        <v>309000</v>
      </c>
      <c r="AH74" s="10" t="str">
        <f t="shared" si="167"/>
        <v>NO</v>
      </c>
      <c r="AI74" s="132">
        <f t="shared" si="168"/>
        <v>8652000</v>
      </c>
      <c r="AJ74" s="28">
        <v>244000</v>
      </c>
      <c r="AK74" s="112">
        <f t="shared" si="169"/>
        <v>244000</v>
      </c>
      <c r="AL74" s="10" t="str">
        <f t="shared" si="170"/>
        <v>NO</v>
      </c>
      <c r="AM74" s="132">
        <f t="shared" si="171"/>
        <v>6832000</v>
      </c>
      <c r="AN74" s="166">
        <v>300411</v>
      </c>
      <c r="AO74" s="112">
        <f t="shared" si="172"/>
        <v>300411</v>
      </c>
      <c r="AP74" s="10" t="str">
        <f t="shared" si="173"/>
        <v>NO</v>
      </c>
      <c r="AQ74" s="132">
        <f t="shared" si="174"/>
        <v>8411508</v>
      </c>
      <c r="AR74" s="27">
        <v>290787</v>
      </c>
      <c r="AS74" s="112">
        <f t="shared" si="175"/>
        <v>290787</v>
      </c>
      <c r="AT74" s="10" t="str">
        <f t="shared" si="176"/>
        <v>NO</v>
      </c>
      <c r="AU74" s="132">
        <f t="shared" si="177"/>
        <v>8142036</v>
      </c>
      <c r="AV74" s="28">
        <v>261000</v>
      </c>
      <c r="AW74" s="112">
        <f t="shared" si="178"/>
        <v>261000</v>
      </c>
      <c r="AX74" s="10" t="str">
        <f t="shared" si="179"/>
        <v>NO</v>
      </c>
      <c r="AY74" s="132">
        <f t="shared" si="180"/>
        <v>7308000</v>
      </c>
      <c r="AZ74" s="10"/>
      <c r="BA74" s="10"/>
      <c r="BB74" s="10"/>
      <c r="BC74" s="10"/>
      <c r="BD74" s="28">
        <v>326249</v>
      </c>
      <c r="BE74" s="112">
        <f t="shared" si="181"/>
        <v>326249</v>
      </c>
      <c r="BF74" s="10" t="str">
        <f t="shared" si="182"/>
        <v>NO</v>
      </c>
      <c r="BG74" s="132">
        <f t="shared" si="183"/>
        <v>9134972</v>
      </c>
      <c r="BH74" s="28">
        <v>319725</v>
      </c>
      <c r="BI74" s="112">
        <f t="shared" si="184"/>
        <v>319725</v>
      </c>
      <c r="BJ74" s="10" t="str">
        <f t="shared" si="185"/>
        <v>NO</v>
      </c>
      <c r="BK74" s="132">
        <f t="shared" si="186"/>
        <v>8952300</v>
      </c>
      <c r="BL74" s="28">
        <v>306250</v>
      </c>
      <c r="BM74" s="112">
        <f t="shared" si="187"/>
        <v>306250</v>
      </c>
      <c r="BN74" s="10" t="str">
        <f t="shared" si="188"/>
        <v>NO</v>
      </c>
      <c r="BO74" s="132">
        <f t="shared" si="189"/>
        <v>8575000</v>
      </c>
      <c r="BP74" s="112">
        <v>290689</v>
      </c>
      <c r="BQ74" s="112">
        <f t="shared" si="190"/>
        <v>290689</v>
      </c>
      <c r="BR74" s="10" t="str">
        <f t="shared" si="191"/>
        <v>NO</v>
      </c>
      <c r="BS74" s="132">
        <f t="shared" si="192"/>
        <v>8139292</v>
      </c>
      <c r="BT74" s="112">
        <v>309058</v>
      </c>
      <c r="BU74" s="112">
        <f t="shared" si="193"/>
        <v>309058</v>
      </c>
      <c r="BV74" s="10" t="str">
        <f t="shared" si="194"/>
        <v>NO</v>
      </c>
      <c r="BW74" s="132">
        <f t="shared" si="195"/>
        <v>8653624</v>
      </c>
      <c r="BX74" s="132">
        <v>277315</v>
      </c>
      <c r="BY74" s="112">
        <f t="shared" si="196"/>
        <v>277315</v>
      </c>
      <c r="BZ74" s="10" t="str">
        <f t="shared" si="197"/>
        <v>NO</v>
      </c>
      <c r="CA74" s="132">
        <f t="shared" si="198"/>
        <v>7764820</v>
      </c>
      <c r="CB74" s="177">
        <v>326150</v>
      </c>
      <c r="CC74" s="112">
        <f t="shared" si="199"/>
        <v>326150</v>
      </c>
      <c r="CD74" s="10" t="str">
        <f t="shared" si="200"/>
        <v>NO</v>
      </c>
      <c r="CE74" s="132">
        <f t="shared" si="201"/>
        <v>9132200</v>
      </c>
      <c r="CF74" s="101">
        <v>322988</v>
      </c>
      <c r="CG74" s="112">
        <f t="shared" si="202"/>
        <v>322988</v>
      </c>
      <c r="CH74" s="10" t="str">
        <f t="shared" si="203"/>
        <v>NO</v>
      </c>
      <c r="CI74" s="132">
        <f t="shared" si="204"/>
        <v>9043664</v>
      </c>
      <c r="CJ74" s="101">
        <v>326000</v>
      </c>
      <c r="CK74" s="112">
        <f t="shared" si="205"/>
        <v>326000</v>
      </c>
      <c r="CL74" s="10" t="str">
        <f t="shared" si="206"/>
        <v>NO</v>
      </c>
      <c r="CM74" s="132">
        <f t="shared" si="207"/>
        <v>9128000</v>
      </c>
      <c r="CN74" s="100">
        <v>293650</v>
      </c>
      <c r="CO74" s="112">
        <f t="shared" si="208"/>
        <v>293650</v>
      </c>
      <c r="CP74" s="10" t="str">
        <f t="shared" si="209"/>
        <v>NO</v>
      </c>
      <c r="CQ74" s="132">
        <f t="shared" si="210"/>
        <v>8222200</v>
      </c>
      <c r="CR74" s="100">
        <v>283838</v>
      </c>
      <c r="CS74" s="112">
        <f t="shared" si="211"/>
        <v>283838</v>
      </c>
      <c r="CT74" s="10" t="str">
        <f t="shared" si="212"/>
        <v>NO</v>
      </c>
      <c r="CU74" s="132">
        <f t="shared" si="213"/>
        <v>7947464</v>
      </c>
      <c r="CV74" s="10"/>
      <c r="CW74" s="10"/>
      <c r="CX74" s="10"/>
      <c r="CY74" s="10"/>
      <c r="CZ74" s="101">
        <v>308959</v>
      </c>
      <c r="DA74" s="112">
        <f t="shared" si="214"/>
        <v>308959</v>
      </c>
      <c r="DB74" s="10" t="str">
        <f t="shared" si="215"/>
        <v>NO</v>
      </c>
      <c r="DC74" s="132">
        <f t="shared" si="216"/>
        <v>8650852</v>
      </c>
      <c r="DD74" s="101">
        <v>309938</v>
      </c>
      <c r="DE74" s="112">
        <f t="shared" si="217"/>
        <v>309938</v>
      </c>
      <c r="DF74" s="10" t="str">
        <f t="shared" si="218"/>
        <v>NO</v>
      </c>
      <c r="DG74" s="132">
        <f t="shared" si="219"/>
        <v>8678264</v>
      </c>
      <c r="DH74" s="101">
        <v>288731</v>
      </c>
      <c r="DI74" s="112">
        <f t="shared" si="220"/>
        <v>288731</v>
      </c>
      <c r="DJ74" s="10" t="str">
        <f t="shared" si="221"/>
        <v>NO</v>
      </c>
      <c r="DK74" s="132">
        <f t="shared" si="222"/>
        <v>8084468</v>
      </c>
      <c r="DL74" s="10"/>
      <c r="DM74" s="10"/>
      <c r="DN74" s="10"/>
      <c r="DO74" s="10"/>
      <c r="DP74" s="10"/>
      <c r="DQ74" s="10"/>
      <c r="DR74" s="10"/>
      <c r="DS74" s="10"/>
      <c r="DT74" s="10"/>
      <c r="DU74" s="10"/>
      <c r="DV74" s="10"/>
      <c r="DW74" s="10"/>
      <c r="DX74" s="10"/>
      <c r="DY74" s="10"/>
      <c r="DZ74" s="10"/>
      <c r="EA74" s="10"/>
    </row>
    <row r="75" spans="1:131" ht="15" customHeight="1" x14ac:dyDescent="0.2">
      <c r="A75" s="39">
        <v>54</v>
      </c>
      <c r="B75" s="25" t="s">
        <v>291</v>
      </c>
      <c r="C75" s="25"/>
      <c r="D75" s="25"/>
      <c r="E75" s="25"/>
      <c r="F75" s="25"/>
      <c r="G75" s="25"/>
      <c r="H75" s="30" t="s">
        <v>261</v>
      </c>
      <c r="I75" s="32">
        <v>56</v>
      </c>
      <c r="J75" s="27">
        <v>103828</v>
      </c>
      <c r="K75" s="28">
        <f t="shared" si="223"/>
        <v>5814368</v>
      </c>
      <c r="L75" s="101">
        <v>102790</v>
      </c>
      <c r="M75" s="112">
        <f t="shared" si="151"/>
        <v>102790</v>
      </c>
      <c r="N75" s="10" t="str">
        <f t="shared" si="152"/>
        <v>NO</v>
      </c>
      <c r="O75" s="132">
        <f t="shared" si="153"/>
        <v>5756240</v>
      </c>
      <c r="P75" s="138">
        <v>83062</v>
      </c>
      <c r="Q75" s="112">
        <f t="shared" si="154"/>
        <v>83062</v>
      </c>
      <c r="R75" s="10" t="str">
        <f t="shared" si="155"/>
        <v>NO</v>
      </c>
      <c r="S75" s="132">
        <f t="shared" si="156"/>
        <v>4651472</v>
      </c>
      <c r="T75" s="144">
        <v>93445</v>
      </c>
      <c r="U75" s="112">
        <f t="shared" si="157"/>
        <v>93445</v>
      </c>
      <c r="V75" s="10" t="str">
        <f t="shared" si="158"/>
        <v>NO</v>
      </c>
      <c r="W75" s="132">
        <f t="shared" si="159"/>
        <v>5232920</v>
      </c>
      <c r="X75" s="163">
        <v>94483</v>
      </c>
      <c r="Y75" s="112">
        <f t="shared" si="160"/>
        <v>94483</v>
      </c>
      <c r="Z75" s="164" t="str">
        <f t="shared" si="161"/>
        <v>NO</v>
      </c>
      <c r="AA75" s="132">
        <f t="shared" si="162"/>
        <v>5291048</v>
      </c>
      <c r="AB75" s="28">
        <v>72680</v>
      </c>
      <c r="AC75" s="112">
        <f t="shared" si="163"/>
        <v>72680</v>
      </c>
      <c r="AD75" s="10" t="str">
        <f t="shared" si="164"/>
        <v>NO</v>
      </c>
      <c r="AE75" s="132">
        <f t="shared" si="165"/>
        <v>4070080</v>
      </c>
      <c r="AF75" s="28">
        <v>98400</v>
      </c>
      <c r="AG75" s="112">
        <f t="shared" si="166"/>
        <v>98400</v>
      </c>
      <c r="AH75" s="10" t="str">
        <f t="shared" si="167"/>
        <v>NO</v>
      </c>
      <c r="AI75" s="132">
        <f t="shared" si="168"/>
        <v>5510400</v>
      </c>
      <c r="AJ75" s="28">
        <v>76000</v>
      </c>
      <c r="AK75" s="112">
        <f t="shared" si="169"/>
        <v>76000</v>
      </c>
      <c r="AL75" s="10" t="str">
        <f t="shared" si="170"/>
        <v>NO</v>
      </c>
      <c r="AM75" s="132">
        <f t="shared" si="171"/>
        <v>4256000</v>
      </c>
      <c r="AN75" s="166">
        <v>95604.82</v>
      </c>
      <c r="AO75" s="112">
        <f t="shared" si="172"/>
        <v>95605</v>
      </c>
      <c r="AP75" s="10" t="str">
        <f t="shared" si="173"/>
        <v>NO</v>
      </c>
      <c r="AQ75" s="132">
        <f t="shared" si="174"/>
        <v>5353880</v>
      </c>
      <c r="AR75" s="27">
        <v>92542</v>
      </c>
      <c r="AS75" s="112">
        <f t="shared" si="175"/>
        <v>92542</v>
      </c>
      <c r="AT75" s="10" t="str">
        <f t="shared" si="176"/>
        <v>NO</v>
      </c>
      <c r="AU75" s="132">
        <f t="shared" si="177"/>
        <v>5182352</v>
      </c>
      <c r="AV75" s="28">
        <v>83062</v>
      </c>
      <c r="AW75" s="112">
        <f t="shared" si="178"/>
        <v>83062</v>
      </c>
      <c r="AX75" s="10" t="str">
        <f t="shared" si="179"/>
        <v>NO</v>
      </c>
      <c r="AY75" s="132">
        <f t="shared" si="180"/>
        <v>4651472</v>
      </c>
      <c r="AZ75" s="10"/>
      <c r="BA75" s="10"/>
      <c r="BB75" s="10"/>
      <c r="BC75" s="10"/>
      <c r="BD75" s="28">
        <v>70232</v>
      </c>
      <c r="BE75" s="112">
        <f t="shared" si="181"/>
        <v>70232</v>
      </c>
      <c r="BF75" s="10" t="str">
        <f t="shared" si="182"/>
        <v>NO</v>
      </c>
      <c r="BG75" s="132">
        <f t="shared" si="183"/>
        <v>3932992</v>
      </c>
      <c r="BH75" s="28">
        <v>101751</v>
      </c>
      <c r="BI75" s="112">
        <f t="shared" si="184"/>
        <v>101751</v>
      </c>
      <c r="BJ75" s="10" t="str">
        <f t="shared" si="185"/>
        <v>NO</v>
      </c>
      <c r="BK75" s="132">
        <f t="shared" si="186"/>
        <v>5698056</v>
      </c>
      <c r="BL75" s="28">
        <v>99828</v>
      </c>
      <c r="BM75" s="112">
        <f t="shared" si="187"/>
        <v>99828</v>
      </c>
      <c r="BN75" s="10" t="str">
        <f t="shared" si="188"/>
        <v>NO</v>
      </c>
      <c r="BO75" s="132">
        <f t="shared" si="189"/>
        <v>5590368</v>
      </c>
      <c r="BP75" s="112">
        <v>92511</v>
      </c>
      <c r="BQ75" s="112">
        <f t="shared" si="190"/>
        <v>92511</v>
      </c>
      <c r="BR75" s="10" t="str">
        <f t="shared" si="191"/>
        <v>NO</v>
      </c>
      <c r="BS75" s="132">
        <f t="shared" si="192"/>
        <v>5180616</v>
      </c>
      <c r="BT75" s="112">
        <v>98358</v>
      </c>
      <c r="BU75" s="112">
        <f t="shared" si="193"/>
        <v>98358</v>
      </c>
      <c r="BV75" s="10" t="str">
        <f t="shared" si="194"/>
        <v>NO</v>
      </c>
      <c r="BW75" s="132">
        <f t="shared" si="195"/>
        <v>5508048</v>
      </c>
      <c r="BX75" s="132">
        <v>88254</v>
      </c>
      <c r="BY75" s="112">
        <f t="shared" si="196"/>
        <v>88254</v>
      </c>
      <c r="BZ75" s="10" t="str">
        <f t="shared" si="197"/>
        <v>NO</v>
      </c>
      <c r="CA75" s="132">
        <f t="shared" si="198"/>
        <v>4942224</v>
      </c>
      <c r="CB75" s="177">
        <v>98853</v>
      </c>
      <c r="CC75" s="112">
        <f t="shared" si="199"/>
        <v>98853</v>
      </c>
      <c r="CD75" s="10" t="str">
        <f t="shared" si="200"/>
        <v>NO</v>
      </c>
      <c r="CE75" s="132">
        <f t="shared" si="201"/>
        <v>5535768</v>
      </c>
      <c r="CF75" s="101">
        <v>102790</v>
      </c>
      <c r="CG75" s="112">
        <f t="shared" si="202"/>
        <v>102790</v>
      </c>
      <c r="CH75" s="10" t="str">
        <f t="shared" si="203"/>
        <v>NO</v>
      </c>
      <c r="CI75" s="132">
        <f t="shared" si="204"/>
        <v>5756240</v>
      </c>
      <c r="CJ75" s="101">
        <v>60000</v>
      </c>
      <c r="CK75" s="112">
        <f t="shared" si="205"/>
        <v>60000</v>
      </c>
      <c r="CL75" s="10" t="str">
        <f t="shared" si="206"/>
        <v>NO</v>
      </c>
      <c r="CM75" s="132">
        <f t="shared" si="207"/>
        <v>3360000</v>
      </c>
      <c r="CN75" s="100">
        <v>93500</v>
      </c>
      <c r="CO75" s="112">
        <f t="shared" si="208"/>
        <v>93500</v>
      </c>
      <c r="CP75" s="10" t="str">
        <f t="shared" si="209"/>
        <v>NO</v>
      </c>
      <c r="CQ75" s="132">
        <f t="shared" si="210"/>
        <v>5236000</v>
      </c>
      <c r="CR75" s="100">
        <v>90330</v>
      </c>
      <c r="CS75" s="112">
        <f t="shared" si="211"/>
        <v>90330</v>
      </c>
      <c r="CT75" s="10" t="str">
        <f t="shared" si="212"/>
        <v>NO</v>
      </c>
      <c r="CU75" s="132">
        <f t="shared" si="213"/>
        <v>5058480</v>
      </c>
      <c r="CV75" s="10"/>
      <c r="CW75" s="10"/>
      <c r="CX75" s="10"/>
      <c r="CY75" s="10"/>
      <c r="CZ75" s="101">
        <v>98325</v>
      </c>
      <c r="DA75" s="112">
        <f t="shared" si="214"/>
        <v>98325</v>
      </c>
      <c r="DB75" s="10" t="str">
        <f t="shared" si="215"/>
        <v>NO</v>
      </c>
      <c r="DC75" s="132">
        <f t="shared" si="216"/>
        <v>5506200</v>
      </c>
      <c r="DD75" s="101">
        <v>98637</v>
      </c>
      <c r="DE75" s="112">
        <f t="shared" si="217"/>
        <v>98637</v>
      </c>
      <c r="DF75" s="10" t="str">
        <f t="shared" si="218"/>
        <v>NO</v>
      </c>
      <c r="DG75" s="132">
        <f t="shared" si="219"/>
        <v>5523672</v>
      </c>
      <c r="DH75" s="101">
        <v>91888</v>
      </c>
      <c r="DI75" s="112">
        <f t="shared" si="220"/>
        <v>91888</v>
      </c>
      <c r="DJ75" s="10" t="str">
        <f t="shared" si="221"/>
        <v>NO</v>
      </c>
      <c r="DK75" s="132">
        <f t="shared" si="222"/>
        <v>5145728</v>
      </c>
      <c r="DL75" s="10"/>
      <c r="DM75" s="10"/>
      <c r="DN75" s="10"/>
      <c r="DO75" s="10"/>
      <c r="DP75" s="10"/>
      <c r="DQ75" s="10"/>
      <c r="DR75" s="10"/>
      <c r="DS75" s="10"/>
      <c r="DT75" s="10"/>
      <c r="DU75" s="10"/>
      <c r="DV75" s="10"/>
      <c r="DW75" s="10"/>
      <c r="DX75" s="10"/>
      <c r="DY75" s="10"/>
      <c r="DZ75" s="10"/>
      <c r="EA75" s="10"/>
    </row>
    <row r="76" spans="1:131" ht="15" customHeight="1" x14ac:dyDescent="0.2">
      <c r="A76" s="39">
        <v>55</v>
      </c>
      <c r="B76" s="25" t="s">
        <v>292</v>
      </c>
      <c r="C76" s="25"/>
      <c r="D76" s="25"/>
      <c r="E76" s="25"/>
      <c r="F76" s="25"/>
      <c r="G76" s="25"/>
      <c r="H76" s="30" t="s">
        <v>261</v>
      </c>
      <c r="I76" s="32">
        <v>56</v>
      </c>
      <c r="J76" s="27">
        <v>66679</v>
      </c>
      <c r="K76" s="28">
        <f t="shared" si="223"/>
        <v>3734024</v>
      </c>
      <c r="L76" s="101">
        <v>66012</v>
      </c>
      <c r="M76" s="112">
        <f t="shared" si="151"/>
        <v>66012</v>
      </c>
      <c r="N76" s="10" t="str">
        <f t="shared" si="152"/>
        <v>NO</v>
      </c>
      <c r="O76" s="132">
        <f t="shared" si="153"/>
        <v>3696672</v>
      </c>
      <c r="P76" s="138">
        <v>53343</v>
      </c>
      <c r="Q76" s="112">
        <f t="shared" si="154"/>
        <v>53343</v>
      </c>
      <c r="R76" s="10" t="str">
        <f t="shared" si="155"/>
        <v>NO</v>
      </c>
      <c r="S76" s="132">
        <f t="shared" si="156"/>
        <v>2987208</v>
      </c>
      <c r="T76" s="144">
        <v>60011</v>
      </c>
      <c r="U76" s="112">
        <f t="shared" si="157"/>
        <v>60011</v>
      </c>
      <c r="V76" s="10" t="str">
        <f t="shared" si="158"/>
        <v>NO</v>
      </c>
      <c r="W76" s="132">
        <f t="shared" si="159"/>
        <v>3360616</v>
      </c>
      <c r="X76" s="163">
        <v>60678</v>
      </c>
      <c r="Y76" s="112">
        <f t="shared" si="160"/>
        <v>60678</v>
      </c>
      <c r="Z76" s="164" t="str">
        <f t="shared" si="161"/>
        <v>NO</v>
      </c>
      <c r="AA76" s="132">
        <f t="shared" si="162"/>
        <v>3397968</v>
      </c>
      <c r="AB76" s="28">
        <v>46675</v>
      </c>
      <c r="AC76" s="112">
        <f t="shared" si="163"/>
        <v>46675</v>
      </c>
      <c r="AD76" s="10" t="str">
        <f t="shared" si="164"/>
        <v>NO</v>
      </c>
      <c r="AE76" s="132">
        <f t="shared" si="165"/>
        <v>2613800</v>
      </c>
      <c r="AF76" s="28">
        <v>63200</v>
      </c>
      <c r="AG76" s="112">
        <f t="shared" si="166"/>
        <v>63200</v>
      </c>
      <c r="AH76" s="10" t="str">
        <f t="shared" si="167"/>
        <v>NO</v>
      </c>
      <c r="AI76" s="132">
        <f t="shared" si="168"/>
        <v>3539200</v>
      </c>
      <c r="AJ76" s="28">
        <v>50000</v>
      </c>
      <c r="AK76" s="112">
        <f t="shared" si="169"/>
        <v>50000</v>
      </c>
      <c r="AL76" s="10" t="str">
        <f t="shared" si="170"/>
        <v>NO</v>
      </c>
      <c r="AM76" s="132">
        <f t="shared" si="171"/>
        <v>2800000</v>
      </c>
      <c r="AN76" s="166">
        <v>61398.02</v>
      </c>
      <c r="AO76" s="112">
        <f t="shared" si="172"/>
        <v>61398</v>
      </c>
      <c r="AP76" s="10" t="str">
        <f t="shared" si="173"/>
        <v>NO</v>
      </c>
      <c r="AQ76" s="132">
        <f t="shared" si="174"/>
        <v>3438288</v>
      </c>
      <c r="AR76" s="27">
        <v>59431</v>
      </c>
      <c r="AS76" s="112">
        <f t="shared" si="175"/>
        <v>59431</v>
      </c>
      <c r="AT76" s="10" t="str">
        <f t="shared" si="176"/>
        <v>NO</v>
      </c>
      <c r="AU76" s="132">
        <f t="shared" si="177"/>
        <v>3328136</v>
      </c>
      <c r="AV76" s="28">
        <v>53343</v>
      </c>
      <c r="AW76" s="112">
        <f t="shared" si="178"/>
        <v>53343</v>
      </c>
      <c r="AX76" s="10" t="str">
        <f t="shared" si="179"/>
        <v>NO</v>
      </c>
      <c r="AY76" s="132">
        <f t="shared" si="180"/>
        <v>2987208</v>
      </c>
      <c r="AZ76" s="10"/>
      <c r="BA76" s="10"/>
      <c r="BB76" s="10"/>
      <c r="BC76" s="10"/>
      <c r="BD76" s="28">
        <v>45103</v>
      </c>
      <c r="BE76" s="112">
        <f t="shared" si="181"/>
        <v>45103</v>
      </c>
      <c r="BF76" s="10" t="str">
        <f t="shared" si="182"/>
        <v>NO</v>
      </c>
      <c r="BG76" s="132">
        <f t="shared" si="183"/>
        <v>2525768</v>
      </c>
      <c r="BH76" s="28">
        <v>65345</v>
      </c>
      <c r="BI76" s="112">
        <f t="shared" si="184"/>
        <v>65345</v>
      </c>
      <c r="BJ76" s="10" t="str">
        <f t="shared" si="185"/>
        <v>NO</v>
      </c>
      <c r="BK76" s="132">
        <f t="shared" si="186"/>
        <v>3659320</v>
      </c>
      <c r="BL76" s="28">
        <v>60679</v>
      </c>
      <c r="BM76" s="112">
        <f t="shared" si="187"/>
        <v>60679</v>
      </c>
      <c r="BN76" s="10" t="str">
        <f t="shared" si="188"/>
        <v>NO</v>
      </c>
      <c r="BO76" s="132">
        <f t="shared" si="189"/>
        <v>3398024</v>
      </c>
      <c r="BP76" s="112">
        <v>59411</v>
      </c>
      <c r="BQ76" s="112">
        <f t="shared" si="190"/>
        <v>59411</v>
      </c>
      <c r="BR76" s="10" t="str">
        <f t="shared" si="191"/>
        <v>NO</v>
      </c>
      <c r="BS76" s="132">
        <f t="shared" si="192"/>
        <v>3327016</v>
      </c>
      <c r="BT76" s="112">
        <v>63166</v>
      </c>
      <c r="BU76" s="112">
        <f t="shared" si="193"/>
        <v>63166</v>
      </c>
      <c r="BV76" s="10" t="str">
        <f t="shared" si="194"/>
        <v>NO</v>
      </c>
      <c r="BW76" s="132">
        <f t="shared" si="195"/>
        <v>3537296</v>
      </c>
      <c r="BX76" s="132">
        <v>56678</v>
      </c>
      <c r="BY76" s="112">
        <f t="shared" si="196"/>
        <v>56678</v>
      </c>
      <c r="BZ76" s="10" t="str">
        <f t="shared" si="197"/>
        <v>NO</v>
      </c>
      <c r="CA76" s="132">
        <f t="shared" si="198"/>
        <v>3173968</v>
      </c>
      <c r="CB76" s="177">
        <v>63384</v>
      </c>
      <c r="CC76" s="112">
        <f t="shared" si="199"/>
        <v>63384</v>
      </c>
      <c r="CD76" s="10" t="str">
        <f t="shared" si="200"/>
        <v>NO</v>
      </c>
      <c r="CE76" s="132">
        <f t="shared" si="201"/>
        <v>3549504</v>
      </c>
      <c r="CF76" s="101">
        <v>66012</v>
      </c>
      <c r="CG76" s="112">
        <f t="shared" si="202"/>
        <v>66012</v>
      </c>
      <c r="CH76" s="10" t="str">
        <f t="shared" si="203"/>
        <v>NO</v>
      </c>
      <c r="CI76" s="132">
        <f t="shared" si="204"/>
        <v>3696672</v>
      </c>
      <c r="CJ76" s="101">
        <v>48000</v>
      </c>
      <c r="CK76" s="112">
        <f t="shared" si="205"/>
        <v>48000</v>
      </c>
      <c r="CL76" s="10" t="str">
        <f t="shared" si="206"/>
        <v>NO</v>
      </c>
      <c r="CM76" s="132">
        <f t="shared" si="207"/>
        <v>2688000</v>
      </c>
      <c r="CN76" s="100">
        <v>60500</v>
      </c>
      <c r="CO76" s="112">
        <f t="shared" si="208"/>
        <v>60500</v>
      </c>
      <c r="CP76" s="10" t="str">
        <f t="shared" si="209"/>
        <v>NO</v>
      </c>
      <c r="CQ76" s="132">
        <f t="shared" si="210"/>
        <v>3388000</v>
      </c>
      <c r="CR76" s="100">
        <v>58011</v>
      </c>
      <c r="CS76" s="112">
        <f t="shared" si="211"/>
        <v>58011</v>
      </c>
      <c r="CT76" s="10" t="str">
        <f t="shared" si="212"/>
        <v>NO</v>
      </c>
      <c r="CU76" s="132">
        <f t="shared" si="213"/>
        <v>3248616</v>
      </c>
      <c r="CV76" s="10"/>
      <c r="CW76" s="10"/>
      <c r="CX76" s="10"/>
      <c r="CY76" s="10"/>
      <c r="CZ76" s="101">
        <v>63145</v>
      </c>
      <c r="DA76" s="112">
        <f t="shared" si="214"/>
        <v>63145</v>
      </c>
      <c r="DB76" s="10" t="str">
        <f t="shared" si="215"/>
        <v>NO</v>
      </c>
      <c r="DC76" s="132">
        <f t="shared" si="216"/>
        <v>3536120</v>
      </c>
      <c r="DD76" s="101">
        <v>63345</v>
      </c>
      <c r="DE76" s="112">
        <f t="shared" si="217"/>
        <v>63345</v>
      </c>
      <c r="DF76" s="10" t="str">
        <f t="shared" si="218"/>
        <v>NO</v>
      </c>
      <c r="DG76" s="132">
        <f t="shared" si="219"/>
        <v>3547320</v>
      </c>
      <c r="DH76" s="101">
        <v>59011</v>
      </c>
      <c r="DI76" s="112">
        <f t="shared" si="220"/>
        <v>59011</v>
      </c>
      <c r="DJ76" s="10" t="str">
        <f t="shared" si="221"/>
        <v>NO</v>
      </c>
      <c r="DK76" s="132">
        <f t="shared" si="222"/>
        <v>3304616</v>
      </c>
      <c r="DL76" s="10"/>
      <c r="DM76" s="10"/>
      <c r="DN76" s="10"/>
      <c r="DO76" s="10"/>
      <c r="DP76" s="10"/>
      <c r="DQ76" s="10"/>
      <c r="DR76" s="10"/>
      <c r="DS76" s="10"/>
      <c r="DT76" s="10"/>
      <c r="DU76" s="10"/>
      <c r="DV76" s="10"/>
      <c r="DW76" s="10"/>
      <c r="DX76" s="10"/>
      <c r="DY76" s="10"/>
      <c r="DZ76" s="10"/>
      <c r="EA76" s="10"/>
    </row>
    <row r="77" spans="1:131" ht="15.75" customHeight="1" x14ac:dyDescent="0.2">
      <c r="A77" s="39">
        <v>56</v>
      </c>
      <c r="B77" s="25" t="s">
        <v>293</v>
      </c>
      <c r="C77" s="25"/>
      <c r="D77" s="25"/>
      <c r="E77" s="25"/>
      <c r="F77" s="25"/>
      <c r="G77" s="25"/>
      <c r="H77" s="30" t="s">
        <v>261</v>
      </c>
      <c r="I77" s="32">
        <v>336</v>
      </c>
      <c r="J77" s="27">
        <v>5742</v>
      </c>
      <c r="K77" s="28">
        <f t="shared" si="223"/>
        <v>1929312</v>
      </c>
      <c r="L77" s="101">
        <v>5685</v>
      </c>
      <c r="M77" s="112">
        <f t="shared" si="151"/>
        <v>5685</v>
      </c>
      <c r="N77" s="10" t="str">
        <f t="shared" si="152"/>
        <v>NO</v>
      </c>
      <c r="O77" s="132">
        <f t="shared" si="153"/>
        <v>1910160</v>
      </c>
      <c r="P77" s="138">
        <v>4019</v>
      </c>
      <c r="Q77" s="112">
        <f t="shared" si="154"/>
        <v>4019</v>
      </c>
      <c r="R77" s="10" t="str">
        <f t="shared" si="155"/>
        <v>NO</v>
      </c>
      <c r="S77" s="132">
        <f t="shared" si="156"/>
        <v>1350384</v>
      </c>
      <c r="T77" s="144">
        <v>5168</v>
      </c>
      <c r="U77" s="112">
        <f t="shared" si="157"/>
        <v>5168</v>
      </c>
      <c r="V77" s="10" t="str">
        <f t="shared" si="158"/>
        <v>NO</v>
      </c>
      <c r="W77" s="132">
        <f t="shared" si="159"/>
        <v>1736448</v>
      </c>
      <c r="X77" s="163">
        <v>5225</v>
      </c>
      <c r="Y77" s="112">
        <f t="shared" si="160"/>
        <v>5225</v>
      </c>
      <c r="Z77" s="164" t="str">
        <f t="shared" si="161"/>
        <v>NO</v>
      </c>
      <c r="AA77" s="132">
        <f t="shared" si="162"/>
        <v>1755600</v>
      </c>
      <c r="AB77" s="28">
        <v>4019</v>
      </c>
      <c r="AC77" s="112">
        <f t="shared" si="163"/>
        <v>4019</v>
      </c>
      <c r="AD77" s="10" t="str">
        <f t="shared" si="164"/>
        <v>NO</v>
      </c>
      <c r="AE77" s="132">
        <f t="shared" si="165"/>
        <v>1350384</v>
      </c>
      <c r="AF77" s="28">
        <v>5500</v>
      </c>
      <c r="AG77" s="112">
        <f t="shared" si="166"/>
        <v>5500</v>
      </c>
      <c r="AH77" s="10" t="str">
        <f t="shared" si="167"/>
        <v>NO</v>
      </c>
      <c r="AI77" s="132">
        <f t="shared" si="168"/>
        <v>1848000</v>
      </c>
      <c r="AJ77" s="28">
        <v>5600</v>
      </c>
      <c r="AK77" s="112">
        <f t="shared" si="169"/>
        <v>5600</v>
      </c>
      <c r="AL77" s="10" t="str">
        <f t="shared" si="170"/>
        <v>NO</v>
      </c>
      <c r="AM77" s="132">
        <f t="shared" si="171"/>
        <v>1881600</v>
      </c>
      <c r="AN77" s="166">
        <v>5287.23</v>
      </c>
      <c r="AO77" s="112">
        <f t="shared" si="172"/>
        <v>5287</v>
      </c>
      <c r="AP77" s="10" t="str">
        <f t="shared" si="173"/>
        <v>NO</v>
      </c>
      <c r="AQ77" s="132">
        <f t="shared" si="174"/>
        <v>1776432</v>
      </c>
      <c r="AR77" s="27">
        <v>5118</v>
      </c>
      <c r="AS77" s="112">
        <f t="shared" si="175"/>
        <v>5118</v>
      </c>
      <c r="AT77" s="10" t="str">
        <f t="shared" si="176"/>
        <v>NO</v>
      </c>
      <c r="AU77" s="132">
        <f t="shared" si="177"/>
        <v>1719648</v>
      </c>
      <c r="AV77" s="28">
        <v>4594</v>
      </c>
      <c r="AW77" s="112">
        <f t="shared" si="178"/>
        <v>4594</v>
      </c>
      <c r="AX77" s="10" t="str">
        <f t="shared" si="179"/>
        <v>NO</v>
      </c>
      <c r="AY77" s="132">
        <f t="shared" si="180"/>
        <v>1543584</v>
      </c>
      <c r="AZ77" s="10"/>
      <c r="BA77" s="10"/>
      <c r="BB77" s="10"/>
      <c r="BC77" s="10"/>
      <c r="BD77" s="28">
        <v>3884</v>
      </c>
      <c r="BE77" s="112">
        <f t="shared" si="181"/>
        <v>3884</v>
      </c>
      <c r="BF77" s="10" t="str">
        <f t="shared" si="182"/>
        <v>NO</v>
      </c>
      <c r="BG77" s="132">
        <f t="shared" si="183"/>
        <v>1305024</v>
      </c>
      <c r="BH77" s="28">
        <v>5656</v>
      </c>
      <c r="BI77" s="112">
        <f t="shared" si="184"/>
        <v>5656</v>
      </c>
      <c r="BJ77" s="10" t="str">
        <f t="shared" si="185"/>
        <v>NO</v>
      </c>
      <c r="BK77" s="132">
        <f t="shared" si="186"/>
        <v>1900416</v>
      </c>
      <c r="BL77" s="28">
        <v>5042</v>
      </c>
      <c r="BM77" s="112">
        <f t="shared" si="187"/>
        <v>5042</v>
      </c>
      <c r="BN77" s="10" t="str">
        <f t="shared" si="188"/>
        <v>NO</v>
      </c>
      <c r="BO77" s="132">
        <f t="shared" si="189"/>
        <v>1694112</v>
      </c>
      <c r="BP77" s="112">
        <v>5116</v>
      </c>
      <c r="BQ77" s="112">
        <f t="shared" si="190"/>
        <v>5116</v>
      </c>
      <c r="BR77" s="10" t="str">
        <f t="shared" si="191"/>
        <v>NO</v>
      </c>
      <c r="BS77" s="132">
        <f t="shared" si="192"/>
        <v>1718976</v>
      </c>
      <c r="BT77" s="112">
        <v>5440</v>
      </c>
      <c r="BU77" s="112">
        <f t="shared" si="193"/>
        <v>5440</v>
      </c>
      <c r="BV77" s="10" t="str">
        <f t="shared" si="194"/>
        <v>NO</v>
      </c>
      <c r="BW77" s="132">
        <f t="shared" si="195"/>
        <v>1827840</v>
      </c>
      <c r="BX77" s="132">
        <v>4881</v>
      </c>
      <c r="BY77" s="112">
        <f t="shared" si="196"/>
        <v>4881</v>
      </c>
      <c r="BZ77" s="10" t="str">
        <f t="shared" si="197"/>
        <v>NO</v>
      </c>
      <c r="CA77" s="132">
        <f t="shared" si="198"/>
        <v>1640016</v>
      </c>
      <c r="CB77" s="177">
        <v>5372</v>
      </c>
      <c r="CC77" s="112">
        <f t="shared" si="199"/>
        <v>5372</v>
      </c>
      <c r="CD77" s="10" t="str">
        <f t="shared" si="200"/>
        <v>NO</v>
      </c>
      <c r="CE77" s="132">
        <f t="shared" si="201"/>
        <v>1804992</v>
      </c>
      <c r="CF77" s="101">
        <v>5685</v>
      </c>
      <c r="CG77" s="112">
        <f t="shared" si="202"/>
        <v>5685</v>
      </c>
      <c r="CH77" s="10" t="str">
        <f t="shared" si="203"/>
        <v>NO</v>
      </c>
      <c r="CI77" s="132">
        <f t="shared" si="204"/>
        <v>1910160</v>
      </c>
      <c r="CJ77" s="101">
        <v>4500</v>
      </c>
      <c r="CK77" s="112">
        <f t="shared" si="205"/>
        <v>4500</v>
      </c>
      <c r="CL77" s="10" t="str">
        <f t="shared" si="206"/>
        <v>NO</v>
      </c>
      <c r="CM77" s="132">
        <f t="shared" si="207"/>
        <v>1512000</v>
      </c>
      <c r="CN77" s="100">
        <v>5200</v>
      </c>
      <c r="CO77" s="112">
        <f t="shared" si="208"/>
        <v>5200</v>
      </c>
      <c r="CP77" s="10" t="str">
        <f t="shared" si="209"/>
        <v>NO</v>
      </c>
      <c r="CQ77" s="132">
        <f t="shared" si="210"/>
        <v>1747200</v>
      </c>
      <c r="CR77" s="100">
        <v>4996</v>
      </c>
      <c r="CS77" s="112">
        <f t="shared" si="211"/>
        <v>4996</v>
      </c>
      <c r="CT77" s="10" t="str">
        <f t="shared" si="212"/>
        <v>NO</v>
      </c>
      <c r="CU77" s="132">
        <f t="shared" si="213"/>
        <v>1678656</v>
      </c>
      <c r="CV77" s="10"/>
      <c r="CW77" s="10"/>
      <c r="CX77" s="10"/>
      <c r="CY77" s="10"/>
      <c r="CZ77" s="101">
        <v>5438</v>
      </c>
      <c r="DA77" s="112">
        <f t="shared" si="214"/>
        <v>5438</v>
      </c>
      <c r="DB77" s="10" t="str">
        <f t="shared" si="215"/>
        <v>NO</v>
      </c>
      <c r="DC77" s="132">
        <f t="shared" si="216"/>
        <v>1827168</v>
      </c>
      <c r="DD77" s="101">
        <v>5455</v>
      </c>
      <c r="DE77" s="112">
        <f t="shared" si="217"/>
        <v>5455</v>
      </c>
      <c r="DF77" s="10" t="str">
        <f t="shared" si="218"/>
        <v>NO</v>
      </c>
      <c r="DG77" s="132">
        <f t="shared" si="219"/>
        <v>1832880</v>
      </c>
      <c r="DH77" s="101">
        <v>5082</v>
      </c>
      <c r="DI77" s="112">
        <f t="shared" si="220"/>
        <v>5082</v>
      </c>
      <c r="DJ77" s="10" t="str">
        <f t="shared" si="221"/>
        <v>NO</v>
      </c>
      <c r="DK77" s="132">
        <f t="shared" si="222"/>
        <v>1707552</v>
      </c>
      <c r="DL77" s="10"/>
      <c r="DM77" s="10"/>
      <c r="DN77" s="10"/>
      <c r="DO77" s="10"/>
      <c r="DP77" s="10"/>
      <c r="DQ77" s="10"/>
      <c r="DR77" s="10"/>
      <c r="DS77" s="10"/>
      <c r="DT77" s="10"/>
      <c r="DU77" s="10"/>
      <c r="DV77" s="10"/>
      <c r="DW77" s="10"/>
      <c r="DX77" s="10"/>
      <c r="DY77" s="10"/>
      <c r="DZ77" s="10"/>
      <c r="EA77" s="10"/>
    </row>
    <row r="78" spans="1:131" ht="14.25" x14ac:dyDescent="0.2">
      <c r="A78" s="128" t="s">
        <v>294</v>
      </c>
      <c r="B78" s="128"/>
      <c r="C78" s="128"/>
      <c r="D78" s="128"/>
      <c r="E78" s="128"/>
      <c r="F78" s="128"/>
      <c r="G78" s="128"/>
      <c r="H78" s="128"/>
      <c r="I78" s="128"/>
      <c r="J78" s="128"/>
      <c r="K78" s="128"/>
      <c r="L78" s="115"/>
      <c r="M78" s="140"/>
      <c r="N78" s="140"/>
      <c r="O78" s="140"/>
      <c r="P78" s="116"/>
      <c r="Q78" s="140"/>
      <c r="R78" s="140"/>
      <c r="S78" s="140"/>
      <c r="T78" s="146"/>
      <c r="U78" s="140"/>
      <c r="V78" s="140"/>
      <c r="W78" s="140"/>
      <c r="X78" s="116"/>
      <c r="Y78" s="140"/>
      <c r="Z78" s="165"/>
      <c r="AA78" s="140"/>
      <c r="AB78" s="116"/>
      <c r="AC78" s="140"/>
      <c r="AD78" s="140"/>
      <c r="AE78" s="140"/>
      <c r="AF78" s="116"/>
      <c r="AG78" s="140"/>
      <c r="AH78" s="140"/>
      <c r="AI78" s="140"/>
      <c r="AJ78" s="116"/>
      <c r="AK78" s="140"/>
      <c r="AL78" s="140"/>
      <c r="AM78" s="140"/>
      <c r="AN78" s="116"/>
      <c r="AO78" s="140"/>
      <c r="AP78" s="140"/>
      <c r="AQ78" s="140"/>
      <c r="AR78" s="116"/>
      <c r="AS78" s="140"/>
      <c r="AT78" s="140"/>
      <c r="AU78" s="140"/>
      <c r="AV78" s="116"/>
      <c r="AW78" s="140"/>
      <c r="AX78" s="140"/>
      <c r="AY78" s="140"/>
      <c r="AZ78" s="116"/>
      <c r="BA78" s="116"/>
      <c r="BB78" s="116"/>
      <c r="BC78" s="116"/>
      <c r="BD78" s="116"/>
      <c r="BE78" s="140"/>
      <c r="BF78" s="140"/>
      <c r="BG78" s="140"/>
      <c r="BH78" s="116"/>
      <c r="BI78" s="140"/>
      <c r="BJ78" s="140"/>
      <c r="BK78" s="140"/>
      <c r="BL78" s="116"/>
      <c r="BM78" s="140"/>
      <c r="BN78" s="140"/>
      <c r="BO78" s="140"/>
      <c r="BP78" s="140" t="s">
        <v>233</v>
      </c>
      <c r="BQ78" s="140"/>
      <c r="BR78" s="140"/>
      <c r="BS78" s="140"/>
      <c r="BT78" s="140" t="s">
        <v>233</v>
      </c>
      <c r="BU78" s="140"/>
      <c r="BV78" s="140"/>
      <c r="BW78" s="140"/>
      <c r="BX78" s="140" t="s">
        <v>233</v>
      </c>
      <c r="BY78" s="140"/>
      <c r="BZ78" s="140"/>
      <c r="CA78" s="140"/>
      <c r="CB78" s="150"/>
      <c r="CC78" s="140"/>
      <c r="CD78" s="140"/>
      <c r="CE78" s="140"/>
      <c r="CF78" s="116"/>
      <c r="CG78" s="140"/>
      <c r="CH78" s="140"/>
      <c r="CI78" s="140"/>
      <c r="CJ78" s="116"/>
      <c r="CK78" s="140"/>
      <c r="CL78" s="140"/>
      <c r="CM78" s="140"/>
      <c r="CN78" s="116"/>
      <c r="CO78" s="140"/>
      <c r="CP78" s="140"/>
      <c r="CQ78" s="140"/>
      <c r="CR78" s="100"/>
      <c r="CS78" s="140"/>
      <c r="CT78" s="140"/>
      <c r="CU78" s="140"/>
      <c r="CV78" s="116"/>
      <c r="CW78" s="116"/>
      <c r="CX78" s="116"/>
      <c r="CY78" s="116"/>
      <c r="CZ78" s="116"/>
      <c r="DA78" s="140"/>
      <c r="DB78" s="140"/>
      <c r="DC78" s="140"/>
      <c r="DD78" s="116"/>
      <c r="DE78" s="140"/>
      <c r="DF78" s="140"/>
      <c r="DG78" s="140"/>
      <c r="DH78" s="116"/>
      <c r="DI78" s="140"/>
      <c r="DJ78" s="140"/>
      <c r="DK78" s="140"/>
      <c r="DL78" s="116"/>
      <c r="DM78" s="116"/>
      <c r="DN78" s="116"/>
      <c r="DO78" s="116"/>
      <c r="DP78" s="116"/>
      <c r="DQ78" s="116"/>
      <c r="DR78" s="116"/>
      <c r="DS78" s="116"/>
      <c r="DT78" s="116"/>
      <c r="DU78" s="116"/>
      <c r="DV78" s="116"/>
      <c r="DW78" s="116"/>
      <c r="DX78" s="116"/>
      <c r="DY78" s="116"/>
      <c r="DZ78" s="116"/>
      <c r="EA78" s="117"/>
    </row>
    <row r="79" spans="1:131" ht="15" customHeight="1" x14ac:dyDescent="0.2">
      <c r="A79" s="39">
        <v>57</v>
      </c>
      <c r="B79" s="25" t="s">
        <v>295</v>
      </c>
      <c r="C79" s="25"/>
      <c r="D79" s="25"/>
      <c r="E79" s="25"/>
      <c r="F79" s="25"/>
      <c r="G79" s="25"/>
      <c r="H79" s="30" t="s">
        <v>261</v>
      </c>
      <c r="I79" s="32">
        <v>448</v>
      </c>
      <c r="J79" s="27">
        <v>95231</v>
      </c>
      <c r="K79" s="28">
        <f t="shared" ref="K79:K80" si="224">ROUND(I79*J79,2)</f>
        <v>42663488</v>
      </c>
      <c r="L79" s="100">
        <v>76185</v>
      </c>
      <c r="M79" s="112">
        <f>ROUND(L79,0)</f>
        <v>76185</v>
      </c>
      <c r="N79" s="10" t="str">
        <f>IF(M79&gt;$J79,"SI","NO")</f>
        <v>NO</v>
      </c>
      <c r="O79" s="132">
        <f>M79*$I79</f>
        <v>34130880</v>
      </c>
      <c r="P79" s="100">
        <v>66662</v>
      </c>
      <c r="Q79" s="112">
        <f>ROUND(P79,0)</f>
        <v>66662</v>
      </c>
      <c r="R79" s="10" t="str">
        <f>IF(Q79&gt;$J79,"SI","NO")</f>
        <v>NO</v>
      </c>
      <c r="S79" s="132">
        <f>Q79*$I79</f>
        <v>29864576</v>
      </c>
      <c r="T79" s="143">
        <v>85708</v>
      </c>
      <c r="U79" s="112">
        <f>ROUND(T79,0)</f>
        <v>85708</v>
      </c>
      <c r="V79" s="10" t="str">
        <f>IF(U79&gt;$J79,"SI","NO")</f>
        <v>NO</v>
      </c>
      <c r="W79" s="132">
        <f>U79*$I79</f>
        <v>38397184</v>
      </c>
      <c r="X79" s="163">
        <v>86660</v>
      </c>
      <c r="Y79" s="112">
        <f>ROUND(X79,0)</f>
        <v>86660</v>
      </c>
      <c r="Z79" s="164" t="str">
        <f>IF(U79&gt;$J79,"SI","NO")</f>
        <v>NO</v>
      </c>
      <c r="AA79" s="132">
        <f>Y79*$I79</f>
        <v>38823680</v>
      </c>
      <c r="AB79" s="28">
        <v>66662</v>
      </c>
      <c r="AC79" s="112">
        <f>ROUND(AB79,0)</f>
        <v>66662</v>
      </c>
      <c r="AD79" s="10" t="str">
        <f>IF(AC79&gt;$J79,"SI","NO")</f>
        <v>NO</v>
      </c>
      <c r="AE79" s="132">
        <f>AC79*$I79</f>
        <v>29864576</v>
      </c>
      <c r="AF79" s="28">
        <v>90200</v>
      </c>
      <c r="AG79" s="112">
        <f>ROUND(AF79,0)</f>
        <v>90200</v>
      </c>
      <c r="AH79" s="10" t="str">
        <f>IF(AG79&gt;$J79,"SI","NO")</f>
        <v>NO</v>
      </c>
      <c r="AI79" s="132">
        <f>AG79*$I79</f>
        <v>40409600</v>
      </c>
      <c r="AJ79" s="28">
        <v>71000</v>
      </c>
      <c r="AK79" s="112">
        <f>ROUND(AJ79,0)</f>
        <v>71000</v>
      </c>
      <c r="AL79" s="10" t="str">
        <f>IF(AK79&gt;$J79,"SI","NO")</f>
        <v>NO</v>
      </c>
      <c r="AM79" s="132">
        <f>AK79*$I79</f>
        <v>31808000</v>
      </c>
      <c r="AN79" s="158">
        <v>87688.7</v>
      </c>
      <c r="AO79" s="112">
        <f>ROUND(AN79,0)</f>
        <v>87689</v>
      </c>
      <c r="AP79" s="10" t="str">
        <f>IF(AO79&gt;$J79,"SI","NO")</f>
        <v>NO</v>
      </c>
      <c r="AQ79" s="132">
        <f>AO79*$I79</f>
        <v>39284672</v>
      </c>
      <c r="AR79" s="27">
        <v>84879</v>
      </c>
      <c r="AS79" s="112">
        <f>ROUND(AR79,0)</f>
        <v>84879</v>
      </c>
      <c r="AT79" s="10" t="str">
        <f>IF(AS79&gt;$J79,"SI","NO")</f>
        <v>NO</v>
      </c>
      <c r="AU79" s="132">
        <f>AS79*$I79</f>
        <v>38025792</v>
      </c>
      <c r="AV79" s="28">
        <v>76185</v>
      </c>
      <c r="AW79" s="112">
        <f>ROUND(AV79,0)</f>
        <v>76185</v>
      </c>
      <c r="AX79" s="10" t="str">
        <f>IF(AW79&gt;$J79,"SI","NO")</f>
        <v>NO</v>
      </c>
      <c r="AY79" s="132">
        <f>AW79*$I79</f>
        <v>34130880</v>
      </c>
      <c r="AZ79" s="10"/>
      <c r="BA79" s="10"/>
      <c r="BB79" s="10"/>
      <c r="BC79" s="10"/>
      <c r="BD79" s="28">
        <v>64417</v>
      </c>
      <c r="BE79" s="112">
        <f>ROUND(BD79,0)</f>
        <v>64417</v>
      </c>
      <c r="BF79" s="10" t="str">
        <f>IF(BE79&gt;$J79,"SI","NO")</f>
        <v>NO</v>
      </c>
      <c r="BG79" s="132">
        <f>BE79*$I79</f>
        <v>28858816</v>
      </c>
      <c r="BH79" s="28">
        <v>93326</v>
      </c>
      <c r="BI79" s="112">
        <f>ROUND(BH79,0)</f>
        <v>93326</v>
      </c>
      <c r="BJ79" s="10" t="str">
        <f>IF(BI79&gt;$J79,"SI","NO")</f>
        <v>NO</v>
      </c>
      <c r="BK79" s="132">
        <f>BI79*$I79</f>
        <v>41810048</v>
      </c>
      <c r="BL79" s="28">
        <v>90231</v>
      </c>
      <c r="BM79" s="112">
        <f>ROUND(BL79,0)</f>
        <v>90231</v>
      </c>
      <c r="BN79" s="10" t="str">
        <f>IF(BM79&gt;$J79,"SI","NO")</f>
        <v>NO</v>
      </c>
      <c r="BO79" s="132">
        <f>BM79*$I79</f>
        <v>40423488</v>
      </c>
      <c r="BP79" s="112">
        <v>84851</v>
      </c>
      <c r="BQ79" s="112">
        <f>ROUND(BP79,0)</f>
        <v>84851</v>
      </c>
      <c r="BR79" s="10" t="str">
        <f>IF(BQ79&gt;$J79,"SI","NO")</f>
        <v>NO</v>
      </c>
      <c r="BS79" s="132">
        <f>BQ79*$I79</f>
        <v>38013248</v>
      </c>
      <c r="BT79" s="112">
        <v>90214</v>
      </c>
      <c r="BU79" s="112">
        <f>ROUND(BT79,0)</f>
        <v>90214</v>
      </c>
      <c r="BV79" s="10" t="str">
        <f>IF(BU79&gt;$J79,"SI","NO")</f>
        <v>NO</v>
      </c>
      <c r="BW79" s="132">
        <f>BU79*$I79</f>
        <v>40415872</v>
      </c>
      <c r="BX79" s="132">
        <v>80947</v>
      </c>
      <c r="BY79" s="112">
        <f>ROUND(BX79,0)</f>
        <v>80947</v>
      </c>
      <c r="BZ79" s="10" t="str">
        <f>IF(BY79&gt;$J79,"SI","NO")</f>
        <v>NO</v>
      </c>
      <c r="CA79" s="132">
        <f>BY79*$I79</f>
        <v>36264256</v>
      </c>
      <c r="CB79" s="177">
        <v>90660</v>
      </c>
      <c r="CC79" s="112">
        <f>ROUND(CB79,0)</f>
        <v>90660</v>
      </c>
      <c r="CD79" s="10" t="str">
        <f>IF(CC79&gt;$J79,"SI","NO")</f>
        <v>NO</v>
      </c>
      <c r="CE79" s="132">
        <f>CC79*$I79</f>
        <v>40615680</v>
      </c>
      <c r="CF79" s="100">
        <v>85708</v>
      </c>
      <c r="CG79" s="112">
        <f>ROUND(CF79,0)</f>
        <v>85708</v>
      </c>
      <c r="CH79" s="10" t="str">
        <f>IF(CG79&gt;$J79,"SI","NO")</f>
        <v>NO</v>
      </c>
      <c r="CI79" s="132">
        <f>CG79*$I79</f>
        <v>38397184</v>
      </c>
      <c r="CJ79" s="100">
        <v>95000</v>
      </c>
      <c r="CK79" s="112">
        <f>ROUND(CJ79,0)</f>
        <v>95000</v>
      </c>
      <c r="CL79" s="10" t="str">
        <f>IF(CK79&gt;$J79,"SI","NO")</f>
        <v>NO</v>
      </c>
      <c r="CM79" s="132">
        <f>CK79*$I79</f>
        <v>42560000</v>
      </c>
      <c r="CN79" s="100">
        <v>85800</v>
      </c>
      <c r="CO79" s="112">
        <f>ROUND(CN79,0)</f>
        <v>85800</v>
      </c>
      <c r="CP79" s="10" t="str">
        <f>IF(CO79&gt;$J79,"SI","NO")</f>
        <v>NO</v>
      </c>
      <c r="CQ79" s="132">
        <f>CO79*$I79</f>
        <v>38438400</v>
      </c>
      <c r="CR79" s="100">
        <v>82851</v>
      </c>
      <c r="CS79" s="112">
        <f>ROUND(CR79,0)</f>
        <v>82851</v>
      </c>
      <c r="CT79" s="10" t="str">
        <f>IF(CS79&gt;$J79,"SI","NO")</f>
        <v>NO</v>
      </c>
      <c r="CU79" s="132">
        <f>CS79*$I79</f>
        <v>37117248</v>
      </c>
      <c r="CV79" s="10"/>
      <c r="CW79" s="10"/>
      <c r="CX79" s="10"/>
      <c r="CY79" s="10"/>
      <c r="CZ79" s="100">
        <v>90184</v>
      </c>
      <c r="DA79" s="112">
        <f>ROUND(CZ79,0)</f>
        <v>90184</v>
      </c>
      <c r="DB79" s="10" t="str">
        <f>IF(DA79&gt;$J79,"SI","NO")</f>
        <v>NO</v>
      </c>
      <c r="DC79" s="132">
        <f>DA79*$I79</f>
        <v>40402432</v>
      </c>
      <c r="DD79" s="100">
        <v>90469</v>
      </c>
      <c r="DE79" s="112">
        <f>ROUND(DD79,0)</f>
        <v>90469</v>
      </c>
      <c r="DF79" s="10" t="str">
        <f>IF(DE79&gt;$J79,"SI","NO")</f>
        <v>NO</v>
      </c>
      <c r="DG79" s="132">
        <f>DE79*$I79</f>
        <v>40530112</v>
      </c>
      <c r="DH79" s="100">
        <v>84279</v>
      </c>
      <c r="DI79" s="112">
        <f>ROUND(DH79,0)</f>
        <v>84279</v>
      </c>
      <c r="DJ79" s="10" t="str">
        <f>IF(DI79&gt;$J79,"SI","NO")</f>
        <v>NO</v>
      </c>
      <c r="DK79" s="132">
        <f>DI79*$I79</f>
        <v>37756992</v>
      </c>
      <c r="DL79" s="10"/>
      <c r="DM79" s="10"/>
      <c r="DN79" s="10"/>
      <c r="DO79" s="10"/>
      <c r="DP79" s="10"/>
      <c r="DQ79" s="10"/>
      <c r="DR79" s="10"/>
      <c r="DS79" s="10"/>
      <c r="DT79" s="10"/>
      <c r="DU79" s="10"/>
      <c r="DV79" s="10"/>
      <c r="DW79" s="10"/>
      <c r="DX79" s="10"/>
      <c r="DY79" s="10"/>
      <c r="DZ79" s="10"/>
      <c r="EA79" s="10"/>
    </row>
    <row r="80" spans="1:131" ht="15.75" customHeight="1" x14ac:dyDescent="0.2">
      <c r="A80" s="39">
        <v>58</v>
      </c>
      <c r="B80" s="25" t="s">
        <v>296</v>
      </c>
      <c r="C80" s="25"/>
      <c r="D80" s="25"/>
      <c r="E80" s="25"/>
      <c r="F80" s="25"/>
      <c r="G80" s="25"/>
      <c r="H80" s="30" t="s">
        <v>261</v>
      </c>
      <c r="I80" s="32">
        <v>90</v>
      </c>
      <c r="J80" s="27">
        <v>30970</v>
      </c>
      <c r="K80" s="28">
        <f t="shared" si="224"/>
        <v>2787300</v>
      </c>
      <c r="L80" s="101">
        <v>30660</v>
      </c>
      <c r="M80" s="112">
        <f>ROUND(L80,0)</f>
        <v>30660</v>
      </c>
      <c r="N80" s="10" t="str">
        <f>IF(M80&gt;$J80,"SI","NO")</f>
        <v>NO</v>
      </c>
      <c r="O80" s="132">
        <f>M80*$I80</f>
        <v>2759400</v>
      </c>
      <c r="P80" s="101">
        <v>26944</v>
      </c>
      <c r="Q80" s="112">
        <f>ROUND(P80,0)</f>
        <v>26944</v>
      </c>
      <c r="R80" s="10" t="str">
        <f>IF(Q80&gt;$J80,"SI","NO")</f>
        <v>NO</v>
      </c>
      <c r="S80" s="132">
        <f>Q80*$I80</f>
        <v>2424960</v>
      </c>
      <c r="T80" s="144">
        <v>27873</v>
      </c>
      <c r="U80" s="112">
        <f>ROUND(T80,0)</f>
        <v>27873</v>
      </c>
      <c r="V80" s="10" t="str">
        <f>IF(U80&gt;$J80,"SI","NO")</f>
        <v>NO</v>
      </c>
      <c r="W80" s="132">
        <f>U80*$I80</f>
        <v>2508570</v>
      </c>
      <c r="X80" s="163">
        <v>28183</v>
      </c>
      <c r="Y80" s="112">
        <f>ROUND(X80,0)</f>
        <v>28183</v>
      </c>
      <c r="Z80" s="164" t="str">
        <f>IF(U80&gt;$J80,"SI","NO")</f>
        <v>NO</v>
      </c>
      <c r="AA80" s="132">
        <f>Y80*$I80</f>
        <v>2536470</v>
      </c>
      <c r="AB80" s="28">
        <v>21679</v>
      </c>
      <c r="AC80" s="112">
        <f>ROUND(AB80,0)</f>
        <v>21679</v>
      </c>
      <c r="AD80" s="10" t="str">
        <f>IF(AC80&gt;$J80,"SI","NO")</f>
        <v>NO</v>
      </c>
      <c r="AE80" s="132">
        <f>AC80*$I80</f>
        <v>1951110</v>
      </c>
      <c r="AF80" s="28">
        <v>29400</v>
      </c>
      <c r="AG80" s="112">
        <f>ROUND(AF80,0)</f>
        <v>29400</v>
      </c>
      <c r="AH80" s="10" t="str">
        <f>IF(AG80&gt;$J80,"SI","NO")</f>
        <v>NO</v>
      </c>
      <c r="AI80" s="132">
        <f>AG80*$I80</f>
        <v>2646000</v>
      </c>
      <c r="AJ80" s="28">
        <v>30000</v>
      </c>
      <c r="AK80" s="112">
        <f>ROUND(AJ80,0)</f>
        <v>30000</v>
      </c>
      <c r="AL80" s="10" t="str">
        <f>IF(AK80&gt;$J80,"SI","NO")</f>
        <v>NO</v>
      </c>
      <c r="AM80" s="132">
        <f>AK80*$I80</f>
        <v>2700000</v>
      </c>
      <c r="AN80" s="158">
        <v>28517.18</v>
      </c>
      <c r="AO80" s="112">
        <f>ROUND(AN80,0)</f>
        <v>28517</v>
      </c>
      <c r="AP80" s="10" t="str">
        <f>IF(AO80&gt;$J80,"SI","NO")</f>
        <v>NO</v>
      </c>
      <c r="AQ80" s="132">
        <f>AO80*$I80</f>
        <v>2566530</v>
      </c>
      <c r="AR80" s="27">
        <v>27604</v>
      </c>
      <c r="AS80" s="112">
        <f>ROUND(AR80,0)</f>
        <v>27604</v>
      </c>
      <c r="AT80" s="10" t="str">
        <f>IF(AS80&gt;$J80,"SI","NO")</f>
        <v>NO</v>
      </c>
      <c r="AU80" s="132">
        <f>AS80*$I80</f>
        <v>2484360</v>
      </c>
      <c r="AV80" s="28">
        <v>24776</v>
      </c>
      <c r="AW80" s="112">
        <f>ROUND(AV80,0)</f>
        <v>24776</v>
      </c>
      <c r="AX80" s="10" t="str">
        <f>IF(AW80&gt;$J80,"SI","NO")</f>
        <v>NO</v>
      </c>
      <c r="AY80" s="132">
        <f>AW80*$I80</f>
        <v>2229840</v>
      </c>
      <c r="AZ80" s="10"/>
      <c r="BA80" s="10"/>
      <c r="BB80" s="10"/>
      <c r="BC80" s="10"/>
      <c r="BD80" s="28">
        <v>30969</v>
      </c>
      <c r="BE80" s="112">
        <f>ROUND(BD80,0)</f>
        <v>30969</v>
      </c>
      <c r="BF80" s="10" t="str">
        <f>IF(BE80&gt;$J80,"SI","NO")</f>
        <v>NO</v>
      </c>
      <c r="BG80" s="132">
        <f>BE80*$I80</f>
        <v>2787210</v>
      </c>
      <c r="BH80" s="28">
        <v>30505</v>
      </c>
      <c r="BI80" s="112">
        <f>ROUND(BH80,0)</f>
        <v>30505</v>
      </c>
      <c r="BJ80" s="10" t="str">
        <f>IF(BI80&gt;$J80,"SI","NO")</f>
        <v>NO</v>
      </c>
      <c r="BK80" s="132">
        <f>BI80*$I80</f>
        <v>2745450</v>
      </c>
      <c r="BL80" s="28">
        <v>29970</v>
      </c>
      <c r="BM80" s="112">
        <f>ROUND(BL80,0)</f>
        <v>29970</v>
      </c>
      <c r="BN80" s="10" t="str">
        <f>IF(BM80&gt;$J80,"SI","NO")</f>
        <v>NO</v>
      </c>
      <c r="BO80" s="132">
        <f>BM80*$I80</f>
        <v>2697300</v>
      </c>
      <c r="BP80" s="112">
        <v>27594</v>
      </c>
      <c r="BQ80" s="112">
        <f>ROUND(BP80,0)</f>
        <v>27594</v>
      </c>
      <c r="BR80" s="10" t="str">
        <f>IF(BQ80&gt;$J80,"SI","NO")</f>
        <v>NO</v>
      </c>
      <c r="BS80" s="132">
        <f>BQ80*$I80</f>
        <v>2483460</v>
      </c>
      <c r="BT80" s="112">
        <v>29338</v>
      </c>
      <c r="BU80" s="112">
        <f>ROUND(BT80,0)</f>
        <v>29338</v>
      </c>
      <c r="BV80" s="10" t="str">
        <f>IF(BU80&gt;$J80,"SI","NO")</f>
        <v>NO</v>
      </c>
      <c r="BW80" s="132">
        <f>BU80*$I80</f>
        <v>2640420</v>
      </c>
      <c r="BX80" s="132">
        <v>26325</v>
      </c>
      <c r="BY80" s="112">
        <f>ROUND(BX80,0)</f>
        <v>26325</v>
      </c>
      <c r="BZ80" s="10" t="str">
        <f>IF(BY80&gt;$J80,"SI","NO")</f>
        <v>NO</v>
      </c>
      <c r="CA80" s="132">
        <f>BY80*$I80</f>
        <v>2369250</v>
      </c>
      <c r="CB80" s="177">
        <v>30870</v>
      </c>
      <c r="CC80" s="112">
        <f>ROUND(CB80,0)</f>
        <v>30870</v>
      </c>
      <c r="CD80" s="10" t="str">
        <f>IF(CC80&gt;$J80,"SI","NO")</f>
        <v>NO</v>
      </c>
      <c r="CE80" s="132">
        <f>CC80*$I80</f>
        <v>2778300</v>
      </c>
      <c r="CF80" s="101">
        <v>27873</v>
      </c>
      <c r="CG80" s="112">
        <f>ROUND(CF80,0)</f>
        <v>27873</v>
      </c>
      <c r="CH80" s="10" t="str">
        <f>IF(CG80&gt;$J80,"SI","NO")</f>
        <v>NO</v>
      </c>
      <c r="CI80" s="132">
        <f>CG80*$I80</f>
        <v>2508570</v>
      </c>
      <c r="CJ80" s="101">
        <v>30000</v>
      </c>
      <c r="CK80" s="112">
        <f>ROUND(CJ80,0)</f>
        <v>30000</v>
      </c>
      <c r="CL80" s="10" t="str">
        <f>IF(CK80&gt;$J80,"SI","NO")</f>
        <v>NO</v>
      </c>
      <c r="CM80" s="132">
        <f>CK80*$I80</f>
        <v>2700000</v>
      </c>
      <c r="CN80" s="100">
        <v>27900</v>
      </c>
      <c r="CO80" s="112">
        <f>ROUND(CN80,0)</f>
        <v>27900</v>
      </c>
      <c r="CP80" s="10" t="str">
        <f>IF(CO80&gt;$J80,"SI","NO")</f>
        <v>NO</v>
      </c>
      <c r="CQ80" s="132">
        <f>CO80*$I80</f>
        <v>2511000</v>
      </c>
      <c r="CR80" s="100">
        <v>26944</v>
      </c>
      <c r="CS80" s="112">
        <f>ROUND(CR80,0)</f>
        <v>26944</v>
      </c>
      <c r="CT80" s="10" t="str">
        <f>IF(CS80&gt;$J80,"SI","NO")</f>
        <v>NO</v>
      </c>
      <c r="CU80" s="132">
        <f>CS80*$I80</f>
        <v>2424960</v>
      </c>
      <c r="CV80" s="10"/>
      <c r="CW80" s="10"/>
      <c r="CX80" s="10"/>
      <c r="CY80" s="10"/>
      <c r="CZ80" s="101">
        <v>29329</v>
      </c>
      <c r="DA80" s="112">
        <f>ROUND(CZ80,0)</f>
        <v>29329</v>
      </c>
      <c r="DB80" s="10" t="str">
        <f>IF(DA80&gt;$J80,"SI","NO")</f>
        <v>NO</v>
      </c>
      <c r="DC80" s="132">
        <f>DA80*$I80</f>
        <v>2639610</v>
      </c>
      <c r="DD80" s="101">
        <v>29422</v>
      </c>
      <c r="DE80" s="112">
        <f>ROUND(DD80,0)</f>
        <v>29422</v>
      </c>
      <c r="DF80" s="10" t="str">
        <f>IF(DE80&gt;$J80,"SI","NO")</f>
        <v>NO</v>
      </c>
      <c r="DG80" s="132">
        <f>DE80*$I80</f>
        <v>2647980</v>
      </c>
      <c r="DH80" s="101">
        <v>27408</v>
      </c>
      <c r="DI80" s="112">
        <f>ROUND(DH80,0)</f>
        <v>27408</v>
      </c>
      <c r="DJ80" s="10" t="str">
        <f>IF(DI80&gt;$J80,"SI","NO")</f>
        <v>NO</v>
      </c>
      <c r="DK80" s="132">
        <f>DI80*$I80</f>
        <v>2466720</v>
      </c>
      <c r="DL80" s="10"/>
      <c r="DM80" s="10"/>
      <c r="DN80" s="10"/>
      <c r="DO80" s="10"/>
      <c r="DP80" s="10"/>
      <c r="DQ80" s="10"/>
      <c r="DR80" s="10"/>
      <c r="DS80" s="10"/>
      <c r="DT80" s="10"/>
      <c r="DU80" s="10"/>
      <c r="DV80" s="10"/>
      <c r="DW80" s="10"/>
      <c r="DX80" s="10"/>
      <c r="DY80" s="10"/>
      <c r="DZ80" s="10"/>
      <c r="EA80" s="10"/>
    </row>
    <row r="81" spans="1:131" ht="14.25" x14ac:dyDescent="0.2">
      <c r="A81" s="128" t="s">
        <v>297</v>
      </c>
      <c r="B81" s="128"/>
      <c r="C81" s="128"/>
      <c r="D81" s="128"/>
      <c r="E81" s="128"/>
      <c r="F81" s="128"/>
      <c r="G81" s="128"/>
      <c r="H81" s="128"/>
      <c r="I81" s="128"/>
      <c r="J81" s="128"/>
      <c r="K81" s="128"/>
      <c r="L81" s="115"/>
      <c r="M81" s="140"/>
      <c r="N81" s="140"/>
      <c r="O81" s="140"/>
      <c r="P81" s="116"/>
      <c r="Q81" s="140"/>
      <c r="R81" s="140"/>
      <c r="S81" s="140"/>
      <c r="T81" s="146"/>
      <c r="U81" s="140"/>
      <c r="V81" s="140"/>
      <c r="W81" s="140"/>
      <c r="X81" s="116"/>
      <c r="Y81" s="140"/>
      <c r="Z81" s="165"/>
      <c r="AA81" s="140"/>
      <c r="AB81" s="116"/>
      <c r="AC81" s="140"/>
      <c r="AD81" s="140"/>
      <c r="AE81" s="140"/>
      <c r="AF81" s="116"/>
      <c r="AG81" s="140"/>
      <c r="AH81" s="140"/>
      <c r="AI81" s="140"/>
      <c r="AJ81" s="116"/>
      <c r="AK81" s="140"/>
      <c r="AL81" s="140"/>
      <c r="AM81" s="140"/>
      <c r="AN81" s="116"/>
      <c r="AO81" s="140"/>
      <c r="AP81" s="140"/>
      <c r="AQ81" s="140"/>
      <c r="AR81" s="116"/>
      <c r="AS81" s="140"/>
      <c r="AT81" s="140"/>
      <c r="AU81" s="140"/>
      <c r="AV81" s="116"/>
      <c r="AW81" s="140"/>
      <c r="AX81" s="140"/>
      <c r="AY81" s="140"/>
      <c r="AZ81" s="116"/>
      <c r="BA81" s="116"/>
      <c r="BB81" s="116"/>
      <c r="BC81" s="116"/>
      <c r="BD81" s="116"/>
      <c r="BE81" s="140"/>
      <c r="BF81" s="140"/>
      <c r="BG81" s="140"/>
      <c r="BH81" s="116"/>
      <c r="BI81" s="140"/>
      <c r="BJ81" s="140"/>
      <c r="BK81" s="140"/>
      <c r="BL81" s="116"/>
      <c r="BM81" s="140"/>
      <c r="BN81" s="140"/>
      <c r="BO81" s="140"/>
      <c r="BP81" s="140" t="s">
        <v>233</v>
      </c>
      <c r="BQ81" s="140"/>
      <c r="BR81" s="140"/>
      <c r="BS81" s="140"/>
      <c r="BT81" s="140" t="s">
        <v>233</v>
      </c>
      <c r="BU81" s="140"/>
      <c r="BV81" s="140"/>
      <c r="BW81" s="140"/>
      <c r="BX81" s="140" t="s">
        <v>233</v>
      </c>
      <c r="BY81" s="140"/>
      <c r="BZ81" s="140"/>
      <c r="CA81" s="140"/>
      <c r="CB81" s="150"/>
      <c r="CC81" s="140"/>
      <c r="CD81" s="140"/>
      <c r="CE81" s="140"/>
      <c r="CF81" s="116"/>
      <c r="CG81" s="140"/>
      <c r="CH81" s="140"/>
      <c r="CI81" s="140"/>
      <c r="CJ81" s="116"/>
      <c r="CK81" s="140"/>
      <c r="CL81" s="140"/>
      <c r="CM81" s="140"/>
      <c r="CN81" s="116"/>
      <c r="CO81" s="140"/>
      <c r="CP81" s="140"/>
      <c r="CQ81" s="140"/>
      <c r="CR81" s="101"/>
      <c r="CS81" s="140"/>
      <c r="CT81" s="140"/>
      <c r="CU81" s="140"/>
      <c r="CV81" s="116"/>
      <c r="CW81" s="116"/>
      <c r="CX81" s="116"/>
      <c r="CY81" s="116"/>
      <c r="CZ81" s="116"/>
      <c r="DA81" s="140"/>
      <c r="DB81" s="140"/>
      <c r="DC81" s="140"/>
      <c r="DD81" s="116"/>
      <c r="DE81" s="140"/>
      <c r="DF81" s="140"/>
      <c r="DG81" s="140"/>
      <c r="DH81" s="116"/>
      <c r="DI81" s="140"/>
      <c r="DJ81" s="140"/>
      <c r="DK81" s="140"/>
      <c r="DL81" s="116"/>
      <c r="DM81" s="116"/>
      <c r="DN81" s="116"/>
      <c r="DO81" s="116"/>
      <c r="DP81" s="116"/>
      <c r="DQ81" s="116"/>
      <c r="DR81" s="116"/>
      <c r="DS81" s="116"/>
      <c r="DT81" s="116"/>
      <c r="DU81" s="116"/>
      <c r="DV81" s="116"/>
      <c r="DW81" s="116"/>
      <c r="DX81" s="116"/>
      <c r="DY81" s="116"/>
      <c r="DZ81" s="116"/>
      <c r="EA81" s="117"/>
    </row>
    <row r="82" spans="1:131" ht="15" customHeight="1" x14ac:dyDescent="0.2">
      <c r="A82" s="39">
        <v>59</v>
      </c>
      <c r="B82" s="25" t="s">
        <v>298</v>
      </c>
      <c r="C82" s="25"/>
      <c r="D82" s="25"/>
      <c r="E82" s="25"/>
      <c r="F82" s="25"/>
      <c r="G82" s="25"/>
      <c r="H82" s="30" t="s">
        <v>231</v>
      </c>
      <c r="I82" s="32">
        <v>17</v>
      </c>
      <c r="J82" s="27">
        <v>389796</v>
      </c>
      <c r="K82" s="28">
        <f t="shared" ref="K82:K86" si="225">ROUND(I82*J82,2)</f>
        <v>6626532</v>
      </c>
      <c r="L82" s="100">
        <v>385898</v>
      </c>
      <c r="M82" s="112">
        <f>ROUND(L82,0)</f>
        <v>385898</v>
      </c>
      <c r="N82" s="10" t="str">
        <f>IF(M82&gt;$J82,"SI","NO")</f>
        <v>NO</v>
      </c>
      <c r="O82" s="132">
        <f>M82*$I82</f>
        <v>6560266</v>
      </c>
      <c r="P82" s="137">
        <v>389718</v>
      </c>
      <c r="Q82" s="112">
        <f>ROUND(P82,0)</f>
        <v>389718</v>
      </c>
      <c r="R82" s="10" t="str">
        <f>IF(Q82&gt;$J82,"SI","NO")</f>
        <v>NO</v>
      </c>
      <c r="S82" s="132">
        <f>Q82*$I82</f>
        <v>6625206</v>
      </c>
      <c r="T82" s="143">
        <v>350816</v>
      </c>
      <c r="U82" s="112">
        <f>ROUND(T82,0)</f>
        <v>350816</v>
      </c>
      <c r="V82" s="10" t="str">
        <f>IF(U82&gt;$J82,"SI","NO")</f>
        <v>NO</v>
      </c>
      <c r="W82" s="132">
        <f>U82*$I82</f>
        <v>5963872</v>
      </c>
      <c r="X82" s="163">
        <v>354714</v>
      </c>
      <c r="Y82" s="112">
        <f>ROUND(X82,0)</f>
        <v>354714</v>
      </c>
      <c r="Z82" s="164" t="str">
        <f>IF(U82&gt;$J82,"SI","NO")</f>
        <v>NO</v>
      </c>
      <c r="AA82" s="132">
        <f>Y82*$I82</f>
        <v>6030138</v>
      </c>
      <c r="AB82" s="28">
        <v>369254</v>
      </c>
      <c r="AC82" s="112">
        <f>ROUND(AB82,0)</f>
        <v>369254</v>
      </c>
      <c r="AD82" s="10" t="str">
        <f>IF(AC82&gt;$J82,"SI","NO")</f>
        <v>NO</v>
      </c>
      <c r="AE82" s="132">
        <f>AC82*$I82</f>
        <v>6277318</v>
      </c>
      <c r="AF82" s="28">
        <v>369100</v>
      </c>
      <c r="AG82" s="112">
        <f>ROUND(AF82,0)</f>
        <v>369100</v>
      </c>
      <c r="AH82" s="10" t="str">
        <f>IF(AG82&gt;$J82,"SI","NO")</f>
        <v>NO</v>
      </c>
      <c r="AI82" s="132">
        <f>AG82*$I82</f>
        <v>6274700</v>
      </c>
      <c r="AJ82" s="28">
        <v>386000</v>
      </c>
      <c r="AK82" s="112">
        <f>ROUND(AJ82,0)</f>
        <v>386000</v>
      </c>
      <c r="AL82" s="10" t="str">
        <f>IF(AK82&gt;$J82,"SI","NO")</f>
        <v>NO</v>
      </c>
      <c r="AM82" s="132">
        <f>AK82*$I82</f>
        <v>6562000</v>
      </c>
      <c r="AN82" s="158">
        <v>358924.16</v>
      </c>
      <c r="AO82" s="112">
        <f>ROUND(AN82,0)</f>
        <v>358924</v>
      </c>
      <c r="AP82" s="10" t="str">
        <f>IF(AO82&gt;$J82,"SI","NO")</f>
        <v>NO</v>
      </c>
      <c r="AQ82" s="132">
        <f>AO82*$I82</f>
        <v>6101708</v>
      </c>
      <c r="AR82" s="27">
        <v>347425</v>
      </c>
      <c r="AS82" s="112">
        <f>ROUND(AR82,0)</f>
        <v>347425</v>
      </c>
      <c r="AT82" s="10" t="str">
        <f>IF(AS82&gt;$J82,"SI","NO")</f>
        <v>NO</v>
      </c>
      <c r="AU82" s="132">
        <f>AS82*$I82</f>
        <v>5906225</v>
      </c>
      <c r="AV82" s="28">
        <v>319633</v>
      </c>
      <c r="AW82" s="112">
        <f>ROUND(AV82,0)</f>
        <v>319633</v>
      </c>
      <c r="AX82" s="10" t="str">
        <f>IF(AW82&gt;$J82,"SI","NO")</f>
        <v>NO</v>
      </c>
      <c r="AY82" s="132">
        <f>AW82*$I82</f>
        <v>5433761</v>
      </c>
      <c r="AZ82" s="10"/>
      <c r="BA82" s="10"/>
      <c r="BB82" s="10"/>
      <c r="BC82" s="10"/>
      <c r="BD82" s="28">
        <v>389795</v>
      </c>
      <c r="BE82" s="112">
        <f>ROUND(BD82,0)</f>
        <v>389795</v>
      </c>
      <c r="BF82" s="10" t="str">
        <f>IF(BE82&gt;$J82,"SI","NO")</f>
        <v>NO</v>
      </c>
      <c r="BG82" s="132">
        <f>BE82*$I82</f>
        <v>6626515</v>
      </c>
      <c r="BH82" s="28">
        <v>383949</v>
      </c>
      <c r="BI82" s="112">
        <f>ROUND(BH82,0)</f>
        <v>383949</v>
      </c>
      <c r="BJ82" s="10" t="str">
        <f>IF(BI82&gt;$J82,"SI","NO")</f>
        <v>NO</v>
      </c>
      <c r="BK82" s="132">
        <f>BI82*$I82</f>
        <v>6527133</v>
      </c>
      <c r="BL82" s="28">
        <v>359796</v>
      </c>
      <c r="BM82" s="112">
        <f>ROUND(BL82,0)</f>
        <v>359796</v>
      </c>
      <c r="BN82" s="10" t="str">
        <f>IF(BM82&gt;$J82,"SI","NO")</f>
        <v>NO</v>
      </c>
      <c r="BO82" s="132">
        <f>BM82*$I82</f>
        <v>6116532</v>
      </c>
      <c r="BP82" s="112">
        <v>347308</v>
      </c>
      <c r="BQ82" s="112">
        <f>ROUND(BP82,0)</f>
        <v>347308</v>
      </c>
      <c r="BR82" s="10" t="str">
        <f>IF(BQ82&gt;$J82,"SI","NO")</f>
        <v>NO</v>
      </c>
      <c r="BS82" s="132">
        <f>BQ82*$I82</f>
        <v>5904236</v>
      </c>
      <c r="BT82" s="112">
        <v>369254</v>
      </c>
      <c r="BU82" s="112">
        <f>ROUND(BT82,0)</f>
        <v>369254</v>
      </c>
      <c r="BV82" s="10" t="str">
        <f>IF(BU82&gt;$J82,"SI","NO")</f>
        <v>NO</v>
      </c>
      <c r="BW82" s="132">
        <f>BU82*$I82</f>
        <v>6277318</v>
      </c>
      <c r="BX82" s="132">
        <v>331329</v>
      </c>
      <c r="BY82" s="112">
        <f>ROUND(BX82,0)</f>
        <v>331329</v>
      </c>
      <c r="BZ82" s="10" t="str">
        <f>IF(BY82&gt;$J82,"SI","NO")</f>
        <v>NO</v>
      </c>
      <c r="CA82" s="132">
        <f>BY82*$I82</f>
        <v>5632593</v>
      </c>
      <c r="CB82" s="177">
        <v>389696</v>
      </c>
      <c r="CC82" s="112">
        <f>ROUND(CB82,0)</f>
        <v>389696</v>
      </c>
      <c r="CD82" s="10" t="str">
        <f>IF(CC82&gt;$J82,"SI","NO")</f>
        <v>NO</v>
      </c>
      <c r="CE82" s="132">
        <f>CC82*$I82</f>
        <v>6624832</v>
      </c>
      <c r="CF82" s="100">
        <v>385898</v>
      </c>
      <c r="CG82" s="112">
        <f>ROUND(CF82,0)</f>
        <v>385898</v>
      </c>
      <c r="CH82" s="10" t="str">
        <f>IF(CG82&gt;$J82,"SI","NO")</f>
        <v>NO</v>
      </c>
      <c r="CI82" s="132">
        <f>CG82*$I82</f>
        <v>6560266</v>
      </c>
      <c r="CJ82" s="100">
        <v>389796</v>
      </c>
      <c r="CK82" s="112">
        <f>ROUND(CJ82,0)</f>
        <v>389796</v>
      </c>
      <c r="CL82" s="10" t="str">
        <f>IF(CK82&gt;$J82,"SI","NO")</f>
        <v>NO</v>
      </c>
      <c r="CM82" s="132">
        <f>CK82*$I82</f>
        <v>6626532</v>
      </c>
      <c r="CN82" s="101">
        <v>350900</v>
      </c>
      <c r="CO82" s="112">
        <f>ROUND(CN82,0)</f>
        <v>350900</v>
      </c>
      <c r="CP82" s="10" t="str">
        <f>IF(CO82&gt;$J82,"SI","NO")</f>
        <v>NO</v>
      </c>
      <c r="CQ82" s="132">
        <f>CO82*$I82</f>
        <v>5965300</v>
      </c>
      <c r="CR82" s="101">
        <v>339123</v>
      </c>
      <c r="CS82" s="112">
        <f>ROUND(CR82,0)</f>
        <v>339123</v>
      </c>
      <c r="CT82" s="10" t="str">
        <f>IF(CS82&gt;$J82,"SI","NO")</f>
        <v>NO</v>
      </c>
      <c r="CU82" s="132">
        <f>CS82*$I82</f>
        <v>5765091</v>
      </c>
      <c r="CV82" s="10"/>
      <c r="CW82" s="10"/>
      <c r="CX82" s="10"/>
      <c r="CY82" s="10"/>
      <c r="CZ82" s="100">
        <v>369137</v>
      </c>
      <c r="DA82" s="112">
        <f>ROUND(CZ82,0)</f>
        <v>369137</v>
      </c>
      <c r="DB82" s="10" t="str">
        <f>IF(DA82&gt;$J82,"SI","NO")</f>
        <v>NO</v>
      </c>
      <c r="DC82" s="132">
        <f>DA82*$I82</f>
        <v>6275329</v>
      </c>
      <c r="DD82" s="100">
        <v>370306</v>
      </c>
      <c r="DE82" s="112">
        <f>ROUND(DD82,0)</f>
        <v>370306</v>
      </c>
      <c r="DF82" s="10" t="str">
        <f>IF(DE82&gt;$J82,"SI","NO")</f>
        <v>NO</v>
      </c>
      <c r="DG82" s="132">
        <f>DE82*$I82</f>
        <v>6295202</v>
      </c>
      <c r="DH82" s="100">
        <v>344969</v>
      </c>
      <c r="DI82" s="112">
        <f>ROUND(DH82,0)</f>
        <v>344969</v>
      </c>
      <c r="DJ82" s="10" t="str">
        <f>IF(DI82&gt;$J82,"SI","NO")</f>
        <v>NO</v>
      </c>
      <c r="DK82" s="132">
        <f>DI82*$I82</f>
        <v>5864473</v>
      </c>
      <c r="DL82" s="10"/>
      <c r="DM82" s="10"/>
      <c r="DN82" s="10"/>
      <c r="DO82" s="10"/>
      <c r="DP82" s="10"/>
      <c r="DQ82" s="10"/>
      <c r="DR82" s="10"/>
      <c r="DS82" s="10"/>
      <c r="DT82" s="10"/>
      <c r="DU82" s="10"/>
      <c r="DV82" s="10"/>
      <c r="DW82" s="10"/>
      <c r="DX82" s="10"/>
      <c r="DY82" s="10"/>
      <c r="DZ82" s="10"/>
      <c r="EA82" s="10"/>
    </row>
    <row r="83" spans="1:131" ht="15" customHeight="1" x14ac:dyDescent="0.2">
      <c r="A83" s="39">
        <v>60</v>
      </c>
      <c r="B83" s="25" t="s">
        <v>299</v>
      </c>
      <c r="C83" s="25"/>
      <c r="D83" s="25"/>
      <c r="E83" s="25"/>
      <c r="F83" s="25"/>
      <c r="G83" s="25"/>
      <c r="H83" s="30" t="s">
        <v>231</v>
      </c>
      <c r="I83" s="32">
        <v>39</v>
      </c>
      <c r="J83" s="27">
        <v>334381</v>
      </c>
      <c r="K83" s="28">
        <f t="shared" si="225"/>
        <v>13040859</v>
      </c>
      <c r="L83" s="101">
        <v>331037</v>
      </c>
      <c r="M83" s="112">
        <f>ROUND(L83,0)</f>
        <v>331037</v>
      </c>
      <c r="N83" s="10" t="str">
        <f>IF(M83&gt;$J83,"SI","NO")</f>
        <v>NO</v>
      </c>
      <c r="O83" s="132">
        <f>M83*$I83</f>
        <v>12910443</v>
      </c>
      <c r="P83" s="101">
        <v>334314</v>
      </c>
      <c r="Q83" s="112">
        <f>ROUND(P83,0)</f>
        <v>334314</v>
      </c>
      <c r="R83" s="10" t="str">
        <f>IF(Q83&gt;$J83,"SI","NO")</f>
        <v>NO</v>
      </c>
      <c r="S83" s="132">
        <f>Q83*$I83</f>
        <v>13038246</v>
      </c>
      <c r="T83" s="144">
        <v>300943</v>
      </c>
      <c r="U83" s="112">
        <f>ROUND(T83,0)</f>
        <v>300943</v>
      </c>
      <c r="V83" s="10" t="str">
        <f>IF(U83&gt;$J83,"SI","NO")</f>
        <v>NO</v>
      </c>
      <c r="W83" s="132">
        <f>U83*$I83</f>
        <v>11736777</v>
      </c>
      <c r="X83" s="163">
        <v>304287</v>
      </c>
      <c r="Y83" s="112">
        <f>ROUND(X83,0)</f>
        <v>304287</v>
      </c>
      <c r="Z83" s="164" t="str">
        <f>IF(U83&gt;$J83,"SI","NO")</f>
        <v>NO</v>
      </c>
      <c r="AA83" s="132">
        <f>Y83*$I83</f>
        <v>11867193</v>
      </c>
      <c r="AB83" s="28">
        <v>316759</v>
      </c>
      <c r="AC83" s="112">
        <f>ROUND(AB83,0)</f>
        <v>316759</v>
      </c>
      <c r="AD83" s="10" t="str">
        <f>IF(AC83&gt;$J83,"SI","NO")</f>
        <v>NO</v>
      </c>
      <c r="AE83" s="132">
        <f>AC83*$I83</f>
        <v>12353601</v>
      </c>
      <c r="AF83" s="28">
        <v>316700</v>
      </c>
      <c r="AG83" s="112">
        <f>ROUND(AF83,0)</f>
        <v>316700</v>
      </c>
      <c r="AH83" s="10" t="str">
        <f>IF(AG83&gt;$J83,"SI","NO")</f>
        <v>NO</v>
      </c>
      <c r="AI83" s="132">
        <f>AG83*$I83</f>
        <v>12351300</v>
      </c>
      <c r="AJ83" s="28">
        <v>332000</v>
      </c>
      <c r="AK83" s="112">
        <f>ROUND(AJ83,0)</f>
        <v>332000</v>
      </c>
      <c r="AL83" s="10" t="str">
        <f>IF(AK83&gt;$J83,"SI","NO")</f>
        <v>NO</v>
      </c>
      <c r="AM83" s="132">
        <f>AK83*$I83</f>
        <v>12948000</v>
      </c>
      <c r="AN83" s="158">
        <v>307898.02</v>
      </c>
      <c r="AO83" s="112">
        <f>ROUND(AN83,0)</f>
        <v>307898</v>
      </c>
      <c r="AP83" s="10" t="str">
        <f>IF(AO83&gt;$J83,"SI","NO")</f>
        <v>NO</v>
      </c>
      <c r="AQ83" s="132">
        <f>AO83*$I83</f>
        <v>12008022</v>
      </c>
      <c r="AR83" s="27">
        <v>298034</v>
      </c>
      <c r="AS83" s="112">
        <f>ROUND(AR83,0)</f>
        <v>298034</v>
      </c>
      <c r="AT83" s="10" t="str">
        <f>IF(AS83&gt;$J83,"SI","NO")</f>
        <v>NO</v>
      </c>
      <c r="AU83" s="132">
        <f>AS83*$I83</f>
        <v>11623326</v>
      </c>
      <c r="AV83" s="28">
        <v>274192</v>
      </c>
      <c r="AW83" s="112">
        <f>ROUND(AV83,0)</f>
        <v>274192</v>
      </c>
      <c r="AX83" s="10" t="str">
        <f>IF(AW83&gt;$J83,"SI","NO")</f>
        <v>NO</v>
      </c>
      <c r="AY83" s="132">
        <f>AW83*$I83</f>
        <v>10693488</v>
      </c>
      <c r="AZ83" s="10"/>
      <c r="BA83" s="10"/>
      <c r="BB83" s="10"/>
      <c r="BC83" s="10"/>
      <c r="BD83" s="28">
        <v>334380</v>
      </c>
      <c r="BE83" s="112">
        <f>ROUND(BD83,0)</f>
        <v>334380</v>
      </c>
      <c r="BF83" s="10" t="str">
        <f>IF(BE83&gt;$J83,"SI","NO")</f>
        <v>NO</v>
      </c>
      <c r="BG83" s="132">
        <f>BE83*$I83</f>
        <v>13040820</v>
      </c>
      <c r="BH83" s="28">
        <v>327693</v>
      </c>
      <c r="BI83" s="112">
        <f>ROUND(BH83,0)</f>
        <v>327693</v>
      </c>
      <c r="BJ83" s="10" t="str">
        <f>IF(BI83&gt;$J83,"SI","NO")</f>
        <v>NO</v>
      </c>
      <c r="BK83" s="132">
        <f>BI83*$I83</f>
        <v>12780027</v>
      </c>
      <c r="BL83" s="28">
        <v>314381</v>
      </c>
      <c r="BM83" s="112">
        <f>ROUND(BL83,0)</f>
        <v>314381</v>
      </c>
      <c r="BN83" s="10" t="str">
        <f>IF(BM83&gt;$J83,"SI","NO")</f>
        <v>NO</v>
      </c>
      <c r="BO83" s="132">
        <f>BM83*$I83</f>
        <v>12260859</v>
      </c>
      <c r="BP83" s="112">
        <v>297933</v>
      </c>
      <c r="BQ83" s="112">
        <f>ROUND(BP83,0)</f>
        <v>297933</v>
      </c>
      <c r="BR83" s="10" t="str">
        <f>IF(BQ83&gt;$J83,"SI","NO")</f>
        <v>NO</v>
      </c>
      <c r="BS83" s="132">
        <f>BQ83*$I83</f>
        <v>11619387</v>
      </c>
      <c r="BT83" s="112">
        <v>316760</v>
      </c>
      <c r="BU83" s="112">
        <f>ROUND(BT83,0)</f>
        <v>316760</v>
      </c>
      <c r="BV83" s="10" t="str">
        <f>IF(BU83&gt;$J83,"SI","NO")</f>
        <v>NO</v>
      </c>
      <c r="BW83" s="132">
        <f>BU83*$I83</f>
        <v>12353640</v>
      </c>
      <c r="BX83" s="132">
        <v>284226</v>
      </c>
      <c r="BY83" s="112">
        <f>ROUND(BX83,0)</f>
        <v>284226</v>
      </c>
      <c r="BZ83" s="10" t="str">
        <f>IF(BY83&gt;$J83,"SI","NO")</f>
        <v>NO</v>
      </c>
      <c r="CA83" s="132">
        <f>BY83*$I83</f>
        <v>11084814</v>
      </c>
      <c r="CB83" s="177">
        <v>334281</v>
      </c>
      <c r="CC83" s="112">
        <f>ROUND(CB83,0)</f>
        <v>334281</v>
      </c>
      <c r="CD83" s="10" t="str">
        <f>IF(CC83&gt;$J83,"SI","NO")</f>
        <v>NO</v>
      </c>
      <c r="CE83" s="132">
        <f>CC83*$I83</f>
        <v>13036959</v>
      </c>
      <c r="CF83" s="101">
        <v>331037</v>
      </c>
      <c r="CG83" s="112">
        <f>ROUND(CF83,0)</f>
        <v>331037</v>
      </c>
      <c r="CH83" s="10" t="str">
        <f>IF(CG83&gt;$J83,"SI","NO")</f>
        <v>NO</v>
      </c>
      <c r="CI83" s="132">
        <f>CG83*$I83</f>
        <v>12910443</v>
      </c>
      <c r="CJ83" s="101">
        <v>334381</v>
      </c>
      <c r="CK83" s="112">
        <f>ROUND(CJ83,0)</f>
        <v>334381</v>
      </c>
      <c r="CL83" s="10" t="str">
        <f>IF(CK83&gt;$J83,"SI","NO")</f>
        <v>NO</v>
      </c>
      <c r="CM83" s="132">
        <f>CK83*$I83</f>
        <v>13040859</v>
      </c>
      <c r="CN83" s="101">
        <v>300950</v>
      </c>
      <c r="CO83" s="112">
        <f>ROUND(CN83,0)</f>
        <v>300950</v>
      </c>
      <c r="CP83" s="10" t="str">
        <f>IF(CO83&gt;$J83,"SI","NO")</f>
        <v>NO</v>
      </c>
      <c r="CQ83" s="132">
        <f>CO83*$I83</f>
        <v>11737050</v>
      </c>
      <c r="CR83" s="101">
        <v>290911</v>
      </c>
      <c r="CS83" s="112">
        <f>ROUND(CR83,0)</f>
        <v>290911</v>
      </c>
      <c r="CT83" s="10" t="str">
        <f>IF(CS83&gt;$J83,"SI","NO")</f>
        <v>NO</v>
      </c>
      <c r="CU83" s="132">
        <f>CS83*$I83</f>
        <v>11345529</v>
      </c>
      <c r="CV83" s="10"/>
      <c r="CW83" s="10"/>
      <c r="CX83" s="10"/>
      <c r="CY83" s="10"/>
      <c r="CZ83" s="101">
        <v>316659</v>
      </c>
      <c r="DA83" s="112">
        <f>ROUND(CZ83,0)</f>
        <v>316659</v>
      </c>
      <c r="DB83" s="10" t="str">
        <f>IF(DA83&gt;$J83,"SI","NO")</f>
        <v>NO</v>
      </c>
      <c r="DC83" s="132">
        <f>DA83*$I83</f>
        <v>12349701</v>
      </c>
      <c r="DD83" s="101">
        <v>317662</v>
      </c>
      <c r="DE83" s="112">
        <f>ROUND(DD83,0)</f>
        <v>317662</v>
      </c>
      <c r="DF83" s="10" t="str">
        <f>IF(DE83&gt;$J83,"SI","NO")</f>
        <v>NO</v>
      </c>
      <c r="DG83" s="132">
        <f>DE83*$I83</f>
        <v>12388818</v>
      </c>
      <c r="DH83" s="101">
        <v>295927</v>
      </c>
      <c r="DI83" s="112">
        <f>ROUND(DH83,0)</f>
        <v>295927</v>
      </c>
      <c r="DJ83" s="10" t="str">
        <f>IF(DI83&gt;$J83,"SI","NO")</f>
        <v>NO</v>
      </c>
      <c r="DK83" s="132">
        <f>DI83*$I83</f>
        <v>11541153</v>
      </c>
      <c r="DL83" s="10"/>
      <c r="DM83" s="10"/>
      <c r="DN83" s="10"/>
      <c r="DO83" s="10"/>
      <c r="DP83" s="10"/>
      <c r="DQ83" s="10"/>
      <c r="DR83" s="10"/>
      <c r="DS83" s="10"/>
      <c r="DT83" s="10"/>
      <c r="DU83" s="10"/>
      <c r="DV83" s="10"/>
      <c r="DW83" s="10"/>
      <c r="DX83" s="10"/>
      <c r="DY83" s="10"/>
      <c r="DZ83" s="10"/>
      <c r="EA83" s="10"/>
    </row>
    <row r="84" spans="1:131" ht="15" customHeight="1" x14ac:dyDescent="0.2">
      <c r="A84" s="39">
        <v>61</v>
      </c>
      <c r="B84" s="25" t="s">
        <v>300</v>
      </c>
      <c r="C84" s="25"/>
      <c r="D84" s="25"/>
      <c r="E84" s="25"/>
      <c r="F84" s="25"/>
      <c r="G84" s="25"/>
      <c r="H84" s="30" t="s">
        <v>231</v>
      </c>
      <c r="I84" s="32">
        <v>28</v>
      </c>
      <c r="J84" s="27">
        <v>341262</v>
      </c>
      <c r="K84" s="28">
        <f t="shared" si="225"/>
        <v>9555336</v>
      </c>
      <c r="L84" s="101">
        <v>337849</v>
      </c>
      <c r="M84" s="112">
        <f>ROUND(L84,0)</f>
        <v>337849</v>
      </c>
      <c r="N84" s="10" t="str">
        <f>IF(M84&gt;$J84,"SI","NO")</f>
        <v>NO</v>
      </c>
      <c r="O84" s="132">
        <f>M84*$I84</f>
        <v>9459772</v>
      </c>
      <c r="P84" s="101">
        <v>341194</v>
      </c>
      <c r="Q84" s="112">
        <f>ROUND(P84,0)</f>
        <v>341194</v>
      </c>
      <c r="R84" s="10" t="str">
        <f>IF(Q84&gt;$J84,"SI","NO")</f>
        <v>NO</v>
      </c>
      <c r="S84" s="132">
        <f>Q84*$I84</f>
        <v>9553432</v>
      </c>
      <c r="T84" s="144">
        <v>307135</v>
      </c>
      <c r="U84" s="112">
        <f>ROUND(T84,0)</f>
        <v>307135</v>
      </c>
      <c r="V84" s="10" t="str">
        <f>IF(U84&gt;$J84,"SI","NO")</f>
        <v>NO</v>
      </c>
      <c r="W84" s="132">
        <f>U84*$I84</f>
        <v>8599780</v>
      </c>
      <c r="X84" s="163">
        <v>310548</v>
      </c>
      <c r="Y84" s="112">
        <f>ROUND(X84,0)</f>
        <v>310548</v>
      </c>
      <c r="Z84" s="164" t="str">
        <f>IF(U84&gt;$J84,"SI","NO")</f>
        <v>NO</v>
      </c>
      <c r="AA84" s="132">
        <f>Y84*$I84</f>
        <v>8695344</v>
      </c>
      <c r="AB84" s="28">
        <v>323277</v>
      </c>
      <c r="AC84" s="112">
        <f>ROUND(AB84,0)</f>
        <v>323277</v>
      </c>
      <c r="AD84" s="10" t="str">
        <f>IF(AC84&gt;$J84,"SI","NO")</f>
        <v>NO</v>
      </c>
      <c r="AE84" s="132">
        <f>AC84*$I84</f>
        <v>9051756</v>
      </c>
      <c r="AF84" s="28">
        <v>323200</v>
      </c>
      <c r="AG84" s="112">
        <f>ROUND(AF84,0)</f>
        <v>323200</v>
      </c>
      <c r="AH84" s="10" t="str">
        <f>IF(AG84&gt;$J84,"SI","NO")</f>
        <v>NO</v>
      </c>
      <c r="AI84" s="132">
        <f>AG84*$I84</f>
        <v>9049600</v>
      </c>
      <c r="AJ84" s="28">
        <v>338000</v>
      </c>
      <c r="AK84" s="112">
        <f>ROUND(AJ84,0)</f>
        <v>338000</v>
      </c>
      <c r="AL84" s="10" t="str">
        <f>IF(AK84&gt;$J84,"SI","NO")</f>
        <v>NO</v>
      </c>
      <c r="AM84" s="132">
        <f>AK84*$I84</f>
        <v>9464000</v>
      </c>
      <c r="AN84" s="158">
        <v>314234.05</v>
      </c>
      <c r="AO84" s="112">
        <f>ROUND(AN84,0)</f>
        <v>314234</v>
      </c>
      <c r="AP84" s="10" t="str">
        <f>IF(AO84&gt;$J84,"SI","NO")</f>
        <v>NO</v>
      </c>
      <c r="AQ84" s="132">
        <f>AO84*$I84</f>
        <v>8798552</v>
      </c>
      <c r="AR84" s="27">
        <v>304167</v>
      </c>
      <c r="AS84" s="112">
        <f>ROUND(AR84,0)</f>
        <v>304167</v>
      </c>
      <c r="AT84" s="10" t="str">
        <f>IF(AS84&gt;$J84,"SI","NO")</f>
        <v>NO</v>
      </c>
      <c r="AU84" s="132">
        <f>AS84*$I84</f>
        <v>8516676</v>
      </c>
      <c r="AV84" s="28">
        <v>273010</v>
      </c>
      <c r="AW84" s="112">
        <f>ROUND(AV84,0)</f>
        <v>273010</v>
      </c>
      <c r="AX84" s="10" t="str">
        <f>IF(AW84&gt;$J84,"SI","NO")</f>
        <v>NO</v>
      </c>
      <c r="AY84" s="132">
        <f>AW84*$I84</f>
        <v>7644280</v>
      </c>
      <c r="AZ84" s="10"/>
      <c r="BA84" s="10"/>
      <c r="BB84" s="10"/>
      <c r="BC84" s="10"/>
      <c r="BD84" s="28">
        <v>341261</v>
      </c>
      <c r="BE84" s="112">
        <f>ROUND(BD84,0)</f>
        <v>341261</v>
      </c>
      <c r="BF84" s="10" t="str">
        <f>IF(BE84&gt;$J84,"SI","NO")</f>
        <v>NO</v>
      </c>
      <c r="BG84" s="132">
        <f>BE84*$I84</f>
        <v>9555308</v>
      </c>
      <c r="BH84" s="28">
        <v>336143</v>
      </c>
      <c r="BI84" s="112">
        <f>ROUND(BH84,0)</f>
        <v>336143</v>
      </c>
      <c r="BJ84" s="10" t="str">
        <f>IF(BI84&gt;$J84,"SI","NO")</f>
        <v>NO</v>
      </c>
      <c r="BK84" s="132">
        <f>BI84*$I84</f>
        <v>9412004</v>
      </c>
      <c r="BL84" s="28">
        <v>321262</v>
      </c>
      <c r="BM84" s="112">
        <f>ROUND(BL84,0)</f>
        <v>321262</v>
      </c>
      <c r="BN84" s="10" t="str">
        <f>IF(BM84&gt;$J84,"SI","NO")</f>
        <v>NO</v>
      </c>
      <c r="BO84" s="132">
        <f>BM84*$I84</f>
        <v>8995336</v>
      </c>
      <c r="BP84" s="112">
        <v>304064</v>
      </c>
      <c r="BQ84" s="112">
        <f>ROUND(BP84,0)</f>
        <v>304064</v>
      </c>
      <c r="BR84" s="10" t="str">
        <f>IF(BQ84&gt;$J84,"SI","NO")</f>
        <v>NO</v>
      </c>
      <c r="BS84" s="132">
        <f>BQ84*$I84</f>
        <v>8513792</v>
      </c>
      <c r="BT84" s="112">
        <v>323278</v>
      </c>
      <c r="BU84" s="112">
        <f>ROUND(BT84,0)</f>
        <v>323278</v>
      </c>
      <c r="BV84" s="10" t="str">
        <f>IF(BU84&gt;$J84,"SI","NO")</f>
        <v>NO</v>
      </c>
      <c r="BW84" s="132">
        <f>BU84*$I84</f>
        <v>9051784</v>
      </c>
      <c r="BX84" s="132">
        <v>290075</v>
      </c>
      <c r="BY84" s="112">
        <f>ROUND(BX84,0)</f>
        <v>290075</v>
      </c>
      <c r="BZ84" s="10" t="str">
        <f>IF(BY84&gt;$J84,"SI","NO")</f>
        <v>NO</v>
      </c>
      <c r="CA84" s="132">
        <f>BY84*$I84</f>
        <v>8122100</v>
      </c>
      <c r="CB84" s="177">
        <v>341162</v>
      </c>
      <c r="CC84" s="112">
        <f>ROUND(CB84,0)</f>
        <v>341162</v>
      </c>
      <c r="CD84" s="10" t="str">
        <f>IF(CC84&gt;$J84,"SI","NO")</f>
        <v>NO</v>
      </c>
      <c r="CE84" s="132">
        <f>CC84*$I84</f>
        <v>9552536</v>
      </c>
      <c r="CF84" s="101">
        <v>337849</v>
      </c>
      <c r="CG84" s="112">
        <f>ROUND(CF84,0)</f>
        <v>337849</v>
      </c>
      <c r="CH84" s="10" t="str">
        <f>IF(CG84&gt;$J84,"SI","NO")</f>
        <v>NO</v>
      </c>
      <c r="CI84" s="132">
        <f>CG84*$I84</f>
        <v>9459772</v>
      </c>
      <c r="CJ84" s="101">
        <v>341262</v>
      </c>
      <c r="CK84" s="112">
        <f>ROUND(CJ84,0)</f>
        <v>341262</v>
      </c>
      <c r="CL84" s="10" t="str">
        <f>IF(CK84&gt;$J84,"SI","NO")</f>
        <v>NO</v>
      </c>
      <c r="CM84" s="132">
        <f>CK84*$I84</f>
        <v>9555336</v>
      </c>
      <c r="CN84" s="101">
        <v>307200</v>
      </c>
      <c r="CO84" s="112">
        <f>ROUND(CN84,0)</f>
        <v>307200</v>
      </c>
      <c r="CP84" s="10" t="str">
        <f>IF(CO84&gt;$J84,"SI","NO")</f>
        <v>NO</v>
      </c>
      <c r="CQ84" s="132">
        <f>CO84*$I84</f>
        <v>8601600</v>
      </c>
      <c r="CR84" s="101">
        <v>296898</v>
      </c>
      <c r="CS84" s="112">
        <f>ROUND(CR84,0)</f>
        <v>296898</v>
      </c>
      <c r="CT84" s="10" t="str">
        <f>IF(CS84&gt;$J84,"SI","NO")</f>
        <v>NO</v>
      </c>
      <c r="CU84" s="132">
        <f>CS84*$I84</f>
        <v>8313144</v>
      </c>
      <c r="CV84" s="10"/>
      <c r="CW84" s="10"/>
      <c r="CX84" s="10"/>
      <c r="CY84" s="10"/>
      <c r="CZ84" s="101">
        <v>323175</v>
      </c>
      <c r="DA84" s="112">
        <f>ROUND(CZ84,0)</f>
        <v>323175</v>
      </c>
      <c r="DB84" s="10" t="str">
        <f>IF(DA84&gt;$J84,"SI","NO")</f>
        <v>NO</v>
      </c>
      <c r="DC84" s="132">
        <f>DA84*$I84</f>
        <v>9048900</v>
      </c>
      <c r="DD84" s="101">
        <v>324199</v>
      </c>
      <c r="DE84" s="112">
        <f>ROUND(DD84,0)</f>
        <v>324199</v>
      </c>
      <c r="DF84" s="10" t="str">
        <f>IF(DE84&gt;$J84,"SI","NO")</f>
        <v>NO</v>
      </c>
      <c r="DG84" s="132">
        <f>DE84*$I84</f>
        <v>9077572</v>
      </c>
      <c r="DH84" s="101">
        <v>302017</v>
      </c>
      <c r="DI84" s="112">
        <f>ROUND(DH84,0)</f>
        <v>302017</v>
      </c>
      <c r="DJ84" s="10" t="str">
        <f>IF(DI84&gt;$J84,"SI","NO")</f>
        <v>NO</v>
      </c>
      <c r="DK84" s="132">
        <f>DI84*$I84</f>
        <v>8456476</v>
      </c>
      <c r="DL84" s="10"/>
      <c r="DM84" s="10"/>
      <c r="DN84" s="10"/>
      <c r="DO84" s="10"/>
      <c r="DP84" s="10"/>
      <c r="DQ84" s="10"/>
      <c r="DR84" s="10"/>
      <c r="DS84" s="10"/>
      <c r="DT84" s="10"/>
      <c r="DU84" s="10"/>
      <c r="DV84" s="10"/>
      <c r="DW84" s="10"/>
      <c r="DX84" s="10"/>
      <c r="DY84" s="10"/>
      <c r="DZ84" s="10"/>
      <c r="EA84" s="10"/>
    </row>
    <row r="85" spans="1:131" ht="15" customHeight="1" x14ac:dyDescent="0.2">
      <c r="A85" s="39">
        <v>62</v>
      </c>
      <c r="B85" s="25" t="s">
        <v>301</v>
      </c>
      <c r="C85" s="25"/>
      <c r="D85" s="25"/>
      <c r="E85" s="25"/>
      <c r="F85" s="25"/>
      <c r="G85" s="25"/>
      <c r="H85" s="30" t="s">
        <v>231</v>
      </c>
      <c r="I85" s="32">
        <v>45</v>
      </c>
      <c r="J85" s="27">
        <v>357755</v>
      </c>
      <c r="K85" s="28">
        <f t="shared" si="225"/>
        <v>16098975</v>
      </c>
      <c r="L85" s="101">
        <v>354177</v>
      </c>
      <c r="M85" s="112">
        <f>ROUND(L85,0)</f>
        <v>354177</v>
      </c>
      <c r="N85" s="10" t="str">
        <f>IF(M85&gt;$J85,"SI","NO")</f>
        <v>NO</v>
      </c>
      <c r="O85" s="132">
        <f>M85*$I85</f>
        <v>15937965</v>
      </c>
      <c r="P85" s="101">
        <v>357683</v>
      </c>
      <c r="Q85" s="112">
        <f>ROUND(P85,0)</f>
        <v>357683</v>
      </c>
      <c r="R85" s="10" t="str">
        <f>IF(Q85&gt;$J85,"SI","NO")</f>
        <v>NO</v>
      </c>
      <c r="S85" s="132">
        <f>Q85*$I85</f>
        <v>16095735</v>
      </c>
      <c r="T85" s="144">
        <v>321980</v>
      </c>
      <c r="U85" s="112">
        <f>ROUND(T85,0)</f>
        <v>321980</v>
      </c>
      <c r="V85" s="10" t="str">
        <f>IF(U85&gt;$J85,"SI","NO")</f>
        <v>NO</v>
      </c>
      <c r="W85" s="132">
        <f>U85*$I85</f>
        <v>14489100</v>
      </c>
      <c r="X85" s="163">
        <v>325557</v>
      </c>
      <c r="Y85" s="112">
        <f>ROUND(X85,0)</f>
        <v>325557</v>
      </c>
      <c r="Z85" s="164" t="str">
        <f>IF(U85&gt;$J85,"SI","NO")</f>
        <v>NO</v>
      </c>
      <c r="AA85" s="132">
        <f>Y85*$I85</f>
        <v>14650065</v>
      </c>
      <c r="AB85" s="28">
        <v>338901</v>
      </c>
      <c r="AC85" s="112">
        <f>ROUND(AB85,0)</f>
        <v>338901</v>
      </c>
      <c r="AD85" s="10" t="str">
        <f>IF(AC85&gt;$J85,"SI","NO")</f>
        <v>NO</v>
      </c>
      <c r="AE85" s="132">
        <f>AC85*$I85</f>
        <v>15250545</v>
      </c>
      <c r="AF85" s="28">
        <v>338800</v>
      </c>
      <c r="AG85" s="112">
        <f>ROUND(AF85,0)</f>
        <v>338800</v>
      </c>
      <c r="AH85" s="10" t="str">
        <f>IF(AG85&gt;$J85,"SI","NO")</f>
        <v>NO</v>
      </c>
      <c r="AI85" s="132">
        <f>AG85*$I85</f>
        <v>15246000</v>
      </c>
      <c r="AJ85" s="28">
        <v>354000</v>
      </c>
      <c r="AK85" s="112">
        <f>ROUND(AJ85,0)</f>
        <v>354000</v>
      </c>
      <c r="AL85" s="10" t="str">
        <f>IF(AK85&gt;$J85,"SI","NO")</f>
        <v>NO</v>
      </c>
      <c r="AM85" s="132">
        <f>AK85*$I85</f>
        <v>15930000</v>
      </c>
      <c r="AN85" s="158">
        <v>329420.79999999999</v>
      </c>
      <c r="AO85" s="112">
        <f>ROUND(AN85,0)</f>
        <v>329421</v>
      </c>
      <c r="AP85" s="10" t="str">
        <f>IF(AO85&gt;$J85,"SI","NO")</f>
        <v>NO</v>
      </c>
      <c r="AQ85" s="132">
        <f>AO85*$I85</f>
        <v>14823945</v>
      </c>
      <c r="AR85" s="27">
        <v>318867</v>
      </c>
      <c r="AS85" s="112">
        <f>ROUND(AR85,0)</f>
        <v>318867</v>
      </c>
      <c r="AT85" s="10" t="str">
        <f>IF(AS85&gt;$J85,"SI","NO")</f>
        <v>NO</v>
      </c>
      <c r="AU85" s="132">
        <f>AS85*$I85</f>
        <v>14349015</v>
      </c>
      <c r="AV85" s="28">
        <v>286204</v>
      </c>
      <c r="AW85" s="112">
        <f>ROUND(AV85,0)</f>
        <v>286204</v>
      </c>
      <c r="AX85" s="10" t="str">
        <f>IF(AW85&gt;$J85,"SI","NO")</f>
        <v>NO</v>
      </c>
      <c r="AY85" s="132">
        <f>AW85*$I85</f>
        <v>12879180</v>
      </c>
      <c r="AZ85" s="10"/>
      <c r="BA85" s="10"/>
      <c r="BB85" s="10"/>
      <c r="BC85" s="10"/>
      <c r="BD85" s="28">
        <v>241995</v>
      </c>
      <c r="BE85" s="112">
        <f>ROUND(BD85,0)</f>
        <v>241995</v>
      </c>
      <c r="BF85" s="10" t="str">
        <f>IF(BE85&gt;$J85,"SI","NO")</f>
        <v>NO</v>
      </c>
      <c r="BG85" s="132">
        <f>BE85*$I85</f>
        <v>10889775</v>
      </c>
      <c r="BH85" s="28">
        <v>350600</v>
      </c>
      <c r="BI85" s="112">
        <f>ROUND(BH85,0)</f>
        <v>350600</v>
      </c>
      <c r="BJ85" s="10" t="str">
        <f>IF(BI85&gt;$J85,"SI","NO")</f>
        <v>NO</v>
      </c>
      <c r="BK85" s="132">
        <f>BI85*$I85</f>
        <v>15777000</v>
      </c>
      <c r="BL85" s="28">
        <v>337755</v>
      </c>
      <c r="BM85" s="112">
        <f>ROUND(BL85,0)</f>
        <v>337755</v>
      </c>
      <c r="BN85" s="10" t="str">
        <f>IF(BM85&gt;$J85,"SI","NO")</f>
        <v>NO</v>
      </c>
      <c r="BO85" s="132">
        <f>BM85*$I85</f>
        <v>15198975</v>
      </c>
      <c r="BP85" s="112">
        <v>318760</v>
      </c>
      <c r="BQ85" s="112">
        <f>ROUND(BP85,0)</f>
        <v>318760</v>
      </c>
      <c r="BR85" s="10" t="str">
        <f>IF(BQ85&gt;$J85,"SI","NO")</f>
        <v>NO</v>
      </c>
      <c r="BS85" s="132">
        <f>BQ85*$I85</f>
        <v>14344200</v>
      </c>
      <c r="BT85" s="112">
        <v>338902</v>
      </c>
      <c r="BU85" s="112">
        <f>ROUND(BT85,0)</f>
        <v>338902</v>
      </c>
      <c r="BV85" s="10" t="str">
        <f>IF(BU85&gt;$J85,"SI","NO")</f>
        <v>NO</v>
      </c>
      <c r="BW85" s="132">
        <f>BU85*$I85</f>
        <v>15250590</v>
      </c>
      <c r="BX85" s="132">
        <v>304094</v>
      </c>
      <c r="BY85" s="112">
        <f>ROUND(BX85,0)</f>
        <v>304094</v>
      </c>
      <c r="BZ85" s="10" t="str">
        <f>IF(BY85&gt;$J85,"SI","NO")</f>
        <v>NO</v>
      </c>
      <c r="CA85" s="132">
        <f>BY85*$I85</f>
        <v>13684230</v>
      </c>
      <c r="CB85" s="177">
        <v>357655</v>
      </c>
      <c r="CC85" s="112">
        <f>ROUND(CB85,0)</f>
        <v>357655</v>
      </c>
      <c r="CD85" s="10" t="str">
        <f>IF(CC85&gt;$J85,"SI","NO")</f>
        <v>NO</v>
      </c>
      <c r="CE85" s="132">
        <f>CC85*$I85</f>
        <v>16094475</v>
      </c>
      <c r="CF85" s="101">
        <v>354177</v>
      </c>
      <c r="CG85" s="112">
        <f>ROUND(CF85,0)</f>
        <v>354177</v>
      </c>
      <c r="CH85" s="10" t="str">
        <f>IF(CG85&gt;$J85,"SI","NO")</f>
        <v>NO</v>
      </c>
      <c r="CI85" s="132">
        <f>CG85*$I85</f>
        <v>15937965</v>
      </c>
      <c r="CJ85" s="101">
        <v>357755</v>
      </c>
      <c r="CK85" s="112">
        <f>ROUND(CJ85,0)</f>
        <v>357755</v>
      </c>
      <c r="CL85" s="10" t="str">
        <f>IF(CK85&gt;$J85,"SI","NO")</f>
        <v>NO</v>
      </c>
      <c r="CM85" s="132">
        <f>CK85*$I85</f>
        <v>16098975</v>
      </c>
      <c r="CN85" s="101">
        <v>322000</v>
      </c>
      <c r="CO85" s="112">
        <f>ROUND(CN85,0)</f>
        <v>322000</v>
      </c>
      <c r="CP85" s="10" t="str">
        <f>IF(CO85&gt;$J85,"SI","NO")</f>
        <v>NO</v>
      </c>
      <c r="CQ85" s="132">
        <f>CO85*$I85</f>
        <v>14490000</v>
      </c>
      <c r="CR85" s="101">
        <v>311247</v>
      </c>
      <c r="CS85" s="112">
        <f>ROUND(CR85,0)</f>
        <v>311247</v>
      </c>
      <c r="CT85" s="10" t="str">
        <f>IF(CS85&gt;$J85,"SI","NO")</f>
        <v>NO</v>
      </c>
      <c r="CU85" s="132">
        <f>CS85*$I85</f>
        <v>14006115</v>
      </c>
      <c r="CV85" s="10"/>
      <c r="CW85" s="10"/>
      <c r="CX85" s="10"/>
      <c r="CY85" s="10"/>
      <c r="CZ85" s="101">
        <v>338794</v>
      </c>
      <c r="DA85" s="112">
        <f>ROUND(CZ85,0)</f>
        <v>338794</v>
      </c>
      <c r="DB85" s="10" t="str">
        <f>IF(DA85&gt;$J85,"SI","NO")</f>
        <v>NO</v>
      </c>
      <c r="DC85" s="132">
        <f>DA85*$I85</f>
        <v>15245730</v>
      </c>
      <c r="DD85" s="101">
        <v>339867</v>
      </c>
      <c r="DE85" s="112">
        <f>ROUND(DD85,0)</f>
        <v>339867</v>
      </c>
      <c r="DF85" s="10" t="str">
        <f>IF(DE85&gt;$J85,"SI","NO")</f>
        <v>NO</v>
      </c>
      <c r="DG85" s="132">
        <f>DE85*$I85</f>
        <v>15294015</v>
      </c>
      <c r="DH85" s="101">
        <v>316613</v>
      </c>
      <c r="DI85" s="112">
        <f>ROUND(DH85,0)</f>
        <v>316613</v>
      </c>
      <c r="DJ85" s="10" t="str">
        <f>IF(DI85&gt;$J85,"SI","NO")</f>
        <v>NO</v>
      </c>
      <c r="DK85" s="132">
        <f>DI85*$I85</f>
        <v>14247585</v>
      </c>
      <c r="DL85" s="10"/>
      <c r="DM85" s="10"/>
      <c r="DN85" s="10"/>
      <c r="DO85" s="10"/>
      <c r="DP85" s="10"/>
      <c r="DQ85" s="10"/>
      <c r="DR85" s="10"/>
      <c r="DS85" s="10"/>
      <c r="DT85" s="10"/>
      <c r="DU85" s="10"/>
      <c r="DV85" s="10"/>
      <c r="DW85" s="10"/>
      <c r="DX85" s="10"/>
      <c r="DY85" s="10"/>
      <c r="DZ85" s="10"/>
      <c r="EA85" s="10"/>
    </row>
    <row r="86" spans="1:131" ht="15.75" customHeight="1" x14ac:dyDescent="0.2">
      <c r="A86" s="39">
        <v>63</v>
      </c>
      <c r="B86" s="25" t="s">
        <v>302</v>
      </c>
      <c r="C86" s="25"/>
      <c r="D86" s="25"/>
      <c r="E86" s="25"/>
      <c r="F86" s="25"/>
      <c r="G86" s="25"/>
      <c r="H86" s="30" t="s">
        <v>231</v>
      </c>
      <c r="I86" s="32">
        <v>45</v>
      </c>
      <c r="J86" s="27">
        <v>113636</v>
      </c>
      <c r="K86" s="28">
        <f t="shared" si="225"/>
        <v>5113620</v>
      </c>
      <c r="L86" s="101">
        <v>112500</v>
      </c>
      <c r="M86" s="112">
        <f>ROUND(L86,0)</f>
        <v>112500</v>
      </c>
      <c r="N86" s="10" t="str">
        <f>IF(M86&gt;$J86,"SI","NO")</f>
        <v>NO</v>
      </c>
      <c r="O86" s="132">
        <f>M86*$I86</f>
        <v>5062500</v>
      </c>
      <c r="P86" s="101">
        <v>113613</v>
      </c>
      <c r="Q86" s="112">
        <f>ROUND(P86,0)</f>
        <v>113613</v>
      </c>
      <c r="R86" s="10" t="str">
        <f>IF(Q86&gt;$J86,"SI","NO")</f>
        <v>NO</v>
      </c>
      <c r="S86" s="132">
        <f>Q86*$I86</f>
        <v>5112585</v>
      </c>
      <c r="T86" s="144">
        <v>102272</v>
      </c>
      <c r="U86" s="112">
        <f>ROUND(T86,0)</f>
        <v>102272</v>
      </c>
      <c r="V86" s="10" t="str">
        <f>IF(U86&gt;$J86,"SI","NO")</f>
        <v>NO</v>
      </c>
      <c r="W86" s="132">
        <f>U86*$I86</f>
        <v>4602240</v>
      </c>
      <c r="X86" s="163">
        <v>103409</v>
      </c>
      <c r="Y86" s="112">
        <f>ROUND(X86,0)</f>
        <v>103409</v>
      </c>
      <c r="Z86" s="164" t="str">
        <f>IF(U86&gt;$J86,"SI","NO")</f>
        <v>NO</v>
      </c>
      <c r="AA86" s="132">
        <f>Y86*$I86</f>
        <v>4653405</v>
      </c>
      <c r="AB86" s="28">
        <v>79545</v>
      </c>
      <c r="AC86" s="112">
        <f>ROUND(AB86,0)</f>
        <v>79545</v>
      </c>
      <c r="AD86" s="10" t="str">
        <f>IF(AC86&gt;$J86,"SI","NO")</f>
        <v>NO</v>
      </c>
      <c r="AE86" s="132">
        <f>AC86*$I86</f>
        <v>3579525</v>
      </c>
      <c r="AF86" s="28">
        <v>107700</v>
      </c>
      <c r="AG86" s="112">
        <f>ROUND(AF86,0)</f>
        <v>107700</v>
      </c>
      <c r="AH86" s="10" t="str">
        <f>IF(AG86&gt;$J86,"SI","NO")</f>
        <v>NO</v>
      </c>
      <c r="AI86" s="132">
        <f>AG86*$I86</f>
        <v>4846500</v>
      </c>
      <c r="AJ86" s="28">
        <v>112000</v>
      </c>
      <c r="AK86" s="112">
        <f>ROUND(AJ86,0)</f>
        <v>112000</v>
      </c>
      <c r="AL86" s="10" t="str">
        <f>IF(AK86&gt;$J86,"SI","NO")</f>
        <v>NO</v>
      </c>
      <c r="AM86" s="132">
        <f>AK86*$I86</f>
        <v>5040000</v>
      </c>
      <c r="AN86" s="158">
        <v>104636.03</v>
      </c>
      <c r="AO86" s="112">
        <f>ROUND(AN86,0)</f>
        <v>104636</v>
      </c>
      <c r="AP86" s="10" t="str">
        <f>IF(AO86&gt;$J86,"SI","NO")</f>
        <v>NO</v>
      </c>
      <c r="AQ86" s="132">
        <f>AO86*$I86</f>
        <v>4708620</v>
      </c>
      <c r="AR86" s="27">
        <v>101284</v>
      </c>
      <c r="AS86" s="112">
        <f>ROUND(AR86,0)</f>
        <v>101284</v>
      </c>
      <c r="AT86" s="10" t="str">
        <f>IF(AS86&gt;$J86,"SI","NO")</f>
        <v>NO</v>
      </c>
      <c r="AU86" s="132">
        <f>AS86*$I86</f>
        <v>4557780</v>
      </c>
      <c r="AV86" s="28">
        <v>90909</v>
      </c>
      <c r="AW86" s="112">
        <f>ROUND(AV86,0)</f>
        <v>90909</v>
      </c>
      <c r="AX86" s="10" t="str">
        <f>IF(AW86&gt;$J86,"SI","NO")</f>
        <v>NO</v>
      </c>
      <c r="AY86" s="132">
        <f>AW86*$I86</f>
        <v>4090905</v>
      </c>
      <c r="AZ86" s="10"/>
      <c r="BA86" s="10"/>
      <c r="BB86" s="10"/>
      <c r="BC86" s="10"/>
      <c r="BD86" s="28">
        <v>76866</v>
      </c>
      <c r="BE86" s="112">
        <f>ROUND(BD86,0)</f>
        <v>76866</v>
      </c>
      <c r="BF86" s="10" t="str">
        <f>IF(BE86&gt;$J86,"SI","NO")</f>
        <v>NO</v>
      </c>
      <c r="BG86" s="132">
        <f>BE86*$I86</f>
        <v>3458970</v>
      </c>
      <c r="BH86" s="28">
        <v>111931</v>
      </c>
      <c r="BI86" s="112">
        <f>ROUND(BH86,0)</f>
        <v>111931</v>
      </c>
      <c r="BJ86" s="10" t="str">
        <f>IF(BI86&gt;$J86,"SI","NO")</f>
        <v>NO</v>
      </c>
      <c r="BK86" s="132">
        <f>BI86*$I86</f>
        <v>5036895</v>
      </c>
      <c r="BL86" s="28">
        <v>103636</v>
      </c>
      <c r="BM86" s="112">
        <f>ROUND(BL86,0)</f>
        <v>103636</v>
      </c>
      <c r="BN86" s="10" t="str">
        <f>IF(BM86&gt;$J86,"SI","NO")</f>
        <v>NO</v>
      </c>
      <c r="BO86" s="132">
        <f>BM86*$I86</f>
        <v>4663620</v>
      </c>
      <c r="BP86" s="112">
        <v>101250</v>
      </c>
      <c r="BQ86" s="112">
        <f>ROUND(BP86,0)</f>
        <v>101250</v>
      </c>
      <c r="BR86" s="10" t="str">
        <f>IF(BQ86&gt;$J86,"SI","NO")</f>
        <v>NO</v>
      </c>
      <c r="BS86" s="132">
        <f>BQ86*$I86</f>
        <v>4556250</v>
      </c>
      <c r="BT86" s="112">
        <v>107648</v>
      </c>
      <c r="BU86" s="112">
        <f>ROUND(BT86,0)</f>
        <v>107648</v>
      </c>
      <c r="BV86" s="10" t="str">
        <f>IF(BU86&gt;$J86,"SI","NO")</f>
        <v>NO</v>
      </c>
      <c r="BW86" s="132">
        <f>BU86*$I86</f>
        <v>4844160</v>
      </c>
      <c r="BX86" s="132">
        <v>96591</v>
      </c>
      <c r="BY86" s="112">
        <f>ROUND(BX86,0)</f>
        <v>96591</v>
      </c>
      <c r="BZ86" s="10" t="str">
        <f>IF(BY86&gt;$J86,"SI","NO")</f>
        <v>NO</v>
      </c>
      <c r="CA86" s="132">
        <f>BY86*$I86</f>
        <v>4346595</v>
      </c>
      <c r="CB86" s="177">
        <v>113536</v>
      </c>
      <c r="CC86" s="112">
        <f>ROUND(CB86,0)</f>
        <v>113536</v>
      </c>
      <c r="CD86" s="10" t="str">
        <f>IF(CC86&gt;$J86,"SI","NO")</f>
        <v>NO</v>
      </c>
      <c r="CE86" s="132">
        <f>CC86*$I86</f>
        <v>5109120</v>
      </c>
      <c r="CF86" s="101">
        <v>112500</v>
      </c>
      <c r="CG86" s="112">
        <f>ROUND(CF86,0)</f>
        <v>112500</v>
      </c>
      <c r="CH86" s="10" t="str">
        <f>IF(CG86&gt;$J86,"SI","NO")</f>
        <v>NO</v>
      </c>
      <c r="CI86" s="132">
        <f>CG86*$I86</f>
        <v>5062500</v>
      </c>
      <c r="CJ86" s="101">
        <v>113636</v>
      </c>
      <c r="CK86" s="112">
        <f>ROUND(CJ86,0)</f>
        <v>113636</v>
      </c>
      <c r="CL86" s="10" t="str">
        <f>IF(CK86&gt;$J86,"SI","NO")</f>
        <v>NO</v>
      </c>
      <c r="CM86" s="132">
        <f>CK86*$I86</f>
        <v>5113620</v>
      </c>
      <c r="CN86" s="101">
        <v>102300</v>
      </c>
      <c r="CO86" s="112">
        <f>ROUND(CN86,0)</f>
        <v>102300</v>
      </c>
      <c r="CP86" s="10" t="str">
        <f>IF(CO86&gt;$J86,"SI","NO")</f>
        <v>NO</v>
      </c>
      <c r="CQ86" s="132">
        <f>CO86*$I86</f>
        <v>4603500</v>
      </c>
      <c r="CR86" s="101">
        <v>98863</v>
      </c>
      <c r="CS86" s="112">
        <f>ROUND(CR86,0)</f>
        <v>98863</v>
      </c>
      <c r="CT86" s="10" t="str">
        <f>IF(CS86&gt;$J86,"SI","NO")</f>
        <v>NO</v>
      </c>
      <c r="CU86" s="132">
        <f>CS86*$I86</f>
        <v>4448835</v>
      </c>
      <c r="CV86" s="10"/>
      <c r="CW86" s="10"/>
      <c r="CX86" s="10"/>
      <c r="CY86" s="10"/>
      <c r="CZ86" s="101">
        <v>107613</v>
      </c>
      <c r="DA86" s="112">
        <f>ROUND(CZ86,0)</f>
        <v>107613</v>
      </c>
      <c r="DB86" s="10" t="str">
        <f>IF(DA86&gt;$J86,"SI","NO")</f>
        <v>NO</v>
      </c>
      <c r="DC86" s="132">
        <f>DA86*$I86</f>
        <v>4842585</v>
      </c>
      <c r="DD86" s="101">
        <v>107954</v>
      </c>
      <c r="DE86" s="112">
        <f>ROUND(DD86,0)</f>
        <v>107954</v>
      </c>
      <c r="DF86" s="10" t="str">
        <f>IF(DE86&gt;$J86,"SI","NO")</f>
        <v>NO</v>
      </c>
      <c r="DG86" s="132">
        <f>DE86*$I86</f>
        <v>4857930</v>
      </c>
      <c r="DH86" s="101">
        <v>100568</v>
      </c>
      <c r="DI86" s="112">
        <f>ROUND(DH86,0)</f>
        <v>100568</v>
      </c>
      <c r="DJ86" s="10" t="str">
        <f>IF(DI86&gt;$J86,"SI","NO")</f>
        <v>NO</v>
      </c>
      <c r="DK86" s="132">
        <f>DI86*$I86</f>
        <v>4525560</v>
      </c>
      <c r="DL86" s="10"/>
      <c r="DM86" s="10"/>
      <c r="DN86" s="10"/>
      <c r="DO86" s="10"/>
      <c r="DP86" s="10"/>
      <c r="DQ86" s="10"/>
      <c r="DR86" s="10"/>
      <c r="DS86" s="10"/>
      <c r="DT86" s="10"/>
      <c r="DU86" s="10"/>
      <c r="DV86" s="10"/>
      <c r="DW86" s="10"/>
      <c r="DX86" s="10"/>
      <c r="DY86" s="10"/>
      <c r="DZ86" s="10"/>
      <c r="EA86" s="10"/>
    </row>
    <row r="87" spans="1:131" ht="14.25" x14ac:dyDescent="0.2">
      <c r="A87" s="128" t="s">
        <v>303</v>
      </c>
      <c r="B87" s="128"/>
      <c r="C87" s="128"/>
      <c r="D87" s="128"/>
      <c r="E87" s="128"/>
      <c r="F87" s="128"/>
      <c r="G87" s="128"/>
      <c r="H87" s="128"/>
      <c r="I87" s="128"/>
      <c r="J87" s="128"/>
      <c r="K87" s="128"/>
      <c r="L87" s="115"/>
      <c r="M87" s="140"/>
      <c r="N87" s="140"/>
      <c r="O87" s="140"/>
      <c r="P87" s="116"/>
      <c r="Q87" s="140"/>
      <c r="R87" s="140"/>
      <c r="S87" s="140"/>
      <c r="T87" s="146"/>
      <c r="U87" s="140"/>
      <c r="V87" s="140"/>
      <c r="W87" s="140"/>
      <c r="X87" s="116"/>
      <c r="Y87" s="140"/>
      <c r="Z87" s="165"/>
      <c r="AA87" s="140"/>
      <c r="AB87" s="116"/>
      <c r="AC87" s="140"/>
      <c r="AD87" s="140"/>
      <c r="AE87" s="140"/>
      <c r="AF87" s="116"/>
      <c r="AG87" s="140"/>
      <c r="AH87" s="140"/>
      <c r="AI87" s="140"/>
      <c r="AJ87" s="116"/>
      <c r="AK87" s="140"/>
      <c r="AL87" s="140"/>
      <c r="AM87" s="140"/>
      <c r="AN87" s="116"/>
      <c r="AO87" s="140"/>
      <c r="AP87" s="140"/>
      <c r="AQ87" s="140"/>
      <c r="AR87" s="116"/>
      <c r="AS87" s="140"/>
      <c r="AT87" s="140"/>
      <c r="AU87" s="140"/>
      <c r="AV87" s="116"/>
      <c r="AW87" s="140"/>
      <c r="AX87" s="140"/>
      <c r="AY87" s="140"/>
      <c r="AZ87" s="116"/>
      <c r="BA87" s="116"/>
      <c r="BB87" s="116"/>
      <c r="BC87" s="116"/>
      <c r="BD87" s="116"/>
      <c r="BE87" s="140"/>
      <c r="BF87" s="140"/>
      <c r="BG87" s="140"/>
      <c r="BH87" s="116"/>
      <c r="BI87" s="140"/>
      <c r="BJ87" s="140"/>
      <c r="BK87" s="140"/>
      <c r="BL87" s="116"/>
      <c r="BM87" s="140"/>
      <c r="BN87" s="140"/>
      <c r="BO87" s="140"/>
      <c r="BP87" s="140" t="s">
        <v>233</v>
      </c>
      <c r="BQ87" s="140"/>
      <c r="BR87" s="140"/>
      <c r="BS87" s="140"/>
      <c r="BT87" s="140" t="s">
        <v>233</v>
      </c>
      <c r="BU87" s="140"/>
      <c r="BV87" s="140"/>
      <c r="BW87" s="140"/>
      <c r="BX87" s="140" t="s">
        <v>233</v>
      </c>
      <c r="BY87" s="140"/>
      <c r="BZ87" s="140"/>
      <c r="CA87" s="140"/>
      <c r="CB87" s="150"/>
      <c r="CC87" s="140"/>
      <c r="CD87" s="140"/>
      <c r="CE87" s="140"/>
      <c r="CF87" s="116"/>
      <c r="CG87" s="140"/>
      <c r="CH87" s="140"/>
      <c r="CI87" s="140"/>
      <c r="CJ87" s="116"/>
      <c r="CK87" s="140"/>
      <c r="CL87" s="140"/>
      <c r="CM87" s="140"/>
      <c r="CN87" s="116"/>
      <c r="CO87" s="140"/>
      <c r="CP87" s="140"/>
      <c r="CQ87" s="140"/>
      <c r="CR87" s="101"/>
      <c r="CS87" s="140"/>
      <c r="CT87" s="140"/>
      <c r="CU87" s="140"/>
      <c r="CV87" s="116"/>
      <c r="CW87" s="116"/>
      <c r="CX87" s="116"/>
      <c r="CY87" s="116"/>
      <c r="CZ87" s="116"/>
      <c r="DA87" s="140"/>
      <c r="DB87" s="140"/>
      <c r="DC87" s="140"/>
      <c r="DD87" s="116"/>
      <c r="DE87" s="140"/>
      <c r="DF87" s="140"/>
      <c r="DG87" s="140"/>
      <c r="DH87" s="116"/>
      <c r="DI87" s="140"/>
      <c r="DJ87" s="140"/>
      <c r="DK87" s="140"/>
      <c r="DL87" s="116"/>
      <c r="DM87" s="116"/>
      <c r="DN87" s="116"/>
      <c r="DO87" s="116"/>
      <c r="DP87" s="116"/>
      <c r="DQ87" s="116"/>
      <c r="DR87" s="116"/>
      <c r="DS87" s="116"/>
      <c r="DT87" s="116"/>
      <c r="DU87" s="116"/>
      <c r="DV87" s="116"/>
      <c r="DW87" s="116"/>
      <c r="DX87" s="116"/>
      <c r="DY87" s="116"/>
      <c r="DZ87" s="116"/>
      <c r="EA87" s="117"/>
    </row>
    <row r="88" spans="1:131" ht="15" customHeight="1" x14ac:dyDescent="0.2">
      <c r="A88" s="39">
        <v>64</v>
      </c>
      <c r="B88" s="25" t="s">
        <v>304</v>
      </c>
      <c r="C88" s="25"/>
      <c r="D88" s="25"/>
      <c r="E88" s="25"/>
      <c r="F88" s="25"/>
      <c r="G88" s="25"/>
      <c r="H88" s="30" t="s">
        <v>228</v>
      </c>
      <c r="I88" s="32">
        <v>280</v>
      </c>
      <c r="J88" s="27">
        <v>230845</v>
      </c>
      <c r="K88" s="28">
        <f t="shared" ref="K88:K92" si="226">ROUND(I88*J88,2)</f>
        <v>64636600</v>
      </c>
      <c r="L88" s="100">
        <v>196218</v>
      </c>
      <c r="M88" s="112">
        <f>ROUND(L88,0)</f>
        <v>196218</v>
      </c>
      <c r="N88" s="10" t="str">
        <f>IF(M88&gt;$J88,"SI","NO")</f>
        <v>NO</v>
      </c>
      <c r="O88" s="132">
        <f>M88*$I88</f>
        <v>54941040</v>
      </c>
      <c r="P88" s="137">
        <v>221611</v>
      </c>
      <c r="Q88" s="112">
        <f>ROUND(P88,0)</f>
        <v>221611</v>
      </c>
      <c r="R88" s="10" t="str">
        <f>IF(Q88&gt;$J88,"SI","NO")</f>
        <v>NO</v>
      </c>
      <c r="S88" s="132">
        <f>Q88*$I88</f>
        <v>62051080</v>
      </c>
      <c r="T88" s="143">
        <v>207760</v>
      </c>
      <c r="U88" s="112">
        <f>ROUND(T88,0)</f>
        <v>207760</v>
      </c>
      <c r="V88" s="10" t="str">
        <f>IF(U88&gt;$J88,"SI","NO")</f>
        <v>NO</v>
      </c>
      <c r="W88" s="132">
        <f>U88*$I88</f>
        <v>58172800</v>
      </c>
      <c r="X88" s="163">
        <v>210069</v>
      </c>
      <c r="Y88" s="112">
        <f>ROUND(X88,0)</f>
        <v>210069</v>
      </c>
      <c r="Z88" s="164" t="str">
        <f>IF(U88&gt;$J88,"SI","NO")</f>
        <v>NO</v>
      </c>
      <c r="AA88" s="132">
        <f>Y88*$I88</f>
        <v>58819320</v>
      </c>
      <c r="AB88" s="28">
        <v>218679</v>
      </c>
      <c r="AC88" s="112">
        <f>ROUND(AB88,0)</f>
        <v>218679</v>
      </c>
      <c r="AD88" s="10" t="str">
        <f>IF(AC88&gt;$J88,"SI","NO")</f>
        <v>NO</v>
      </c>
      <c r="AE88" s="132">
        <f>AC88*$I88</f>
        <v>61230120</v>
      </c>
      <c r="AF88" s="28">
        <v>218600</v>
      </c>
      <c r="AG88" s="112">
        <f>ROUND(AF88,0)</f>
        <v>218600</v>
      </c>
      <c r="AH88" s="10" t="str">
        <f>IF(AG88&gt;$J88,"SI","NO")</f>
        <v>NO</v>
      </c>
      <c r="AI88" s="132">
        <f>AG88*$I88</f>
        <v>61208000</v>
      </c>
      <c r="AJ88" s="28">
        <v>228000</v>
      </c>
      <c r="AK88" s="112">
        <f>ROUND(AJ88,0)</f>
        <v>228000</v>
      </c>
      <c r="AL88" s="10" t="str">
        <f>IF(AK88&gt;$J88,"SI","NO")</f>
        <v>NO</v>
      </c>
      <c r="AM88" s="132">
        <f>AK88*$I88</f>
        <v>63840000</v>
      </c>
      <c r="AN88" s="158">
        <v>212562.08</v>
      </c>
      <c r="AO88" s="112">
        <f>ROUND(AN88,0)</f>
        <v>212562</v>
      </c>
      <c r="AP88" s="10" t="str">
        <f>IF(AO88&gt;$J88,"SI","NO")</f>
        <v>NO</v>
      </c>
      <c r="AQ88" s="132">
        <f>AO88*$I88</f>
        <v>59517360</v>
      </c>
      <c r="AR88" s="27">
        <v>205752</v>
      </c>
      <c r="AS88" s="112">
        <f>ROUND(AR88,0)</f>
        <v>205752</v>
      </c>
      <c r="AT88" s="10" t="str">
        <f>IF(AS88&gt;$J88,"SI","NO")</f>
        <v>NO</v>
      </c>
      <c r="AU88" s="132">
        <f>AS88*$I88</f>
        <v>57610560</v>
      </c>
      <c r="AV88" s="28">
        <v>184676</v>
      </c>
      <c r="AW88" s="112">
        <f>ROUND(AV88,0)</f>
        <v>184676</v>
      </c>
      <c r="AX88" s="10" t="str">
        <f>IF(AW88&gt;$J88,"SI","NO")</f>
        <v>NO</v>
      </c>
      <c r="AY88" s="132">
        <f>AW88*$I88</f>
        <v>51709280</v>
      </c>
      <c r="AZ88" s="10"/>
      <c r="BA88" s="10"/>
      <c r="BB88" s="10"/>
      <c r="BC88" s="10"/>
      <c r="BD88" s="28">
        <v>156150</v>
      </c>
      <c r="BE88" s="112">
        <f>ROUND(BD88,0)</f>
        <v>156150</v>
      </c>
      <c r="BF88" s="10" t="str">
        <f>IF(BE88&gt;$J88,"SI","NO")</f>
        <v>NO</v>
      </c>
      <c r="BG88" s="132">
        <f>BE88*$I88</f>
        <v>43722000</v>
      </c>
      <c r="BH88" s="28">
        <v>220457</v>
      </c>
      <c r="BI88" s="112">
        <f>ROUND(BH88,0)</f>
        <v>220457</v>
      </c>
      <c r="BJ88" s="10" t="str">
        <f>IF(BI88&gt;$J88,"SI","NO")</f>
        <v>NO</v>
      </c>
      <c r="BK88" s="132">
        <f>BI88*$I88</f>
        <v>61727960</v>
      </c>
      <c r="BL88" s="28">
        <v>220435</v>
      </c>
      <c r="BM88" s="112">
        <f>ROUND(BL88,0)</f>
        <v>220435</v>
      </c>
      <c r="BN88" s="10" t="str">
        <f>IF(BM88&gt;$J88,"SI","NO")</f>
        <v>NO</v>
      </c>
      <c r="BO88" s="132">
        <f>BM88*$I88</f>
        <v>61721800</v>
      </c>
      <c r="BP88" s="112">
        <v>205683</v>
      </c>
      <c r="BQ88" s="112">
        <f>ROUND(BP88,0)</f>
        <v>205683</v>
      </c>
      <c r="BR88" s="10" t="str">
        <f>IF(BQ88&gt;$J88,"SI","NO")</f>
        <v>NO</v>
      </c>
      <c r="BS88" s="132">
        <f>BQ88*$I88</f>
        <v>57591240</v>
      </c>
      <c r="BT88" s="112">
        <v>218680</v>
      </c>
      <c r="BU88" s="112">
        <f>ROUND(BT88,0)</f>
        <v>218680</v>
      </c>
      <c r="BV88" s="10" t="str">
        <f>IF(BU88&gt;$J88,"SI","NO")</f>
        <v>NO</v>
      </c>
      <c r="BW88" s="132">
        <f>BU88*$I88</f>
        <v>61230400</v>
      </c>
      <c r="BX88" s="132">
        <v>196220</v>
      </c>
      <c r="BY88" s="112">
        <f>ROUND(BX88,0)</f>
        <v>196220</v>
      </c>
      <c r="BZ88" s="10" t="str">
        <f>IF(BY88&gt;$J88,"SI","NO")</f>
        <v>NO</v>
      </c>
      <c r="CA88" s="132">
        <f>BY88*$I88</f>
        <v>54941600</v>
      </c>
      <c r="CB88" s="177">
        <v>230745</v>
      </c>
      <c r="CC88" s="112">
        <f>ROUND(CB88,0)</f>
        <v>230745</v>
      </c>
      <c r="CD88" s="10" t="str">
        <f>IF(CC88&gt;$J88,"SI","NO")</f>
        <v>NO</v>
      </c>
      <c r="CE88" s="132">
        <f>CC88*$I88</f>
        <v>64608600</v>
      </c>
      <c r="CF88" s="100">
        <v>223000</v>
      </c>
      <c r="CG88" s="112">
        <f>ROUND(CF88,0)</f>
        <v>223000</v>
      </c>
      <c r="CH88" s="10" t="str">
        <f>IF(CG88&gt;$J88,"SI","NO")</f>
        <v>NO</v>
      </c>
      <c r="CI88" s="132">
        <f>CG88*$I88</f>
        <v>62440000</v>
      </c>
      <c r="CJ88" s="100">
        <v>230845</v>
      </c>
      <c r="CK88" s="112">
        <f>ROUND(CJ88,0)</f>
        <v>230845</v>
      </c>
      <c r="CL88" s="10" t="str">
        <f>IF(CK88&gt;$J88,"SI","NO")</f>
        <v>NO</v>
      </c>
      <c r="CM88" s="132">
        <f>CK88*$I88</f>
        <v>64636600</v>
      </c>
      <c r="CN88" s="101">
        <v>207800</v>
      </c>
      <c r="CO88" s="112">
        <f>ROUND(CN88,0)</f>
        <v>207800</v>
      </c>
      <c r="CP88" s="10" t="str">
        <f>IF(CO88&gt;$J88,"SI","NO")</f>
        <v>NO</v>
      </c>
      <c r="CQ88" s="132">
        <f>CO88*$I88</f>
        <v>58184000</v>
      </c>
      <c r="CR88" s="101">
        <v>200835</v>
      </c>
      <c r="CS88" s="112">
        <f>ROUND(CR88,0)</f>
        <v>200835</v>
      </c>
      <c r="CT88" s="10" t="str">
        <f>IF(CS88&gt;$J88,"SI","NO")</f>
        <v>NO</v>
      </c>
      <c r="CU88" s="132">
        <f>CS88*$I88</f>
        <v>56233800</v>
      </c>
      <c r="CV88" s="10"/>
      <c r="CW88" s="10"/>
      <c r="CX88" s="10"/>
      <c r="CY88" s="10"/>
      <c r="CZ88" s="100">
        <v>218610</v>
      </c>
      <c r="DA88" s="112">
        <f>ROUND(CZ88,0)</f>
        <v>218610</v>
      </c>
      <c r="DB88" s="10" t="str">
        <f>IF(DA88&gt;$J88,"SI","NO")</f>
        <v>NO</v>
      </c>
      <c r="DC88" s="132">
        <f>DA88*$I88</f>
        <v>61210800</v>
      </c>
      <c r="DD88" s="100">
        <v>219303</v>
      </c>
      <c r="DE88" s="112">
        <f>ROUND(DD88,0)</f>
        <v>219303</v>
      </c>
      <c r="DF88" s="10" t="str">
        <f>IF(DE88&gt;$J88,"SI","NO")</f>
        <v>NO</v>
      </c>
      <c r="DG88" s="132">
        <f>DE88*$I88</f>
        <v>61404840</v>
      </c>
      <c r="DH88" s="100">
        <v>204298</v>
      </c>
      <c r="DI88" s="112">
        <f>ROUND(DH88,0)</f>
        <v>204298</v>
      </c>
      <c r="DJ88" s="10" t="str">
        <f>IF(DI88&gt;$J88,"SI","NO")</f>
        <v>NO</v>
      </c>
      <c r="DK88" s="132">
        <f>DI88*$I88</f>
        <v>57203440</v>
      </c>
      <c r="DL88" s="10"/>
      <c r="DM88" s="10"/>
      <c r="DN88" s="10"/>
      <c r="DO88" s="10"/>
      <c r="DP88" s="10"/>
      <c r="DQ88" s="10"/>
      <c r="DR88" s="10"/>
      <c r="DS88" s="10"/>
      <c r="DT88" s="10"/>
      <c r="DU88" s="10"/>
      <c r="DV88" s="10"/>
      <c r="DW88" s="10"/>
      <c r="DX88" s="10"/>
      <c r="DY88" s="10"/>
      <c r="DZ88" s="10"/>
      <c r="EA88" s="10"/>
    </row>
    <row r="89" spans="1:131" ht="15" customHeight="1" x14ac:dyDescent="0.2">
      <c r="A89" s="39">
        <v>65</v>
      </c>
      <c r="B89" s="25" t="s">
        <v>305</v>
      </c>
      <c r="C89" s="25"/>
      <c r="D89" s="25"/>
      <c r="E89" s="25"/>
      <c r="F89" s="25"/>
      <c r="G89" s="25"/>
      <c r="H89" s="30" t="s">
        <v>228</v>
      </c>
      <c r="I89" s="32">
        <v>78</v>
      </c>
      <c r="J89" s="27">
        <v>1024725</v>
      </c>
      <c r="K89" s="28">
        <f t="shared" si="226"/>
        <v>79928550</v>
      </c>
      <c r="L89" s="101">
        <v>871016</v>
      </c>
      <c r="M89" s="112">
        <f>ROUND(L89,0)</f>
        <v>871016</v>
      </c>
      <c r="N89" s="10" t="str">
        <f>IF(M89&gt;$J89,"SI","NO")</f>
        <v>NO</v>
      </c>
      <c r="O89" s="132">
        <f>M89*$I89</f>
        <v>67939248</v>
      </c>
      <c r="P89" s="138">
        <v>1024520</v>
      </c>
      <c r="Q89" s="112">
        <f>ROUND(P89,0)</f>
        <v>1024520</v>
      </c>
      <c r="R89" s="10" t="str">
        <f>IF(Q89&gt;$J89,"SI","NO")</f>
        <v>NO</v>
      </c>
      <c r="S89" s="132">
        <f>Q89*$I89</f>
        <v>79912560</v>
      </c>
      <c r="T89" s="144">
        <v>922252</v>
      </c>
      <c r="U89" s="112">
        <f>ROUND(T89,0)</f>
        <v>922252</v>
      </c>
      <c r="V89" s="10" t="str">
        <f>IF(U89&gt;$J89,"SI","NO")</f>
        <v>NO</v>
      </c>
      <c r="W89" s="132">
        <f>U89*$I89</f>
        <v>71935656</v>
      </c>
      <c r="X89" s="163">
        <v>932500</v>
      </c>
      <c r="Y89" s="112">
        <f>ROUND(X89,0)</f>
        <v>932500</v>
      </c>
      <c r="Z89" s="164" t="str">
        <f>IF(U89&gt;$J89,"SI","NO")</f>
        <v>NO</v>
      </c>
      <c r="AA89" s="132">
        <f>Y89*$I89</f>
        <v>72735000</v>
      </c>
      <c r="AB89" s="28">
        <v>970722</v>
      </c>
      <c r="AC89" s="112">
        <f>ROUND(AB89,0)</f>
        <v>970722</v>
      </c>
      <c r="AD89" s="10" t="str">
        <f>IF(AC89&gt;$J89,"SI","NO")</f>
        <v>NO</v>
      </c>
      <c r="AE89" s="132">
        <f>AC89*$I89</f>
        <v>75716316</v>
      </c>
      <c r="AF89" s="28">
        <v>970400</v>
      </c>
      <c r="AG89" s="112">
        <f>ROUND(AF89,0)</f>
        <v>970400</v>
      </c>
      <c r="AH89" s="10" t="str">
        <f>IF(AG89&gt;$J89,"SI","NO")</f>
        <v>NO</v>
      </c>
      <c r="AI89" s="132">
        <f>AG89*$I89</f>
        <v>75691200</v>
      </c>
      <c r="AJ89" s="28">
        <v>988254</v>
      </c>
      <c r="AK89" s="112">
        <f>ROUND(AJ89,0)</f>
        <v>988254</v>
      </c>
      <c r="AL89" s="10" t="str">
        <f>IF(AK89&gt;$J89,"SI","NO")</f>
        <v>NO</v>
      </c>
      <c r="AM89" s="132">
        <f>AK89*$I89</f>
        <v>77083812</v>
      </c>
      <c r="AN89" s="158">
        <v>943566.78</v>
      </c>
      <c r="AO89" s="112">
        <f>ROUND(AN89,0)</f>
        <v>943567</v>
      </c>
      <c r="AP89" s="10" t="str">
        <f>IF(AO89&gt;$J89,"SI","NO")</f>
        <v>NO</v>
      </c>
      <c r="AQ89" s="132">
        <f>AO89*$I89</f>
        <v>73598226</v>
      </c>
      <c r="AR89" s="27">
        <v>913337</v>
      </c>
      <c r="AS89" s="112">
        <f>ROUND(AR89,0)</f>
        <v>913337</v>
      </c>
      <c r="AT89" s="10" t="str">
        <f>IF(AS89&gt;$J89,"SI","NO")</f>
        <v>NO</v>
      </c>
      <c r="AU89" s="132">
        <f>AS89*$I89</f>
        <v>71240286</v>
      </c>
      <c r="AV89" s="28">
        <v>922253</v>
      </c>
      <c r="AW89" s="112">
        <f>ROUND(AV89,0)</f>
        <v>922253</v>
      </c>
      <c r="AX89" s="10" t="str">
        <f>IF(AW89&gt;$J89,"SI","NO")</f>
        <v>NO</v>
      </c>
      <c r="AY89" s="132">
        <f>AW89*$I89</f>
        <v>71935734</v>
      </c>
      <c r="AZ89" s="10"/>
      <c r="BA89" s="10"/>
      <c r="BB89" s="10"/>
      <c r="BC89" s="10"/>
      <c r="BD89" s="28">
        <v>1024724</v>
      </c>
      <c r="BE89" s="112">
        <f>ROUND(BD89,0)</f>
        <v>1024724</v>
      </c>
      <c r="BF89" s="10" t="str">
        <f>IF(BE89&gt;$J89,"SI","NO")</f>
        <v>NO</v>
      </c>
      <c r="BG89" s="132">
        <f>BE89*$I89</f>
        <v>79928472</v>
      </c>
      <c r="BH89" s="28">
        <v>983736</v>
      </c>
      <c r="BI89" s="112">
        <f>ROUND(BH89,0)</f>
        <v>983736</v>
      </c>
      <c r="BJ89" s="10" t="str">
        <f>IF(BI89&gt;$J89,"SI","NO")</f>
        <v>NO</v>
      </c>
      <c r="BK89" s="132">
        <f>BI89*$I89</f>
        <v>76731408</v>
      </c>
      <c r="BL89" s="28">
        <v>990310</v>
      </c>
      <c r="BM89" s="112">
        <f>ROUND(BL89,0)</f>
        <v>990310</v>
      </c>
      <c r="BN89" s="10" t="str">
        <f>IF(BM89&gt;$J89,"SI","NO")</f>
        <v>NO</v>
      </c>
      <c r="BO89" s="132">
        <f>BM89*$I89</f>
        <v>77244180</v>
      </c>
      <c r="BP89" s="112">
        <v>913030</v>
      </c>
      <c r="BQ89" s="112">
        <f>ROUND(BP89,0)</f>
        <v>913030</v>
      </c>
      <c r="BR89" s="10" t="str">
        <f>IF(BQ89&gt;$J89,"SI","NO")</f>
        <v>NO</v>
      </c>
      <c r="BS89" s="132">
        <f>BQ89*$I89</f>
        <v>71216340</v>
      </c>
      <c r="BT89" s="112">
        <v>970722</v>
      </c>
      <c r="BU89" s="112">
        <f>ROUND(BT89,0)</f>
        <v>970722</v>
      </c>
      <c r="BV89" s="10" t="str">
        <f>IF(BU89&gt;$J89,"SI","NO")</f>
        <v>NO</v>
      </c>
      <c r="BW89" s="132">
        <f>BU89*$I89</f>
        <v>75716316</v>
      </c>
      <c r="BX89" s="132">
        <v>871023</v>
      </c>
      <c r="BY89" s="112">
        <f>ROUND(BX89,0)</f>
        <v>871023</v>
      </c>
      <c r="BZ89" s="10" t="str">
        <f>IF(BY89&gt;$J89,"SI","NO")</f>
        <v>NO</v>
      </c>
      <c r="CA89" s="132">
        <f>BY89*$I89</f>
        <v>67939794</v>
      </c>
      <c r="CB89" s="177">
        <v>1024625</v>
      </c>
      <c r="CC89" s="112">
        <f>ROUND(CB89,0)</f>
        <v>1024625</v>
      </c>
      <c r="CD89" s="10" t="str">
        <f>IF(CC89&gt;$J89,"SI","NO")</f>
        <v>NO</v>
      </c>
      <c r="CE89" s="132">
        <f>CC89*$I89</f>
        <v>79920750</v>
      </c>
      <c r="CF89" s="101">
        <v>973489</v>
      </c>
      <c r="CG89" s="112">
        <f>ROUND(CF89,0)</f>
        <v>973489</v>
      </c>
      <c r="CH89" s="10" t="str">
        <f>IF(CG89&gt;$J89,"SI","NO")</f>
        <v>NO</v>
      </c>
      <c r="CI89" s="132">
        <f>CG89*$I89</f>
        <v>75932142</v>
      </c>
      <c r="CJ89" s="101">
        <v>1000000</v>
      </c>
      <c r="CK89" s="112">
        <f>ROUND(CJ89,0)</f>
        <v>1000000</v>
      </c>
      <c r="CL89" s="10" t="str">
        <f>IF(CK89&gt;$J89,"SI","NO")</f>
        <v>NO</v>
      </c>
      <c r="CM89" s="132">
        <f>CK89*$I89</f>
        <v>78000000</v>
      </c>
      <c r="CN89" s="101">
        <v>922300</v>
      </c>
      <c r="CO89" s="112">
        <f>ROUND(CN89,0)</f>
        <v>922300</v>
      </c>
      <c r="CP89" s="10" t="str">
        <f>IF(CO89&gt;$J89,"SI","NO")</f>
        <v>NO</v>
      </c>
      <c r="CQ89" s="132">
        <f>CO89*$I89</f>
        <v>71939400</v>
      </c>
      <c r="CR89" s="101">
        <v>891511</v>
      </c>
      <c r="CS89" s="112">
        <f>ROUND(CR89,0)</f>
        <v>891511</v>
      </c>
      <c r="CT89" s="10" t="str">
        <f>IF(CS89&gt;$J89,"SI","NO")</f>
        <v>NO</v>
      </c>
      <c r="CU89" s="132">
        <f>CS89*$I89</f>
        <v>69537858</v>
      </c>
      <c r="CV89" s="10"/>
      <c r="CW89" s="10"/>
      <c r="CX89" s="10"/>
      <c r="CY89" s="10"/>
      <c r="CZ89" s="101">
        <v>820805</v>
      </c>
      <c r="DA89" s="112">
        <f>ROUND(CZ89,0)</f>
        <v>820805</v>
      </c>
      <c r="DB89" s="10" t="str">
        <f>IF(DA89&gt;$J89,"SI","NO")</f>
        <v>NO</v>
      </c>
      <c r="DC89" s="132">
        <f>DA89*$I89</f>
        <v>64022790</v>
      </c>
      <c r="DD89" s="101">
        <v>973489</v>
      </c>
      <c r="DE89" s="112">
        <f>ROUND(DD89,0)</f>
        <v>973489</v>
      </c>
      <c r="DF89" s="10" t="str">
        <f>IF(DE89&gt;$J89,"SI","NO")</f>
        <v>NO</v>
      </c>
      <c r="DG89" s="132">
        <f>DE89*$I89</f>
        <v>75932142</v>
      </c>
      <c r="DH89" s="101">
        <v>906882</v>
      </c>
      <c r="DI89" s="112">
        <f>ROUND(DH89,0)</f>
        <v>906882</v>
      </c>
      <c r="DJ89" s="10" t="str">
        <f>IF(DI89&gt;$J89,"SI","NO")</f>
        <v>NO</v>
      </c>
      <c r="DK89" s="132">
        <f>DI89*$I89</f>
        <v>70736796</v>
      </c>
      <c r="DL89" s="10"/>
      <c r="DM89" s="10"/>
      <c r="DN89" s="10"/>
      <c r="DO89" s="10"/>
      <c r="DP89" s="10"/>
      <c r="DQ89" s="10"/>
      <c r="DR89" s="10"/>
      <c r="DS89" s="10"/>
      <c r="DT89" s="10"/>
      <c r="DU89" s="10"/>
      <c r="DV89" s="10"/>
      <c r="DW89" s="10"/>
      <c r="DX89" s="10"/>
      <c r="DY89" s="10"/>
      <c r="DZ89" s="10"/>
      <c r="EA89" s="10"/>
    </row>
    <row r="90" spans="1:131" ht="15" customHeight="1" x14ac:dyDescent="0.2">
      <c r="A90" s="39">
        <v>66</v>
      </c>
      <c r="B90" s="25" t="s">
        <v>306</v>
      </c>
      <c r="C90" s="25"/>
      <c r="D90" s="25"/>
      <c r="E90" s="25"/>
      <c r="F90" s="25"/>
      <c r="G90" s="25"/>
      <c r="H90" s="30" t="s">
        <v>228</v>
      </c>
      <c r="I90" s="32">
        <v>39</v>
      </c>
      <c r="J90" s="27">
        <v>1243974</v>
      </c>
      <c r="K90" s="28">
        <f t="shared" si="226"/>
        <v>48514986</v>
      </c>
      <c r="L90" s="101">
        <v>1057378</v>
      </c>
      <c r="M90" s="112">
        <f>ROUND(L90,0)</f>
        <v>1057378</v>
      </c>
      <c r="N90" s="10" t="str">
        <f>IF(M90&gt;$J90,"SI","NO")</f>
        <v>NO</v>
      </c>
      <c r="O90" s="132">
        <f>M90*$I90</f>
        <v>41237742</v>
      </c>
      <c r="P90" s="138">
        <v>1243725</v>
      </c>
      <c r="Q90" s="112">
        <f>ROUND(P90,0)</f>
        <v>1243725</v>
      </c>
      <c r="R90" s="10" t="str">
        <f>IF(Q90&gt;$J90,"SI","NO")</f>
        <v>NO</v>
      </c>
      <c r="S90" s="132">
        <f>Q90*$I90</f>
        <v>48505275</v>
      </c>
      <c r="T90" s="144">
        <v>1119576</v>
      </c>
      <c r="U90" s="112">
        <f>ROUND(T90,0)</f>
        <v>1119576</v>
      </c>
      <c r="V90" s="10" t="str">
        <f>IF(U90&gt;$J90,"SI","NO")</f>
        <v>NO</v>
      </c>
      <c r="W90" s="132">
        <f>U90*$I90</f>
        <v>43663464</v>
      </c>
      <c r="X90" s="163">
        <v>1132016</v>
      </c>
      <c r="Y90" s="112">
        <f>ROUND(X90,0)</f>
        <v>1132016</v>
      </c>
      <c r="Z90" s="164" t="str">
        <f>IF(U90&gt;$J90,"SI","NO")</f>
        <v>NO</v>
      </c>
      <c r="AA90" s="132">
        <f>Y90*$I90</f>
        <v>44148624</v>
      </c>
      <c r="AB90" s="28">
        <v>1178417</v>
      </c>
      <c r="AC90" s="112">
        <f>ROUND(AB90,0)</f>
        <v>1178417</v>
      </c>
      <c r="AD90" s="10" t="str">
        <f>IF(AC90&gt;$J90,"SI","NO")</f>
        <v>NO</v>
      </c>
      <c r="AE90" s="132">
        <f>AC90*$I90</f>
        <v>45958263</v>
      </c>
      <c r="AF90" s="28">
        <v>1178000</v>
      </c>
      <c r="AG90" s="112">
        <f>ROUND(AF90,0)</f>
        <v>1178000</v>
      </c>
      <c r="AH90" s="10" t="str">
        <f>IF(AG90&gt;$J90,"SI","NO")</f>
        <v>NO</v>
      </c>
      <c r="AI90" s="132">
        <f>AG90*$I90</f>
        <v>45942000</v>
      </c>
      <c r="AJ90" s="28">
        <v>1230000</v>
      </c>
      <c r="AK90" s="112">
        <f>ROUND(AJ90,0)</f>
        <v>1230000</v>
      </c>
      <c r="AL90" s="10" t="str">
        <f>IF(AK90&gt;$J90,"SI","NO")</f>
        <v>NO</v>
      </c>
      <c r="AM90" s="132">
        <f>AK90*$I90</f>
        <v>47970000</v>
      </c>
      <c r="AN90" s="158">
        <v>1145451.26</v>
      </c>
      <c r="AO90" s="112">
        <f>ROUND(AN90,0)</f>
        <v>1145451</v>
      </c>
      <c r="AP90" s="10" t="str">
        <f>IF(AO90&gt;$J90,"SI","NO")</f>
        <v>NO</v>
      </c>
      <c r="AQ90" s="132">
        <f>AO90*$I90</f>
        <v>44672589</v>
      </c>
      <c r="AR90" s="27">
        <v>1108754</v>
      </c>
      <c r="AS90" s="112">
        <f>ROUND(AR90,0)</f>
        <v>1108754</v>
      </c>
      <c r="AT90" s="10" t="str">
        <f>IF(AS90&gt;$J90,"SI","NO")</f>
        <v>NO</v>
      </c>
      <c r="AU90" s="132">
        <f>AS90*$I90</f>
        <v>43241406</v>
      </c>
      <c r="AV90" s="28">
        <v>1119577</v>
      </c>
      <c r="AW90" s="112">
        <f>ROUND(AV90,0)</f>
        <v>1119577</v>
      </c>
      <c r="AX90" s="10" t="str">
        <f>IF(AW90&gt;$J90,"SI","NO")</f>
        <v>NO</v>
      </c>
      <c r="AY90" s="132">
        <f>AW90*$I90</f>
        <v>43663503</v>
      </c>
      <c r="AZ90" s="10"/>
      <c r="BA90" s="10"/>
      <c r="BB90" s="10"/>
      <c r="BC90" s="10"/>
      <c r="BD90" s="28">
        <v>1243973</v>
      </c>
      <c r="BE90" s="112">
        <f>ROUND(BD90,0)</f>
        <v>1243973</v>
      </c>
      <c r="BF90" s="10" t="str">
        <f>IF(BE90&gt;$J90,"SI","NO")</f>
        <v>NO</v>
      </c>
      <c r="BG90" s="132">
        <f>BE90*$I90</f>
        <v>48514947</v>
      </c>
      <c r="BH90" s="28">
        <v>1194215</v>
      </c>
      <c r="BI90" s="112">
        <f>ROUND(BH90,0)</f>
        <v>1194215</v>
      </c>
      <c r="BJ90" s="10" t="str">
        <f>IF(BI90&gt;$J90,"SI","NO")</f>
        <v>NO</v>
      </c>
      <c r="BK90" s="132">
        <f>BI90*$I90</f>
        <v>46574385</v>
      </c>
      <c r="BL90" s="28">
        <v>1027780</v>
      </c>
      <c r="BM90" s="112">
        <f>ROUND(BL90,0)</f>
        <v>1027780</v>
      </c>
      <c r="BN90" s="10" t="str">
        <f>IF(BM90&gt;$J90,"SI","NO")</f>
        <v>NO</v>
      </c>
      <c r="BO90" s="132">
        <f>BM90*$I90</f>
        <v>40083420</v>
      </c>
      <c r="BP90" s="112">
        <v>1108381</v>
      </c>
      <c r="BQ90" s="112">
        <f>ROUND(BP90,0)</f>
        <v>1108381</v>
      </c>
      <c r="BR90" s="10" t="str">
        <f>IF(BQ90&gt;$J90,"SI","NO")</f>
        <v>NO</v>
      </c>
      <c r="BS90" s="132">
        <f>BQ90*$I90</f>
        <v>43226859</v>
      </c>
      <c r="BT90" s="112">
        <v>1178418</v>
      </c>
      <c r="BU90" s="112">
        <f>ROUND(BT90,0)</f>
        <v>1178418</v>
      </c>
      <c r="BV90" s="10" t="str">
        <f>IF(BU90&gt;$J90,"SI","NO")</f>
        <v>NO</v>
      </c>
      <c r="BW90" s="132">
        <f>BU90*$I90</f>
        <v>45958302</v>
      </c>
      <c r="BX90" s="132">
        <v>1057386</v>
      </c>
      <c r="BY90" s="112">
        <f>ROUND(BX90,0)</f>
        <v>1057386</v>
      </c>
      <c r="BZ90" s="10" t="str">
        <f>IF(BY90&gt;$J90,"SI","NO")</f>
        <v>NO</v>
      </c>
      <c r="CA90" s="132">
        <f>BY90*$I90</f>
        <v>41238054</v>
      </c>
      <c r="CB90" s="177">
        <v>1243874</v>
      </c>
      <c r="CC90" s="112">
        <f>ROUND(CB90,0)</f>
        <v>1243874</v>
      </c>
      <c r="CD90" s="10" t="str">
        <f>IF(CC90&gt;$J90,"SI","NO")</f>
        <v>NO</v>
      </c>
      <c r="CE90" s="132">
        <f>CC90*$I90</f>
        <v>48511086</v>
      </c>
      <c r="CF90" s="101">
        <v>1181775</v>
      </c>
      <c r="CG90" s="112">
        <f>ROUND(CF90,0)</f>
        <v>1181775</v>
      </c>
      <c r="CH90" s="10" t="str">
        <f>IF(CG90&gt;$J90,"SI","NO")</f>
        <v>NO</v>
      </c>
      <c r="CI90" s="132">
        <f>CG90*$I90</f>
        <v>46089225</v>
      </c>
      <c r="CJ90" s="101">
        <v>1200000</v>
      </c>
      <c r="CK90" s="112">
        <f>ROUND(CJ90,0)</f>
        <v>1200000</v>
      </c>
      <c r="CL90" s="10" t="str">
        <f>IF(CK90&gt;$J90,"SI","NO")</f>
        <v>NO</v>
      </c>
      <c r="CM90" s="132">
        <f>CK90*$I90</f>
        <v>46800000</v>
      </c>
      <c r="CN90" s="101">
        <v>1120000</v>
      </c>
      <c r="CO90" s="112">
        <f>ROUND(CN90,0)</f>
        <v>1120000</v>
      </c>
      <c r="CP90" s="10" t="str">
        <f>IF(CO90&gt;$J90,"SI","NO")</f>
        <v>NO</v>
      </c>
      <c r="CQ90" s="132">
        <f>CO90*$I90</f>
        <v>43680000</v>
      </c>
      <c r="CR90" s="101">
        <v>1082257</v>
      </c>
      <c r="CS90" s="112">
        <f>ROUND(CR90,0)</f>
        <v>1082257</v>
      </c>
      <c r="CT90" s="10" t="str">
        <f>IF(CS90&gt;$J90,"SI","NO")</f>
        <v>NO</v>
      </c>
      <c r="CU90" s="132">
        <f>CS90*$I90</f>
        <v>42208023</v>
      </c>
      <c r="CV90" s="10"/>
      <c r="CW90" s="10"/>
      <c r="CX90" s="10"/>
      <c r="CY90" s="10"/>
      <c r="CZ90" s="101">
        <v>1178043</v>
      </c>
      <c r="DA90" s="112">
        <f>ROUND(CZ90,0)</f>
        <v>1178043</v>
      </c>
      <c r="DB90" s="10" t="str">
        <f>IF(DA90&gt;$J90,"SI","NO")</f>
        <v>NO</v>
      </c>
      <c r="DC90" s="132">
        <f>DA90*$I90</f>
        <v>45943677</v>
      </c>
      <c r="DD90" s="101">
        <v>1181775</v>
      </c>
      <c r="DE90" s="112">
        <f>ROUND(DD90,0)</f>
        <v>1181775</v>
      </c>
      <c r="DF90" s="10" t="str">
        <f>IF(DE90&gt;$J90,"SI","NO")</f>
        <v>NO</v>
      </c>
      <c r="DG90" s="132">
        <f>DE90*$I90</f>
        <v>46089225</v>
      </c>
      <c r="DH90" s="101">
        <v>1100917</v>
      </c>
      <c r="DI90" s="112">
        <f>ROUND(DH90,0)</f>
        <v>1100917</v>
      </c>
      <c r="DJ90" s="10" t="str">
        <f>IF(DI90&gt;$J90,"SI","NO")</f>
        <v>NO</v>
      </c>
      <c r="DK90" s="132">
        <f>DI90*$I90</f>
        <v>42935763</v>
      </c>
      <c r="DL90" s="10"/>
      <c r="DM90" s="10"/>
      <c r="DN90" s="10"/>
      <c r="DO90" s="10"/>
      <c r="DP90" s="10"/>
      <c r="DQ90" s="10"/>
      <c r="DR90" s="10"/>
      <c r="DS90" s="10"/>
      <c r="DT90" s="10"/>
      <c r="DU90" s="10"/>
      <c r="DV90" s="10"/>
      <c r="DW90" s="10"/>
      <c r="DX90" s="10"/>
      <c r="DY90" s="10"/>
      <c r="DZ90" s="10"/>
      <c r="EA90" s="10"/>
    </row>
    <row r="91" spans="1:131" ht="15" customHeight="1" x14ac:dyDescent="0.2">
      <c r="A91" s="39">
        <v>67</v>
      </c>
      <c r="B91" s="25" t="s">
        <v>307</v>
      </c>
      <c r="C91" s="25"/>
      <c r="D91" s="25"/>
      <c r="E91" s="25"/>
      <c r="F91" s="25"/>
      <c r="G91" s="25"/>
      <c r="H91" s="30" t="s">
        <v>308</v>
      </c>
      <c r="I91" s="32">
        <v>3</v>
      </c>
      <c r="J91" s="27">
        <v>181401</v>
      </c>
      <c r="K91" s="28">
        <f t="shared" si="226"/>
        <v>544203</v>
      </c>
      <c r="L91" s="101">
        <v>179587</v>
      </c>
      <c r="M91" s="112">
        <f>ROUND(L91,0)</f>
        <v>179587</v>
      </c>
      <c r="N91" s="10" t="str">
        <f>IF(M91&gt;$J91,"SI","NO")</f>
        <v>NO</v>
      </c>
      <c r="O91" s="132">
        <f>M91*$I91</f>
        <v>538761</v>
      </c>
      <c r="P91" s="138">
        <v>168703</v>
      </c>
      <c r="Q91" s="112">
        <f>ROUND(P91,0)</f>
        <v>168703</v>
      </c>
      <c r="R91" s="10" t="str">
        <f>IF(Q91&gt;$J91,"SI","NO")</f>
        <v>NO</v>
      </c>
      <c r="S91" s="132">
        <f>Q91*$I91</f>
        <v>506109</v>
      </c>
      <c r="T91" s="144">
        <v>163260</v>
      </c>
      <c r="U91" s="112">
        <f>ROUND(T91,0)</f>
        <v>163260</v>
      </c>
      <c r="V91" s="10" t="str">
        <f>IF(U91&gt;$J91,"SI","NO")</f>
        <v>NO</v>
      </c>
      <c r="W91" s="132">
        <f>U91*$I91</f>
        <v>489780</v>
      </c>
      <c r="X91" s="163">
        <v>165075</v>
      </c>
      <c r="Y91" s="112">
        <f>ROUND(X91,0)</f>
        <v>165075</v>
      </c>
      <c r="Z91" s="164" t="str">
        <f>IF(U91&gt;$J91,"SI","NO")</f>
        <v>NO</v>
      </c>
      <c r="AA91" s="132">
        <f>Y91*$I91</f>
        <v>495225</v>
      </c>
      <c r="AB91" s="28">
        <v>171841</v>
      </c>
      <c r="AC91" s="112">
        <f>ROUND(AB91,0)</f>
        <v>171841</v>
      </c>
      <c r="AD91" s="10" t="str">
        <f>IF(AC91&gt;$J91,"SI","NO")</f>
        <v>NO</v>
      </c>
      <c r="AE91" s="132">
        <f>AC91*$I91</f>
        <v>515523</v>
      </c>
      <c r="AF91" s="28">
        <v>171800</v>
      </c>
      <c r="AG91" s="112">
        <f>ROUND(AF91,0)</f>
        <v>171800</v>
      </c>
      <c r="AH91" s="10" t="str">
        <f>IF(AG91&gt;$J91,"SI","NO")</f>
        <v>NO</v>
      </c>
      <c r="AI91" s="132">
        <f>AG91*$I91</f>
        <v>515400</v>
      </c>
      <c r="AJ91" s="28">
        <v>180000</v>
      </c>
      <c r="AK91" s="112">
        <f>ROUND(AJ91,0)</f>
        <v>180000</v>
      </c>
      <c r="AL91" s="10" t="str">
        <f>IF(AK91&gt;$J91,"SI","NO")</f>
        <v>NO</v>
      </c>
      <c r="AM91" s="132">
        <f>AK91*$I91</f>
        <v>540000</v>
      </c>
      <c r="AN91" s="158">
        <v>167034.04</v>
      </c>
      <c r="AO91" s="112">
        <f>ROUND(AN91,0)</f>
        <v>167034</v>
      </c>
      <c r="AP91" s="10" t="str">
        <f>IF(AO91&gt;$J91,"SI","NO")</f>
        <v>NO</v>
      </c>
      <c r="AQ91" s="132">
        <f>AO91*$I91</f>
        <v>501102</v>
      </c>
      <c r="AR91" s="27">
        <v>161683</v>
      </c>
      <c r="AS91" s="112">
        <f>ROUND(AR91,0)</f>
        <v>161683</v>
      </c>
      <c r="AT91" s="10" t="str">
        <f>IF(AS91&gt;$J91,"SI","NO")</f>
        <v>NO</v>
      </c>
      <c r="AU91" s="132">
        <f>AS91*$I91</f>
        <v>485049</v>
      </c>
      <c r="AV91" s="28">
        <v>148749</v>
      </c>
      <c r="AW91" s="112">
        <f>ROUND(AV91,0)</f>
        <v>148749</v>
      </c>
      <c r="AX91" s="10" t="str">
        <f>IF(AW91&gt;$J91,"SI","NO")</f>
        <v>NO</v>
      </c>
      <c r="AY91" s="132">
        <f>AW91*$I91</f>
        <v>446247</v>
      </c>
      <c r="AZ91" s="10"/>
      <c r="BA91" s="10"/>
      <c r="BB91" s="10"/>
      <c r="BC91" s="10"/>
      <c r="BD91" s="28">
        <v>122704</v>
      </c>
      <c r="BE91" s="112">
        <f>ROUND(BD91,0)</f>
        <v>122704</v>
      </c>
      <c r="BF91" s="10" t="str">
        <f>IF(BE91&gt;$J91,"SI","NO")</f>
        <v>NO</v>
      </c>
      <c r="BG91" s="132">
        <f>BE91*$I91</f>
        <v>368112</v>
      </c>
      <c r="BH91" s="28">
        <v>178680</v>
      </c>
      <c r="BI91" s="112">
        <f>ROUND(BH91,0)</f>
        <v>178680</v>
      </c>
      <c r="BJ91" s="10" t="str">
        <f>IF(BI91&gt;$J91,"SI","NO")</f>
        <v>NO</v>
      </c>
      <c r="BK91" s="132">
        <f>BI91*$I91</f>
        <v>536040</v>
      </c>
      <c r="BL91" s="28">
        <v>180000</v>
      </c>
      <c r="BM91" s="112">
        <f>ROUND(BL91,0)</f>
        <v>180000</v>
      </c>
      <c r="BN91" s="10" t="str">
        <f>IF(BM91&gt;$J91,"SI","NO")</f>
        <v>NO</v>
      </c>
      <c r="BO91" s="132">
        <f>BM91*$I91</f>
        <v>540000</v>
      </c>
      <c r="BP91" s="112">
        <v>161628</v>
      </c>
      <c r="BQ91" s="112">
        <f>ROUND(BP91,0)</f>
        <v>161628</v>
      </c>
      <c r="BR91" s="10" t="str">
        <f>IF(BQ91&gt;$J91,"SI","NO")</f>
        <v>NO</v>
      </c>
      <c r="BS91" s="132">
        <f>BQ91*$I91</f>
        <v>484884</v>
      </c>
      <c r="BT91" s="112">
        <v>171842</v>
      </c>
      <c r="BU91" s="112">
        <f>ROUND(BT91,0)</f>
        <v>171842</v>
      </c>
      <c r="BV91" s="10" t="str">
        <f>IF(BU91&gt;$J91,"SI","NO")</f>
        <v>NO</v>
      </c>
      <c r="BW91" s="132">
        <f>BU91*$I91</f>
        <v>515526</v>
      </c>
      <c r="BX91" s="132">
        <v>154192</v>
      </c>
      <c r="BY91" s="112">
        <f>ROUND(BX91,0)</f>
        <v>154192</v>
      </c>
      <c r="BZ91" s="10" t="str">
        <f>IF(BY91&gt;$J91,"SI","NO")</f>
        <v>NO</v>
      </c>
      <c r="CA91" s="132">
        <f>BY91*$I91</f>
        <v>462576</v>
      </c>
      <c r="CB91" s="177">
        <v>181301</v>
      </c>
      <c r="CC91" s="112">
        <f>ROUND(CB91,0)</f>
        <v>181301</v>
      </c>
      <c r="CD91" s="10" t="str">
        <f>IF(CC91&gt;$J91,"SI","NO")</f>
        <v>NO</v>
      </c>
      <c r="CE91" s="132">
        <f>CC91*$I91</f>
        <v>543903</v>
      </c>
      <c r="CF91" s="101">
        <v>172331</v>
      </c>
      <c r="CG91" s="112">
        <f>ROUND(CF91,0)</f>
        <v>172331</v>
      </c>
      <c r="CH91" s="10" t="str">
        <f>IF(CG91&gt;$J91,"SI","NO")</f>
        <v>NO</v>
      </c>
      <c r="CI91" s="132">
        <f>CG91*$I91</f>
        <v>516993</v>
      </c>
      <c r="CJ91" s="101">
        <v>181401</v>
      </c>
      <c r="CK91" s="112">
        <f>ROUND(CJ91,0)</f>
        <v>181401</v>
      </c>
      <c r="CL91" s="10" t="str">
        <f>IF(CK91&gt;$J91,"SI","NO")</f>
        <v>NO</v>
      </c>
      <c r="CM91" s="132">
        <f>CK91*$I91</f>
        <v>544203</v>
      </c>
      <c r="CN91" s="101">
        <v>163300</v>
      </c>
      <c r="CO91" s="112">
        <f>ROUND(CN91,0)</f>
        <v>163300</v>
      </c>
      <c r="CP91" s="10" t="str">
        <f>IF(CO91&gt;$J91,"SI","NO")</f>
        <v>NO</v>
      </c>
      <c r="CQ91" s="132">
        <f>CO91*$I91</f>
        <v>489900</v>
      </c>
      <c r="CR91" s="101">
        <v>157819</v>
      </c>
      <c r="CS91" s="112">
        <f>ROUND(CR91,0)</f>
        <v>157819</v>
      </c>
      <c r="CT91" s="10" t="str">
        <f>IF(CS91&gt;$J91,"SI","NO")</f>
        <v>NO</v>
      </c>
      <c r="CU91" s="132">
        <f>CS91*$I91</f>
        <v>473457</v>
      </c>
      <c r="CV91" s="10"/>
      <c r="CW91" s="10"/>
      <c r="CX91" s="10"/>
      <c r="CY91" s="10"/>
      <c r="CZ91" s="101">
        <v>171787</v>
      </c>
      <c r="DA91" s="112">
        <f>ROUND(CZ91,0)</f>
        <v>171787</v>
      </c>
      <c r="DB91" s="10" t="str">
        <f>IF(DA91&gt;$J91,"SI","NO")</f>
        <v>NO</v>
      </c>
      <c r="DC91" s="132">
        <f>DA91*$I91</f>
        <v>515361</v>
      </c>
      <c r="DD91" s="101">
        <v>172331</v>
      </c>
      <c r="DE91" s="112">
        <f>ROUND(DD91,0)</f>
        <v>172331</v>
      </c>
      <c r="DF91" s="10" t="str">
        <f>IF(DE91&gt;$J91,"SI","NO")</f>
        <v>NO</v>
      </c>
      <c r="DG91" s="132">
        <f>DE91*$I91</f>
        <v>516993</v>
      </c>
      <c r="DH91" s="101">
        <v>160540</v>
      </c>
      <c r="DI91" s="112">
        <f>ROUND(DH91,0)</f>
        <v>160540</v>
      </c>
      <c r="DJ91" s="10" t="str">
        <f>IF(DI91&gt;$J91,"SI","NO")</f>
        <v>NO</v>
      </c>
      <c r="DK91" s="132">
        <f>DI91*$I91</f>
        <v>481620</v>
      </c>
      <c r="DL91" s="10"/>
      <c r="DM91" s="10"/>
      <c r="DN91" s="10"/>
      <c r="DO91" s="10"/>
      <c r="DP91" s="10"/>
      <c r="DQ91" s="10"/>
      <c r="DR91" s="10"/>
      <c r="DS91" s="10"/>
      <c r="DT91" s="10"/>
      <c r="DU91" s="10"/>
      <c r="DV91" s="10"/>
      <c r="DW91" s="10"/>
      <c r="DX91" s="10"/>
      <c r="DY91" s="10"/>
      <c r="DZ91" s="10"/>
      <c r="EA91" s="10"/>
    </row>
    <row r="92" spans="1:131" ht="15.75" customHeight="1" x14ac:dyDescent="0.2">
      <c r="A92" s="39">
        <v>68</v>
      </c>
      <c r="B92" s="25" t="s">
        <v>309</v>
      </c>
      <c r="C92" s="25"/>
      <c r="D92" s="25"/>
      <c r="E92" s="25"/>
      <c r="F92" s="25"/>
      <c r="G92" s="25"/>
      <c r="H92" s="25" t="s">
        <v>228</v>
      </c>
      <c r="I92" s="32">
        <v>28</v>
      </c>
      <c r="J92" s="27">
        <v>98636</v>
      </c>
      <c r="K92" s="28">
        <f t="shared" si="226"/>
        <v>2761808</v>
      </c>
      <c r="L92" s="101">
        <v>97650</v>
      </c>
      <c r="M92" s="112">
        <f>ROUND(L92,0)</f>
        <v>97650</v>
      </c>
      <c r="N92" s="10" t="str">
        <f>IF(M92&gt;$J92,"SI","NO")</f>
        <v>NO</v>
      </c>
      <c r="O92" s="132">
        <f>M92*$I92</f>
        <v>2734200</v>
      </c>
      <c r="P92" s="101">
        <v>78909</v>
      </c>
      <c r="Q92" s="112">
        <f>ROUND(P92,0)</f>
        <v>78909</v>
      </c>
      <c r="R92" s="10" t="str">
        <f>IF(Q92&gt;$J92,"SI","NO")</f>
        <v>NO</v>
      </c>
      <c r="S92" s="132">
        <f>Q92*$I92</f>
        <v>2209452</v>
      </c>
      <c r="T92" s="143">
        <v>88772</v>
      </c>
      <c r="U92" s="112">
        <f>ROUND(T92,0)</f>
        <v>88772</v>
      </c>
      <c r="V92" s="10" t="str">
        <f>IF(U92&gt;$J92,"SI","NO")</f>
        <v>NO</v>
      </c>
      <c r="W92" s="132">
        <f>U92*$I92</f>
        <v>2485616</v>
      </c>
      <c r="X92" s="163">
        <v>89759</v>
      </c>
      <c r="Y92" s="112">
        <f>ROUND(X92,0)</f>
        <v>89759</v>
      </c>
      <c r="Z92" s="164" t="str">
        <f>IF(U92&gt;$J92,"SI","NO")</f>
        <v>NO</v>
      </c>
      <c r="AA92" s="132">
        <f>Y92*$I92</f>
        <v>2513252</v>
      </c>
      <c r="AB92" s="28">
        <v>69045</v>
      </c>
      <c r="AC92" s="112">
        <f>ROUND(AB92,0)</f>
        <v>69045</v>
      </c>
      <c r="AD92" s="10" t="str">
        <f>IF(AC92&gt;$J92,"SI","NO")</f>
        <v>NO</v>
      </c>
      <c r="AE92" s="132">
        <f>AC92*$I92</f>
        <v>1933260</v>
      </c>
      <c r="AF92" s="28">
        <v>93400</v>
      </c>
      <c r="AG92" s="112">
        <f>ROUND(AF92,0)</f>
        <v>93400</v>
      </c>
      <c r="AH92" s="10" t="str">
        <f>IF(AG92&gt;$J92,"SI","NO")</f>
        <v>NO</v>
      </c>
      <c r="AI92" s="132">
        <f>AG92*$I92</f>
        <v>2615200</v>
      </c>
      <c r="AJ92" s="28">
        <v>98000</v>
      </c>
      <c r="AK92" s="112">
        <f>ROUND(AJ92,0)</f>
        <v>98000</v>
      </c>
      <c r="AL92" s="10" t="str">
        <f>IF(AK92&gt;$J92,"SI","NO")</f>
        <v>NO</v>
      </c>
      <c r="AM92" s="132">
        <f>AK92*$I92</f>
        <v>2744000</v>
      </c>
      <c r="AN92" s="158">
        <v>90824.03</v>
      </c>
      <c r="AO92" s="112">
        <f>ROUND(AN92,0)</f>
        <v>90824</v>
      </c>
      <c r="AP92" s="10" t="str">
        <f>IF(AO92&gt;$J92,"SI","NO")</f>
        <v>NO</v>
      </c>
      <c r="AQ92" s="132">
        <f>AO92*$I92</f>
        <v>2543072</v>
      </c>
      <c r="AR92" s="27">
        <v>87914</v>
      </c>
      <c r="AS92" s="112">
        <f>ROUND(AR92,0)</f>
        <v>87914</v>
      </c>
      <c r="AT92" s="10" t="str">
        <f>IF(AS92&gt;$J92,"SI","NO")</f>
        <v>NO</v>
      </c>
      <c r="AU92" s="132">
        <f>AS92*$I92</f>
        <v>2461592</v>
      </c>
      <c r="AV92" s="28">
        <v>80882</v>
      </c>
      <c r="AW92" s="112">
        <f>ROUND(AV92,0)</f>
        <v>80882</v>
      </c>
      <c r="AX92" s="10" t="str">
        <f>IF(AW92&gt;$J92,"SI","NO")</f>
        <v>NO</v>
      </c>
      <c r="AY92" s="132">
        <f>AW92*$I92</f>
        <v>2264696</v>
      </c>
      <c r="AZ92" s="10"/>
      <c r="BA92" s="10"/>
      <c r="BB92" s="10"/>
      <c r="BC92" s="10"/>
      <c r="BD92" s="28">
        <v>66720</v>
      </c>
      <c r="BE92" s="112">
        <f>ROUND(BD92,0)</f>
        <v>66720</v>
      </c>
      <c r="BF92" s="10" t="str">
        <f>IF(BE92&gt;$J92,"SI","NO")</f>
        <v>NO</v>
      </c>
      <c r="BG92" s="132">
        <f>BE92*$I92</f>
        <v>1868160</v>
      </c>
      <c r="BH92" s="28">
        <v>94691</v>
      </c>
      <c r="BI92" s="112">
        <f>ROUND(BH92,0)</f>
        <v>94691</v>
      </c>
      <c r="BJ92" s="10" t="str">
        <f>IF(BI92&gt;$J92,"SI","NO")</f>
        <v>NO</v>
      </c>
      <c r="BK92" s="132">
        <f>BI92*$I92</f>
        <v>2651348</v>
      </c>
      <c r="BL92" s="28">
        <v>90636</v>
      </c>
      <c r="BM92" s="112">
        <f>ROUND(BL92,0)</f>
        <v>90636</v>
      </c>
      <c r="BN92" s="10" t="str">
        <f>IF(BM92&gt;$J92,"SI","NO")</f>
        <v>NO</v>
      </c>
      <c r="BO92" s="132">
        <f>BM92*$I92</f>
        <v>2537808</v>
      </c>
      <c r="BP92" s="112">
        <v>87885</v>
      </c>
      <c r="BQ92" s="112">
        <f>ROUND(BP92,0)</f>
        <v>87885</v>
      </c>
      <c r="BR92" s="10" t="str">
        <f>IF(BQ92&gt;$J92,"SI","NO")</f>
        <v>NO</v>
      </c>
      <c r="BS92" s="132">
        <f>BQ92*$I92</f>
        <v>2460780</v>
      </c>
      <c r="BT92" s="112">
        <v>93438</v>
      </c>
      <c r="BU92" s="112">
        <f>ROUND(BT92,0)</f>
        <v>93438</v>
      </c>
      <c r="BV92" s="10" t="str">
        <f>IF(BU92&gt;$J92,"SI","NO")</f>
        <v>NO</v>
      </c>
      <c r="BW92" s="132">
        <f>BU92*$I92</f>
        <v>2616264</v>
      </c>
      <c r="BX92" s="132">
        <v>83841</v>
      </c>
      <c r="BY92" s="112">
        <f>ROUND(BX92,0)</f>
        <v>83841</v>
      </c>
      <c r="BZ92" s="10" t="str">
        <f>IF(BY92&gt;$J92,"SI","NO")</f>
        <v>NO</v>
      </c>
      <c r="CA92" s="132">
        <f>BY92*$I92</f>
        <v>2347548</v>
      </c>
      <c r="CB92" s="177">
        <v>98536</v>
      </c>
      <c r="CC92" s="112">
        <f>ROUND(CB92,0)</f>
        <v>98536</v>
      </c>
      <c r="CD92" s="10" t="str">
        <f>IF(CC92&gt;$J92,"SI","NO")</f>
        <v>NO</v>
      </c>
      <c r="CE92" s="132">
        <f>CC92*$I92</f>
        <v>2759008</v>
      </c>
      <c r="CF92" s="101">
        <v>93800</v>
      </c>
      <c r="CG92" s="112">
        <f>ROUND(CF92,0)</f>
        <v>93800</v>
      </c>
      <c r="CH92" s="10" t="str">
        <f>IF(CG92&gt;$J92,"SI","NO")</f>
        <v>NO</v>
      </c>
      <c r="CI92" s="132">
        <f>CG92*$I92</f>
        <v>2626400</v>
      </c>
      <c r="CJ92" s="101">
        <v>98636</v>
      </c>
      <c r="CK92" s="112">
        <f>ROUND(CJ92,0)</f>
        <v>98636</v>
      </c>
      <c r="CL92" s="10" t="str">
        <f>IF(CK92&gt;$J92,"SI","NO")</f>
        <v>NO</v>
      </c>
      <c r="CM92" s="132">
        <f>CK92*$I92</f>
        <v>2761808</v>
      </c>
      <c r="CN92" s="101">
        <v>88800</v>
      </c>
      <c r="CO92" s="112">
        <f>ROUND(CN92,0)</f>
        <v>88800</v>
      </c>
      <c r="CP92" s="10" t="str">
        <f>IF(CO92&gt;$J92,"SI","NO")</f>
        <v>NO</v>
      </c>
      <c r="CQ92" s="132">
        <f>CO92*$I92</f>
        <v>2486400</v>
      </c>
      <c r="CR92" s="101">
        <v>85813</v>
      </c>
      <c r="CS92" s="112">
        <f>ROUND(CR92,0)</f>
        <v>85813</v>
      </c>
      <c r="CT92" s="10" t="str">
        <f>IF(CS92&gt;$J92,"SI","NO")</f>
        <v>NO</v>
      </c>
      <c r="CU92" s="132">
        <f>CS92*$I92</f>
        <v>2402764</v>
      </c>
      <c r="CV92" s="10"/>
      <c r="CW92" s="10"/>
      <c r="CX92" s="10"/>
      <c r="CY92" s="10"/>
      <c r="CZ92" s="101">
        <v>93408</v>
      </c>
      <c r="DA92" s="112">
        <f>ROUND(CZ92,0)</f>
        <v>93408</v>
      </c>
      <c r="DB92" s="10" t="str">
        <f>IF(DA92&gt;$J92,"SI","NO")</f>
        <v>NO</v>
      </c>
      <c r="DC92" s="132">
        <f>DA92*$I92</f>
        <v>2615424</v>
      </c>
      <c r="DD92" s="101">
        <v>93704</v>
      </c>
      <c r="DE92" s="112">
        <f>ROUND(DD92,0)</f>
        <v>93704</v>
      </c>
      <c r="DF92" s="10" t="str">
        <f>IF(DE92&gt;$J92,"SI","NO")</f>
        <v>NO</v>
      </c>
      <c r="DG92" s="132">
        <f>DE92*$I92</f>
        <v>2623712</v>
      </c>
      <c r="DH92" s="101">
        <v>87293</v>
      </c>
      <c r="DI92" s="112">
        <f>ROUND(DH92,0)</f>
        <v>87293</v>
      </c>
      <c r="DJ92" s="10" t="str">
        <f>IF(DI92&gt;$J92,"SI","NO")</f>
        <v>NO</v>
      </c>
      <c r="DK92" s="132">
        <f>DI92*$I92</f>
        <v>2444204</v>
      </c>
      <c r="DL92" s="10"/>
      <c r="DM92" s="10"/>
      <c r="DN92" s="10"/>
      <c r="DO92" s="10"/>
      <c r="DP92" s="10"/>
      <c r="DQ92" s="10"/>
      <c r="DR92" s="10"/>
      <c r="DS92" s="10"/>
      <c r="DT92" s="10"/>
      <c r="DU92" s="10"/>
      <c r="DV92" s="10"/>
      <c r="DW92" s="10"/>
      <c r="DX92" s="10"/>
      <c r="DY92" s="10"/>
      <c r="DZ92" s="10"/>
      <c r="EA92" s="10"/>
    </row>
    <row r="93" spans="1:131" ht="14.25" x14ac:dyDescent="0.2">
      <c r="A93" s="128" t="s">
        <v>310</v>
      </c>
      <c r="B93" s="128"/>
      <c r="C93" s="128"/>
      <c r="D93" s="128"/>
      <c r="E93" s="128"/>
      <c r="F93" s="128"/>
      <c r="G93" s="128"/>
      <c r="H93" s="128"/>
      <c r="I93" s="128"/>
      <c r="J93" s="128"/>
      <c r="K93" s="128"/>
      <c r="L93" s="115"/>
      <c r="M93" s="140"/>
      <c r="N93" s="140"/>
      <c r="O93" s="140"/>
      <c r="P93" s="116"/>
      <c r="Q93" s="140"/>
      <c r="R93" s="140"/>
      <c r="S93" s="140"/>
      <c r="T93" s="146"/>
      <c r="U93" s="140"/>
      <c r="V93" s="140"/>
      <c r="W93" s="140"/>
      <c r="X93" s="116"/>
      <c r="Y93" s="140"/>
      <c r="Z93" s="165"/>
      <c r="AA93" s="140"/>
      <c r="AB93" s="116"/>
      <c r="AC93" s="140"/>
      <c r="AD93" s="140"/>
      <c r="AE93" s="140"/>
      <c r="AF93" s="116"/>
      <c r="AG93" s="140"/>
      <c r="AH93" s="140"/>
      <c r="AI93" s="140"/>
      <c r="AJ93" s="116"/>
      <c r="AK93" s="140"/>
      <c r="AL93" s="140"/>
      <c r="AM93" s="140"/>
      <c r="AN93" s="116"/>
      <c r="AO93" s="140"/>
      <c r="AP93" s="140"/>
      <c r="AQ93" s="140"/>
      <c r="AR93" s="116"/>
      <c r="AS93" s="140"/>
      <c r="AT93" s="140"/>
      <c r="AU93" s="140"/>
      <c r="AV93" s="116"/>
      <c r="AW93" s="140"/>
      <c r="AX93" s="140"/>
      <c r="AY93" s="140"/>
      <c r="AZ93" s="116"/>
      <c r="BA93" s="116"/>
      <c r="BB93" s="116"/>
      <c r="BC93" s="116"/>
      <c r="BD93" s="116"/>
      <c r="BE93" s="140"/>
      <c r="BF93" s="140"/>
      <c r="BG93" s="140"/>
      <c r="BH93" s="116"/>
      <c r="BI93" s="140"/>
      <c r="BJ93" s="140"/>
      <c r="BK93" s="140"/>
      <c r="BL93" s="116"/>
      <c r="BM93" s="140"/>
      <c r="BN93" s="140"/>
      <c r="BO93" s="140"/>
      <c r="BP93" s="140" t="s">
        <v>233</v>
      </c>
      <c r="BQ93" s="140"/>
      <c r="BR93" s="140"/>
      <c r="BS93" s="140"/>
      <c r="BT93" s="140" t="s">
        <v>233</v>
      </c>
      <c r="BU93" s="140"/>
      <c r="BV93" s="140"/>
      <c r="BW93" s="140"/>
      <c r="BX93" s="140" t="s">
        <v>233</v>
      </c>
      <c r="BY93" s="140"/>
      <c r="BZ93" s="140"/>
      <c r="CA93" s="140"/>
      <c r="CB93" s="150"/>
      <c r="CC93" s="140"/>
      <c r="CD93" s="140"/>
      <c r="CE93" s="140"/>
      <c r="CF93" s="116"/>
      <c r="CG93" s="140"/>
      <c r="CH93" s="140"/>
      <c r="CI93" s="140"/>
      <c r="CJ93" s="116"/>
      <c r="CK93" s="140"/>
      <c r="CL93" s="140"/>
      <c r="CM93" s="140"/>
      <c r="CN93" s="116"/>
      <c r="CO93" s="140"/>
      <c r="CP93" s="140"/>
      <c r="CQ93" s="140"/>
      <c r="CR93" s="116"/>
      <c r="CS93" s="140"/>
      <c r="CT93" s="140"/>
      <c r="CU93" s="140"/>
      <c r="CV93" s="116"/>
      <c r="CW93" s="116"/>
      <c r="CX93" s="116"/>
      <c r="CY93" s="116"/>
      <c r="CZ93" s="116"/>
      <c r="DA93" s="140"/>
      <c r="DB93" s="140"/>
      <c r="DC93" s="140"/>
      <c r="DD93" s="116"/>
      <c r="DE93" s="140"/>
      <c r="DF93" s="140"/>
      <c r="DG93" s="140"/>
      <c r="DH93" s="116"/>
      <c r="DI93" s="140"/>
      <c r="DJ93" s="140"/>
      <c r="DK93" s="140"/>
      <c r="DL93" s="116"/>
      <c r="DM93" s="116"/>
      <c r="DN93" s="116"/>
      <c r="DO93" s="116"/>
      <c r="DP93" s="116"/>
      <c r="DQ93" s="116"/>
      <c r="DR93" s="116"/>
      <c r="DS93" s="116"/>
      <c r="DT93" s="116"/>
      <c r="DU93" s="116"/>
      <c r="DV93" s="116"/>
      <c r="DW93" s="116"/>
      <c r="DX93" s="116"/>
      <c r="DY93" s="116"/>
      <c r="DZ93" s="116"/>
      <c r="EA93" s="117"/>
    </row>
    <row r="94" spans="1:131" ht="23.25" customHeight="1" x14ac:dyDescent="0.2">
      <c r="A94" s="24">
        <v>69</v>
      </c>
      <c r="B94" s="25" t="s">
        <v>311</v>
      </c>
      <c r="C94" s="25"/>
      <c r="D94" s="25"/>
      <c r="E94" s="25"/>
      <c r="F94" s="10"/>
      <c r="G94" s="10"/>
      <c r="H94" s="30" t="s">
        <v>261</v>
      </c>
      <c r="I94" s="32">
        <v>5</v>
      </c>
      <c r="J94" s="27">
        <v>30822363</v>
      </c>
      <c r="K94" s="28">
        <f t="shared" ref="K94" si="227">ROUND(I94*J94,2)</f>
        <v>154111815</v>
      </c>
      <c r="L94" s="100">
        <v>26199009</v>
      </c>
      <c r="M94" s="112">
        <f>ROUND(L94,0)</f>
        <v>26199009</v>
      </c>
      <c r="N94" s="10" t="str">
        <f>IF(M94&gt;$J94,"SI","NO")</f>
        <v>NO</v>
      </c>
      <c r="O94" s="132">
        <f>M94*$I94</f>
        <v>130995045</v>
      </c>
      <c r="P94" s="137">
        <v>24657890</v>
      </c>
      <c r="Q94" s="112">
        <f>ROUND(P94,0)</f>
        <v>24657890</v>
      </c>
      <c r="R94" s="10" t="str">
        <f>IF(Q94&gt;$J94,"SI","NO")</f>
        <v>NO</v>
      </c>
      <c r="S94" s="132">
        <f>Q94*$I94</f>
        <v>123289450</v>
      </c>
      <c r="T94" s="143">
        <v>27740126</v>
      </c>
      <c r="U94" s="112">
        <f>ROUND(T94,0)</f>
        <v>27740126</v>
      </c>
      <c r="V94" s="10" t="str">
        <f>IF(U94&gt;$J94,"SI","NO")</f>
        <v>NO</v>
      </c>
      <c r="W94" s="132">
        <f>U94*$I94</f>
        <v>138700630</v>
      </c>
      <c r="X94" s="163">
        <v>28048350</v>
      </c>
      <c r="Y94" s="112">
        <f>ROUND(X94,0)</f>
        <v>28048350</v>
      </c>
      <c r="Z94" s="164" t="str">
        <f>IF(U94&gt;$J94,"SI","NO")</f>
        <v>NO</v>
      </c>
      <c r="AA94" s="132">
        <f>Y94*$I94</f>
        <v>140241750</v>
      </c>
      <c r="AB94" s="28">
        <v>23116772</v>
      </c>
      <c r="AC94" s="112">
        <f>ROUND(AB94,0)</f>
        <v>23116772</v>
      </c>
      <c r="AD94" s="10" t="str">
        <f>IF(AC94&gt;$J94,"SI","NO")</f>
        <v>NO</v>
      </c>
      <c r="AE94" s="132">
        <f>AC94*$I94</f>
        <v>115583860</v>
      </c>
      <c r="AF94" s="28">
        <v>29185700</v>
      </c>
      <c r="AG94" s="112">
        <f>ROUND(AF94,0)</f>
        <v>29185700</v>
      </c>
      <c r="AH94" s="10" t="str">
        <f>IF(AG94&gt;$J94,"SI","NO")</f>
        <v>NO</v>
      </c>
      <c r="AI94" s="132">
        <f>AG94*$I94</f>
        <v>145928500</v>
      </c>
      <c r="AJ94" s="28">
        <v>30700000</v>
      </c>
      <c r="AK94" s="112">
        <f>ROUND(AJ94,0)</f>
        <v>30700000</v>
      </c>
      <c r="AL94" s="10" t="str">
        <f>IF(AK94&gt;$J94,"SI","NO")</f>
        <v>NO</v>
      </c>
      <c r="AM94" s="132">
        <f>AK94*$I94</f>
        <v>153500000</v>
      </c>
      <c r="AN94" s="158">
        <v>28381231.850000001</v>
      </c>
      <c r="AO94" s="112">
        <f>ROUND(AN94,0)</f>
        <v>28381232</v>
      </c>
      <c r="AP94" s="10" t="str">
        <f>IF(AO94&gt;$J94,"SI","NO")</f>
        <v>NO</v>
      </c>
      <c r="AQ94" s="132">
        <f>AO94*$I94</f>
        <v>141906160</v>
      </c>
      <c r="AR94" s="27">
        <v>27471972</v>
      </c>
      <c r="AS94" s="112">
        <f>ROUND(AR94,0)</f>
        <v>27471972</v>
      </c>
      <c r="AT94" s="10" t="str">
        <f>IF(AS94&gt;$J94,"SI","NO")</f>
        <v>NO</v>
      </c>
      <c r="AU94" s="132">
        <f>AS94*$I94</f>
        <v>137359860</v>
      </c>
      <c r="AV94" s="28">
        <v>27740127</v>
      </c>
      <c r="AW94" s="112">
        <f>ROUND(AV94,0)</f>
        <v>27740127</v>
      </c>
      <c r="AX94" s="10" t="str">
        <f>IF(AW94&gt;$J94,"SI","NO")</f>
        <v>NO</v>
      </c>
      <c r="AY94" s="132">
        <f>AW94*$I94</f>
        <v>138700635</v>
      </c>
      <c r="AZ94" s="10"/>
      <c r="BA94" s="10"/>
      <c r="BB94" s="10"/>
      <c r="BC94" s="10"/>
      <c r="BD94" s="28">
        <v>20849048</v>
      </c>
      <c r="BE94" s="112">
        <f>ROUND(BD94,0)</f>
        <v>20849048</v>
      </c>
      <c r="BF94" s="10" t="str">
        <f>IF(BE94&gt;$J94,"SI","NO")</f>
        <v>NO</v>
      </c>
      <c r="BG94" s="132">
        <f>BE94*$I94</f>
        <v>104245240</v>
      </c>
      <c r="BH94" s="28">
        <v>18000000</v>
      </c>
      <c r="BI94" s="112">
        <f>ROUND(BH94,0)</f>
        <v>18000000</v>
      </c>
      <c r="BJ94" s="10" t="str">
        <f>IF(BI94&gt;$J94,"SI","NO")</f>
        <v>NO</v>
      </c>
      <c r="BK94" s="132">
        <f>BI94*$I94</f>
        <v>90000000</v>
      </c>
      <c r="BL94" s="28">
        <v>27800233</v>
      </c>
      <c r="BM94" s="112">
        <f>ROUND(BL94,0)</f>
        <v>27800233</v>
      </c>
      <c r="BN94" s="10" t="str">
        <f>IF(BM94&gt;$J94,"SI","NO")</f>
        <v>NO</v>
      </c>
      <c r="BO94" s="132">
        <f>BM94*$I94</f>
        <v>139001165</v>
      </c>
      <c r="BP94" s="112">
        <v>27462725</v>
      </c>
      <c r="BQ94" s="112">
        <f>ROUND(BP94,0)</f>
        <v>27462725</v>
      </c>
      <c r="BR94" s="10" t="str">
        <f>IF(BQ94&gt;$J94,"SI","NO")</f>
        <v>NO</v>
      </c>
      <c r="BS94" s="132">
        <f>BQ94*$I94</f>
        <v>137313625</v>
      </c>
      <c r="BT94" s="112">
        <v>29198026</v>
      </c>
      <c r="BU94" s="112">
        <f>ROUND(BT94,0)</f>
        <v>29198026</v>
      </c>
      <c r="BV94" s="10" t="str">
        <f>IF(BU94&gt;$J94,"SI","NO")</f>
        <v>NO</v>
      </c>
      <c r="BW94" s="132">
        <f>BU94*$I94</f>
        <v>145990130</v>
      </c>
      <c r="BX94" s="132">
        <v>26199209</v>
      </c>
      <c r="BY94" s="112">
        <f>ROUND(BX94,0)</f>
        <v>26199209</v>
      </c>
      <c r="BZ94" s="10" t="str">
        <f>IF(BY94&gt;$J94,"SI","NO")</f>
        <v>NO</v>
      </c>
      <c r="CA94" s="132">
        <f>BY94*$I94</f>
        <v>130996045</v>
      </c>
      <c r="CB94" s="177">
        <v>23300000</v>
      </c>
      <c r="CC94" s="112">
        <f>ROUND(CB94,0)</f>
        <v>23300000</v>
      </c>
      <c r="CD94" s="10" t="str">
        <f>IF(CC94&gt;$J94,"SI","NO")</f>
        <v>NO</v>
      </c>
      <c r="CE94" s="132">
        <f>CC94*$I94</f>
        <v>116500000</v>
      </c>
      <c r="CF94" s="100">
        <v>30514139</v>
      </c>
      <c r="CG94" s="112">
        <f>ROUND(CF94,0)</f>
        <v>30514139</v>
      </c>
      <c r="CH94" s="10" t="str">
        <f>IF(CG94&gt;$J94,"SI","NO")</f>
        <v>NO</v>
      </c>
      <c r="CI94" s="132">
        <f>CG94*$I94</f>
        <v>152570695</v>
      </c>
      <c r="CJ94" s="100">
        <v>21000000</v>
      </c>
      <c r="CK94" s="112">
        <f>ROUND(CJ94,0)</f>
        <v>21000000</v>
      </c>
      <c r="CL94" s="10" t="str">
        <f>IF(CK94&gt;$J94,"SI","NO")</f>
        <v>NO</v>
      </c>
      <c r="CM94" s="132">
        <f>CK94*$I94</f>
        <v>105000000</v>
      </c>
      <c r="CN94" s="101">
        <v>27900000</v>
      </c>
      <c r="CO94" s="112">
        <f>ROUND(CN94,0)</f>
        <v>27900000</v>
      </c>
      <c r="CP94" s="10" t="str">
        <f>IF(CO94&gt;$J94,"SI","NO")</f>
        <v>NO</v>
      </c>
      <c r="CQ94" s="132">
        <f>CO94*$I94</f>
        <v>139500000</v>
      </c>
      <c r="CR94" s="101">
        <v>26815456</v>
      </c>
      <c r="CS94" s="112">
        <f>ROUND(CR94,0)</f>
        <v>26815456</v>
      </c>
      <c r="CT94" s="10" t="str">
        <f>IF(CS94&gt;$J94,"SI","NO")</f>
        <v>NO</v>
      </c>
      <c r="CU94" s="132">
        <f>CS94*$I94</f>
        <v>134077280</v>
      </c>
      <c r="CV94" s="10"/>
      <c r="CW94" s="10"/>
      <c r="CX94" s="10"/>
      <c r="CY94" s="10"/>
      <c r="CZ94" s="100">
        <v>24688713</v>
      </c>
      <c r="DA94" s="112">
        <f>ROUND(CZ94,0)</f>
        <v>24688713</v>
      </c>
      <c r="DB94" s="10" t="str">
        <f>IF(DA94&gt;$J94,"SI","NO")</f>
        <v>NO</v>
      </c>
      <c r="DC94" s="132">
        <f>DA94*$I94</f>
        <v>123443565</v>
      </c>
      <c r="DD94" s="100">
        <v>24657890</v>
      </c>
      <c r="DE94" s="112">
        <f>ROUND(DD94,0)</f>
        <v>24657890</v>
      </c>
      <c r="DF94" s="10" t="str">
        <f>IF(DE94&gt;$J94,"SI","NO")</f>
        <v>NO</v>
      </c>
      <c r="DG94" s="132">
        <f>DE94*$I94</f>
        <v>123289450</v>
      </c>
      <c r="DH94" s="100">
        <v>27277791</v>
      </c>
      <c r="DI94" s="112">
        <f>ROUND(DH94,0)</f>
        <v>27277791</v>
      </c>
      <c r="DJ94" s="10" t="str">
        <f>IF(DI94&gt;$J94,"SI","NO")</f>
        <v>NO</v>
      </c>
      <c r="DK94" s="132">
        <f>DI94*$I94</f>
        <v>136388955</v>
      </c>
      <c r="DL94" s="10"/>
      <c r="DM94" s="10"/>
      <c r="DN94" s="10"/>
      <c r="DO94" s="10"/>
      <c r="DP94" s="10"/>
      <c r="DQ94" s="10"/>
      <c r="DR94" s="10"/>
      <c r="DS94" s="10"/>
      <c r="DT94" s="10"/>
      <c r="DU94" s="10"/>
      <c r="DV94" s="10"/>
      <c r="DW94" s="10"/>
      <c r="DX94" s="10"/>
      <c r="DY94" s="10"/>
      <c r="DZ94" s="10"/>
      <c r="EA94" s="10"/>
    </row>
    <row r="95" spans="1:131" s="20" customFormat="1" x14ac:dyDescent="0.2">
      <c r="A95" s="128" t="s">
        <v>312</v>
      </c>
      <c r="B95" s="128"/>
      <c r="C95" s="128"/>
      <c r="D95" s="128"/>
      <c r="E95" s="128"/>
      <c r="F95" s="128"/>
      <c r="G95" s="128"/>
      <c r="H95" s="128"/>
      <c r="I95" s="128"/>
      <c r="J95" s="128"/>
      <c r="K95" s="41">
        <f>SUM(K15:K94)</f>
        <v>3030303030</v>
      </c>
      <c r="L95" s="42"/>
      <c r="M95" s="42"/>
      <c r="N95" s="42"/>
      <c r="O95" s="41">
        <f>SUM(O13:O94)</f>
        <v>2653993676.1162076</v>
      </c>
      <c r="P95" s="42"/>
      <c r="Q95" s="42"/>
      <c r="R95" s="42"/>
      <c r="S95" s="41">
        <f>SUM(S13:S94)</f>
        <v>2782917715.6194496</v>
      </c>
      <c r="T95" s="42"/>
      <c r="U95" s="42"/>
      <c r="V95" s="42"/>
      <c r="W95" s="41">
        <f>SUM(W13:W94)</f>
        <v>2698559205.4272976</v>
      </c>
      <c r="X95" s="42"/>
      <c r="Y95" s="42"/>
      <c r="Z95" s="42"/>
      <c r="AA95" s="41">
        <f>SUM(AA13:AA94)</f>
        <v>2747876708.0096865</v>
      </c>
      <c r="AB95" s="42"/>
      <c r="AC95" s="42"/>
      <c r="AD95" s="42"/>
      <c r="AE95" s="41">
        <f>SUM(AE13:AE94)</f>
        <v>2715097527.774188</v>
      </c>
      <c r="AF95" s="28"/>
      <c r="AG95" s="42"/>
      <c r="AH95" s="42"/>
      <c r="AI95" s="41">
        <f>SUM(AI13:AI94)</f>
        <v>2877233790.2113733</v>
      </c>
      <c r="AJ95" s="42"/>
      <c r="AK95" s="42"/>
      <c r="AL95" s="42"/>
      <c r="AM95" s="41">
        <f>SUM(AM13:AM94)</f>
        <v>2605072249.478672</v>
      </c>
      <c r="AN95" s="42"/>
      <c r="AO95" s="42"/>
      <c r="AP95" s="42"/>
      <c r="AQ95" s="167">
        <f>SUM(AQ13:AQ94)</f>
        <v>2790279215.8949184</v>
      </c>
      <c r="AR95" s="42"/>
      <c r="AS95" s="42"/>
      <c r="AT95" s="42"/>
      <c r="AU95" s="41">
        <f>SUM(AU13:AU94)</f>
        <v>2700889944.2178569</v>
      </c>
      <c r="AV95" s="42"/>
      <c r="AW95" s="42"/>
      <c r="AX95" s="42"/>
      <c r="AY95" s="41">
        <f>SUM(AY13:AY94)</f>
        <v>2627168603.4157333</v>
      </c>
      <c r="AZ95" s="42"/>
      <c r="BA95" s="42"/>
      <c r="BB95" s="42"/>
      <c r="BC95" s="42">
        <f>SUM(BC13:BC94)</f>
        <v>0</v>
      </c>
      <c r="BD95" s="42"/>
      <c r="BE95" s="42"/>
      <c r="BF95" s="42"/>
      <c r="BG95" s="41">
        <f>SUM(BG13:BG94)</f>
        <v>2721212213.0940752</v>
      </c>
      <c r="BH95" s="42"/>
      <c r="BI95" s="42"/>
      <c r="BJ95" s="42"/>
      <c r="BK95" s="41">
        <f>SUM(BK13:BK94)</f>
        <v>2762564315.0073543</v>
      </c>
      <c r="BL95" s="42"/>
      <c r="BM95" s="42"/>
      <c r="BN95" s="42"/>
      <c r="BO95" s="41">
        <f>SUM(BO13:BO94)</f>
        <v>2746332306.9722266</v>
      </c>
      <c r="BP95" s="42"/>
      <c r="BQ95" s="42"/>
      <c r="BR95" s="42"/>
      <c r="BS95" s="133">
        <f>SUM(BS13:BS94)</f>
        <v>2700024230.5913734</v>
      </c>
      <c r="BT95" s="42"/>
      <c r="BU95" s="42"/>
      <c r="BV95" s="42"/>
      <c r="BW95" s="133">
        <f>SUM(BW13:BW94)</f>
        <v>2870691427.863203</v>
      </c>
      <c r="BX95" s="133"/>
      <c r="BY95" s="42"/>
      <c r="BZ95" s="42"/>
      <c r="CA95" s="133">
        <f>SUM(CA13:CA94)</f>
        <v>2575776288.8549852</v>
      </c>
      <c r="CB95" s="42"/>
      <c r="CC95" s="42"/>
      <c r="CD95" s="42"/>
      <c r="CE95" s="133">
        <f>SUM(CE13:CE94)</f>
        <v>2875662498.6773448</v>
      </c>
      <c r="CF95" s="42"/>
      <c r="CG95" s="42"/>
      <c r="CH95" s="42"/>
      <c r="CI95" s="133">
        <f>SUM(CI13:CI94)</f>
        <v>2788042716.8557339</v>
      </c>
      <c r="CJ95" s="42"/>
      <c r="CK95" s="42"/>
      <c r="CL95" s="42"/>
      <c r="CM95" s="133">
        <f>SUM(CM13:CM94)</f>
        <v>2787988474.5924158</v>
      </c>
      <c r="CN95" s="42"/>
      <c r="CO95" s="42"/>
      <c r="CP95" s="42"/>
      <c r="CQ95" s="133">
        <f>SUM(CQ13:CQ94)</f>
        <v>2754862601.2360182</v>
      </c>
      <c r="CR95" s="42"/>
      <c r="CS95" s="42"/>
      <c r="CT95" s="42"/>
      <c r="CU95" s="133">
        <f>SUM(CU13:CU94)</f>
        <v>2636381165.7538757</v>
      </c>
      <c r="CV95" s="42"/>
      <c r="CW95" s="42"/>
      <c r="CX95" s="42"/>
      <c r="CY95" s="42">
        <f>SUM(CY13:CY94)</f>
        <v>0</v>
      </c>
      <c r="CZ95" s="42"/>
      <c r="DA95" s="42"/>
      <c r="DB95" s="42"/>
      <c r="DC95" s="133">
        <f>SUM(DC13:DC94)</f>
        <v>2545302486.8277054</v>
      </c>
      <c r="DD95" s="42"/>
      <c r="DE95" s="42"/>
      <c r="DF95" s="42"/>
      <c r="DG95" s="133">
        <f>SUM(DG13:DG94)</f>
        <v>2623433574.8654966</v>
      </c>
      <c r="DH95" s="42"/>
      <c r="DI95" s="42"/>
      <c r="DJ95" s="42"/>
      <c r="DK95" s="133">
        <f>SUM(DK13:DK94)</f>
        <v>2681815459.1248045</v>
      </c>
      <c r="DL95" s="42"/>
      <c r="DM95" s="42"/>
      <c r="DN95" s="42"/>
      <c r="DO95" s="42">
        <f>SUM(DO13:DO94)</f>
        <v>0</v>
      </c>
      <c r="DP95" s="42"/>
      <c r="DQ95" s="42"/>
      <c r="DR95" s="42"/>
      <c r="DS95" s="42">
        <f>SUM(DS13:DS94)</f>
        <v>0</v>
      </c>
      <c r="DT95" s="42"/>
      <c r="DU95" s="42"/>
      <c r="DV95" s="42"/>
      <c r="DW95" s="42">
        <f>SUM(DW13:DW94)</f>
        <v>0</v>
      </c>
      <c r="DX95" s="42"/>
      <c r="DY95" s="42"/>
      <c r="DZ95" s="42"/>
      <c r="EA95" s="42">
        <f>SUM(EA13:EA94)</f>
        <v>0</v>
      </c>
    </row>
    <row r="96" spans="1:131" ht="15" customHeight="1" x14ac:dyDescent="0.2">
      <c r="A96" s="43" t="s">
        <v>222</v>
      </c>
      <c r="B96" s="43"/>
      <c r="C96" s="43"/>
      <c r="D96" s="43"/>
      <c r="E96" s="43"/>
      <c r="F96" s="43"/>
      <c r="G96" s="43"/>
      <c r="H96" s="43"/>
      <c r="I96" s="43"/>
      <c r="J96" s="45" t="s">
        <v>313</v>
      </c>
      <c r="K96" s="43" t="s">
        <v>314</v>
      </c>
      <c r="L96" s="202" t="s">
        <v>315</v>
      </c>
      <c r="M96" s="42" t="s">
        <v>193</v>
      </c>
      <c r="N96" s="45" t="s">
        <v>313</v>
      </c>
      <c r="O96" s="43" t="s">
        <v>314</v>
      </c>
      <c r="P96" s="202" t="s">
        <v>315</v>
      </c>
      <c r="Q96" s="42" t="s">
        <v>193</v>
      </c>
      <c r="R96" s="45" t="s">
        <v>313</v>
      </c>
      <c r="S96" s="43" t="s">
        <v>314</v>
      </c>
      <c r="T96" s="202" t="s">
        <v>315</v>
      </c>
      <c r="U96" s="42" t="s">
        <v>193</v>
      </c>
      <c r="V96" s="45" t="s">
        <v>313</v>
      </c>
      <c r="W96" s="43" t="s">
        <v>314</v>
      </c>
      <c r="X96" s="202" t="s">
        <v>315</v>
      </c>
      <c r="Y96" s="42" t="s">
        <v>193</v>
      </c>
      <c r="Z96" s="45" t="s">
        <v>313</v>
      </c>
      <c r="AA96" s="43" t="s">
        <v>314</v>
      </c>
      <c r="AB96" s="202" t="s">
        <v>315</v>
      </c>
      <c r="AC96" s="42" t="s">
        <v>193</v>
      </c>
      <c r="AD96" s="45" t="s">
        <v>313</v>
      </c>
      <c r="AE96" s="43" t="s">
        <v>314</v>
      </c>
      <c r="AF96" s="28" t="s">
        <v>366</v>
      </c>
      <c r="AG96" s="42" t="s">
        <v>193</v>
      </c>
      <c r="AH96" s="45" t="s">
        <v>313</v>
      </c>
      <c r="AI96" s="43" t="s">
        <v>314</v>
      </c>
      <c r="AJ96" s="204" t="s">
        <v>315</v>
      </c>
      <c r="AK96" s="42" t="s">
        <v>193</v>
      </c>
      <c r="AL96" s="45" t="s">
        <v>313</v>
      </c>
      <c r="AM96" s="43" t="s">
        <v>314</v>
      </c>
      <c r="AN96" s="7" t="s">
        <v>315</v>
      </c>
      <c r="AO96" s="42" t="s">
        <v>193</v>
      </c>
      <c r="AP96" s="168" t="s">
        <v>313</v>
      </c>
      <c r="AQ96" s="168" t="s">
        <v>314</v>
      </c>
      <c r="AR96" s="7" t="s">
        <v>315</v>
      </c>
      <c r="AS96" s="42" t="s">
        <v>193</v>
      </c>
      <c r="AT96" s="45" t="s">
        <v>313</v>
      </c>
      <c r="AU96" s="43" t="s">
        <v>314</v>
      </c>
      <c r="AV96" s="7" t="s">
        <v>315</v>
      </c>
      <c r="AW96" s="42" t="s">
        <v>193</v>
      </c>
      <c r="AX96" s="45" t="s">
        <v>313</v>
      </c>
      <c r="AY96" s="43" t="s">
        <v>314</v>
      </c>
      <c r="AZ96" s="7" t="s">
        <v>316</v>
      </c>
      <c r="BA96" s="42" t="s">
        <v>193</v>
      </c>
      <c r="BB96" s="45" t="s">
        <v>313</v>
      </c>
      <c r="BC96" s="43" t="s">
        <v>314</v>
      </c>
      <c r="BD96" s="7" t="s">
        <v>315</v>
      </c>
      <c r="BE96" s="42" t="s">
        <v>193</v>
      </c>
      <c r="BF96" s="45" t="s">
        <v>313</v>
      </c>
      <c r="BG96" s="43" t="s">
        <v>314</v>
      </c>
      <c r="BH96" s="7" t="s">
        <v>315</v>
      </c>
      <c r="BI96" s="42" t="s">
        <v>193</v>
      </c>
      <c r="BJ96" s="45" t="s">
        <v>313</v>
      </c>
      <c r="BK96" s="43" t="s">
        <v>314</v>
      </c>
      <c r="BL96" s="7" t="s">
        <v>315</v>
      </c>
      <c r="BM96" s="42" t="s">
        <v>193</v>
      </c>
      <c r="BN96" s="45" t="s">
        <v>313</v>
      </c>
      <c r="BO96" s="43" t="s">
        <v>314</v>
      </c>
      <c r="BP96" s="7" t="s">
        <v>315</v>
      </c>
      <c r="BQ96" s="42" t="s">
        <v>193</v>
      </c>
      <c r="BR96" s="45" t="s">
        <v>313</v>
      </c>
      <c r="BS96" s="43" t="s">
        <v>314</v>
      </c>
      <c r="BT96" s="42" t="s">
        <v>315</v>
      </c>
      <c r="BU96" s="42" t="s">
        <v>193</v>
      </c>
      <c r="BV96" s="45" t="s">
        <v>313</v>
      </c>
      <c r="BW96" s="43" t="s">
        <v>314</v>
      </c>
      <c r="BX96" s="43" t="s">
        <v>315</v>
      </c>
      <c r="BY96" s="42" t="s">
        <v>193</v>
      </c>
      <c r="BZ96" s="45" t="s">
        <v>313</v>
      </c>
      <c r="CA96" s="43" t="s">
        <v>314</v>
      </c>
      <c r="CB96" s="43" t="s">
        <v>315</v>
      </c>
      <c r="CC96" s="42" t="s">
        <v>193</v>
      </c>
      <c r="CD96" s="45" t="s">
        <v>313</v>
      </c>
      <c r="CE96" s="43" t="s">
        <v>314</v>
      </c>
      <c r="CF96" s="43" t="s">
        <v>315</v>
      </c>
      <c r="CG96" s="42" t="s">
        <v>193</v>
      </c>
      <c r="CH96" s="45" t="s">
        <v>313</v>
      </c>
      <c r="CI96" s="43" t="s">
        <v>314</v>
      </c>
      <c r="CJ96" s="43" t="s">
        <v>315</v>
      </c>
      <c r="CK96" s="42" t="s">
        <v>193</v>
      </c>
      <c r="CL96" s="45" t="s">
        <v>313</v>
      </c>
      <c r="CM96" s="43" t="s">
        <v>314</v>
      </c>
      <c r="CN96" s="43" t="s">
        <v>315</v>
      </c>
      <c r="CO96" s="42" t="s">
        <v>193</v>
      </c>
      <c r="CP96" s="45" t="s">
        <v>313</v>
      </c>
      <c r="CQ96" s="43" t="s">
        <v>314</v>
      </c>
      <c r="CR96" s="43" t="s">
        <v>315</v>
      </c>
      <c r="CS96" s="42" t="s">
        <v>193</v>
      </c>
      <c r="CT96" s="45" t="s">
        <v>313</v>
      </c>
      <c r="CU96" s="43" t="s">
        <v>314</v>
      </c>
      <c r="CV96" s="7" t="s">
        <v>316</v>
      </c>
      <c r="CW96" s="42" t="s">
        <v>193</v>
      </c>
      <c r="CX96" s="45" t="s">
        <v>313</v>
      </c>
      <c r="CY96" s="43" t="s">
        <v>314</v>
      </c>
      <c r="CZ96" s="43" t="s">
        <v>315</v>
      </c>
      <c r="DA96" s="42" t="s">
        <v>193</v>
      </c>
      <c r="DB96" s="45" t="s">
        <v>313</v>
      </c>
      <c r="DC96" s="43" t="s">
        <v>314</v>
      </c>
      <c r="DD96" s="43" t="s">
        <v>315</v>
      </c>
      <c r="DE96" s="42" t="s">
        <v>193</v>
      </c>
      <c r="DF96" s="45" t="s">
        <v>313</v>
      </c>
      <c r="DG96" s="43" t="s">
        <v>314</v>
      </c>
      <c r="DH96" s="43" t="s">
        <v>315</v>
      </c>
      <c r="DI96" s="42" t="s">
        <v>193</v>
      </c>
      <c r="DJ96" s="45" t="s">
        <v>313</v>
      </c>
      <c r="DK96" s="43" t="s">
        <v>314</v>
      </c>
      <c r="DL96" s="7" t="s">
        <v>316</v>
      </c>
      <c r="DM96" s="42" t="s">
        <v>193</v>
      </c>
      <c r="DN96" s="45" t="s">
        <v>313</v>
      </c>
      <c r="DO96" s="43" t="s">
        <v>314</v>
      </c>
      <c r="DP96" s="7" t="s">
        <v>316</v>
      </c>
      <c r="DQ96" s="42" t="s">
        <v>193</v>
      </c>
      <c r="DR96" s="45" t="s">
        <v>313</v>
      </c>
      <c r="DS96" s="43" t="s">
        <v>314</v>
      </c>
      <c r="DT96" s="7" t="s">
        <v>316</v>
      </c>
      <c r="DU96" s="42" t="s">
        <v>193</v>
      </c>
      <c r="DV96" s="45" t="s">
        <v>313</v>
      </c>
      <c r="DW96" s="43" t="s">
        <v>314</v>
      </c>
      <c r="DX96" s="7" t="s">
        <v>316</v>
      </c>
      <c r="DY96" s="42" t="s">
        <v>193</v>
      </c>
      <c r="DZ96" s="45" t="s">
        <v>313</v>
      </c>
      <c r="EA96" s="43" t="s">
        <v>314</v>
      </c>
    </row>
    <row r="97" spans="1:131" ht="15" customHeight="1" x14ac:dyDescent="0.2">
      <c r="A97" s="126" t="s">
        <v>317</v>
      </c>
      <c r="B97" s="126"/>
      <c r="C97" s="126"/>
      <c r="D97" s="126"/>
      <c r="E97" s="126"/>
      <c r="F97" s="126"/>
      <c r="G97" s="126"/>
      <c r="H97" s="127" t="s">
        <v>318</v>
      </c>
      <c r="I97" s="127"/>
      <c r="J97" s="34">
        <v>0.25</v>
      </c>
      <c r="K97" s="35">
        <f>ROUND($K$95*J97,0)</f>
        <v>757575758</v>
      </c>
      <c r="L97" s="202"/>
      <c r="M97" s="4" t="s">
        <v>82</v>
      </c>
      <c r="N97" s="34">
        <v>0.28000000000000003</v>
      </c>
      <c r="O97" s="35">
        <f>O95*N97</f>
        <v>743118229.31253815</v>
      </c>
      <c r="P97" s="202"/>
      <c r="Q97" s="4" t="s">
        <v>82</v>
      </c>
      <c r="R97" s="34">
        <v>0.25</v>
      </c>
      <c r="S97" s="35">
        <f>S95*R97</f>
        <v>695729428.9048624</v>
      </c>
      <c r="T97" s="202"/>
      <c r="U97" s="4" t="s">
        <v>82</v>
      </c>
      <c r="V97" s="34">
        <v>0.25</v>
      </c>
      <c r="W97" s="35">
        <f>W95*V97</f>
        <v>674639801.3568244</v>
      </c>
      <c r="X97" s="202"/>
      <c r="Y97" s="4" t="s">
        <v>82</v>
      </c>
      <c r="Z97" s="34">
        <v>0.25</v>
      </c>
      <c r="AA97" s="35">
        <f>AA95*Z97</f>
        <v>686969177.00242162</v>
      </c>
      <c r="AB97" s="202"/>
      <c r="AC97" s="4" t="s">
        <v>82</v>
      </c>
      <c r="AD97" s="34">
        <v>0.25</v>
      </c>
      <c r="AE97" s="35">
        <f>AE95*AD97</f>
        <v>678774381.94354701</v>
      </c>
      <c r="AF97" s="28"/>
      <c r="AG97" s="4" t="s">
        <v>82</v>
      </c>
      <c r="AH97" s="34">
        <v>0.25</v>
      </c>
      <c r="AI97" s="35">
        <f>AI95*AH97</f>
        <v>719308447.55284333</v>
      </c>
      <c r="AJ97" s="280"/>
      <c r="AK97" s="4" t="s">
        <v>82</v>
      </c>
      <c r="AL97" s="34">
        <v>0.25</v>
      </c>
      <c r="AM97" s="35">
        <f>AM95*AL97</f>
        <v>651268062.36966801</v>
      </c>
      <c r="AN97" s="7"/>
      <c r="AO97" s="4" t="s">
        <v>82</v>
      </c>
      <c r="AP97" s="169">
        <v>0.25</v>
      </c>
      <c r="AQ97" s="170">
        <f>AQ95*AP97</f>
        <v>697569803.97372961</v>
      </c>
      <c r="AR97" s="7"/>
      <c r="AS97" s="4" t="s">
        <v>82</v>
      </c>
      <c r="AT97" s="34">
        <v>0.25</v>
      </c>
      <c r="AU97" s="35">
        <f>AU95*AT97</f>
        <v>675222486.05446422</v>
      </c>
      <c r="AV97" s="7"/>
      <c r="AW97" s="4" t="s">
        <v>82</v>
      </c>
      <c r="AX97" s="34">
        <v>0.25</v>
      </c>
      <c r="AY97" s="35">
        <f>AY95*AX97</f>
        <v>656792150.85393333</v>
      </c>
      <c r="AZ97" s="7"/>
      <c r="BA97" s="4" t="s">
        <v>82</v>
      </c>
      <c r="BB97" s="34">
        <v>0.25</v>
      </c>
      <c r="BC97" s="35"/>
      <c r="BD97" s="7"/>
      <c r="BE97" s="4" t="s">
        <v>82</v>
      </c>
      <c r="BF97" s="34">
        <v>0.25</v>
      </c>
      <c r="BG97" s="174">
        <f>BG95*BF97</f>
        <v>680303053.2735188</v>
      </c>
      <c r="BH97" s="7"/>
      <c r="BI97" s="4" t="s">
        <v>82</v>
      </c>
      <c r="BJ97" s="34">
        <v>0.25</v>
      </c>
      <c r="BK97" s="35">
        <f>BK95*BJ97</f>
        <v>690641078.75183856</v>
      </c>
      <c r="BL97" s="7"/>
      <c r="BM97" s="4" t="s">
        <v>82</v>
      </c>
      <c r="BN97" s="34">
        <v>0.25</v>
      </c>
      <c r="BO97" s="35">
        <f>BO95*BN97</f>
        <v>686583076.74305665</v>
      </c>
      <c r="BP97" s="4"/>
      <c r="BQ97" s="4" t="s">
        <v>82</v>
      </c>
      <c r="BR97" s="34">
        <v>0.25</v>
      </c>
      <c r="BS97" s="35">
        <f>BS95*BR97</f>
        <v>675006057.64784336</v>
      </c>
      <c r="BT97" s="4"/>
      <c r="BU97" s="4" t="s">
        <v>82</v>
      </c>
      <c r="BV97" s="34">
        <v>0.25</v>
      </c>
      <c r="BW97" s="35">
        <f>BW95*BV97</f>
        <v>717672856.96580076</v>
      </c>
      <c r="BX97" s="176"/>
      <c r="BY97" s="4" t="s">
        <v>82</v>
      </c>
      <c r="BZ97" s="34">
        <v>0.25</v>
      </c>
      <c r="CA97" s="35">
        <f>CA95*BZ97</f>
        <v>643944072.21374631</v>
      </c>
      <c r="CB97" s="7"/>
      <c r="CC97" s="4" t="s">
        <v>82</v>
      </c>
      <c r="CD97" s="34">
        <v>0.25</v>
      </c>
      <c r="CE97" s="35">
        <f>CE95*CD97</f>
        <v>718915624.6693362</v>
      </c>
      <c r="CF97" s="7"/>
      <c r="CG97" s="4" t="s">
        <v>82</v>
      </c>
      <c r="CH97" s="34">
        <v>0.25</v>
      </c>
      <c r="CI97" s="35">
        <f>CI95*CH97</f>
        <v>697010679.21393347</v>
      </c>
      <c r="CJ97" s="7"/>
      <c r="CK97" s="4" t="s">
        <v>82</v>
      </c>
      <c r="CL97" s="34">
        <v>0.25</v>
      </c>
      <c r="CM97" s="35">
        <f>CM95*CL97</f>
        <v>696997118.64810395</v>
      </c>
      <c r="CN97" s="7"/>
      <c r="CO97" s="4" t="s">
        <v>82</v>
      </c>
      <c r="CP97" s="34">
        <v>0.25</v>
      </c>
      <c r="CQ97" s="35">
        <f>CQ95*CP97</f>
        <v>688715650.30900455</v>
      </c>
      <c r="CR97" s="7"/>
      <c r="CS97" s="4" t="s">
        <v>82</v>
      </c>
      <c r="CT97" s="34">
        <v>0.25</v>
      </c>
      <c r="CU97" s="35">
        <f>CU95*CT97</f>
        <v>659095291.43846893</v>
      </c>
      <c r="CV97" s="7"/>
      <c r="CW97" s="4" t="s">
        <v>82</v>
      </c>
      <c r="CX97" s="34">
        <v>0.25</v>
      </c>
      <c r="CY97" s="35"/>
      <c r="CZ97" s="7"/>
      <c r="DA97" s="4" t="s">
        <v>82</v>
      </c>
      <c r="DB97" s="34">
        <v>0.25</v>
      </c>
      <c r="DC97" s="35">
        <f>DC95*DB97</f>
        <v>636325621.70692635</v>
      </c>
      <c r="DD97" s="7"/>
      <c r="DE97" s="4" t="s">
        <v>82</v>
      </c>
      <c r="DF97" s="34">
        <v>0.25</v>
      </c>
      <c r="DG97" s="35">
        <f>DG95*DF97</f>
        <v>655858393.71637416</v>
      </c>
      <c r="DH97" s="7"/>
      <c r="DI97" s="4" t="s">
        <v>82</v>
      </c>
      <c r="DJ97" s="34">
        <v>0.25</v>
      </c>
      <c r="DK97" s="35">
        <f>DK95*DJ97</f>
        <v>670453864.78120112</v>
      </c>
      <c r="DL97" s="7"/>
      <c r="DM97" s="4" t="s">
        <v>82</v>
      </c>
      <c r="DN97" s="34">
        <v>0.25</v>
      </c>
      <c r="DO97" s="35"/>
      <c r="DP97" s="7"/>
      <c r="DQ97" s="4" t="s">
        <v>82</v>
      </c>
      <c r="DR97" s="34">
        <v>0.25</v>
      </c>
      <c r="DS97" s="35"/>
      <c r="DT97" s="7"/>
      <c r="DU97" s="4" t="s">
        <v>82</v>
      </c>
      <c r="DV97" s="34">
        <v>0.25</v>
      </c>
      <c r="DW97" s="35"/>
      <c r="DX97" s="7"/>
      <c r="DY97" s="4" t="s">
        <v>82</v>
      </c>
      <c r="DZ97" s="34">
        <v>0.25</v>
      </c>
      <c r="EA97" s="35"/>
    </row>
    <row r="98" spans="1:131" ht="15" customHeight="1" x14ac:dyDescent="0.2">
      <c r="A98" s="126" t="s">
        <v>319</v>
      </c>
      <c r="B98" s="126"/>
      <c r="C98" s="126"/>
      <c r="D98" s="126"/>
      <c r="E98" s="126"/>
      <c r="F98" s="126"/>
      <c r="G98" s="126"/>
      <c r="H98" s="127" t="s">
        <v>320</v>
      </c>
      <c r="I98" s="127"/>
      <c r="J98" s="34">
        <v>0.02</v>
      </c>
      <c r="K98" s="35">
        <v>60606060</v>
      </c>
      <c r="L98" s="202"/>
      <c r="M98" s="4" t="s">
        <v>118</v>
      </c>
      <c r="N98" s="34">
        <v>0.01</v>
      </c>
      <c r="O98" s="35">
        <f>O95*N98</f>
        <v>26539936.761162076</v>
      </c>
      <c r="P98" s="202"/>
      <c r="Q98" s="4" t="s">
        <v>118</v>
      </c>
      <c r="R98" s="34">
        <v>0.02</v>
      </c>
      <c r="S98" s="35">
        <f>S95*R98</f>
        <v>55658354.312388994</v>
      </c>
      <c r="T98" s="202"/>
      <c r="U98" s="4" t="s">
        <v>118</v>
      </c>
      <c r="V98" s="34">
        <v>0.02</v>
      </c>
      <c r="W98" s="35">
        <f>W95*V98</f>
        <v>53971184.108545952</v>
      </c>
      <c r="X98" s="202"/>
      <c r="Y98" s="4" t="s">
        <v>118</v>
      </c>
      <c r="Z98" s="34">
        <v>0.02</v>
      </c>
      <c r="AA98" s="35">
        <f>AA95*Z98</f>
        <v>54957534.160193734</v>
      </c>
      <c r="AB98" s="202"/>
      <c r="AC98" s="4" t="s">
        <v>118</v>
      </c>
      <c r="AD98" s="34">
        <v>0.02</v>
      </c>
      <c r="AE98" s="35">
        <f>AE95*AD98</f>
        <v>54301950.555483758</v>
      </c>
      <c r="AF98" s="28"/>
      <c r="AG98" s="4" t="s">
        <v>118</v>
      </c>
      <c r="AH98" s="34">
        <v>0.02</v>
      </c>
      <c r="AI98" s="35">
        <f>AI95*AH98</f>
        <v>57544675.804227471</v>
      </c>
      <c r="AJ98" s="280"/>
      <c r="AK98" s="4" t="s">
        <v>118</v>
      </c>
      <c r="AL98" s="34">
        <v>0.02</v>
      </c>
      <c r="AM98" s="174">
        <f>AM95*AL98</f>
        <v>52101444.989573441</v>
      </c>
      <c r="AN98" s="7"/>
      <c r="AO98" s="4" t="s">
        <v>118</v>
      </c>
      <c r="AP98" s="169">
        <v>0.02</v>
      </c>
      <c r="AQ98" s="170">
        <f>AQ95*AP98</f>
        <v>55805584.31789837</v>
      </c>
      <c r="AR98" s="7"/>
      <c r="AS98" s="4" t="s">
        <v>118</v>
      </c>
      <c r="AT98" s="34">
        <v>0.02</v>
      </c>
      <c r="AU98" s="35">
        <f>AU95*AT98</f>
        <v>54017798.884357139</v>
      </c>
      <c r="AV98" s="7"/>
      <c r="AW98" s="4" t="s">
        <v>118</v>
      </c>
      <c r="AX98" s="34">
        <v>0.02</v>
      </c>
      <c r="AY98" s="35">
        <f>AY95*AX98</f>
        <v>52543372.068314672</v>
      </c>
      <c r="AZ98" s="7"/>
      <c r="BA98" s="4" t="s">
        <v>118</v>
      </c>
      <c r="BB98" s="34">
        <v>0.02</v>
      </c>
      <c r="BC98" s="35"/>
      <c r="BD98" s="7"/>
      <c r="BE98" s="4" t="s">
        <v>118</v>
      </c>
      <c r="BF98" s="34">
        <v>0.02</v>
      </c>
      <c r="BG98" s="174">
        <f>BG95*BF98</f>
        <v>54424244.261881508</v>
      </c>
      <c r="BH98" s="7"/>
      <c r="BI98" s="4" t="s">
        <v>118</v>
      </c>
      <c r="BJ98" s="34">
        <v>0.02</v>
      </c>
      <c r="BK98" s="35">
        <f>BK95*BJ98</f>
        <v>55251286.300147086</v>
      </c>
      <c r="BL98" s="7"/>
      <c r="BM98" s="4" t="s">
        <v>118</v>
      </c>
      <c r="BN98" s="34">
        <v>0.02</v>
      </c>
      <c r="BO98" s="35">
        <f>BO95*BN98</f>
        <v>54926646.13944453</v>
      </c>
      <c r="BP98" s="4"/>
      <c r="BQ98" s="4" t="s">
        <v>118</v>
      </c>
      <c r="BR98" s="34">
        <v>0.02</v>
      </c>
      <c r="BS98" s="35">
        <f>BS95*BR98</f>
        <v>54000484.61182747</v>
      </c>
      <c r="BT98" s="4"/>
      <c r="BU98" s="4" t="s">
        <v>118</v>
      </c>
      <c r="BV98" s="34">
        <v>0.02</v>
      </c>
      <c r="BW98" s="174">
        <f>BW95*BV98</f>
        <v>57413828.55726406</v>
      </c>
      <c r="BX98" s="176"/>
      <c r="BY98" s="4" t="s">
        <v>118</v>
      </c>
      <c r="BZ98" s="34">
        <v>0.02</v>
      </c>
      <c r="CA98" s="35">
        <f>CA95*BZ98</f>
        <v>51515525.777099706</v>
      </c>
      <c r="CB98" s="7"/>
      <c r="CC98" s="4" t="s">
        <v>118</v>
      </c>
      <c r="CD98" s="34">
        <v>0.02</v>
      </c>
      <c r="CE98" s="35">
        <f>CE95*CD98</f>
        <v>57513249.9735469</v>
      </c>
      <c r="CF98" s="7"/>
      <c r="CG98" s="4" t="s">
        <v>118</v>
      </c>
      <c r="CH98" s="34">
        <v>0.01</v>
      </c>
      <c r="CI98" s="35">
        <f>CI95*CH98</f>
        <v>27880427.168557338</v>
      </c>
      <c r="CJ98" s="7"/>
      <c r="CK98" s="4" t="s">
        <v>118</v>
      </c>
      <c r="CL98" s="34">
        <v>0.02</v>
      </c>
      <c r="CM98" s="35">
        <f>CM95*CL98</f>
        <v>55759769.49184832</v>
      </c>
      <c r="CN98" s="7"/>
      <c r="CO98" s="4" t="s">
        <v>118</v>
      </c>
      <c r="CP98" s="34">
        <v>0.02</v>
      </c>
      <c r="CQ98" s="35">
        <f>CQ95*CP98</f>
        <v>55097252.024720363</v>
      </c>
      <c r="CR98" s="7"/>
      <c r="CS98" s="4" t="s">
        <v>118</v>
      </c>
      <c r="CT98" s="34">
        <v>0.02</v>
      </c>
      <c r="CU98" s="35">
        <f>CU95*CT98</f>
        <v>52727623.315077513</v>
      </c>
      <c r="CV98" s="7"/>
      <c r="CW98" s="4" t="s">
        <v>118</v>
      </c>
      <c r="CX98" s="34">
        <v>0.02</v>
      </c>
      <c r="CY98" s="35"/>
      <c r="CZ98" s="7"/>
      <c r="DA98" s="4" t="s">
        <v>118</v>
      </c>
      <c r="DB98" s="34">
        <v>0.02</v>
      </c>
      <c r="DC98" s="35">
        <f>DC95*DB98</f>
        <v>50906049.736554109</v>
      </c>
      <c r="DD98" s="7"/>
      <c r="DE98" s="4" t="s">
        <v>118</v>
      </c>
      <c r="DF98" s="34">
        <v>0.02</v>
      </c>
      <c r="DG98" s="35">
        <f>DG95*DF98</f>
        <v>52468671.497309931</v>
      </c>
      <c r="DH98" s="7"/>
      <c r="DI98" s="4" t="s">
        <v>118</v>
      </c>
      <c r="DJ98" s="34">
        <v>0.02</v>
      </c>
      <c r="DK98" s="174">
        <f>DK95*DJ98</f>
        <v>53636309.182496093</v>
      </c>
      <c r="DL98" s="7"/>
      <c r="DM98" s="4" t="s">
        <v>118</v>
      </c>
      <c r="DN98" s="34">
        <v>0.02</v>
      </c>
      <c r="DO98" s="35"/>
      <c r="DP98" s="7"/>
      <c r="DQ98" s="4" t="s">
        <v>118</v>
      </c>
      <c r="DR98" s="34">
        <v>0.02</v>
      </c>
      <c r="DS98" s="35"/>
      <c r="DT98" s="7"/>
      <c r="DU98" s="4" t="s">
        <v>118</v>
      </c>
      <c r="DV98" s="34">
        <v>0.02</v>
      </c>
      <c r="DW98" s="35"/>
      <c r="DX98" s="7"/>
      <c r="DY98" s="4" t="s">
        <v>118</v>
      </c>
      <c r="DZ98" s="34">
        <v>0.02</v>
      </c>
      <c r="EA98" s="35"/>
    </row>
    <row r="99" spans="1:131" ht="15" customHeight="1" x14ac:dyDescent="0.2">
      <c r="A99" s="126" t="s">
        <v>321</v>
      </c>
      <c r="B99" s="126"/>
      <c r="C99" s="126"/>
      <c r="D99" s="126"/>
      <c r="E99" s="126"/>
      <c r="F99" s="126"/>
      <c r="G99" s="126"/>
      <c r="H99" s="127" t="s">
        <v>322</v>
      </c>
      <c r="I99" s="127"/>
      <c r="J99" s="34">
        <v>0.05</v>
      </c>
      <c r="K99" s="35">
        <f>ROUND($K$95*J99,0)</f>
        <v>151515152</v>
      </c>
      <c r="L99" s="202"/>
      <c r="M99" s="4" t="s">
        <v>323</v>
      </c>
      <c r="N99" s="34">
        <v>0.03</v>
      </c>
      <c r="O99" s="35">
        <f>O95*N99</f>
        <v>79619810.283486232</v>
      </c>
      <c r="P99" s="202"/>
      <c r="Q99" s="4" t="s">
        <v>323</v>
      </c>
      <c r="R99" s="34">
        <v>0.05</v>
      </c>
      <c r="S99" s="35">
        <f>S95*R99</f>
        <v>139145885.78097248</v>
      </c>
      <c r="T99" s="202"/>
      <c r="U99" s="4" t="s">
        <v>323</v>
      </c>
      <c r="V99" s="34">
        <v>0.05</v>
      </c>
      <c r="W99" s="35">
        <f>W95*V99</f>
        <v>134927960.2713649</v>
      </c>
      <c r="X99" s="202"/>
      <c r="Y99" s="4" t="s">
        <v>323</v>
      </c>
      <c r="Z99" s="34">
        <v>0.05</v>
      </c>
      <c r="AA99" s="35">
        <f>AA95*Z99</f>
        <v>137393835.40048432</v>
      </c>
      <c r="AB99" s="202"/>
      <c r="AC99" s="4" t="s">
        <v>323</v>
      </c>
      <c r="AD99" s="34">
        <v>0.05</v>
      </c>
      <c r="AE99" s="35">
        <f>AE95*AD99</f>
        <v>135754876.3887094</v>
      </c>
      <c r="AF99" s="89"/>
      <c r="AG99" s="4" t="s">
        <v>323</v>
      </c>
      <c r="AH99" s="34">
        <v>0.05</v>
      </c>
      <c r="AI99" s="35">
        <f>AI95*AH99</f>
        <v>143861689.51056868</v>
      </c>
      <c r="AJ99" s="281"/>
      <c r="AK99" s="4" t="s">
        <v>323</v>
      </c>
      <c r="AL99" s="34">
        <v>0.05</v>
      </c>
      <c r="AM99" s="35">
        <f>AM95*AL99</f>
        <v>130253612.47393361</v>
      </c>
      <c r="AN99" s="7"/>
      <c r="AO99" s="4" t="s">
        <v>323</v>
      </c>
      <c r="AP99" s="169">
        <v>0.05</v>
      </c>
      <c r="AQ99" s="170">
        <f>AQ95*AP99</f>
        <v>139513960.79474592</v>
      </c>
      <c r="AR99" s="7"/>
      <c r="AS99" s="4" t="s">
        <v>323</v>
      </c>
      <c r="AT99" s="34">
        <v>0.05</v>
      </c>
      <c r="AU99" s="35">
        <f>AU95*AT99</f>
        <v>135044497.21089286</v>
      </c>
      <c r="AV99" s="7"/>
      <c r="AW99" s="4" t="s">
        <v>323</v>
      </c>
      <c r="AX99" s="34">
        <v>0.05</v>
      </c>
      <c r="AY99" s="35">
        <f>AY95*AX99</f>
        <v>131358430.17078668</v>
      </c>
      <c r="AZ99" s="7"/>
      <c r="BA99" s="4" t="s">
        <v>323</v>
      </c>
      <c r="BB99" s="34">
        <v>0.05</v>
      </c>
      <c r="BC99" s="35"/>
      <c r="BD99" s="7"/>
      <c r="BE99" s="4" t="s">
        <v>323</v>
      </c>
      <c r="BF99" s="34">
        <v>0.05</v>
      </c>
      <c r="BG99" s="174">
        <f>BG95*BF99</f>
        <v>136060610.65470377</v>
      </c>
      <c r="BH99" s="7"/>
      <c r="BI99" s="4" t="s">
        <v>323</v>
      </c>
      <c r="BJ99" s="34">
        <v>0.05</v>
      </c>
      <c r="BK99" s="35">
        <f>BK95*BJ99</f>
        <v>138128215.75036773</v>
      </c>
      <c r="BL99" s="7"/>
      <c r="BM99" s="4" t="s">
        <v>323</v>
      </c>
      <c r="BN99" s="34">
        <v>0.05</v>
      </c>
      <c r="BO99" s="35">
        <f>BO95*BN99</f>
        <v>137316615.34861133</v>
      </c>
      <c r="BP99" s="4"/>
      <c r="BQ99" s="4" t="s">
        <v>323</v>
      </c>
      <c r="BR99" s="34">
        <v>0.05</v>
      </c>
      <c r="BS99" s="35">
        <f>BS95*BR99</f>
        <v>135001211.52956867</v>
      </c>
      <c r="BT99" s="4"/>
      <c r="BU99" s="4" t="s">
        <v>323</v>
      </c>
      <c r="BV99" s="34">
        <v>0.05</v>
      </c>
      <c r="BW99" s="35">
        <f>BW95*BV99</f>
        <v>143534571.39316016</v>
      </c>
      <c r="BX99" s="176"/>
      <c r="BY99" s="4" t="s">
        <v>323</v>
      </c>
      <c r="BZ99" s="34">
        <v>0.05</v>
      </c>
      <c r="CA99" s="35">
        <f>CA95*BZ99</f>
        <v>128788814.44274926</v>
      </c>
      <c r="CB99" s="7"/>
      <c r="CC99" s="4" t="s">
        <v>323</v>
      </c>
      <c r="CD99" s="34">
        <v>0.05</v>
      </c>
      <c r="CE99" s="35">
        <f>CE95*CD99</f>
        <v>143783124.93386725</v>
      </c>
      <c r="CF99" s="7"/>
      <c r="CG99" s="4" t="s">
        <v>323</v>
      </c>
      <c r="CH99" s="172">
        <v>4.7E-2</v>
      </c>
      <c r="CI99" s="35">
        <f>CI95*CH99</f>
        <v>131038007.6922195</v>
      </c>
      <c r="CJ99" s="7"/>
      <c r="CK99" s="4" t="s">
        <v>323</v>
      </c>
      <c r="CL99" s="34">
        <v>0.05</v>
      </c>
      <c r="CM99" s="35">
        <f>CM95*CL99</f>
        <v>139399423.72962078</v>
      </c>
      <c r="CN99" s="7"/>
      <c r="CO99" s="4" t="s">
        <v>323</v>
      </c>
      <c r="CP99" s="34">
        <v>0.05</v>
      </c>
      <c r="CQ99" s="35">
        <f>CQ95*CP99</f>
        <v>137743130.06180093</v>
      </c>
      <c r="CR99" s="7"/>
      <c r="CS99" s="4" t="s">
        <v>323</v>
      </c>
      <c r="CT99" s="34">
        <v>0.05</v>
      </c>
      <c r="CU99" s="35">
        <f>CU95*CT99</f>
        <v>131819058.2876938</v>
      </c>
      <c r="CV99" s="7"/>
      <c r="CW99" s="4" t="s">
        <v>323</v>
      </c>
      <c r="CX99" s="34">
        <v>0.05</v>
      </c>
      <c r="CY99" s="35"/>
      <c r="CZ99" s="7"/>
      <c r="DA99" s="4" t="s">
        <v>323</v>
      </c>
      <c r="DB99" s="34">
        <v>0.05</v>
      </c>
      <c r="DC99" s="35">
        <f>DC95*DB99</f>
        <v>127265124.34138528</v>
      </c>
      <c r="DD99" s="7"/>
      <c r="DE99" s="4" t="s">
        <v>323</v>
      </c>
      <c r="DF99" s="34">
        <v>0.05</v>
      </c>
      <c r="DG99" s="35">
        <f>DG95*DF99</f>
        <v>131171678.74327484</v>
      </c>
      <c r="DH99" s="7"/>
      <c r="DI99" s="4" t="s">
        <v>323</v>
      </c>
      <c r="DJ99" s="34">
        <v>0.05</v>
      </c>
      <c r="DK99" s="35">
        <f>DK95*DJ99</f>
        <v>134090772.95624024</v>
      </c>
      <c r="DL99" s="7"/>
      <c r="DM99" s="4" t="s">
        <v>323</v>
      </c>
      <c r="DN99" s="34">
        <v>0.05</v>
      </c>
      <c r="DO99" s="35"/>
      <c r="DP99" s="7"/>
      <c r="DQ99" s="4" t="s">
        <v>323</v>
      </c>
      <c r="DR99" s="34">
        <v>0.05</v>
      </c>
      <c r="DS99" s="35"/>
      <c r="DT99" s="7"/>
      <c r="DU99" s="4" t="s">
        <v>323</v>
      </c>
      <c r="DV99" s="34">
        <v>0.05</v>
      </c>
      <c r="DW99" s="35"/>
      <c r="DX99" s="7"/>
      <c r="DY99" s="4" t="s">
        <v>323</v>
      </c>
      <c r="DZ99" s="34">
        <v>0.05</v>
      </c>
      <c r="EA99" s="35"/>
    </row>
    <row r="100" spans="1:131" x14ac:dyDescent="0.2">
      <c r="A100" s="43" t="s">
        <v>324</v>
      </c>
      <c r="B100" s="43"/>
      <c r="C100" s="43"/>
      <c r="D100" s="43"/>
      <c r="E100" s="43"/>
      <c r="F100" s="43"/>
      <c r="G100" s="43"/>
      <c r="H100" s="43"/>
      <c r="I100" s="43"/>
      <c r="J100" s="44">
        <v>0.32</v>
      </c>
      <c r="K100" s="46">
        <f>K97+K98+K99</f>
        <v>969696970</v>
      </c>
      <c r="L100" s="36">
        <v>1</v>
      </c>
      <c r="M100" s="6" t="s">
        <v>325</v>
      </c>
      <c r="N100" s="44">
        <v>0.32</v>
      </c>
      <c r="O100" s="46">
        <f>O99+O98+O97</f>
        <v>849277976.35718644</v>
      </c>
      <c r="P100" s="36">
        <v>2</v>
      </c>
      <c r="Q100" s="6" t="s">
        <v>325</v>
      </c>
      <c r="R100" s="44">
        <v>0.32</v>
      </c>
      <c r="S100" s="46">
        <f>S99+S98+S97</f>
        <v>890533668.9982239</v>
      </c>
      <c r="T100" s="36">
        <v>3</v>
      </c>
      <c r="U100" s="6" t="s">
        <v>325</v>
      </c>
      <c r="V100" s="44">
        <v>0.32</v>
      </c>
      <c r="W100" s="46">
        <f>W99+W98+W97</f>
        <v>863538945.73673522</v>
      </c>
      <c r="X100" s="36">
        <v>4</v>
      </c>
      <c r="Y100" s="6" t="s">
        <v>325</v>
      </c>
      <c r="Z100" s="44">
        <v>0.32</v>
      </c>
      <c r="AA100" s="46">
        <f>AA99+AA98+AA97</f>
        <v>879320546.56309962</v>
      </c>
      <c r="AB100" s="36">
        <v>5</v>
      </c>
      <c r="AC100" s="6" t="s">
        <v>325</v>
      </c>
      <c r="AD100" s="44">
        <v>0.32</v>
      </c>
      <c r="AE100" s="46">
        <f>AE99+AE98+AE97</f>
        <v>868831208.88774014</v>
      </c>
      <c r="AF100" s="36">
        <v>6</v>
      </c>
      <c r="AG100" s="6" t="s">
        <v>325</v>
      </c>
      <c r="AH100" s="44">
        <v>0.32</v>
      </c>
      <c r="AI100" s="46">
        <f>AI99+AI98+AI97</f>
        <v>920714812.86763954</v>
      </c>
      <c r="AJ100" s="36">
        <v>7</v>
      </c>
      <c r="AK100" s="6" t="s">
        <v>325</v>
      </c>
      <c r="AL100" s="44">
        <v>0.32</v>
      </c>
      <c r="AM100" s="46">
        <f>AM99+AM98+AM97</f>
        <v>833623119.83317506</v>
      </c>
      <c r="AN100" s="36">
        <v>8</v>
      </c>
      <c r="AO100" s="6" t="s">
        <v>325</v>
      </c>
      <c r="AP100" s="171">
        <v>0.32</v>
      </c>
      <c r="AQ100" s="47">
        <f>AQ99+AQ98+AQ97</f>
        <v>892889349.08637393</v>
      </c>
      <c r="AR100" s="36">
        <v>9</v>
      </c>
      <c r="AS100" s="6" t="s">
        <v>325</v>
      </c>
      <c r="AT100" s="44">
        <v>0.32</v>
      </c>
      <c r="AU100" s="46">
        <f>AU99+AU98+AU97</f>
        <v>864284782.14971423</v>
      </c>
      <c r="AV100" s="36">
        <v>10</v>
      </c>
      <c r="AW100" s="6" t="s">
        <v>325</v>
      </c>
      <c r="AX100" s="44">
        <v>0.32</v>
      </c>
      <c r="AY100" s="46">
        <f>AY99+AY98+AY97</f>
        <v>840693953.09303474</v>
      </c>
      <c r="AZ100" s="36">
        <v>11</v>
      </c>
      <c r="BA100" s="6" t="s">
        <v>325</v>
      </c>
      <c r="BB100" s="44">
        <v>0.32</v>
      </c>
      <c r="BC100" s="46"/>
      <c r="BD100" s="36">
        <v>12</v>
      </c>
      <c r="BE100" s="6" t="s">
        <v>325</v>
      </c>
      <c r="BF100" s="44">
        <v>0.32</v>
      </c>
      <c r="BG100" s="46">
        <f>BG99+BG98+BG97</f>
        <v>870787908.19010401</v>
      </c>
      <c r="BH100" s="36">
        <v>13</v>
      </c>
      <c r="BI100" s="6" t="s">
        <v>325</v>
      </c>
      <c r="BJ100" s="44">
        <v>0.32</v>
      </c>
      <c r="BK100" s="46">
        <f>BK99+BK98+BK97</f>
        <v>884020580.80235338</v>
      </c>
      <c r="BL100" s="36">
        <v>14</v>
      </c>
      <c r="BM100" s="6" t="s">
        <v>325</v>
      </c>
      <c r="BN100" s="44">
        <v>0.32</v>
      </c>
      <c r="BO100" s="46">
        <f>BO99+BO98+BO97</f>
        <v>878826338.23111248</v>
      </c>
      <c r="BP100" s="6">
        <v>15</v>
      </c>
      <c r="BQ100" s="6" t="s">
        <v>325</v>
      </c>
      <c r="BR100" s="44">
        <v>0.32</v>
      </c>
      <c r="BS100" s="46">
        <f>BS99+BS98+BS97</f>
        <v>864007753.78923953</v>
      </c>
      <c r="BT100" s="6">
        <v>16</v>
      </c>
      <c r="BU100" s="6" t="s">
        <v>325</v>
      </c>
      <c r="BV100" s="44">
        <v>0.32</v>
      </c>
      <c r="BW100" s="46">
        <f>BW99+BW98+BW97</f>
        <v>918621256.91622496</v>
      </c>
      <c r="BX100" s="46">
        <v>17</v>
      </c>
      <c r="BY100" s="6" t="s">
        <v>325</v>
      </c>
      <c r="BZ100" s="44">
        <v>0.32</v>
      </c>
      <c r="CA100" s="46">
        <f>CA99+CA98+CA97</f>
        <v>824248412.4335953</v>
      </c>
      <c r="CB100" s="36">
        <v>18</v>
      </c>
      <c r="CC100" s="6" t="s">
        <v>325</v>
      </c>
      <c r="CD100" s="44">
        <v>0.32</v>
      </c>
      <c r="CE100" s="46">
        <f>CE99+CE98+CE97</f>
        <v>920211999.57675028</v>
      </c>
      <c r="CF100" s="36">
        <v>19</v>
      </c>
      <c r="CG100" s="6" t="s">
        <v>325</v>
      </c>
      <c r="CH100" s="44">
        <v>0.32</v>
      </c>
      <c r="CI100" s="46">
        <f>CI99+CI98+CI97</f>
        <v>855929114.07471037</v>
      </c>
      <c r="CJ100" s="36">
        <v>20</v>
      </c>
      <c r="CK100" s="6" t="s">
        <v>325</v>
      </c>
      <c r="CL100" s="44">
        <v>0.32</v>
      </c>
      <c r="CM100" s="46">
        <f>CM99+CM98+CM97</f>
        <v>892156311.86957312</v>
      </c>
      <c r="CN100" s="36">
        <v>21</v>
      </c>
      <c r="CO100" s="6" t="s">
        <v>325</v>
      </c>
      <c r="CP100" s="44">
        <v>0.32</v>
      </c>
      <c r="CQ100" s="46">
        <f>CQ99+CQ98+CQ97</f>
        <v>881556032.39552581</v>
      </c>
      <c r="CR100" s="36">
        <v>22</v>
      </c>
      <c r="CS100" s="6" t="s">
        <v>325</v>
      </c>
      <c r="CT100" s="44">
        <v>0.32</v>
      </c>
      <c r="CU100" s="46">
        <f>CU99+CU98+CU97</f>
        <v>843641973.04124022</v>
      </c>
      <c r="CV100" s="36">
        <v>23</v>
      </c>
      <c r="CW100" s="6" t="s">
        <v>325</v>
      </c>
      <c r="CX100" s="44">
        <v>0.32</v>
      </c>
      <c r="CY100" s="46"/>
      <c r="CZ100" s="36">
        <v>24</v>
      </c>
      <c r="DA100" s="6" t="s">
        <v>325</v>
      </c>
      <c r="DB100" s="44">
        <v>0.32</v>
      </c>
      <c r="DC100" s="46">
        <f>DC99+DC98+DC97</f>
        <v>814496795.78486574</v>
      </c>
      <c r="DD100" s="36">
        <v>25</v>
      </c>
      <c r="DE100" s="6" t="s">
        <v>325</v>
      </c>
      <c r="DF100" s="44">
        <v>0.32</v>
      </c>
      <c r="DG100" s="46">
        <f>DG99+DG98+DG97</f>
        <v>839498743.95695889</v>
      </c>
      <c r="DH100" s="36">
        <v>26</v>
      </c>
      <c r="DI100" s="6" t="s">
        <v>325</v>
      </c>
      <c r="DJ100" s="44">
        <v>0.32</v>
      </c>
      <c r="DK100" s="46">
        <f>DK99+DK98+DK97</f>
        <v>858180946.91993749</v>
      </c>
      <c r="DL100" s="36">
        <v>27</v>
      </c>
      <c r="DM100" s="6" t="s">
        <v>325</v>
      </c>
      <c r="DN100" s="44">
        <v>0.32</v>
      </c>
      <c r="DO100" s="46"/>
      <c r="DP100" s="36">
        <v>28</v>
      </c>
      <c r="DQ100" s="6" t="s">
        <v>325</v>
      </c>
      <c r="DR100" s="44">
        <v>0.32</v>
      </c>
      <c r="DS100" s="46"/>
      <c r="DT100" s="36">
        <v>29</v>
      </c>
      <c r="DU100" s="6" t="s">
        <v>325</v>
      </c>
      <c r="DV100" s="44">
        <v>0.32</v>
      </c>
      <c r="DW100" s="46"/>
      <c r="DX100" s="36">
        <v>30</v>
      </c>
      <c r="DY100" s="6" t="s">
        <v>325</v>
      </c>
      <c r="DZ100" s="44">
        <v>0.32</v>
      </c>
      <c r="EA100" s="46"/>
    </row>
    <row r="101" spans="1:131" ht="25.5" x14ac:dyDescent="0.2">
      <c r="A101" s="125" t="s">
        <v>326</v>
      </c>
      <c r="B101" s="125"/>
      <c r="C101" s="125"/>
      <c r="D101" s="125"/>
      <c r="E101" s="125"/>
      <c r="F101" s="125"/>
      <c r="G101" s="125"/>
      <c r="H101" s="125"/>
      <c r="I101" s="125"/>
      <c r="J101" s="125"/>
      <c r="K101" s="47">
        <f>K95+K100</f>
        <v>4000000000</v>
      </c>
      <c r="L101" s="161" t="s">
        <v>327</v>
      </c>
      <c r="M101" s="161"/>
      <c r="N101" s="161"/>
      <c r="O101" s="162">
        <f>ROUND(O100+O95,0)</f>
        <v>3503271652</v>
      </c>
      <c r="P101" s="161" t="s">
        <v>327</v>
      </c>
      <c r="Q101" s="161"/>
      <c r="R101" s="161"/>
      <c r="S101" s="162">
        <f>ROUND(S100+S95,0)</f>
        <v>3673451385</v>
      </c>
      <c r="T101" s="161" t="s">
        <v>327</v>
      </c>
      <c r="U101" s="161"/>
      <c r="V101" s="161"/>
      <c r="W101" s="162">
        <f>ROUND(W100+W95,0)</f>
        <v>3562098151</v>
      </c>
      <c r="X101" s="45" t="s">
        <v>327</v>
      </c>
      <c r="Y101" s="45"/>
      <c r="Z101" s="45"/>
      <c r="AA101" s="47">
        <f>ROUND(AA100+AA95,0)</f>
        <v>3627197255</v>
      </c>
      <c r="AB101" s="45" t="s">
        <v>327</v>
      </c>
      <c r="AC101" s="45"/>
      <c r="AD101" s="45"/>
      <c r="AE101" s="47">
        <f>ROUND(AE100+AE95,0)</f>
        <v>3583928737</v>
      </c>
      <c r="AF101" s="45" t="s">
        <v>327</v>
      </c>
      <c r="AG101" s="45"/>
      <c r="AH101" s="45"/>
      <c r="AI101" s="47">
        <f>ROUND(AI100+AI95,0)</f>
        <v>3797948603</v>
      </c>
      <c r="AJ101" s="161" t="s">
        <v>327</v>
      </c>
      <c r="AK101" s="161"/>
      <c r="AL101" s="161"/>
      <c r="AM101" s="162">
        <f>ROUND(AM100+AM95,0)</f>
        <v>3438695369</v>
      </c>
      <c r="AN101" s="168" t="s">
        <v>327</v>
      </c>
      <c r="AO101" s="168"/>
      <c r="AP101" s="168"/>
      <c r="AQ101" s="175">
        <f>ROUND(AQ100+AQ95,0)</f>
        <v>3683168565</v>
      </c>
      <c r="AR101" s="45" t="s">
        <v>327</v>
      </c>
      <c r="AS101" s="45"/>
      <c r="AT101" s="45"/>
      <c r="AU101" s="47">
        <f>ROUND(AU100+AU95,0)</f>
        <v>3565174726</v>
      </c>
      <c r="AV101" s="45" t="s">
        <v>327</v>
      </c>
      <c r="AW101" s="45"/>
      <c r="AX101" s="45"/>
      <c r="AY101" s="47">
        <f>ROUND(AY100+AY95,0)</f>
        <v>3467862557</v>
      </c>
      <c r="AZ101" s="45" t="s">
        <v>327</v>
      </c>
      <c r="BA101" s="45"/>
      <c r="BB101" s="45"/>
      <c r="BC101" s="47">
        <v>1</v>
      </c>
      <c r="BD101" s="45" t="s">
        <v>327</v>
      </c>
      <c r="BE101" s="45"/>
      <c r="BF101" s="45"/>
      <c r="BG101" s="47">
        <f>ROUND(BG100+BG95,0)</f>
        <v>3592000121</v>
      </c>
      <c r="BH101" s="45" t="s">
        <v>327</v>
      </c>
      <c r="BI101" s="45"/>
      <c r="BJ101" s="45"/>
      <c r="BK101" s="47">
        <f>ROUND(BK100+BK95,0)</f>
        <v>3646584896</v>
      </c>
      <c r="BL101" s="45" t="s">
        <v>327</v>
      </c>
      <c r="BM101" s="45"/>
      <c r="BN101" s="45"/>
      <c r="BO101" s="47">
        <f>ROUND(BO100+BO95,0)</f>
        <v>3625158645</v>
      </c>
      <c r="BP101" s="45" t="s">
        <v>327</v>
      </c>
      <c r="BQ101" s="45"/>
      <c r="BR101" s="45"/>
      <c r="BS101" s="47">
        <f>ROUND(BS100+BS95,0)</f>
        <v>3564031984</v>
      </c>
      <c r="BT101" s="45" t="s">
        <v>327</v>
      </c>
      <c r="BU101" s="45"/>
      <c r="BV101" s="45"/>
      <c r="BW101" s="47">
        <f>ROUND(BW100+BW95,0)</f>
        <v>3789312685</v>
      </c>
      <c r="BX101" s="47" t="s">
        <v>327</v>
      </c>
      <c r="BY101" s="45"/>
      <c r="BZ101" s="45"/>
      <c r="CA101" s="47">
        <f>ROUND(CA100+CA95,0)</f>
        <v>3400024701</v>
      </c>
      <c r="CB101" s="45" t="s">
        <v>327</v>
      </c>
      <c r="CC101" s="45"/>
      <c r="CD101" s="45"/>
      <c r="CE101" s="47">
        <f>ROUND(CE100+CE95,0)</f>
        <v>3795874498</v>
      </c>
      <c r="CF101" s="45" t="s">
        <v>327</v>
      </c>
      <c r="CG101" s="45"/>
      <c r="CH101" s="45"/>
      <c r="CI101" s="47">
        <f>ROUND(CI100+CI95,0)</f>
        <v>3643971831</v>
      </c>
      <c r="CJ101" s="45" t="s">
        <v>327</v>
      </c>
      <c r="CK101" s="45"/>
      <c r="CL101" s="45"/>
      <c r="CM101" s="47">
        <f>ROUND(CM100+CM95,0)</f>
        <v>3680144786</v>
      </c>
      <c r="CN101" s="45" t="s">
        <v>327</v>
      </c>
      <c r="CO101" s="45"/>
      <c r="CP101" s="45"/>
      <c r="CQ101" s="47">
        <f>ROUND(CQ100+CQ95,0)</f>
        <v>3636418634</v>
      </c>
      <c r="CR101" s="45" t="s">
        <v>327</v>
      </c>
      <c r="CS101" s="45"/>
      <c r="CT101" s="45"/>
      <c r="CU101" s="47">
        <f>ROUND(CU100+CU95,0)</f>
        <v>3480023139</v>
      </c>
      <c r="CV101" s="45" t="s">
        <v>327</v>
      </c>
      <c r="CW101" s="45"/>
      <c r="CX101" s="45"/>
      <c r="CY101" s="47">
        <v>1</v>
      </c>
      <c r="CZ101" s="45" t="s">
        <v>327</v>
      </c>
      <c r="DA101" s="45"/>
      <c r="DB101" s="45"/>
      <c r="DC101" s="47">
        <f>ROUND(DC100+DC95,0)</f>
        <v>3359799283</v>
      </c>
      <c r="DD101" s="45" t="s">
        <v>327</v>
      </c>
      <c r="DE101" s="45"/>
      <c r="DF101" s="45"/>
      <c r="DG101" s="47">
        <f>ROUND(DG100+DG95,0)</f>
        <v>3462932319</v>
      </c>
      <c r="DH101" s="45" t="s">
        <v>327</v>
      </c>
      <c r="DI101" s="45"/>
      <c r="DJ101" s="45"/>
      <c r="DK101" s="47">
        <f>ROUND(DK100+DK95,0)</f>
        <v>3539996406</v>
      </c>
      <c r="DL101" s="45" t="s">
        <v>327</v>
      </c>
      <c r="DM101" s="45"/>
      <c r="DN101" s="45"/>
      <c r="DO101" s="47">
        <v>1</v>
      </c>
      <c r="DP101" s="45" t="s">
        <v>327</v>
      </c>
      <c r="DQ101" s="45"/>
      <c r="DR101" s="45"/>
      <c r="DS101" s="47">
        <v>1</v>
      </c>
      <c r="DT101" s="45" t="s">
        <v>327</v>
      </c>
      <c r="DU101" s="45"/>
      <c r="DV101" s="45"/>
      <c r="DW101" s="47">
        <v>1</v>
      </c>
      <c r="DX101" s="45" t="s">
        <v>327</v>
      </c>
      <c r="DY101" s="45"/>
      <c r="DZ101" s="45"/>
      <c r="EA101" s="47">
        <v>1</v>
      </c>
    </row>
    <row r="102" spans="1:131" ht="39" customHeight="1" x14ac:dyDescent="0.2">
      <c r="K102" s="173" t="s">
        <v>328</v>
      </c>
      <c r="L102" s="256" t="s">
        <v>329</v>
      </c>
      <c r="M102" s="256"/>
      <c r="N102" s="256"/>
      <c r="O102" s="257"/>
      <c r="P102" s="256" t="s">
        <v>330</v>
      </c>
      <c r="Q102" s="256"/>
      <c r="R102" s="256"/>
      <c r="S102" s="257"/>
      <c r="T102" s="256" t="s">
        <v>329</v>
      </c>
      <c r="U102" s="256"/>
      <c r="V102" s="256"/>
      <c r="W102" s="256"/>
      <c r="X102" s="256" t="s">
        <v>331</v>
      </c>
      <c r="Y102" s="256"/>
      <c r="Z102" s="256"/>
      <c r="AA102" s="256"/>
      <c r="AB102" s="256" t="s">
        <v>331</v>
      </c>
      <c r="AC102" s="256"/>
      <c r="AD102" s="256"/>
      <c r="AE102" s="256"/>
      <c r="AF102" s="256" t="s">
        <v>331</v>
      </c>
      <c r="AG102" s="256"/>
      <c r="AH102" s="256"/>
      <c r="AI102" s="257"/>
      <c r="AJ102" s="256" t="s">
        <v>329</v>
      </c>
      <c r="AK102" s="256"/>
      <c r="AL102" s="256"/>
      <c r="AM102" s="256"/>
      <c r="AN102" s="256" t="s">
        <v>330</v>
      </c>
      <c r="AO102" s="256"/>
      <c r="AP102" s="256"/>
      <c r="AQ102" s="257"/>
      <c r="AR102" s="256" t="s">
        <v>331</v>
      </c>
      <c r="AS102" s="256"/>
      <c r="AT102" s="256"/>
      <c r="AU102" s="257"/>
      <c r="AV102" s="256" t="s">
        <v>331</v>
      </c>
      <c r="AW102" s="256"/>
      <c r="AX102" s="256"/>
      <c r="AY102" s="257"/>
      <c r="BD102" s="256" t="s">
        <v>367</v>
      </c>
      <c r="BE102" s="256"/>
      <c r="BF102" s="256"/>
      <c r="BG102" s="256"/>
      <c r="BH102" s="256" t="s">
        <v>331</v>
      </c>
      <c r="BI102" s="256"/>
      <c r="BJ102" s="256"/>
      <c r="BK102" s="257"/>
      <c r="BL102" s="256" t="s">
        <v>331</v>
      </c>
      <c r="BM102" s="256"/>
      <c r="BN102" s="256"/>
      <c r="BO102" s="257"/>
      <c r="BP102" s="256" t="s">
        <v>331</v>
      </c>
      <c r="BQ102" s="256"/>
      <c r="BR102" s="256"/>
      <c r="BS102" s="257"/>
      <c r="BT102" s="256" t="s">
        <v>368</v>
      </c>
      <c r="BU102" s="256"/>
      <c r="BV102" s="256"/>
      <c r="BW102" s="256"/>
      <c r="BX102" s="256" t="s">
        <v>331</v>
      </c>
      <c r="BY102" s="256"/>
      <c r="BZ102" s="256"/>
      <c r="CA102" s="257"/>
      <c r="CB102" s="256" t="s">
        <v>331</v>
      </c>
      <c r="CC102" s="256"/>
      <c r="CD102" s="256"/>
      <c r="CE102" s="257"/>
      <c r="CF102" s="256" t="s">
        <v>331</v>
      </c>
      <c r="CG102" s="256"/>
      <c r="CH102" s="256"/>
      <c r="CI102" s="257"/>
      <c r="CJ102" s="256" t="s">
        <v>331</v>
      </c>
      <c r="CK102" s="256"/>
      <c r="CL102" s="256"/>
      <c r="CM102" s="257"/>
      <c r="CN102" s="256" t="s">
        <v>331</v>
      </c>
      <c r="CO102" s="256"/>
      <c r="CP102" s="256"/>
      <c r="CQ102" s="257"/>
      <c r="CR102" s="256" t="s">
        <v>331</v>
      </c>
      <c r="CS102" s="256"/>
      <c r="CT102" s="256"/>
      <c r="CU102" s="257"/>
      <c r="CZ102" s="256" t="s">
        <v>331</v>
      </c>
      <c r="DA102" s="256"/>
      <c r="DB102" s="256"/>
      <c r="DC102" s="257"/>
      <c r="DD102" s="256" t="s">
        <v>331</v>
      </c>
      <c r="DE102" s="256"/>
      <c r="DF102" s="256"/>
      <c r="DG102" s="257"/>
      <c r="DH102" s="256" t="s">
        <v>368</v>
      </c>
      <c r="DI102" s="256"/>
      <c r="DJ102" s="256"/>
      <c r="DK102" s="256"/>
    </row>
  </sheetData>
  <sheetProtection algorithmName="SHA-512" hashValue="WO5jCDxQ+VnL6zlatfPvUPdXU4S/NRN6Y/P0c4aBzSQcmja4LYfT8gZ2MknbK/ygikXubBVs2nrYK/LAMs6B9w==" saltValue="QsbAqxwtkQJZ0iN+Zi77rQ==" spinCount="100000" sheet="1" formatCells="0" formatColumns="0" formatRows="0" insertColumns="0" insertRows="0" insertHyperlinks="0" deleteColumns="0" deleteRows="0" sort="0" autoFilter="0" pivotTables="0"/>
  <mergeCells count="31">
    <mergeCell ref="L102:O102"/>
    <mergeCell ref="P102:S102"/>
    <mergeCell ref="T102:W102"/>
    <mergeCell ref="AJ96:AJ99"/>
    <mergeCell ref="AZ10:BC10"/>
    <mergeCell ref="L96:L99"/>
    <mergeCell ref="P96:P99"/>
    <mergeCell ref="T96:T99"/>
    <mergeCell ref="X96:X99"/>
    <mergeCell ref="AB96:AB99"/>
    <mergeCell ref="X102:AA102"/>
    <mergeCell ref="AB102:AE102"/>
    <mergeCell ref="AF102:AI102"/>
    <mergeCell ref="AJ102:AM102"/>
    <mergeCell ref="AN102:AQ102"/>
    <mergeCell ref="AR102:AU102"/>
    <mergeCell ref="AV102:AY102"/>
    <mergeCell ref="BD102:BG102"/>
    <mergeCell ref="BH102:BK102"/>
    <mergeCell ref="BL102:BO102"/>
    <mergeCell ref="BP102:BS102"/>
    <mergeCell ref="BT102:BW102"/>
    <mergeCell ref="BX102:CA102"/>
    <mergeCell ref="CB102:CE102"/>
    <mergeCell ref="CF102:CI102"/>
    <mergeCell ref="DH102:DK102"/>
    <mergeCell ref="CJ102:CM102"/>
    <mergeCell ref="CN102:CQ102"/>
    <mergeCell ref="CR102:CU102"/>
    <mergeCell ref="CZ102:DC102"/>
    <mergeCell ref="DD102:DG10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C985D-3B9E-4FDF-B23B-CFC8596BDEA0}">
  <dimension ref="A1:T50"/>
  <sheetViews>
    <sheetView topLeftCell="E5" workbookViewId="0">
      <selection activeCell="J15" sqref="J15"/>
    </sheetView>
  </sheetViews>
  <sheetFormatPr baseColWidth="10" defaultColWidth="11.42578125" defaultRowHeight="12.75" x14ac:dyDescent="0.2"/>
  <cols>
    <col min="1" max="1" width="11.42578125" style="2"/>
    <col min="2" max="2" width="24.85546875" style="2" customWidth="1"/>
    <col min="3" max="3" width="51.140625" style="2" customWidth="1"/>
    <col min="4" max="4" width="19.42578125" style="2" customWidth="1"/>
    <col min="5" max="5" width="18.140625" style="2" bestFit="1" customWidth="1"/>
    <col min="6" max="8" width="18.140625" style="2" customWidth="1"/>
    <col min="9" max="9" width="32.5703125" style="2" hidden="1" customWidth="1"/>
    <col min="10" max="10" width="23" style="2" customWidth="1"/>
    <col min="11" max="11" width="24.85546875" style="2" hidden="1" customWidth="1"/>
    <col min="12" max="12" width="26.42578125" style="2" hidden="1" customWidth="1"/>
    <col min="13" max="13" width="11.42578125" style="2"/>
    <col min="14" max="14" width="55.140625" style="2" customWidth="1"/>
    <col min="15" max="15" width="24.28515625" style="2" customWidth="1"/>
    <col min="16" max="16" width="11.42578125" style="2"/>
    <col min="17" max="17" width="20.28515625" style="2" customWidth="1"/>
    <col min="18" max="18" width="28.7109375" style="2" customWidth="1"/>
    <col min="19" max="19" width="22.85546875" style="2" customWidth="1"/>
    <col min="20" max="20" width="11.85546875" style="2" customWidth="1"/>
    <col min="21" max="16384" width="11.42578125" style="2"/>
  </cols>
  <sheetData>
    <row r="1" spans="1:20" ht="15" customHeight="1" x14ac:dyDescent="0.2">
      <c r="A1" s="276"/>
      <c r="B1" s="193" t="e" vm="1">
        <v>#VALUE!</v>
      </c>
      <c r="C1" s="221" t="s">
        <v>1</v>
      </c>
      <c r="D1" s="221"/>
      <c r="E1" s="221"/>
      <c r="F1" s="221"/>
      <c r="G1" s="221"/>
      <c r="H1" s="221"/>
      <c r="I1" s="221"/>
      <c r="J1" s="221"/>
      <c r="K1" s="221"/>
      <c r="L1" s="221"/>
    </row>
    <row r="2" spans="1:20" ht="12.75" customHeight="1" x14ac:dyDescent="0.2">
      <c r="A2" s="276"/>
      <c r="B2" s="193"/>
      <c r="C2" s="202" t="s">
        <v>2</v>
      </c>
      <c r="D2" s="202"/>
      <c r="E2" s="202"/>
      <c r="F2" s="202"/>
      <c r="G2" s="202"/>
      <c r="H2" s="202"/>
      <c r="I2" s="202"/>
      <c r="J2" s="202"/>
      <c r="K2" s="202"/>
      <c r="L2" s="202"/>
    </row>
    <row r="3" spans="1:20" ht="34.5" customHeight="1" x14ac:dyDescent="0.2">
      <c r="A3" s="276"/>
      <c r="B3" s="193"/>
      <c r="C3" s="202" t="s">
        <v>3</v>
      </c>
      <c r="D3" s="202"/>
      <c r="E3" s="202"/>
      <c r="F3" s="202"/>
      <c r="G3" s="202"/>
      <c r="H3" s="202"/>
      <c r="I3" s="202"/>
      <c r="J3" s="202"/>
      <c r="K3" s="202"/>
      <c r="L3" s="202"/>
    </row>
    <row r="4" spans="1:20" x14ac:dyDescent="0.2">
      <c r="A4" s="276"/>
      <c r="B4" s="193"/>
      <c r="C4" s="203"/>
      <c r="D4" s="203"/>
      <c r="E4" s="203"/>
      <c r="F4" s="203"/>
      <c r="G4" s="203"/>
      <c r="H4" s="203"/>
      <c r="I4" s="203"/>
      <c r="J4" s="203"/>
      <c r="K4" s="203"/>
      <c r="L4" s="203"/>
    </row>
    <row r="5" spans="1:20" ht="12.75" customHeight="1" x14ac:dyDescent="0.2">
      <c r="A5" s="276"/>
      <c r="B5" s="193"/>
      <c r="C5" s="202" t="s">
        <v>4</v>
      </c>
      <c r="D5" s="202"/>
      <c r="E5" s="202"/>
      <c r="F5" s="202"/>
      <c r="G5" s="202"/>
      <c r="H5" s="202"/>
      <c r="I5" s="202"/>
      <c r="J5" s="202"/>
      <c r="K5" s="202"/>
      <c r="L5" s="202"/>
    </row>
    <row r="6" spans="1:20" x14ac:dyDescent="0.2">
      <c r="A6" s="276"/>
      <c r="B6" s="193"/>
      <c r="C6" s="193"/>
      <c r="D6" s="193"/>
      <c r="E6" s="193"/>
      <c r="F6" s="193"/>
      <c r="G6" s="193"/>
      <c r="H6" s="193"/>
      <c r="I6" s="193"/>
      <c r="J6" s="193"/>
      <c r="K6" s="193"/>
      <c r="L6" s="193"/>
    </row>
    <row r="7" spans="1:20" x14ac:dyDescent="0.2">
      <c r="A7" s="276"/>
      <c r="B7" s="193"/>
      <c r="C7" s="203" t="s">
        <v>5</v>
      </c>
      <c r="D7" s="203"/>
      <c r="E7" s="16">
        <v>4000000000</v>
      </c>
      <c r="F7" s="16"/>
      <c r="G7" s="16"/>
      <c r="H7" s="16"/>
      <c r="I7" s="221" t="s">
        <v>6</v>
      </c>
      <c r="J7" s="221"/>
      <c r="K7" s="16"/>
      <c r="L7" s="48">
        <v>1300000</v>
      </c>
    </row>
    <row r="8" spans="1:20" x14ac:dyDescent="0.2">
      <c r="A8" s="276"/>
      <c r="B8" s="193"/>
      <c r="C8" s="203" t="s">
        <v>7</v>
      </c>
      <c r="D8" s="203"/>
      <c r="E8" s="12">
        <v>1</v>
      </c>
      <c r="F8" s="12"/>
      <c r="G8" s="12"/>
      <c r="H8" s="12"/>
      <c r="I8" s="221" t="s">
        <v>8</v>
      </c>
      <c r="J8" s="221"/>
      <c r="K8" s="12"/>
      <c r="L8" s="49">
        <f>E7/L7</f>
        <v>3076.9230769230771</v>
      </c>
      <c r="N8" s="2">
        <f>L8*0.6</f>
        <v>1846.1538461538462</v>
      </c>
    </row>
    <row r="9" spans="1:20" x14ac:dyDescent="0.2">
      <c r="A9" s="276"/>
      <c r="B9" s="193"/>
      <c r="C9" s="193"/>
      <c r="D9" s="193"/>
      <c r="E9" s="193"/>
      <c r="F9" s="193"/>
      <c r="G9" s="193"/>
      <c r="H9" s="193"/>
      <c r="I9" s="193"/>
      <c r="J9" s="193"/>
      <c r="K9" s="193"/>
      <c r="L9" s="193"/>
    </row>
    <row r="10" spans="1:20" x14ac:dyDescent="0.2">
      <c r="A10" s="276"/>
      <c r="B10" s="271" t="s">
        <v>173</v>
      </c>
      <c r="C10" s="272"/>
      <c r="D10" s="273" t="s">
        <v>175</v>
      </c>
      <c r="E10" s="291"/>
      <c r="F10" s="291"/>
      <c r="G10" s="291"/>
      <c r="H10" s="291"/>
      <c r="I10" s="291"/>
      <c r="J10" s="291"/>
      <c r="K10" s="292"/>
      <c r="L10" s="50"/>
    </row>
    <row r="11" spans="1:20" ht="15" customHeight="1" x14ac:dyDescent="0.2">
      <c r="A11" s="276"/>
      <c r="B11" s="271"/>
      <c r="C11" s="290"/>
      <c r="D11" s="273" t="s">
        <v>332</v>
      </c>
      <c r="E11" s="291"/>
      <c r="F11" s="291"/>
      <c r="G11" s="291"/>
      <c r="H11" s="291"/>
      <c r="I11" s="291"/>
      <c r="J11" s="291"/>
      <c r="K11" s="292"/>
      <c r="L11" s="51"/>
    </row>
    <row r="12" spans="1:20" ht="28.5" customHeight="1" x14ac:dyDescent="0.2">
      <c r="A12" s="276"/>
      <c r="B12" s="271"/>
      <c r="C12" s="59">
        <v>4000000000</v>
      </c>
      <c r="D12" s="273" t="s">
        <v>333</v>
      </c>
      <c r="E12" s="291"/>
      <c r="F12" s="291"/>
      <c r="G12" s="291"/>
      <c r="H12" s="291"/>
      <c r="I12" s="291"/>
      <c r="J12" s="291"/>
      <c r="K12" s="292"/>
      <c r="L12" s="52"/>
    </row>
    <row r="13" spans="1:20" ht="15" customHeight="1" x14ac:dyDescent="0.2">
      <c r="A13" s="276"/>
      <c r="B13" s="271"/>
      <c r="C13" s="272"/>
      <c r="D13" s="273" t="s">
        <v>334</v>
      </c>
      <c r="E13" s="291"/>
      <c r="F13" s="291"/>
      <c r="G13" s="291"/>
      <c r="H13" s="291"/>
      <c r="I13" s="291"/>
      <c r="J13" s="291"/>
      <c r="K13" s="292"/>
      <c r="L13" s="52"/>
    </row>
    <row r="14" spans="1:20" ht="15" customHeight="1" x14ac:dyDescent="0.2">
      <c r="A14" s="276"/>
      <c r="B14" s="271"/>
      <c r="C14" s="290"/>
      <c r="D14" s="273" t="s">
        <v>335</v>
      </c>
      <c r="E14" s="291"/>
      <c r="F14" s="291"/>
      <c r="G14" s="291"/>
      <c r="H14" s="291"/>
      <c r="I14" s="291"/>
      <c r="J14" s="291"/>
      <c r="K14" s="292"/>
      <c r="L14" s="51">
        <v>100</v>
      </c>
    </row>
    <row r="15" spans="1:20" ht="51.75" customHeight="1" x14ac:dyDescent="0.2">
      <c r="A15" s="276"/>
      <c r="B15" s="202" t="s">
        <v>9</v>
      </c>
      <c r="C15" s="203" t="s">
        <v>336</v>
      </c>
      <c r="D15" s="274" t="s">
        <v>337</v>
      </c>
      <c r="E15" s="275" t="s">
        <v>338</v>
      </c>
      <c r="F15" s="275" t="s">
        <v>339</v>
      </c>
      <c r="G15" s="278" t="s">
        <v>341</v>
      </c>
      <c r="H15" s="275" t="s">
        <v>340</v>
      </c>
      <c r="I15" s="56" t="s">
        <v>342</v>
      </c>
      <c r="J15" s="56" t="s">
        <v>343</v>
      </c>
      <c r="K15" s="56" t="s">
        <v>344</v>
      </c>
      <c r="L15" s="56" t="s">
        <v>345</v>
      </c>
    </row>
    <row r="16" spans="1:20" ht="15" customHeight="1" x14ac:dyDescent="0.25">
      <c r="A16" s="276"/>
      <c r="B16" s="202"/>
      <c r="C16" s="203"/>
      <c r="D16" s="293"/>
      <c r="E16" s="277"/>
      <c r="F16" s="277"/>
      <c r="G16" s="279"/>
      <c r="H16" s="277"/>
      <c r="I16" s="7" t="s">
        <v>346</v>
      </c>
      <c r="J16" s="7" t="s">
        <v>346</v>
      </c>
      <c r="K16" s="7" t="s">
        <v>346</v>
      </c>
      <c r="L16" s="7" t="s">
        <v>346</v>
      </c>
      <c r="N16" s="196" t="s">
        <v>347</v>
      </c>
      <c r="O16" s="198"/>
      <c r="Q16" s="60"/>
      <c r="R16" s="61"/>
      <c r="S16" s="61"/>
      <c r="T16" s="62"/>
    </row>
    <row r="17" spans="1:20" ht="15" x14ac:dyDescent="0.25">
      <c r="B17" s="5">
        <f>Proponentes!A11</f>
        <v>1</v>
      </c>
      <c r="C17" s="5" t="str">
        <f>Proponentes!B11</f>
        <v>Unión Temporal Elite 2024</v>
      </c>
      <c r="D17" s="5" cm="1">
        <f t="array" ref="D17:D46">TRANSPOSE('Eva. Puntable'!L41:AO41)/40.5*100</f>
        <v>100</v>
      </c>
      <c r="E17" s="186"/>
      <c r="F17" s="54" t="str">
        <f t="shared" ref="F17:F40" si="0">IF(E17&lt;$O$24,"SI","NO")</f>
        <v>SI</v>
      </c>
      <c r="G17" s="54" t="s">
        <v>348</v>
      </c>
      <c r="H17" s="187" t="s">
        <v>122</v>
      </c>
      <c r="I17" s="156">
        <f>(1-(ABS(($O$25-E17)/$O$25)))*D17</f>
        <v>0</v>
      </c>
      <c r="J17" s="156">
        <f>(D17*(1-((ABS($O$19-E17))/$O$19)))</f>
        <v>0</v>
      </c>
      <c r="K17" s="156">
        <f>IF(E17&lt;=$O$26,(D17*(1-(($O$26-E17)/$O$26))),IF(E17&gt;=$O$26,(D17*(1-((ABS($O$26-E17))/$O$26))),""))</f>
        <v>0</v>
      </c>
      <c r="L17" s="156" t="e">
        <f>(D17*$O$20)/E17</f>
        <v>#DIV/0!</v>
      </c>
      <c r="N17" s="53" t="s">
        <v>349</v>
      </c>
      <c r="O17" s="58">
        <f>MAX(E17:E40)</f>
        <v>3797948603</v>
      </c>
      <c r="Q17" s="63"/>
      <c r="R17"/>
      <c r="S17"/>
      <c r="T17" s="64"/>
    </row>
    <row r="18" spans="1:20" ht="15" x14ac:dyDescent="0.25">
      <c r="A18" s="2">
        <v>1</v>
      </c>
      <c r="B18" s="5">
        <f>Proponentes!A12</f>
        <v>2</v>
      </c>
      <c r="C18" s="5" t="str">
        <f>Proponentes!B12</f>
        <v>Consorcio Señalizar GP</v>
      </c>
      <c r="D18" s="5">
        <v>100</v>
      </c>
      <c r="E18" s="302">
        <f>'Comparativo Precios L2'!S101</f>
        <v>3673451385</v>
      </c>
      <c r="F18" s="54" t="str">
        <f t="shared" si="0"/>
        <v>NO</v>
      </c>
      <c r="G18" s="54"/>
      <c r="H18" s="54" t="s">
        <v>84</v>
      </c>
      <c r="I18" s="156">
        <f t="shared" ref="I18:I40" si="1">(1-(ABS(($O$25-E18)/$O$25)))*D18</f>
        <v>97.732425911574737</v>
      </c>
      <c r="J18" s="156">
        <f t="shared" ref="J18:J40" si="2">(D18*(1-((ABS($O$19-E18))/$O$19)))</f>
        <v>98.061774900360504</v>
      </c>
      <c r="K18" s="156">
        <f t="shared" ref="K18:K40" si="3">IF(E18&lt;=$O$26,(D18*(1-(($O$26-E18)/$O$26))),IF(E18&gt;=$O$26,(D18*(1-((ABS($O$26-E18))/$O$26))),""))</f>
        <v>94.520404716671038</v>
      </c>
      <c r="L18" s="156">
        <f t="shared" ref="L18:L40" si="4">(D18*$O$20)/E18</f>
        <v>91.461650934574706</v>
      </c>
      <c r="N18" s="53" t="s">
        <v>350</v>
      </c>
      <c r="O18" s="58">
        <f>'Mediana L2'!C11</f>
        <v>3627197255</v>
      </c>
      <c r="Q18" s="63"/>
      <c r="R18"/>
      <c r="S18"/>
      <c r="T18" s="64"/>
    </row>
    <row r="19" spans="1:20" ht="15" x14ac:dyDescent="0.25">
      <c r="A19" s="2">
        <v>1</v>
      </c>
      <c r="B19" s="5">
        <f>Proponentes!A13</f>
        <v>3</v>
      </c>
      <c r="C19" s="5" t="str">
        <f>Proponentes!B13</f>
        <v>CREA SAS</v>
      </c>
      <c r="D19" s="5">
        <v>100</v>
      </c>
      <c r="E19" s="54">
        <f>'Comparativo Precios L2'!W101</f>
        <v>3562098151</v>
      </c>
      <c r="F19" s="54" t="str">
        <f t="shared" si="0"/>
        <v>NO</v>
      </c>
      <c r="G19" s="54"/>
      <c r="H19" s="54" t="s">
        <v>84</v>
      </c>
      <c r="I19" s="156">
        <f t="shared" si="1"/>
        <v>99.167539838732651</v>
      </c>
      <c r="J19" s="156">
        <f t="shared" si="2"/>
        <v>98.848174397072526</v>
      </c>
      <c r="K19" s="156">
        <f t="shared" si="3"/>
        <v>97.717804879300331</v>
      </c>
      <c r="L19" s="156">
        <f t="shared" si="4"/>
        <v>94.320794671443622</v>
      </c>
      <c r="N19" s="53" t="s">
        <v>184</v>
      </c>
      <c r="O19" s="58">
        <f>GEOMEAN(E17:E40)</f>
        <v>3603605400.6329675</v>
      </c>
      <c r="Q19" s="63"/>
      <c r="R19"/>
      <c r="S19"/>
      <c r="T19" s="64"/>
    </row>
    <row r="20" spans="1:20" ht="15" x14ac:dyDescent="0.25">
      <c r="A20" s="2">
        <v>1</v>
      </c>
      <c r="B20" s="5">
        <f>Proponentes!A14</f>
        <v>4</v>
      </c>
      <c r="C20" s="5" t="str">
        <f>Proponentes!B14</f>
        <v>UT Cundinamarca Segura</v>
      </c>
      <c r="D20" s="5">
        <v>100</v>
      </c>
      <c r="E20" s="54">
        <f>'Comparativo Precios L2'!AA101</f>
        <v>3627197255</v>
      </c>
      <c r="F20" s="54" t="str">
        <f t="shared" si="0"/>
        <v>NO</v>
      </c>
      <c r="G20" s="54"/>
      <c r="H20" s="54" t="s">
        <v>84</v>
      </c>
      <c r="I20" s="156">
        <f t="shared" si="1"/>
        <v>99.020124364856613</v>
      </c>
      <c r="J20" s="156">
        <f t="shared" si="2"/>
        <v>99.345326367784651</v>
      </c>
      <c r="K20" s="156">
        <f t="shared" si="3"/>
        <v>95.848547218435073</v>
      </c>
      <c r="L20" s="156">
        <f t="shared" si="4"/>
        <v>92.627972696235403</v>
      </c>
      <c r="N20" s="53" t="s">
        <v>351</v>
      </c>
      <c r="O20" s="58">
        <f>MIN(E17:E40)</f>
        <v>3359799283</v>
      </c>
      <c r="Q20" s="267"/>
      <c r="R20" s="283"/>
      <c r="S20" s="268"/>
      <c r="T20" s="282"/>
    </row>
    <row r="21" spans="1:20" ht="15" customHeight="1" x14ac:dyDescent="0.25">
      <c r="A21" s="2">
        <v>1</v>
      </c>
      <c r="B21" s="5">
        <f>Proponentes!A15</f>
        <v>5</v>
      </c>
      <c r="C21" s="5" t="str">
        <f>Proponentes!B15</f>
        <v>PINTUVIAL SAS</v>
      </c>
      <c r="D21" s="5">
        <v>100</v>
      </c>
      <c r="E21" s="54">
        <f>'Comparativo Precios L2'!AE101</f>
        <v>3583928737</v>
      </c>
      <c r="F21" s="54" t="str">
        <f t="shared" si="0"/>
        <v>NO</v>
      </c>
      <c r="G21" s="54"/>
      <c r="H21" s="54" t="s">
        <v>84</v>
      </c>
      <c r="I21" s="156">
        <f t="shared" si="1"/>
        <v>99.7752955532264</v>
      </c>
      <c r="J21" s="156">
        <f t="shared" si="2"/>
        <v>99.453972856475588</v>
      </c>
      <c r="K21" s="156">
        <f t="shared" si="3"/>
        <v>97.090960766028388</v>
      </c>
      <c r="L21" s="156">
        <f t="shared" si="4"/>
        <v>93.746263655130264</v>
      </c>
      <c r="N21" s="53" t="s">
        <v>352</v>
      </c>
      <c r="O21" s="57">
        <f>(O20+O23)/2</f>
        <v>3482618012.6428571</v>
      </c>
      <c r="Q21" s="269"/>
      <c r="R21" s="284"/>
      <c r="S21" s="268"/>
      <c r="T21" s="282"/>
    </row>
    <row r="22" spans="1:20" ht="15" x14ac:dyDescent="0.25">
      <c r="A22" s="2">
        <v>1</v>
      </c>
      <c r="B22" s="5">
        <f>Proponentes!A16</f>
        <v>6</v>
      </c>
      <c r="C22" s="5" t="str">
        <f>Proponentes!B16</f>
        <v>SEGURIDAD Y SERVICIOS SEÑALIZACIÓN S.A.</v>
      </c>
      <c r="D22" s="5">
        <v>100</v>
      </c>
      <c r="E22" s="54">
        <f>'Comparativo Precios L2'!AI101</f>
        <v>3797948603</v>
      </c>
      <c r="F22" s="54" t="str">
        <f t="shared" si="0"/>
        <v>NO</v>
      </c>
      <c r="G22" s="54"/>
      <c r="H22" s="54" t="s">
        <v>84</v>
      </c>
      <c r="I22" s="156">
        <f t="shared" si="1"/>
        <v>94.266467843473663</v>
      </c>
      <c r="J22" s="156">
        <f t="shared" si="2"/>
        <v>94.606978823683193</v>
      </c>
      <c r="K22" s="156">
        <f t="shared" si="3"/>
        <v>90.945587795951027</v>
      </c>
      <c r="L22" s="156">
        <f t="shared" si="4"/>
        <v>88.463526872009126</v>
      </c>
      <c r="N22" s="53" t="s">
        <v>353</v>
      </c>
      <c r="O22" s="154">
        <f>+SQRT(((C12-O23)^2)/A41)</f>
        <v>86100761.663051605</v>
      </c>
      <c r="Q22" s="65" t="s">
        <v>354</v>
      </c>
      <c r="R22" s="69" t="s">
        <v>355</v>
      </c>
      <c r="S22" s="69" t="s">
        <v>356</v>
      </c>
      <c r="T22" s="66" t="s">
        <v>357</v>
      </c>
    </row>
    <row r="23" spans="1:20" ht="15" x14ac:dyDescent="0.25">
      <c r="B23" s="5">
        <f>Proponentes!A17</f>
        <v>7</v>
      </c>
      <c r="C23" s="5" t="str">
        <f>Proponentes!B17</f>
        <v>SOCINTER S.A.</v>
      </c>
      <c r="D23" s="5">
        <v>100</v>
      </c>
      <c r="E23" s="186"/>
      <c r="F23" s="54" t="str">
        <f t="shared" si="0"/>
        <v>SI</v>
      </c>
      <c r="G23" s="185" t="s">
        <v>409</v>
      </c>
      <c r="H23" s="54" t="s">
        <v>84</v>
      </c>
      <c r="I23" s="156">
        <f t="shared" si="1"/>
        <v>0</v>
      </c>
      <c r="J23" s="156">
        <f t="shared" si="2"/>
        <v>0</v>
      </c>
      <c r="K23" s="156">
        <f t="shared" si="3"/>
        <v>0</v>
      </c>
      <c r="L23" s="156" t="e">
        <f t="shared" si="4"/>
        <v>#DIV/0!</v>
      </c>
      <c r="N23" s="53" t="s">
        <v>359</v>
      </c>
      <c r="O23" s="155">
        <f>AVERAGE(E17:E40)</f>
        <v>3605436742.2857141</v>
      </c>
      <c r="Q23" s="67" t="s">
        <v>175</v>
      </c>
      <c r="R23" s="70" t="s">
        <v>360</v>
      </c>
      <c r="S23" s="152">
        <v>4345.32</v>
      </c>
      <c r="T23" s="68">
        <v>45644</v>
      </c>
    </row>
    <row r="24" spans="1:20" ht="13.5" customHeight="1" x14ac:dyDescent="0.2">
      <c r="A24" s="2">
        <v>1</v>
      </c>
      <c r="B24" s="5">
        <f>Proponentes!A18</f>
        <v>8</v>
      </c>
      <c r="C24" s="5" t="str">
        <f>Proponentes!B18</f>
        <v>UT TRACKVIAL</v>
      </c>
      <c r="D24" s="5">
        <v>100</v>
      </c>
      <c r="E24" s="54">
        <f>'Comparativo Precios L2'!AQ101</f>
        <v>3683168565</v>
      </c>
      <c r="F24" s="54" t="str">
        <f t="shared" si="0"/>
        <v>NO</v>
      </c>
      <c r="G24" s="54"/>
      <c r="H24" s="54" t="s">
        <v>84</v>
      </c>
      <c r="I24" s="156">
        <f t="shared" si="1"/>
        <v>97.461903092179767</v>
      </c>
      <c r="J24" s="156">
        <f t="shared" si="2"/>
        <v>97.792123289829206</v>
      </c>
      <c r="K24" s="156">
        <f t="shared" si="3"/>
        <v>94.241385313316314</v>
      </c>
      <c r="L24" s="156">
        <f t="shared" si="4"/>
        <v>91.220350730811589</v>
      </c>
      <c r="N24" s="53" t="s">
        <v>361</v>
      </c>
      <c r="O24" s="155">
        <f>O18-O22</f>
        <v>3541096493.3369484</v>
      </c>
      <c r="Q24" s="270" t="s">
        <v>362</v>
      </c>
      <c r="R24" s="285"/>
      <c r="S24" s="285"/>
      <c r="T24" s="286"/>
    </row>
    <row r="25" spans="1:20" x14ac:dyDescent="0.2">
      <c r="A25" s="2">
        <v>1</v>
      </c>
      <c r="B25" s="5">
        <f>Proponentes!A19</f>
        <v>9</v>
      </c>
      <c r="C25" s="5" t="str">
        <f>Proponentes!B19</f>
        <v>CONSORCIO VIAL COMPROT 2024</v>
      </c>
      <c r="D25" s="5">
        <v>100</v>
      </c>
      <c r="E25" s="54">
        <f>'Comparativo Precios L2'!AU101</f>
        <v>3565174726</v>
      </c>
      <c r="F25" s="54" t="str">
        <f t="shared" si="0"/>
        <v>NO</v>
      </c>
      <c r="G25" s="54"/>
      <c r="H25" s="54" t="s">
        <v>84</v>
      </c>
      <c r="I25" s="156">
        <f t="shared" si="1"/>
        <v>99.253190587517807</v>
      </c>
      <c r="J25" s="156">
        <f t="shared" si="2"/>
        <v>98.933549310748134</v>
      </c>
      <c r="K25" s="156">
        <f t="shared" si="3"/>
        <v>97.629464010768928</v>
      </c>
      <c r="L25" s="156">
        <f t="shared" si="4"/>
        <v>94.23940034404923</v>
      </c>
      <c r="N25" s="53" t="s">
        <v>369</v>
      </c>
      <c r="O25" s="155">
        <f>'Mediana L2'!C13</f>
        <v>3592000121</v>
      </c>
      <c r="Q25" s="287"/>
      <c r="R25" s="288"/>
      <c r="S25" s="288"/>
      <c r="T25" s="289"/>
    </row>
    <row r="26" spans="1:20" x14ac:dyDescent="0.2">
      <c r="A26" s="2">
        <v>1</v>
      </c>
      <c r="B26" s="5">
        <f>Proponentes!A20</f>
        <v>10</v>
      </c>
      <c r="C26" s="5" t="str">
        <f>Proponentes!B20</f>
        <v>FREESTONE CONSTRUCCIONES S.A.S.</v>
      </c>
      <c r="D26" s="5">
        <v>100</v>
      </c>
      <c r="E26" s="54">
        <f>'Comparativo Precios L2'!AY101</f>
        <v>3467862557</v>
      </c>
      <c r="F26" s="54" t="str">
        <f t="shared" si="0"/>
        <v>SI</v>
      </c>
      <c r="G26" s="54" t="s">
        <v>358</v>
      </c>
      <c r="H26" s="54" t="s">
        <v>84</v>
      </c>
      <c r="I26" s="156">
        <f t="shared" si="1"/>
        <v>96.544054570759855</v>
      </c>
      <c r="J26" s="156">
        <f t="shared" si="2"/>
        <v>96.233137967627528</v>
      </c>
      <c r="K26" s="156">
        <f t="shared" si="3"/>
        <v>99.576311395929991</v>
      </c>
      <c r="L26" s="156">
        <f t="shared" si="4"/>
        <v>96.883865141025538</v>
      </c>
      <c r="N26" s="53" t="s">
        <v>364</v>
      </c>
      <c r="O26" s="57">
        <f>(O20+O23)/2</f>
        <v>3482618012.6428571</v>
      </c>
    </row>
    <row r="27" spans="1:20" x14ac:dyDescent="0.2">
      <c r="A27" s="2">
        <v>1</v>
      </c>
      <c r="B27" s="5">
        <f>Proponentes!A22</f>
        <v>12</v>
      </c>
      <c r="C27" s="5" t="str">
        <f>Proponentes!B22</f>
        <v>INGENIEROS CIVILES EN TRAFICO, TRANSPORTE Y VIAS
- ICOVIAS S.A.S.</v>
      </c>
      <c r="D27" s="5">
        <v>100</v>
      </c>
      <c r="E27" s="54">
        <f>'Comparativo Precios L2'!BG101</f>
        <v>3592000121</v>
      </c>
      <c r="F27" s="54" t="str">
        <f t="shared" si="0"/>
        <v>NO</v>
      </c>
      <c r="G27" s="54"/>
      <c r="H27" s="54" t="s">
        <v>84</v>
      </c>
      <c r="I27" s="156">
        <f t="shared" si="1"/>
        <v>100</v>
      </c>
      <c r="J27" s="156">
        <f t="shared" si="2"/>
        <v>99.677953650781831</v>
      </c>
      <c r="K27" s="156">
        <f t="shared" si="3"/>
        <v>96.859198799292486</v>
      </c>
      <c r="L27" s="156">
        <f t="shared" si="4"/>
        <v>93.535611632013087</v>
      </c>
    </row>
    <row r="28" spans="1:20" x14ac:dyDescent="0.2">
      <c r="A28" s="2">
        <v>1</v>
      </c>
      <c r="B28" s="5">
        <f>Proponentes!A23</f>
        <v>13</v>
      </c>
      <c r="C28" s="5" t="str">
        <f>Proponentes!B23</f>
        <v>JAVIER FERNANDO BASTIDAS CAMPAÑA</v>
      </c>
      <c r="D28" s="5">
        <v>100</v>
      </c>
      <c r="E28" s="54">
        <f>'Comparativo Precios L2'!BK101</f>
        <v>3646584896</v>
      </c>
      <c r="F28" s="54" t="str">
        <f t="shared" si="0"/>
        <v>NO</v>
      </c>
      <c r="G28" s="54"/>
      <c r="H28" s="54" t="s">
        <v>84</v>
      </c>
      <c r="I28" s="156">
        <f t="shared" si="1"/>
        <v>98.48037936633466</v>
      </c>
      <c r="J28" s="156">
        <f t="shared" si="2"/>
        <v>98.80731959832552</v>
      </c>
      <c r="K28" s="156">
        <f t="shared" si="3"/>
        <v>95.291849902518791</v>
      </c>
      <c r="L28" s="156">
        <f t="shared" si="4"/>
        <v>92.135501539684981</v>
      </c>
    </row>
    <row r="29" spans="1:20" x14ac:dyDescent="0.2">
      <c r="A29" s="2">
        <v>1</v>
      </c>
      <c r="B29" s="5">
        <f>Proponentes!A24</f>
        <v>14</v>
      </c>
      <c r="C29" s="5" t="str">
        <f>Proponentes!B24</f>
        <v>CONSORCIO MS.</v>
      </c>
      <c r="D29" s="156">
        <v>99.382716049382708</v>
      </c>
      <c r="E29" s="54">
        <f>'Comparativo Precios L2'!BO101</f>
        <v>3625158645</v>
      </c>
      <c r="F29" s="54" t="str">
        <f t="shared" si="0"/>
        <v>NO</v>
      </c>
      <c r="G29" s="54"/>
      <c r="H29" s="54" t="s">
        <v>84</v>
      </c>
      <c r="I29" s="156">
        <f t="shared" si="1"/>
        <v>98.465292868898175</v>
      </c>
      <c r="J29" s="156">
        <f t="shared" si="2"/>
        <v>98.788305805548717</v>
      </c>
      <c r="K29" s="156">
        <f t="shared" si="3"/>
        <v>95.315064891655197</v>
      </c>
      <c r="L29" s="156">
        <f t="shared" si="4"/>
        <v>92.107962940007724</v>
      </c>
    </row>
    <row r="30" spans="1:20" x14ac:dyDescent="0.2">
      <c r="A30" s="2">
        <v>1</v>
      </c>
      <c r="B30" s="5">
        <f>Proponentes!A25</f>
        <v>15</v>
      </c>
      <c r="C30" s="5" t="str">
        <f>Proponentes!B25</f>
        <v>CONSORCIO WIGV SEÑALIZADORES</v>
      </c>
      <c r="D30" s="5">
        <v>100</v>
      </c>
      <c r="E30" s="54">
        <f>'Comparativo Precios L2'!BS101</f>
        <v>3564031984</v>
      </c>
      <c r="F30" s="54" t="str">
        <f t="shared" si="0"/>
        <v>NO</v>
      </c>
      <c r="G30" s="54"/>
      <c r="H30" s="54" t="s">
        <v>84</v>
      </c>
      <c r="I30" s="156">
        <f t="shared" si="1"/>
        <v>99.221377058522648</v>
      </c>
      <c r="J30" s="156">
        <f t="shared" si="2"/>
        <v>98.901838236061678</v>
      </c>
      <c r="K30" s="156">
        <f t="shared" si="3"/>
        <v>97.662276739464744</v>
      </c>
      <c r="L30" s="156">
        <f t="shared" si="4"/>
        <v>94.269616492869275</v>
      </c>
    </row>
    <row r="31" spans="1:20" x14ac:dyDescent="0.2">
      <c r="A31" s="2">
        <v>1</v>
      </c>
      <c r="B31" s="5">
        <f>Proponentes!A26</f>
        <v>16</v>
      </c>
      <c r="C31" s="5" t="str">
        <f>Proponentes!B26</f>
        <v>CONSORCIO SUPER AC2R 2024</v>
      </c>
      <c r="D31" s="5">
        <v>100</v>
      </c>
      <c r="E31" s="54">
        <f>'Comparativo Precios L2'!BW101</f>
        <v>3789312685</v>
      </c>
      <c r="F31" s="54" t="str">
        <f t="shared" si="0"/>
        <v>NO</v>
      </c>
      <c r="G31" s="54"/>
      <c r="H31" s="54" t="s">
        <v>84</v>
      </c>
      <c r="I31" s="156">
        <f t="shared" si="1"/>
        <v>94.506888715107593</v>
      </c>
      <c r="J31" s="156">
        <f t="shared" si="2"/>
        <v>94.846625428677257</v>
      </c>
      <c r="K31" s="156">
        <f t="shared" si="3"/>
        <v>91.193559809207983</v>
      </c>
      <c r="L31" s="156">
        <f t="shared" si="4"/>
        <v>88.665136986445333</v>
      </c>
    </row>
    <row r="32" spans="1:20" x14ac:dyDescent="0.2">
      <c r="A32" s="2">
        <v>1</v>
      </c>
      <c r="B32" s="5">
        <f>Proponentes!A27</f>
        <v>17</v>
      </c>
      <c r="C32" s="5" t="str">
        <f>Proponentes!B27</f>
        <v>CONSORCIO VIAL CUNDINAMARCA 286</v>
      </c>
      <c r="D32" s="5">
        <v>100</v>
      </c>
      <c r="E32" s="54">
        <f>'Comparativo Precios L2'!CA101</f>
        <v>3400024701</v>
      </c>
      <c r="F32" s="54" t="str">
        <f t="shared" si="0"/>
        <v>SI</v>
      </c>
      <c r="G32" s="54" t="s">
        <v>358</v>
      </c>
      <c r="H32" s="54" t="s">
        <v>84</v>
      </c>
      <c r="I32" s="156">
        <f t="shared" si="1"/>
        <v>94.655472897184794</v>
      </c>
      <c r="J32" s="156">
        <f t="shared" si="2"/>
        <v>94.350638402384206</v>
      </c>
      <c r="K32" s="156">
        <f t="shared" si="3"/>
        <v>97.628413126474939</v>
      </c>
      <c r="L32" s="156">
        <f t="shared" si="4"/>
        <v>98.816908065751136</v>
      </c>
    </row>
    <row r="33" spans="1:12" x14ac:dyDescent="0.2">
      <c r="A33" s="2">
        <v>1</v>
      </c>
      <c r="B33" s="5">
        <f>Proponentes!A28</f>
        <v>18</v>
      </c>
      <c r="C33" s="5" t="str">
        <f>Proponentes!B28</f>
        <v>UNIÓN TEMPORAL VSDM</v>
      </c>
      <c r="D33" s="5">
        <v>100</v>
      </c>
      <c r="E33" s="54">
        <f>'Comparativo Precios L2'!CE101</f>
        <v>3795874498</v>
      </c>
      <c r="F33" s="54" t="str">
        <f t="shared" si="0"/>
        <v>NO</v>
      </c>
      <c r="G33" s="54"/>
      <c r="H33" s="54" t="s">
        <v>84</v>
      </c>
      <c r="I33" s="156">
        <f t="shared" si="1"/>
        <v>94.324210185626555</v>
      </c>
      <c r="J33" s="156">
        <f t="shared" si="2"/>
        <v>94.664535208731209</v>
      </c>
      <c r="K33" s="156">
        <f t="shared" si="3"/>
        <v>91.005143710279569</v>
      </c>
      <c r="L33" s="156">
        <f t="shared" si="4"/>
        <v>88.511864256055816</v>
      </c>
    </row>
    <row r="34" spans="1:12" x14ac:dyDescent="0.2">
      <c r="A34" s="2">
        <v>1</v>
      </c>
      <c r="B34" s="5">
        <f>Proponentes!A29</f>
        <v>19</v>
      </c>
      <c r="C34" s="5" t="str">
        <f>Proponentes!B29</f>
        <v>CONSORCIO SEGURIVIAL SM</v>
      </c>
      <c r="D34" s="5">
        <v>100</v>
      </c>
      <c r="E34" s="54">
        <f>'Comparativo Precios L2'!CI101</f>
        <v>3643971831</v>
      </c>
      <c r="F34" s="54" t="str">
        <f t="shared" si="0"/>
        <v>NO</v>
      </c>
      <c r="G34" s="54"/>
      <c r="H34" s="54" t="s">
        <v>84</v>
      </c>
      <c r="I34" s="156">
        <f t="shared" si="1"/>
        <v>98.553126162325086</v>
      </c>
      <c r="J34" s="156">
        <f t="shared" si="2"/>
        <v>98.879832115915292</v>
      </c>
      <c r="K34" s="156">
        <f t="shared" si="3"/>
        <v>95.366881530751172</v>
      </c>
      <c r="L34" s="156">
        <f t="shared" si="4"/>
        <v>92.201571220104199</v>
      </c>
    </row>
    <row r="35" spans="1:12" x14ac:dyDescent="0.2">
      <c r="A35" s="2">
        <v>1</v>
      </c>
      <c r="B35" s="5">
        <f>Proponentes!A30</f>
        <v>20</v>
      </c>
      <c r="C35" s="5" t="str">
        <f>Proponentes!B30</f>
        <v>UNIÓN TEMPORAL INSEAN CUNDINAMARCA 2024</v>
      </c>
      <c r="D35" s="5">
        <v>100</v>
      </c>
      <c r="E35" s="54">
        <f>'Comparativo Precios L2'!CM101</f>
        <v>3680144786</v>
      </c>
      <c r="F35" s="54" t="str">
        <f t="shared" si="0"/>
        <v>NO</v>
      </c>
      <c r="G35" s="54"/>
      <c r="H35" s="54" t="s">
        <v>84</v>
      </c>
      <c r="I35" s="156">
        <f t="shared" si="1"/>
        <v>97.546084019188157</v>
      </c>
      <c r="J35" s="156">
        <f t="shared" si="2"/>
        <v>97.876033115235401</v>
      </c>
      <c r="K35" s="156">
        <f t="shared" si="3"/>
        <v>94.328210195890946</v>
      </c>
      <c r="L35" s="156">
        <f t="shared" si="4"/>
        <v>91.295301635450386</v>
      </c>
    </row>
    <row r="36" spans="1:12" x14ac:dyDescent="0.2">
      <c r="A36" s="2">
        <v>1</v>
      </c>
      <c r="B36" s="5">
        <f>Proponentes!A31</f>
        <v>21</v>
      </c>
      <c r="C36" s="5" t="str">
        <f>Proponentes!B31</f>
        <v>CONSORCIO CUNDINAMARCA VIAL.</v>
      </c>
      <c r="D36" s="5">
        <v>100</v>
      </c>
      <c r="E36" s="54">
        <f>'Comparativo Precios L2'!CQ101</f>
        <v>3636418634</v>
      </c>
      <c r="F36" s="54" t="str">
        <f t="shared" si="0"/>
        <v>NO</v>
      </c>
      <c r="G36" s="54"/>
      <c r="H36" s="54" t="s">
        <v>84</v>
      </c>
      <c r="I36" s="156">
        <f t="shared" si="1"/>
        <v>98.763404468159251</v>
      </c>
      <c r="J36" s="156">
        <f t="shared" si="2"/>
        <v>99.089433228142326</v>
      </c>
      <c r="K36" s="156">
        <f t="shared" si="3"/>
        <v>95.583764260139802</v>
      </c>
      <c r="L36" s="156">
        <f t="shared" si="4"/>
        <v>92.393082897176683</v>
      </c>
    </row>
    <row r="37" spans="1:12" x14ac:dyDescent="0.2">
      <c r="A37" s="2">
        <v>1</v>
      </c>
      <c r="B37" s="5">
        <f>Proponentes!A32</f>
        <v>22</v>
      </c>
      <c r="C37" s="5" t="str">
        <f>Proponentes!B32</f>
        <v>CONSORCIO INGENIO VIAL</v>
      </c>
      <c r="D37" s="5">
        <v>100</v>
      </c>
      <c r="E37" s="54">
        <f>'Comparativo Precios L2'!CU101</f>
        <v>3480023139</v>
      </c>
      <c r="F37" s="54" t="str">
        <f t="shared" si="0"/>
        <v>SI</v>
      </c>
      <c r="G37" s="54" t="s">
        <v>358</v>
      </c>
      <c r="H37" s="54" t="s">
        <v>84</v>
      </c>
      <c r="I37" s="156">
        <f t="shared" si="1"/>
        <v>96.882600828843351</v>
      </c>
      <c r="J37" s="156">
        <f t="shared" si="2"/>
        <v>96.57059394984644</v>
      </c>
      <c r="K37" s="156">
        <f t="shared" si="3"/>
        <v>99.925490718952332</v>
      </c>
      <c r="L37" s="156">
        <f t="shared" si="4"/>
        <v>96.545314464933512</v>
      </c>
    </row>
    <row r="38" spans="1:12" x14ac:dyDescent="0.2">
      <c r="A38" s="2">
        <v>1</v>
      </c>
      <c r="B38" s="5">
        <f>Proponentes!A34</f>
        <v>24</v>
      </c>
      <c r="C38" s="5" t="str">
        <f>Proponentes!B34</f>
        <v>SEÑAL VÍAS SAS</v>
      </c>
      <c r="D38" s="5">
        <v>100</v>
      </c>
      <c r="E38" s="54">
        <f>'Comparativo Precios L2'!DC101</f>
        <v>3359799283</v>
      </c>
      <c r="F38" s="54" t="str">
        <f t="shared" si="0"/>
        <v>SI</v>
      </c>
      <c r="G38" s="54" t="s">
        <v>358</v>
      </c>
      <c r="H38" s="54" t="s">
        <v>84</v>
      </c>
      <c r="I38" s="156">
        <f t="shared" si="1"/>
        <v>93.535611632013087</v>
      </c>
      <c r="J38" s="156">
        <f t="shared" si="2"/>
        <v>93.234383609533296</v>
      </c>
      <c r="K38" s="156">
        <f t="shared" si="3"/>
        <v>96.473379245240466</v>
      </c>
      <c r="L38" s="156">
        <f t="shared" si="4"/>
        <v>100</v>
      </c>
    </row>
    <row r="39" spans="1:12" x14ac:dyDescent="0.2">
      <c r="B39" s="5">
        <f>Proponentes!A35</f>
        <v>25</v>
      </c>
      <c r="C39" s="5" t="str">
        <f>Proponentes!B35</f>
        <v>CONSORCIO GEPAV-TPD.</v>
      </c>
      <c r="D39" s="5">
        <v>100</v>
      </c>
      <c r="E39" s="186"/>
      <c r="F39" s="54" t="str">
        <f t="shared" si="0"/>
        <v>SI</v>
      </c>
      <c r="G39" s="54" t="s">
        <v>348</v>
      </c>
      <c r="H39" s="54" t="s">
        <v>122</v>
      </c>
      <c r="I39" s="156">
        <f t="shared" si="1"/>
        <v>0</v>
      </c>
      <c r="J39" s="156">
        <f t="shared" si="2"/>
        <v>0</v>
      </c>
      <c r="K39" s="156">
        <f t="shared" si="3"/>
        <v>0</v>
      </c>
      <c r="L39" s="156" t="e">
        <f t="shared" si="4"/>
        <v>#DIV/0!</v>
      </c>
    </row>
    <row r="40" spans="1:12" x14ac:dyDescent="0.2">
      <c r="A40" s="2">
        <v>1</v>
      </c>
      <c r="B40" s="5">
        <f>Proponentes!A36</f>
        <v>26</v>
      </c>
      <c r="C40" s="5" t="str">
        <f>Proponentes!B36</f>
        <v>CONSORCIO SANTIAGO</v>
      </c>
      <c r="D40" s="5">
        <v>100</v>
      </c>
      <c r="E40" s="54">
        <f>'Comparativo Precios L2'!DK101</f>
        <v>3539996406</v>
      </c>
      <c r="F40" s="54" t="str">
        <f t="shared" si="0"/>
        <v>SI</v>
      </c>
      <c r="G40" s="54"/>
      <c r="H40" s="54" t="s">
        <v>84</v>
      </c>
      <c r="I40" s="156">
        <f t="shared" si="1"/>
        <v>98.552235154560009</v>
      </c>
      <c r="J40" s="156">
        <f t="shared" si="2"/>
        <v>98.234851279171835</v>
      </c>
      <c r="K40" s="156">
        <f t="shared" si="3"/>
        <v>98.352435060381481</v>
      </c>
      <c r="L40" s="156">
        <f t="shared" si="4"/>
        <v>94.909680622992141</v>
      </c>
    </row>
    <row r="41" spans="1:12" ht="15" hidden="1" x14ac:dyDescent="0.25">
      <c r="A41">
        <f>+COUNTIF(A15:A40,1)</f>
        <v>21</v>
      </c>
      <c r="C41"/>
      <c r="D41" s="2">
        <v>100</v>
      </c>
      <c r="F41" s="54"/>
      <c r="G41" s="54"/>
      <c r="H41" s="54"/>
    </row>
    <row r="42" spans="1:12" hidden="1" x14ac:dyDescent="0.2">
      <c r="D42" s="55">
        <v>100</v>
      </c>
    </row>
    <row r="43" spans="1:12" hidden="1" x14ac:dyDescent="0.2">
      <c r="D43" s="55">
        <v>0</v>
      </c>
    </row>
    <row r="44" spans="1:12" hidden="1" x14ac:dyDescent="0.2">
      <c r="D44" s="2">
        <v>0</v>
      </c>
    </row>
    <row r="45" spans="1:12" hidden="1" x14ac:dyDescent="0.2">
      <c r="D45" s="55">
        <v>0</v>
      </c>
    </row>
    <row r="46" spans="1:12" hidden="1" x14ac:dyDescent="0.2">
      <c r="D46" s="2">
        <v>74.074074074074076</v>
      </c>
    </row>
    <row r="47" spans="1:12" hidden="1" x14ac:dyDescent="0.2"/>
    <row r="48" spans="1:12" hidden="1" x14ac:dyDescent="0.2">
      <c r="D48" s="55"/>
    </row>
    <row r="49" hidden="1" x14ac:dyDescent="0.2"/>
    <row r="50" hidden="1" x14ac:dyDescent="0.2"/>
  </sheetData>
  <sheetProtection algorithmName="SHA-512" hashValue="LpzYu7C+LpmyQoH/ZdxvJEyV4hcFUlvYzkqxaEO41yXfLw1msZQEJZifJsipAcag2zmmPSO2w3j2op772M9ojQ==" saltValue="AfJs5SIXzaveXSOqEMnleg==" spinCount="100000" sheet="1" formatCells="0" formatColumns="0" formatRows="0" insertColumns="0" insertRows="0" insertHyperlinks="0" deleteColumns="0" deleteRows="0" sort="0" autoFilter="0" pivotTables="0"/>
  <autoFilter ref="A16:T46" xr:uid="{F33C985D-3B9E-4FDF-B23B-CFC8596BDEA0}">
    <filterColumn colId="13" showButton="0"/>
  </autoFilter>
  <mergeCells count="34">
    <mergeCell ref="C15:C16"/>
    <mergeCell ref="B15:B16"/>
    <mergeCell ref="B10:B14"/>
    <mergeCell ref="D10:K10"/>
    <mergeCell ref="D11:K11"/>
    <mergeCell ref="D12:K12"/>
    <mergeCell ref="D13:K13"/>
    <mergeCell ref="D14:K14"/>
    <mergeCell ref="D15:D16"/>
    <mergeCell ref="E15:E16"/>
    <mergeCell ref="F15:F16"/>
    <mergeCell ref="H15:H16"/>
    <mergeCell ref="G15:G16"/>
    <mergeCell ref="N16:O16"/>
    <mergeCell ref="C10:C11"/>
    <mergeCell ref="C13:C14"/>
    <mergeCell ref="A1:A16"/>
    <mergeCell ref="B9:L9"/>
    <mergeCell ref="B1:B8"/>
    <mergeCell ref="C1:L1"/>
    <mergeCell ref="C2:L2"/>
    <mergeCell ref="C3:L3"/>
    <mergeCell ref="C4:L4"/>
    <mergeCell ref="C5:L5"/>
    <mergeCell ref="C6:L6"/>
    <mergeCell ref="C7:D7"/>
    <mergeCell ref="C8:D8"/>
    <mergeCell ref="I7:J7"/>
    <mergeCell ref="I8:J8"/>
    <mergeCell ref="S21:T21"/>
    <mergeCell ref="Q20:R20"/>
    <mergeCell ref="S20:T20"/>
    <mergeCell ref="Q21:R21"/>
    <mergeCell ref="Q24:T25"/>
  </mergeCells>
  <conditionalFormatting sqref="F17:H41">
    <cfRule type="cellIs" dxfId="1" priority="1" operator="equal">
      <formula>"SI"</formula>
    </cfRule>
    <cfRule type="cellIs" dxfId="0" priority="2" operator="equal">
      <formula>"""SI"""</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DA6B7-4AF4-42CB-BC85-B4AD90D5F22E}">
  <dimension ref="A1:C22"/>
  <sheetViews>
    <sheetView workbookViewId="0">
      <selection activeCell="F6" sqref="F6"/>
    </sheetView>
  </sheetViews>
  <sheetFormatPr baseColWidth="10" defaultRowHeight="15" x14ac:dyDescent="0.25"/>
  <cols>
    <col min="2" max="2" width="63.140625" bestFit="1" customWidth="1"/>
    <col min="3" max="3" width="19.5703125" bestFit="1" customWidth="1"/>
  </cols>
  <sheetData>
    <row r="1" spans="1:3" x14ac:dyDescent="0.25">
      <c r="A1" s="303"/>
      <c r="B1" s="303" t="s">
        <v>336</v>
      </c>
      <c r="C1" s="303" t="s">
        <v>343</v>
      </c>
    </row>
    <row r="2" spans="1:3" x14ac:dyDescent="0.25">
      <c r="A2" s="305">
        <v>1</v>
      </c>
      <c r="B2" s="305" t="s">
        <v>44</v>
      </c>
      <c r="C2" s="305">
        <v>99.856817707461019</v>
      </c>
    </row>
    <row r="3" spans="1:3" x14ac:dyDescent="0.25">
      <c r="A3" s="304">
        <v>2</v>
      </c>
      <c r="B3" s="304" t="s">
        <v>32</v>
      </c>
      <c r="C3" s="304">
        <v>99.813408125220121</v>
      </c>
    </row>
    <row r="4" spans="1:3" x14ac:dyDescent="0.25">
      <c r="A4" s="304">
        <v>3</v>
      </c>
      <c r="B4" s="304" t="s">
        <v>19</v>
      </c>
      <c r="C4" s="304">
        <v>99.800502132655765</v>
      </c>
    </row>
    <row r="5" spans="1:3" x14ac:dyDescent="0.25">
      <c r="A5" s="304">
        <v>4</v>
      </c>
      <c r="B5" s="304" t="s">
        <v>54</v>
      </c>
      <c r="C5" s="304">
        <v>99.337112916692774</v>
      </c>
    </row>
    <row r="6" spans="1:3" x14ac:dyDescent="0.25">
      <c r="A6" s="304">
        <v>5</v>
      </c>
      <c r="B6" s="304" t="s">
        <v>39</v>
      </c>
      <c r="C6" s="304">
        <v>99.227194762430898</v>
      </c>
    </row>
    <row r="7" spans="1:3" x14ac:dyDescent="0.25">
      <c r="A7" s="304">
        <v>6</v>
      </c>
      <c r="B7" s="304" t="s">
        <v>21</v>
      </c>
      <c r="C7" s="304">
        <v>99.004226843391024</v>
      </c>
    </row>
    <row r="8" spans="1:3" x14ac:dyDescent="0.25">
      <c r="A8" s="304">
        <v>7</v>
      </c>
      <c r="B8" s="304" t="s">
        <v>34</v>
      </c>
      <c r="C8" s="304">
        <v>98.666597214953484</v>
      </c>
    </row>
    <row r="9" spans="1:3" x14ac:dyDescent="0.25">
      <c r="A9" s="304">
        <v>8</v>
      </c>
      <c r="B9" s="304" t="s">
        <v>42</v>
      </c>
      <c r="C9" s="304">
        <v>98.652181840691711</v>
      </c>
    </row>
    <row r="10" spans="1:3" x14ac:dyDescent="0.25">
      <c r="A10" s="304">
        <v>9</v>
      </c>
      <c r="B10" s="304" t="s">
        <v>15</v>
      </c>
      <c r="C10" s="304">
        <v>98.522755080464947</v>
      </c>
    </row>
    <row r="11" spans="1:3" x14ac:dyDescent="0.25">
      <c r="A11" s="304">
        <v>10</v>
      </c>
      <c r="B11" s="304" t="s">
        <v>46</v>
      </c>
      <c r="C11" s="304">
        <v>98.454589059826205</v>
      </c>
    </row>
    <row r="12" spans="1:3" x14ac:dyDescent="0.25">
      <c r="A12" s="304">
        <v>11</v>
      </c>
      <c r="B12" s="304" t="s">
        <v>17</v>
      </c>
      <c r="C12" s="304">
        <v>98.401167896890499</v>
      </c>
    </row>
    <row r="13" spans="1:3" x14ac:dyDescent="0.25">
      <c r="A13" s="304">
        <v>12</v>
      </c>
      <c r="B13" s="304" t="s">
        <v>56</v>
      </c>
      <c r="C13" s="304">
        <v>98.337853247982508</v>
      </c>
    </row>
    <row r="14" spans="1:3" x14ac:dyDescent="0.25">
      <c r="A14" s="304">
        <v>13</v>
      </c>
      <c r="B14" s="304" t="s">
        <v>30</v>
      </c>
      <c r="C14" s="304">
        <v>98.254322875587093</v>
      </c>
    </row>
    <row r="15" spans="1:3" x14ac:dyDescent="0.25">
      <c r="A15" s="304">
        <v>14</v>
      </c>
      <c r="B15" s="304" t="s">
        <v>58</v>
      </c>
      <c r="C15" s="304">
        <v>97.250813779377168</v>
      </c>
    </row>
    <row r="16" spans="1:3" x14ac:dyDescent="0.25">
      <c r="A16" s="304">
        <v>15</v>
      </c>
      <c r="B16" s="304" t="s">
        <v>37</v>
      </c>
      <c r="C16" s="304">
        <v>95.977449774375572</v>
      </c>
    </row>
    <row r="17" spans="1:3" x14ac:dyDescent="0.25">
      <c r="A17" s="304">
        <v>16</v>
      </c>
      <c r="B17" s="304" t="s">
        <v>50</v>
      </c>
      <c r="C17" s="304">
        <v>95.696055320553668</v>
      </c>
    </row>
    <row r="18" spans="1:3" x14ac:dyDescent="0.25">
      <c r="A18" s="304">
        <v>17</v>
      </c>
      <c r="B18" s="304" t="s">
        <v>48</v>
      </c>
      <c r="C18" s="304">
        <v>95.322145004391842</v>
      </c>
    </row>
    <row r="19" spans="1:3" x14ac:dyDescent="0.25">
      <c r="A19" s="304">
        <v>18</v>
      </c>
      <c r="B19" s="304" t="s">
        <v>52</v>
      </c>
      <c r="C19" s="304">
        <v>95.140878224154548</v>
      </c>
    </row>
    <row r="20" spans="1:3" x14ac:dyDescent="0.25">
      <c r="A20" s="304">
        <v>19</v>
      </c>
      <c r="B20" s="304" t="s">
        <v>24</v>
      </c>
      <c r="C20" s="304">
        <v>95.083582117846106</v>
      </c>
    </row>
    <row r="21" spans="1:3" x14ac:dyDescent="0.25">
      <c r="A21" s="304">
        <v>20</v>
      </c>
      <c r="B21" s="304" t="s">
        <v>60</v>
      </c>
      <c r="C21" s="304">
        <v>94.000449416033462</v>
      </c>
    </row>
    <row r="22" spans="1:3" x14ac:dyDescent="0.25">
      <c r="A22" s="304">
        <v>21</v>
      </c>
      <c r="B22" s="304" t="s">
        <v>64</v>
      </c>
      <c r="C22" s="304">
        <v>92.812763526328595</v>
      </c>
    </row>
  </sheetData>
  <sheetProtection algorithmName="SHA-512" hashValue="jLbn/CrFlK7ddwzD7HITanoEvHSqruVpu8g5fZy6q8xZE3ZD/ZMpOtFiCjzZqeV5D7hYEH538/kC994wfTmvAw==" saltValue="nX9abb/5Ni9pSnhiM2t3dw==" spinCount="100000" sheet="1" formatCells="0" formatColumns="0" formatRows="0" insertColumns="0" insertRows="0" insertHyperlinks="0" deleteColumns="0" deleteRows="0" sort="0" autoFilter="0" pivotTables="0"/>
  <autoFilter ref="A1:C1" xr:uid="{595DA6B7-4AF4-42CB-BC85-B4AD90D5F22E}">
    <sortState xmlns:xlrd2="http://schemas.microsoft.com/office/spreadsheetml/2017/richdata2" ref="A2:C26">
      <sortCondition descending="1" ref="C1"/>
    </sortState>
  </autoFilter>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115D7-6BCB-459E-82DB-DF5903746533}">
  <dimension ref="A1:C22"/>
  <sheetViews>
    <sheetView tabSelected="1" workbookViewId="0">
      <selection activeCell="C5" sqref="C5"/>
    </sheetView>
  </sheetViews>
  <sheetFormatPr baseColWidth="10" defaultRowHeight="15" x14ac:dyDescent="0.25"/>
  <cols>
    <col min="2" max="2" width="63.140625" bestFit="1" customWidth="1"/>
    <col min="3" max="3" width="19.5703125" bestFit="1" customWidth="1"/>
  </cols>
  <sheetData>
    <row r="1" spans="1:3" x14ac:dyDescent="0.25">
      <c r="A1" s="303"/>
      <c r="B1" s="303" t="s">
        <v>336</v>
      </c>
      <c r="C1" s="303" t="s">
        <v>343</v>
      </c>
    </row>
    <row r="2" spans="1:3" s="306" customFormat="1" x14ac:dyDescent="0.25">
      <c r="A2" s="305">
        <v>1</v>
      </c>
      <c r="B2" s="305" t="s">
        <v>39</v>
      </c>
      <c r="C2" s="305">
        <v>99.677953650781831</v>
      </c>
    </row>
    <row r="3" spans="1:3" x14ac:dyDescent="0.25">
      <c r="A3" s="304">
        <v>2</v>
      </c>
      <c r="B3" s="304" t="s">
        <v>21</v>
      </c>
      <c r="C3" s="304">
        <v>99.453972856475588</v>
      </c>
    </row>
    <row r="4" spans="1:3" x14ac:dyDescent="0.25">
      <c r="A4" s="304">
        <v>3</v>
      </c>
      <c r="B4" s="304" t="s">
        <v>19</v>
      </c>
      <c r="C4" s="304">
        <v>99.345326367784651</v>
      </c>
    </row>
    <row r="5" spans="1:3" x14ac:dyDescent="0.25">
      <c r="A5" s="304">
        <v>4</v>
      </c>
      <c r="B5" s="304" t="s">
        <v>58</v>
      </c>
      <c r="C5" s="304">
        <v>99.089433228142326</v>
      </c>
    </row>
    <row r="6" spans="1:3" x14ac:dyDescent="0.25">
      <c r="A6" s="304">
        <v>5</v>
      </c>
      <c r="B6" s="304" t="s">
        <v>32</v>
      </c>
      <c r="C6" s="304">
        <v>98.933549310748134</v>
      </c>
    </row>
    <row r="7" spans="1:3" x14ac:dyDescent="0.25">
      <c r="A7" s="304">
        <v>6</v>
      </c>
      <c r="B7" s="304" t="s">
        <v>46</v>
      </c>
      <c r="C7" s="304">
        <v>98.901838236061678</v>
      </c>
    </row>
    <row r="8" spans="1:3" x14ac:dyDescent="0.25">
      <c r="A8" s="304">
        <v>7</v>
      </c>
      <c r="B8" s="304" t="s">
        <v>54</v>
      </c>
      <c r="C8" s="304">
        <v>98.879832115915292</v>
      </c>
    </row>
    <row r="9" spans="1:3" x14ac:dyDescent="0.25">
      <c r="A9" s="304">
        <v>8</v>
      </c>
      <c r="B9" s="304" t="s">
        <v>17</v>
      </c>
      <c r="C9" s="304">
        <v>98.848174397072526</v>
      </c>
    </row>
    <row r="10" spans="1:3" x14ac:dyDescent="0.25">
      <c r="A10" s="304">
        <v>9</v>
      </c>
      <c r="B10" s="304" t="s">
        <v>42</v>
      </c>
      <c r="C10" s="304">
        <v>98.80731959832552</v>
      </c>
    </row>
    <row r="11" spans="1:3" x14ac:dyDescent="0.25">
      <c r="A11" s="304">
        <v>10</v>
      </c>
      <c r="B11" s="304" t="s">
        <v>44</v>
      </c>
      <c r="C11" s="304">
        <v>98.788305805548717</v>
      </c>
    </row>
    <row r="12" spans="1:3" x14ac:dyDescent="0.25">
      <c r="A12" s="304">
        <v>11</v>
      </c>
      <c r="B12" s="304" t="s">
        <v>68</v>
      </c>
      <c r="C12" s="304">
        <v>98.234851279171835</v>
      </c>
    </row>
    <row r="13" spans="1:3" x14ac:dyDescent="0.25">
      <c r="A13" s="304">
        <v>12</v>
      </c>
      <c r="B13" s="304" t="s">
        <v>15</v>
      </c>
      <c r="C13" s="304">
        <v>98.061774900360504</v>
      </c>
    </row>
    <row r="14" spans="1:3" x14ac:dyDescent="0.25">
      <c r="A14" s="304">
        <v>13</v>
      </c>
      <c r="B14" s="304" t="s">
        <v>56</v>
      </c>
      <c r="C14" s="304">
        <v>97.876033115235401</v>
      </c>
    </row>
    <row r="15" spans="1:3" x14ac:dyDescent="0.25">
      <c r="A15" s="304">
        <v>14</v>
      </c>
      <c r="B15" s="304" t="s">
        <v>30</v>
      </c>
      <c r="C15" s="304">
        <v>97.792123289829206</v>
      </c>
    </row>
    <row r="16" spans="1:3" x14ac:dyDescent="0.25">
      <c r="A16" s="304">
        <v>15</v>
      </c>
      <c r="B16" s="304" t="s">
        <v>60</v>
      </c>
      <c r="C16" s="304">
        <v>96.57059394984644</v>
      </c>
    </row>
    <row r="17" spans="1:3" x14ac:dyDescent="0.25">
      <c r="A17" s="304">
        <v>16</v>
      </c>
      <c r="B17" s="304" t="s">
        <v>34</v>
      </c>
      <c r="C17" s="304">
        <v>96.233137967627528</v>
      </c>
    </row>
    <row r="18" spans="1:3" x14ac:dyDescent="0.25">
      <c r="A18" s="304">
        <v>17</v>
      </c>
      <c r="B18" s="304" t="s">
        <v>48</v>
      </c>
      <c r="C18" s="304">
        <v>94.846625428677257</v>
      </c>
    </row>
    <row r="19" spans="1:3" x14ac:dyDescent="0.25">
      <c r="A19" s="304">
        <v>18</v>
      </c>
      <c r="B19" s="304" t="s">
        <v>52</v>
      </c>
      <c r="C19" s="304">
        <v>94.664535208731209</v>
      </c>
    </row>
    <row r="20" spans="1:3" x14ac:dyDescent="0.25">
      <c r="A20" s="304">
        <v>19</v>
      </c>
      <c r="B20" s="304" t="s">
        <v>24</v>
      </c>
      <c r="C20" s="304">
        <v>94.606978823683193</v>
      </c>
    </row>
    <row r="21" spans="1:3" x14ac:dyDescent="0.25">
      <c r="A21" s="304">
        <v>20</v>
      </c>
      <c r="B21" s="304" t="s">
        <v>50</v>
      </c>
      <c r="C21" s="304">
        <v>94.350638402384206</v>
      </c>
    </row>
    <row r="22" spans="1:3" x14ac:dyDescent="0.25">
      <c r="A22" s="304">
        <v>21</v>
      </c>
      <c r="B22" s="304" t="s">
        <v>64</v>
      </c>
      <c r="C22" s="304">
        <v>93.234383609533296</v>
      </c>
    </row>
  </sheetData>
  <sheetProtection algorithmName="SHA-512" hashValue="OtlHzFuzPPJCm1hrTb+2BLEE3B9E8jJETxSsi8xwU7LMlHbmHG5H7UaXGtj5rFRDWIMm7ovTTKgVv+SjdZ5JFA==" saltValue="0OuQW4jMbTJCQvzTzVonKw==" spinCount="100000" sheet="1" formatCells="0" formatColumns="0" formatRows="0" insertColumns="0" insertRows="0" insertHyperlinks="0" deleteColumns="0" deleteRows="0" sort="0" autoFilter="0" pivotTables="0"/>
  <autoFilter ref="A1:C1" xr:uid="{595DA6B7-4AF4-42CB-BC85-B4AD90D5F22E}">
    <sortState xmlns:xlrd2="http://schemas.microsoft.com/office/spreadsheetml/2017/richdata2" ref="A2:C26">
      <sortCondition descending="1" ref="C1"/>
    </sortState>
  </autoFilter>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38A87-7A1C-4C9A-9D51-55267B0EF608}">
  <dimension ref="A1:D22"/>
  <sheetViews>
    <sheetView topLeftCell="A4" workbookViewId="0">
      <selection activeCell="C12" sqref="C12"/>
    </sheetView>
  </sheetViews>
  <sheetFormatPr baseColWidth="10" defaultColWidth="9.140625" defaultRowHeight="15" x14ac:dyDescent="0.25"/>
  <cols>
    <col min="1" max="1" width="23.42578125" customWidth="1"/>
    <col min="2" max="2" width="79.5703125" customWidth="1"/>
    <col min="3" max="3" width="28.5703125" customWidth="1"/>
  </cols>
  <sheetData>
    <row r="1" spans="1:4" x14ac:dyDescent="0.25">
      <c r="A1" t="s">
        <v>9</v>
      </c>
      <c r="B1" t="s">
        <v>336</v>
      </c>
      <c r="C1" t="s">
        <v>338</v>
      </c>
    </row>
    <row r="2" spans="1:4" x14ac:dyDescent="0.25">
      <c r="A2" s="178">
        <v>1</v>
      </c>
      <c r="B2" s="187" t="s">
        <v>24</v>
      </c>
      <c r="C2" s="301">
        <v>3797948603</v>
      </c>
    </row>
    <row r="3" spans="1:4" x14ac:dyDescent="0.25">
      <c r="A3" s="178">
        <v>2</v>
      </c>
      <c r="B3" s="187" t="s">
        <v>52</v>
      </c>
      <c r="C3" s="301">
        <v>3795874498</v>
      </c>
    </row>
    <row r="4" spans="1:4" x14ac:dyDescent="0.25">
      <c r="A4" s="178">
        <v>3</v>
      </c>
      <c r="B4" s="187" t="s">
        <v>48</v>
      </c>
      <c r="C4" s="301">
        <v>3789312685</v>
      </c>
    </row>
    <row r="5" spans="1:4" x14ac:dyDescent="0.25">
      <c r="A5" s="178">
        <v>4</v>
      </c>
      <c r="B5" s="187" t="s">
        <v>30</v>
      </c>
      <c r="C5" s="301">
        <v>3683168565</v>
      </c>
    </row>
    <row r="6" spans="1:4" x14ac:dyDescent="0.25">
      <c r="A6" s="178">
        <v>5</v>
      </c>
      <c r="B6" s="187" t="s">
        <v>56</v>
      </c>
      <c r="C6" s="301">
        <v>3680144786</v>
      </c>
    </row>
    <row r="7" spans="1:4" x14ac:dyDescent="0.25">
      <c r="A7" s="178">
        <v>6</v>
      </c>
      <c r="B7" s="187" t="s">
        <v>15</v>
      </c>
      <c r="C7" s="301">
        <v>3673451385</v>
      </c>
    </row>
    <row r="8" spans="1:4" x14ac:dyDescent="0.25">
      <c r="A8" s="178">
        <v>7</v>
      </c>
      <c r="B8" s="187" t="s">
        <v>42</v>
      </c>
      <c r="C8" s="301">
        <v>3646584896</v>
      </c>
    </row>
    <row r="9" spans="1:4" x14ac:dyDescent="0.25">
      <c r="A9" s="178">
        <v>8</v>
      </c>
      <c r="B9" s="187" t="s">
        <v>54</v>
      </c>
      <c r="C9" s="301">
        <v>3643971831</v>
      </c>
    </row>
    <row r="10" spans="1:4" x14ac:dyDescent="0.25">
      <c r="A10" s="178">
        <v>9</v>
      </c>
      <c r="B10" s="187" t="s">
        <v>58</v>
      </c>
      <c r="C10" s="301">
        <v>3636418634</v>
      </c>
    </row>
    <row r="11" spans="1:4" x14ac:dyDescent="0.25">
      <c r="A11" s="178">
        <v>10</v>
      </c>
      <c r="B11" s="187" t="s">
        <v>19</v>
      </c>
      <c r="C11" s="301">
        <v>3627197255</v>
      </c>
    </row>
    <row r="12" spans="1:4" x14ac:dyDescent="0.25">
      <c r="A12" s="178">
        <v>11</v>
      </c>
      <c r="B12" s="187" t="s">
        <v>44</v>
      </c>
      <c r="C12" s="301">
        <v>3625158645</v>
      </c>
      <c r="D12" t="s">
        <v>350</v>
      </c>
    </row>
    <row r="13" spans="1:4" x14ac:dyDescent="0.25">
      <c r="A13" s="178">
        <v>12</v>
      </c>
      <c r="B13" s="187" t="s">
        <v>39</v>
      </c>
      <c r="C13" s="301">
        <v>3592000121</v>
      </c>
      <c r="D13" t="s">
        <v>365</v>
      </c>
    </row>
    <row r="14" spans="1:4" x14ac:dyDescent="0.25">
      <c r="A14" s="178">
        <v>13</v>
      </c>
      <c r="B14" s="187" t="s">
        <v>21</v>
      </c>
      <c r="C14" s="301">
        <v>3583928737</v>
      </c>
    </row>
    <row r="15" spans="1:4" x14ac:dyDescent="0.25">
      <c r="A15" s="178">
        <v>14</v>
      </c>
      <c r="B15" s="187" t="s">
        <v>32</v>
      </c>
      <c r="C15" s="301">
        <v>3565174726</v>
      </c>
    </row>
    <row r="16" spans="1:4" x14ac:dyDescent="0.25">
      <c r="A16" s="178">
        <v>15</v>
      </c>
      <c r="B16" s="187" t="s">
        <v>46</v>
      </c>
      <c r="C16" s="301">
        <v>3564031984</v>
      </c>
    </row>
    <row r="17" spans="1:3" x14ac:dyDescent="0.25">
      <c r="A17" s="178">
        <v>16</v>
      </c>
      <c r="B17" s="187" t="s">
        <v>17</v>
      </c>
      <c r="C17" s="301">
        <v>3562098151</v>
      </c>
    </row>
    <row r="18" spans="1:3" x14ac:dyDescent="0.25">
      <c r="A18" s="178">
        <v>17</v>
      </c>
      <c r="B18" s="187" t="s">
        <v>68</v>
      </c>
      <c r="C18" s="301">
        <v>3539996406</v>
      </c>
    </row>
    <row r="19" spans="1:3" x14ac:dyDescent="0.25">
      <c r="A19" s="178">
        <v>18</v>
      </c>
      <c r="B19" s="187" t="s">
        <v>60</v>
      </c>
      <c r="C19" s="301">
        <v>3480023139</v>
      </c>
    </row>
    <row r="20" spans="1:3" x14ac:dyDescent="0.25">
      <c r="A20" s="178">
        <v>19</v>
      </c>
      <c r="B20" s="187" t="s">
        <v>34</v>
      </c>
      <c r="C20" s="301">
        <v>3467862557</v>
      </c>
    </row>
    <row r="21" spans="1:3" x14ac:dyDescent="0.25">
      <c r="A21" s="178">
        <v>20</v>
      </c>
      <c r="B21" s="187" t="s">
        <v>50</v>
      </c>
      <c r="C21" s="301">
        <v>3400024701</v>
      </c>
    </row>
    <row r="22" spans="1:3" x14ac:dyDescent="0.25">
      <c r="A22" s="178">
        <v>21</v>
      </c>
      <c r="B22" s="187" t="s">
        <v>64</v>
      </c>
      <c r="C22" s="301">
        <v>3359799283</v>
      </c>
    </row>
  </sheetData>
  <autoFilter ref="A1:C1" xr:uid="{B2D38A87-7A1C-4C9A-9D51-55267B0EF608}">
    <sortState xmlns:xlrd2="http://schemas.microsoft.com/office/spreadsheetml/2017/richdata2" ref="A2:C22">
      <sortCondition descending="1" ref="C1"/>
    </sortState>
  </autoFilter>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3FD88-76EB-479F-8EBD-10980576C5E9}">
  <dimension ref="A1:BB45"/>
  <sheetViews>
    <sheetView topLeftCell="E34" workbookViewId="0">
      <selection activeCell="B48" sqref="B48"/>
    </sheetView>
  </sheetViews>
  <sheetFormatPr baseColWidth="10" defaultColWidth="11.42578125" defaultRowHeight="12.75" x14ac:dyDescent="0.2"/>
  <cols>
    <col min="1" max="1" width="11.42578125" style="2"/>
    <col min="2" max="2" width="43" style="2" customWidth="1"/>
    <col min="3" max="22" width="11.85546875" style="2" customWidth="1"/>
    <col min="23" max="40" width="10.140625" style="2" customWidth="1"/>
    <col min="41" max="43" width="15" style="2" customWidth="1"/>
    <col min="44" max="44" width="16.85546875" style="2" customWidth="1"/>
    <col min="45" max="45" width="15" style="2" customWidth="1"/>
    <col min="46" max="51" width="11.42578125" style="2" customWidth="1"/>
    <col min="52" max="16384" width="11.42578125" style="2"/>
  </cols>
  <sheetData>
    <row r="1" spans="1:54" x14ac:dyDescent="0.2">
      <c r="A1" s="193" t="e" vm="1">
        <v>#VALUE!</v>
      </c>
      <c r="B1" s="193"/>
      <c r="C1" s="221" t="s">
        <v>1</v>
      </c>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row>
    <row r="2" spans="1:54" ht="12.75" customHeight="1" x14ac:dyDescent="0.2">
      <c r="A2" s="193"/>
      <c r="B2" s="193"/>
      <c r="C2" s="221" t="s">
        <v>2</v>
      </c>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row>
    <row r="3" spans="1:54" ht="34.5" customHeight="1" x14ac:dyDescent="0.2">
      <c r="A3" s="193"/>
      <c r="B3" s="193"/>
      <c r="C3" s="221" t="s">
        <v>3</v>
      </c>
      <c r="D3" s="221"/>
      <c r="E3" s="221"/>
      <c r="F3" s="221"/>
      <c r="G3" s="221"/>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1"/>
      <c r="AG3" s="221"/>
      <c r="AH3" s="221"/>
      <c r="AI3" s="221"/>
      <c r="AJ3" s="221"/>
      <c r="AK3" s="221"/>
      <c r="AL3" s="221"/>
      <c r="AM3" s="221"/>
      <c r="AN3" s="221"/>
    </row>
    <row r="4" spans="1:54" x14ac:dyDescent="0.2">
      <c r="A4" s="193"/>
      <c r="B4" s="193"/>
      <c r="C4" s="221"/>
      <c r="D4" s="221"/>
      <c r="E4" s="221"/>
      <c r="F4" s="221"/>
      <c r="G4" s="221"/>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1"/>
      <c r="AG4" s="221"/>
      <c r="AH4" s="221"/>
      <c r="AI4" s="221"/>
      <c r="AJ4" s="221"/>
      <c r="AK4" s="221"/>
      <c r="AL4" s="221"/>
      <c r="AM4" s="221"/>
      <c r="AN4" s="221"/>
    </row>
    <row r="5" spans="1:54" ht="12.75" customHeight="1" x14ac:dyDescent="0.2">
      <c r="A5" s="193"/>
      <c r="B5" s="193"/>
      <c r="C5" s="221" t="s">
        <v>4</v>
      </c>
      <c r="D5" s="221"/>
      <c r="E5" s="221"/>
      <c r="F5" s="221"/>
      <c r="G5" s="221"/>
      <c r="H5" s="221"/>
      <c r="I5" s="221"/>
      <c r="J5" s="221"/>
      <c r="K5" s="221"/>
      <c r="L5" s="221"/>
      <c r="M5" s="221"/>
      <c r="N5" s="221"/>
      <c r="O5" s="221"/>
      <c r="P5" s="221"/>
      <c r="Q5" s="221"/>
      <c r="R5" s="221"/>
      <c r="S5" s="221"/>
      <c r="T5" s="221"/>
      <c r="U5" s="221"/>
      <c r="V5" s="221"/>
      <c r="W5" s="221"/>
      <c r="X5" s="221"/>
      <c r="Y5" s="221"/>
      <c r="Z5" s="221"/>
      <c r="AA5" s="221"/>
      <c r="AB5" s="221"/>
      <c r="AC5" s="221"/>
      <c r="AD5" s="221"/>
      <c r="AE5" s="221"/>
      <c r="AF5" s="221"/>
      <c r="AG5" s="221"/>
      <c r="AH5" s="221"/>
      <c r="AI5" s="221"/>
      <c r="AJ5" s="221"/>
      <c r="AK5" s="221"/>
      <c r="AL5" s="221"/>
      <c r="AM5" s="221"/>
      <c r="AN5" s="221"/>
    </row>
    <row r="6" spans="1:54" x14ac:dyDescent="0.2">
      <c r="A6" s="193"/>
      <c r="B6" s="193"/>
      <c r="C6" s="221"/>
      <c r="D6" s="221"/>
      <c r="E6" s="221"/>
      <c r="F6" s="221"/>
      <c r="G6" s="221"/>
      <c r="H6" s="221"/>
      <c r="I6" s="221"/>
      <c r="J6" s="221"/>
      <c r="K6" s="221"/>
      <c r="L6" s="221"/>
      <c r="M6" s="221"/>
      <c r="N6" s="221"/>
      <c r="O6" s="221"/>
      <c r="P6" s="221"/>
      <c r="Q6" s="221"/>
      <c r="R6" s="221"/>
      <c r="S6" s="221"/>
      <c r="T6" s="221"/>
      <c r="U6" s="221"/>
      <c r="V6" s="221"/>
      <c r="W6" s="221"/>
      <c r="X6" s="221"/>
      <c r="Y6" s="221"/>
      <c r="Z6" s="221"/>
      <c r="AA6" s="221"/>
      <c r="AB6" s="221"/>
      <c r="AC6" s="221"/>
      <c r="AD6" s="221"/>
      <c r="AE6" s="221"/>
      <c r="AF6" s="221"/>
      <c r="AG6" s="221"/>
      <c r="AH6" s="221"/>
      <c r="AI6" s="221"/>
      <c r="AJ6" s="221"/>
      <c r="AK6" s="221"/>
      <c r="AL6" s="221"/>
      <c r="AM6" s="221"/>
      <c r="AN6" s="221"/>
    </row>
    <row r="7" spans="1:54" ht="15" customHeight="1" x14ac:dyDescent="0.2">
      <c r="A7" s="203" t="s">
        <v>5</v>
      </c>
      <c r="B7" s="203"/>
      <c r="C7" s="203"/>
      <c r="D7" s="203"/>
      <c r="E7" s="203"/>
      <c r="F7" s="203"/>
      <c r="G7" s="223">
        <v>4000000000</v>
      </c>
      <c r="H7" s="223"/>
      <c r="I7" s="223"/>
      <c r="J7" s="223"/>
      <c r="K7" s="223"/>
      <c r="L7" s="223"/>
      <c r="M7" s="223"/>
      <c r="N7" s="223"/>
      <c r="O7" s="223"/>
      <c r="P7" s="223"/>
      <c r="Q7" s="223"/>
      <c r="R7" s="223"/>
      <c r="S7" s="223"/>
      <c r="T7" s="221" t="s">
        <v>6</v>
      </c>
      <c r="U7" s="221"/>
      <c r="V7" s="221"/>
      <c r="W7" s="221"/>
      <c r="X7" s="221"/>
      <c r="Y7" s="221"/>
      <c r="Z7" s="221"/>
      <c r="AA7" s="221"/>
      <c r="AB7" s="221"/>
      <c r="AC7" s="221"/>
      <c r="AD7" s="221"/>
      <c r="AE7" s="221"/>
      <c r="AF7" s="221"/>
      <c r="AG7" s="221"/>
      <c r="AH7" s="294">
        <v>1300000</v>
      </c>
      <c r="AI7" s="294"/>
      <c r="AJ7" s="294"/>
      <c r="AK7" s="294"/>
      <c r="AL7" s="294"/>
      <c r="AM7" s="294"/>
      <c r="AN7" s="294"/>
    </row>
    <row r="8" spans="1:54" ht="15" customHeight="1" x14ac:dyDescent="0.2">
      <c r="A8" s="203" t="s">
        <v>7</v>
      </c>
      <c r="B8" s="203"/>
      <c r="C8" s="203"/>
      <c r="D8" s="203"/>
      <c r="E8" s="203"/>
      <c r="F8" s="203"/>
      <c r="G8" s="221">
        <v>1</v>
      </c>
      <c r="H8" s="221"/>
      <c r="I8" s="221"/>
      <c r="J8" s="221"/>
      <c r="K8" s="221"/>
      <c r="L8" s="221"/>
      <c r="M8" s="221"/>
      <c r="N8" s="221"/>
      <c r="O8" s="221"/>
      <c r="P8" s="221"/>
      <c r="Q8" s="221"/>
      <c r="R8" s="221"/>
      <c r="S8" s="221"/>
      <c r="T8" s="221" t="s">
        <v>8</v>
      </c>
      <c r="U8" s="221"/>
      <c r="V8" s="221"/>
      <c r="W8" s="221"/>
      <c r="X8" s="221"/>
      <c r="Y8" s="221"/>
      <c r="Z8" s="221"/>
      <c r="AA8" s="221"/>
      <c r="AB8" s="221"/>
      <c r="AC8" s="221"/>
      <c r="AD8" s="221"/>
      <c r="AE8" s="221"/>
      <c r="AF8" s="221"/>
      <c r="AG8" s="221"/>
      <c r="AH8" s="295">
        <f>G7/AH7</f>
        <v>3076.9230769230771</v>
      </c>
      <c r="AI8" s="295"/>
      <c r="AJ8" s="295"/>
      <c r="AK8" s="295"/>
      <c r="AL8" s="295"/>
      <c r="AM8" s="295"/>
      <c r="AN8" s="295"/>
    </row>
    <row r="9" spans="1:54" x14ac:dyDescent="0.2">
      <c r="A9" s="193"/>
      <c r="B9" s="193"/>
      <c r="C9" s="193"/>
      <c r="D9" s="193"/>
      <c r="E9" s="193"/>
      <c r="F9" s="193"/>
      <c r="G9" s="193"/>
      <c r="H9" s="193"/>
      <c r="I9" s="193"/>
      <c r="J9" s="193"/>
      <c r="K9" s="193"/>
      <c r="L9" s="193"/>
      <c r="M9" s="193"/>
      <c r="N9" s="193"/>
      <c r="O9" s="193"/>
      <c r="P9" s="193"/>
      <c r="Q9" s="193"/>
      <c r="R9" s="193"/>
      <c r="S9" s="193"/>
      <c r="T9" s="193"/>
      <c r="U9" s="193"/>
      <c r="V9" s="193"/>
      <c r="W9" s="193"/>
      <c r="X9" s="193"/>
      <c r="Y9" s="193"/>
      <c r="Z9" s="193"/>
      <c r="AA9" s="193"/>
      <c r="AB9" s="193"/>
      <c r="AC9" s="193"/>
      <c r="AD9" s="193"/>
      <c r="AE9" s="193"/>
      <c r="AF9" s="193"/>
      <c r="AG9" s="193"/>
      <c r="AH9" s="193"/>
      <c r="AI9" s="193"/>
      <c r="AJ9" s="193"/>
      <c r="AK9" s="193"/>
      <c r="AL9" s="193"/>
      <c r="AM9" s="193"/>
      <c r="AN9" s="193"/>
    </row>
    <row r="10" spans="1:54" x14ac:dyDescent="0.2">
      <c r="A10" s="203" t="s">
        <v>370</v>
      </c>
      <c r="B10" s="203"/>
      <c r="C10" s="203"/>
      <c r="D10" s="203"/>
      <c r="E10" s="203"/>
      <c r="F10" s="203"/>
      <c r="G10" s="203"/>
      <c r="H10" s="203"/>
      <c r="I10" s="203"/>
      <c r="J10" s="203"/>
      <c r="K10" s="203"/>
      <c r="L10" s="203"/>
      <c r="M10" s="203"/>
      <c r="N10" s="203"/>
      <c r="O10" s="203"/>
      <c r="P10" s="203"/>
      <c r="Q10" s="203"/>
      <c r="R10" s="203"/>
      <c r="S10" s="203"/>
      <c r="T10" s="203"/>
      <c r="U10" s="203"/>
      <c r="V10" s="203"/>
      <c r="W10" s="203"/>
      <c r="X10" s="203"/>
      <c r="Y10" s="203"/>
      <c r="Z10" s="203"/>
      <c r="AA10" s="203"/>
      <c r="AB10" s="203"/>
      <c r="AC10" s="203"/>
      <c r="AD10" s="203"/>
      <c r="AE10" s="203"/>
      <c r="AF10" s="203"/>
      <c r="AG10" s="203"/>
      <c r="AH10" s="203"/>
      <c r="AI10" s="203"/>
      <c r="AJ10" s="203"/>
      <c r="AK10" s="203"/>
      <c r="AL10" s="203"/>
      <c r="AM10" s="203"/>
      <c r="AN10" s="203"/>
      <c r="AO10" s="203"/>
      <c r="AP10" s="203"/>
      <c r="AQ10" s="203"/>
      <c r="AR10" s="203"/>
      <c r="AS10" s="203"/>
      <c r="AT10" s="203"/>
      <c r="AU10" s="203"/>
      <c r="AV10" s="203"/>
      <c r="AW10" s="203"/>
      <c r="AX10" s="203"/>
      <c r="AY10" s="203"/>
      <c r="AZ10" s="203"/>
      <c r="BA10" s="203"/>
    </row>
    <row r="11" spans="1:54" x14ac:dyDescent="0.2">
      <c r="A11" s="203" t="s">
        <v>371</v>
      </c>
      <c r="B11" s="203"/>
      <c r="C11" s="203"/>
      <c r="D11" s="203"/>
      <c r="E11" s="203"/>
      <c r="F11" s="203"/>
      <c r="G11" s="203"/>
      <c r="H11" s="203"/>
      <c r="I11" s="203"/>
      <c r="J11" s="203"/>
      <c r="K11" s="203"/>
      <c r="L11" s="203"/>
      <c r="M11" s="203"/>
      <c r="N11" s="203"/>
      <c r="O11" s="203"/>
      <c r="P11" s="203"/>
      <c r="Q11" s="203"/>
      <c r="R11" s="203"/>
      <c r="S11" s="203"/>
      <c r="T11" s="203"/>
      <c r="U11" s="203"/>
      <c r="V11" s="203"/>
      <c r="W11" s="203"/>
      <c r="X11" s="203"/>
      <c r="Y11" s="203"/>
      <c r="Z11" s="203"/>
      <c r="AA11" s="203"/>
      <c r="AB11" s="203"/>
      <c r="AC11" s="203"/>
      <c r="AD11" s="203"/>
      <c r="AE11" s="203"/>
      <c r="AF11" s="203"/>
      <c r="AG11" s="203"/>
      <c r="AH11" s="203"/>
      <c r="AI11" s="203"/>
      <c r="AJ11" s="203"/>
      <c r="AK11" s="203"/>
      <c r="AL11" s="203"/>
      <c r="AM11" s="203"/>
      <c r="AN11" s="203"/>
      <c r="AO11" s="203"/>
      <c r="AP11" s="203"/>
      <c r="AQ11" s="203"/>
      <c r="AR11" s="203"/>
      <c r="AS11" s="203"/>
      <c r="AT11" s="203"/>
      <c r="AU11" s="203"/>
      <c r="AV11" s="203"/>
      <c r="AW11" s="203"/>
      <c r="AX11" s="203"/>
      <c r="AY11" s="203"/>
      <c r="AZ11" s="203"/>
      <c r="BA11" s="203"/>
    </row>
    <row r="12" spans="1:54" ht="11.25" customHeight="1" x14ac:dyDescent="0.2">
      <c r="A12" s="247" t="s">
        <v>372</v>
      </c>
      <c r="B12" s="247"/>
      <c r="C12" s="247"/>
      <c r="D12" s="247"/>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c r="AE12" s="247"/>
      <c r="AF12" s="247"/>
      <c r="AG12" s="247"/>
      <c r="AH12" s="247"/>
      <c r="AI12" s="247"/>
      <c r="AJ12" s="247"/>
      <c r="AK12" s="247"/>
      <c r="AL12" s="247"/>
      <c r="AM12" s="247"/>
      <c r="AN12" s="247"/>
      <c r="AO12" s="247"/>
      <c r="AP12" s="247"/>
      <c r="AQ12" s="247"/>
      <c r="AR12" s="247"/>
      <c r="AS12" s="247"/>
      <c r="AT12" s="247"/>
      <c r="AU12" s="247"/>
      <c r="AV12" s="247"/>
      <c r="AW12" s="247"/>
      <c r="AX12" s="247"/>
      <c r="AY12" s="247"/>
      <c r="AZ12" s="247"/>
      <c r="BA12" s="247"/>
    </row>
    <row r="13" spans="1:54" ht="51.75" customHeight="1" x14ac:dyDescent="0.2">
      <c r="A13" s="202" t="s">
        <v>9</v>
      </c>
      <c r="B13" s="202" t="s">
        <v>336</v>
      </c>
      <c r="C13" s="202" t="s">
        <v>373</v>
      </c>
      <c r="D13" s="202"/>
      <c r="E13" s="202"/>
      <c r="F13" s="202"/>
      <c r="G13" s="202"/>
      <c r="H13" s="202"/>
      <c r="I13" s="202"/>
      <c r="J13" s="202"/>
      <c r="K13" s="202"/>
      <c r="L13" s="202"/>
      <c r="M13" s="202"/>
      <c r="N13" s="202"/>
      <c r="O13" s="202"/>
      <c r="P13" s="202"/>
      <c r="Q13" s="202"/>
      <c r="R13" s="202"/>
      <c r="S13" s="202"/>
      <c r="T13" s="202"/>
      <c r="U13" s="202"/>
      <c r="V13" s="202"/>
      <c r="W13" s="202"/>
      <c r="X13" s="202"/>
      <c r="Y13" s="202"/>
      <c r="Z13" s="202"/>
      <c r="AA13" s="202"/>
      <c r="AB13" s="202"/>
      <c r="AC13" s="202"/>
      <c r="AD13" s="202"/>
      <c r="AE13" s="202"/>
      <c r="AF13" s="202"/>
      <c r="AG13" s="202"/>
      <c r="AH13" s="202"/>
      <c r="AI13" s="202"/>
      <c r="AJ13" s="202"/>
      <c r="AK13" s="202"/>
      <c r="AL13" s="202"/>
      <c r="AM13" s="202"/>
      <c r="AN13" s="202"/>
      <c r="AO13" s="202"/>
      <c r="AP13" s="202"/>
      <c r="AQ13" s="202"/>
      <c r="AR13" s="7"/>
      <c r="AS13" s="202" t="s">
        <v>374</v>
      </c>
      <c r="AT13" s="202" t="s">
        <v>375</v>
      </c>
      <c r="AU13" s="202"/>
      <c r="AV13" s="202"/>
      <c r="AW13" s="202"/>
      <c r="AX13" s="202"/>
      <c r="AY13" s="202"/>
      <c r="AZ13" s="202" t="s">
        <v>376</v>
      </c>
      <c r="BA13" s="7" t="s">
        <v>377</v>
      </c>
      <c r="BB13" s="202" t="s">
        <v>378</v>
      </c>
    </row>
    <row r="14" spans="1:54" s="8" customFormat="1" ht="132" customHeight="1" x14ac:dyDescent="0.2">
      <c r="A14" s="202"/>
      <c r="B14" s="202"/>
      <c r="C14" s="296" t="s">
        <v>379</v>
      </c>
      <c r="D14" s="296"/>
      <c r="E14" s="296"/>
      <c r="F14" s="296"/>
      <c r="G14" s="296"/>
      <c r="H14" s="296"/>
      <c r="I14" s="296"/>
      <c r="J14" s="296"/>
      <c r="K14" s="296" t="s">
        <v>380</v>
      </c>
      <c r="L14" s="296"/>
      <c r="M14" s="296"/>
      <c r="N14" s="296"/>
      <c r="O14" s="296"/>
      <c r="P14" s="296"/>
      <c r="Q14" s="296"/>
      <c r="R14" s="296"/>
      <c r="S14" s="296"/>
      <c r="T14" s="296"/>
      <c r="U14" s="296"/>
      <c r="V14" s="296"/>
      <c r="W14" s="296" t="s">
        <v>381</v>
      </c>
      <c r="X14" s="296" t="s">
        <v>382</v>
      </c>
      <c r="Y14" s="296"/>
      <c r="Z14" s="296"/>
      <c r="AA14" s="296"/>
      <c r="AB14" s="296"/>
      <c r="AC14" s="296"/>
      <c r="AD14" s="296"/>
      <c r="AE14" s="296"/>
      <c r="AF14" s="296"/>
      <c r="AG14" s="296" t="s">
        <v>383</v>
      </c>
      <c r="AH14" s="296"/>
      <c r="AI14" s="296"/>
      <c r="AJ14" s="296"/>
      <c r="AK14" s="296"/>
      <c r="AL14" s="296"/>
      <c r="AM14" s="296" t="s">
        <v>384</v>
      </c>
      <c r="AN14" s="296"/>
      <c r="AO14" s="296" t="s">
        <v>385</v>
      </c>
      <c r="AP14" s="296"/>
      <c r="AQ14" s="296"/>
      <c r="AR14" s="296"/>
      <c r="AS14" s="202"/>
      <c r="AT14" s="296" t="s">
        <v>386</v>
      </c>
      <c r="AU14" s="296" t="s">
        <v>387</v>
      </c>
      <c r="AV14" s="296" t="s">
        <v>388</v>
      </c>
      <c r="AW14" s="296" t="s">
        <v>389</v>
      </c>
      <c r="AX14" s="296" t="s">
        <v>390</v>
      </c>
      <c r="AY14" s="296" t="s">
        <v>391</v>
      </c>
      <c r="AZ14" s="202"/>
      <c r="BA14" s="296" t="s">
        <v>316</v>
      </c>
      <c r="BB14" s="202"/>
    </row>
    <row r="15" spans="1:54" s="14" customFormat="1" x14ac:dyDescent="0.25">
      <c r="A15" s="202"/>
      <c r="B15" s="202"/>
      <c r="C15" s="4" t="s">
        <v>82</v>
      </c>
      <c r="D15" s="4" t="s">
        <v>86</v>
      </c>
      <c r="E15" s="4" t="s">
        <v>89</v>
      </c>
      <c r="F15" s="4" t="s">
        <v>92</v>
      </c>
      <c r="G15" s="4" t="s">
        <v>95</v>
      </c>
      <c r="H15" s="4" t="s">
        <v>99</v>
      </c>
      <c r="I15" s="4" t="s">
        <v>101</v>
      </c>
      <c r="J15" s="4" t="s">
        <v>103</v>
      </c>
      <c r="K15" s="4" t="s">
        <v>82</v>
      </c>
      <c r="L15" s="4" t="s">
        <v>86</v>
      </c>
      <c r="M15" s="4" t="s">
        <v>89</v>
      </c>
      <c r="N15" s="4" t="s">
        <v>92</v>
      </c>
      <c r="O15" s="4" t="s">
        <v>95</v>
      </c>
      <c r="P15" s="4" t="s">
        <v>99</v>
      </c>
      <c r="Q15" s="4" t="s">
        <v>101</v>
      </c>
      <c r="R15" s="4" t="s">
        <v>103</v>
      </c>
      <c r="S15" s="4" t="s">
        <v>118</v>
      </c>
      <c r="T15" s="4" t="s">
        <v>120</v>
      </c>
      <c r="U15" s="4" t="s">
        <v>123</v>
      </c>
      <c r="V15" s="4" t="s">
        <v>125</v>
      </c>
      <c r="W15" s="296"/>
      <c r="X15" s="4" t="s">
        <v>82</v>
      </c>
      <c r="Y15" s="4" t="s">
        <v>86</v>
      </c>
      <c r="Z15" s="4" t="s">
        <v>89</v>
      </c>
      <c r="AA15" s="4" t="s">
        <v>92</v>
      </c>
      <c r="AB15" s="4" t="s">
        <v>95</v>
      </c>
      <c r="AC15" s="4" t="s">
        <v>99</v>
      </c>
      <c r="AD15" s="4" t="s">
        <v>101</v>
      </c>
      <c r="AE15" s="4" t="s">
        <v>103</v>
      </c>
      <c r="AF15" s="4" t="s">
        <v>118</v>
      </c>
      <c r="AG15" s="4" t="s">
        <v>82</v>
      </c>
      <c r="AH15" s="4" t="s">
        <v>86</v>
      </c>
      <c r="AI15" s="4" t="s">
        <v>89</v>
      </c>
      <c r="AJ15" s="4" t="s">
        <v>92</v>
      </c>
      <c r="AK15" s="4" t="s">
        <v>95</v>
      </c>
      <c r="AL15" s="4" t="s">
        <v>82</v>
      </c>
      <c r="AM15" s="4" t="s">
        <v>82</v>
      </c>
      <c r="AN15" s="4" t="s">
        <v>86</v>
      </c>
      <c r="AO15" s="4" t="s">
        <v>162</v>
      </c>
      <c r="AP15" s="4" t="s">
        <v>164</v>
      </c>
      <c r="AQ15" s="4" t="s">
        <v>165</v>
      </c>
      <c r="AR15" s="4" t="s">
        <v>392</v>
      </c>
      <c r="AS15" s="202"/>
      <c r="AT15" s="296"/>
      <c r="AU15" s="296"/>
      <c r="AV15" s="296"/>
      <c r="AW15" s="296"/>
      <c r="AX15" s="296"/>
      <c r="AY15" s="296"/>
      <c r="AZ15" s="202"/>
      <c r="BA15" s="296"/>
      <c r="BB15" s="202"/>
    </row>
    <row r="16" spans="1:54" x14ac:dyDescent="0.2">
      <c r="A16" s="4">
        <f>Proponentes!A11</f>
        <v>1</v>
      </c>
      <c r="B16" s="5" t="str">
        <f>Proponentes!B11</f>
        <v>Unión Temporal Elite 2024</v>
      </c>
      <c r="C16" s="5" t="str" cm="1">
        <f t="array" ref="C16:C45">TRANSPOSE('Eva. Técnica'!L13:AO13)</f>
        <v>CUMPLE</v>
      </c>
      <c r="D16" s="5" t="str" cm="1">
        <f t="array" ref="D16:D45">TRANSPOSE('Eva. Técnica'!L14:AO14)</f>
        <v>CUMPLE</v>
      </c>
      <c r="E16" s="5" t="str" cm="1">
        <f t="array" ref="E16:E45">TRANSPOSE('Eva. Técnica'!L15:AO15)</f>
        <v>CUMPLE</v>
      </c>
      <c r="F16" s="5" t="str" cm="1">
        <f t="array" ref="F16:F45">TRANSPOSE('Eva. Técnica'!L16:AO16)</f>
        <v>CUMPLE</v>
      </c>
      <c r="G16" s="5" t="str" cm="1">
        <f t="array" ref="G16:G45">TRANSPOSE('Eva. Técnica'!L17:AO17)</f>
        <v>N/A</v>
      </c>
      <c r="H16" s="5" t="str" cm="1">
        <f t="array" ref="H16:H45">TRANSPOSE('Eva. Técnica'!L18:AO18)</f>
        <v>N/A</v>
      </c>
      <c r="I16" s="5" t="str" cm="1">
        <f t="array" ref="I16:I45">TRANSPOSE('Eva. Técnica'!L19:AO19)</f>
        <v>N/A</v>
      </c>
      <c r="J16" s="5" t="str" cm="1">
        <f t="array" ref="J16:J45">TRANSPOSE('Eva. Técnica'!L20:AO20)</f>
        <v>N/A</v>
      </c>
      <c r="K16" s="5" t="str" cm="1">
        <f t="array" ref="K16:K45">TRANSPOSE('Eva. Técnica'!L22:AO22)</f>
        <v>CUMPLE</v>
      </c>
      <c r="L16" s="5" t="str" cm="1">
        <f t="array" ref="L16:L45">TRANSPOSE('Eva. Técnica'!L23:AO23)</f>
        <v>N/A</v>
      </c>
      <c r="M16" s="5" t="str" cm="1">
        <f t="array" ref="M16:M45">TRANSPOSE('Eva. Técnica'!L24:AO24)</f>
        <v>N/A</v>
      </c>
      <c r="N16" s="5" t="str" cm="1">
        <f t="array" ref="N16:N45">TRANSPOSE('Eva. Técnica'!L25:AO25)</f>
        <v>CUMPLE</v>
      </c>
      <c r="O16" s="5" t="str" cm="1">
        <f t="array" ref="O16:O45">TRANSPOSE('Eva. Técnica'!L26:AO26)</f>
        <v>CUMPLE</v>
      </c>
      <c r="P16" s="5" t="str" cm="1">
        <f t="array" ref="P16:P45">TRANSPOSE('Eva. Técnica'!L27:AO27)</f>
        <v>CUMPLE</v>
      </c>
      <c r="Q16" s="5" t="str" cm="1">
        <f t="array" ref="Q16:Q45">TRANSPOSE('Eva. Técnica'!L28:AO28)</f>
        <v>CUMPLE</v>
      </c>
      <c r="R16" s="5" t="str" cm="1">
        <f t="array" ref="R16:R45">TRANSPOSE('Eva. Técnica'!L29:AO29)</f>
        <v>CUMPLE</v>
      </c>
      <c r="S16" s="5" t="str" cm="1">
        <f t="array" ref="S16:S45">TRANSPOSE('Eva. Técnica'!L30:AO30)</f>
        <v>N/A</v>
      </c>
      <c r="T16" s="5" t="str" cm="1">
        <f t="array" ref="T16:T45">TRANSPOSE('Eva. Técnica'!L31:AO31)</f>
        <v>CUMPLE</v>
      </c>
      <c r="U16" s="5" t="str" cm="1">
        <f t="array" ref="U16:U45">TRANSPOSE('Eva. Técnica'!L32:AO32)</f>
        <v>N/A</v>
      </c>
      <c r="V16" s="5" t="str" cm="1">
        <f t="array" ref="V16:V45">TRANSPOSE('Eva. Técnica'!L33:AO33)</f>
        <v>N/A</v>
      </c>
      <c r="W16" s="5" t="str" cm="1">
        <f t="array" ref="W16:W45">TRANSPOSE('Eva. Técnica'!L35:AO35)</f>
        <v>CUMPLE</v>
      </c>
      <c r="X16" s="5" t="str" cm="1">
        <f t="array" ref="X16:X45">TRANSPOSE('Eva. Técnica'!L38:AO38)</f>
        <v xml:space="preserve">CUMPLE </v>
      </c>
      <c r="Y16" s="5" t="str" cm="1">
        <f t="array" ref="Y16:Y45">TRANSPOSE('Eva. Técnica'!L39:AO39)</f>
        <v xml:space="preserve">CUMPLE </v>
      </c>
      <c r="Z16" s="5" t="str" cm="1">
        <f t="array" ref="Z16:Z45">TRANSPOSE('Eva. Técnica'!L40:AO40)</f>
        <v>CUMPLE</v>
      </c>
      <c r="AA16" s="5" t="str" cm="1">
        <f t="array" ref="AA16:AA45">TRANSPOSE('Eva. Técnica'!L41:AO41)</f>
        <v xml:space="preserve">CUMPLE </v>
      </c>
      <c r="AB16" s="5" t="str" cm="1">
        <f t="array" ref="AB16:AB45">TRANSPOSE('Eva. Técnica'!L42:AO42)</f>
        <v xml:space="preserve">CUMPLE </v>
      </c>
      <c r="AC16" s="5" t="str" cm="1">
        <f t="array" ref="AC16:AC45">TRANSPOSE('Eva. Técnica'!L43:AO43)</f>
        <v xml:space="preserve">CUMPLE </v>
      </c>
      <c r="AD16" s="5" t="str" cm="1">
        <f t="array" ref="AD16:AD45">TRANSPOSE('Eva. Técnica'!L44:AO44)</f>
        <v xml:space="preserve">CUMPLE </v>
      </c>
      <c r="AE16" s="5" t="str" cm="1">
        <f t="array" ref="AE16:AE45">TRANSPOSE('Eva. Técnica'!L45:AO45)</f>
        <v>CUMPLE</v>
      </c>
      <c r="AF16" s="5" t="str" cm="1">
        <f t="array" ref="AF16:AF45">TRANSPOSE('Eva. Técnica'!L46:AO46)</f>
        <v xml:space="preserve">CUMPLE </v>
      </c>
      <c r="AG16" s="5" t="str" cm="1">
        <f t="array" ref="AG16:AG45">TRANSPOSE('Eva. Técnica'!L48:AO48)</f>
        <v xml:space="preserve">CUMPLE </v>
      </c>
      <c r="AH16" s="5" t="str" cm="1">
        <f t="array" ref="AH16:AH45">TRANSPOSE('Eva. Técnica'!L49:AO49)</f>
        <v>CUMPLE</v>
      </c>
      <c r="AI16" s="5" t="str" cm="1">
        <f t="array" ref="AI16:AI45">TRANSPOSE('Eva. Técnica'!L50:AO50)</f>
        <v>N/A</v>
      </c>
      <c r="AJ16" s="5" t="str" cm="1">
        <f t="array" ref="AJ16:AJ45">TRANSPOSE('Eva. Técnica'!L51:AO51)</f>
        <v>N/A</v>
      </c>
      <c r="AK16" s="5" t="str" cm="1">
        <f t="array" ref="AK16:AK45">TRANSPOSE('Eva. Técnica'!L52:AO52)</f>
        <v>N/A</v>
      </c>
      <c r="AL16" s="5" t="str" cm="1">
        <f t="array" ref="AL16:AL45">TRANSPOSE('Eva. Técnica'!L54:AO54)</f>
        <v>N/A</v>
      </c>
      <c r="AM16" s="5" t="str" cm="1">
        <f t="array" ref="AM16:AM45">TRANSPOSE('Eva. Técnica'!L56:AO56)</f>
        <v>N/A</v>
      </c>
      <c r="AN16" s="5" t="str" cm="1">
        <f t="array" ref="AN16:AN45">TRANSPOSE('Eva. Técnica'!L57:AO57)</f>
        <v>N/A</v>
      </c>
      <c r="AO16" s="5" cm="1">
        <f t="array" ref="AO16:AO45">TRANSPOSE('Eva. Técnica'!L61:AO61)</f>
        <v>7899.6900000000005</v>
      </c>
      <c r="AP16" s="5" cm="1">
        <f t="array" ref="AP16:AP44">TRANSPOSE('Eva. Técnica'!M62:AO62)</f>
        <v>34490.949999999997</v>
      </c>
      <c r="AQ16" s="5" cm="1">
        <f t="array" ref="AQ16:AQ45">TRANSPOSE('Eva. Técnica'!L63:AO63)</f>
        <v>0</v>
      </c>
      <c r="AR16" s="5" t="str" cm="1">
        <f t="array" ref="AR16:AR45">TRANSPOSE('Eva. Técnica'!L65:AO65)</f>
        <v>CUMPLE</v>
      </c>
      <c r="AS16" s="1" t="s">
        <v>315</v>
      </c>
      <c r="AT16" s="5" cm="1">
        <f t="array" ref="AT16:AT45">TRANSPOSE('Eva. Puntable'!L13:AO13)</f>
        <v>0</v>
      </c>
      <c r="AU16" s="5" cm="1">
        <f t="array" ref="AU16:AU45">TRANSPOSE('Eva. Puntable'!L26:AO26)</f>
        <v>19</v>
      </c>
      <c r="AV16" s="5" cm="1">
        <f t="array" ref="AV16:AV45">+TRANSPOSE('Eva. Puntable'!L31:AO31)</f>
        <v>20</v>
      </c>
      <c r="AW16" s="5" cm="1">
        <f t="array" ref="AW16:AW45">TRANSPOSE('Eva. Puntable'!L33:AO33)</f>
        <v>1</v>
      </c>
      <c r="AX16" s="5" cm="1">
        <f t="array" ref="AX16:AX45">TRANSPOSE('Eva. Puntable'!L35:AO35)</f>
        <v>0.25</v>
      </c>
      <c r="AY16" s="5" cm="1">
        <f t="array" ref="AY16:AY45">TRANSPOSE('Eva. Puntable'!L37:AO37)</f>
        <v>0.25</v>
      </c>
      <c r="AZ16" s="1">
        <f>AT16+AU16+AV16+AW16+AX16+AY16</f>
        <v>40.5</v>
      </c>
      <c r="BA16" s="5">
        <v>0</v>
      </c>
      <c r="BB16" s="1"/>
    </row>
    <row r="17" spans="1:54" x14ac:dyDescent="0.2">
      <c r="A17" s="4">
        <f>Proponentes!A12</f>
        <v>2</v>
      </c>
      <c r="B17" s="5" t="str">
        <f>Proponentes!B12</f>
        <v>Consorcio Señalizar GP</v>
      </c>
      <c r="C17" s="5" t="str">
        <v xml:space="preserve">CUMPLE  </v>
      </c>
      <c r="D17" s="5" t="str">
        <v xml:space="preserve">CUMPLE  </v>
      </c>
      <c r="E17" s="5" t="str">
        <v>CUMPLE</v>
      </c>
      <c r="F17" s="5" t="str">
        <v>CUMPLE</v>
      </c>
      <c r="G17" s="5" t="str">
        <v>N/A</v>
      </c>
      <c r="H17" s="5" t="str">
        <v>N/A</v>
      </c>
      <c r="I17" s="5" t="str">
        <v>N/A</v>
      </c>
      <c r="J17" s="5" t="str">
        <v>N/A</v>
      </c>
      <c r="K17" s="5" t="str">
        <v>CUMPLE</v>
      </c>
      <c r="L17" s="5" t="str">
        <v>N/A</v>
      </c>
      <c r="M17" s="5" t="str">
        <v>N/A</v>
      </c>
      <c r="N17" s="5" t="str">
        <v>CUMPLE</v>
      </c>
      <c r="O17" s="5" t="str">
        <v>CUMPLE</v>
      </c>
      <c r="P17" s="5" t="str">
        <v>CUMPLE</v>
      </c>
      <c r="Q17" s="5" t="str">
        <v>CUMPLE</v>
      </c>
      <c r="R17" s="5" t="str">
        <v>CUMPLE</v>
      </c>
      <c r="S17" s="5" t="str">
        <v>N/A</v>
      </c>
      <c r="T17" s="5" t="str">
        <v>CUMPLE</v>
      </c>
      <c r="U17" s="5" t="str">
        <v>NA</v>
      </c>
      <c r="V17" s="5" t="str">
        <v>NA</v>
      </c>
      <c r="W17" s="5" t="str">
        <v xml:space="preserve">CUMPLE  </v>
      </c>
      <c r="X17" s="5" t="str">
        <v xml:space="preserve">CUMPLE  </v>
      </c>
      <c r="Y17" s="5" t="str">
        <v>CUMPLE</v>
      </c>
      <c r="Z17" s="5" t="str">
        <v>CUMPLE</v>
      </c>
      <c r="AA17" s="5" t="str">
        <v>CUMPLE</v>
      </c>
      <c r="AB17" s="5" t="str">
        <v>CUMPLE</v>
      </c>
      <c r="AC17" s="5" t="str">
        <v>CUMPLE</v>
      </c>
      <c r="AD17" s="5" t="str">
        <v>CUMPLE</v>
      </c>
      <c r="AE17" s="5" t="str">
        <v>CUMPLE</v>
      </c>
      <c r="AF17" s="5" t="str">
        <v xml:space="preserve">CUMPLE  </v>
      </c>
      <c r="AG17" s="5" t="str">
        <v>N/A</v>
      </c>
      <c r="AH17" s="5" t="str">
        <v>N/A</v>
      </c>
      <c r="AI17" s="5" t="str">
        <v xml:space="preserve">CUMPLE  </v>
      </c>
      <c r="AJ17" s="5" t="str">
        <v>N/A</v>
      </c>
      <c r="AK17" s="5" t="str">
        <v>N/A</v>
      </c>
      <c r="AL17" s="5" t="str">
        <v>N/A</v>
      </c>
      <c r="AM17" s="5" t="str">
        <v>N/A</v>
      </c>
      <c r="AN17" s="5" t="str">
        <v>N/A</v>
      </c>
      <c r="AO17" s="5">
        <v>0</v>
      </c>
      <c r="AP17" s="5">
        <v>0</v>
      </c>
      <c r="AQ17" s="5">
        <v>0</v>
      </c>
      <c r="AR17" s="5" t="str">
        <v>CUMPLE</v>
      </c>
      <c r="AS17" s="1" t="s">
        <v>315</v>
      </c>
      <c r="AT17" s="5">
        <v>0</v>
      </c>
      <c r="AU17" s="5">
        <v>19</v>
      </c>
      <c r="AV17" s="5">
        <v>20</v>
      </c>
      <c r="AW17" s="5">
        <v>1</v>
      </c>
      <c r="AX17" s="5">
        <v>0.25</v>
      </c>
      <c r="AY17" s="5">
        <v>0.25</v>
      </c>
      <c r="AZ17" s="1">
        <f t="shared" ref="AZ17:AZ45" si="0">AT17+AU17+AV17+AW17+AX17+AY17</f>
        <v>40.5</v>
      </c>
      <c r="BA17" s="5">
        <v>0</v>
      </c>
      <c r="BB17" s="1"/>
    </row>
    <row r="18" spans="1:54" x14ac:dyDescent="0.2">
      <c r="A18" s="4">
        <f>Proponentes!A13</f>
        <v>3</v>
      </c>
      <c r="B18" s="5" t="str">
        <f>Proponentes!B13</f>
        <v>CREA SAS</v>
      </c>
      <c r="C18" s="5" t="str">
        <v>CUMPLE</v>
      </c>
      <c r="D18" s="5" t="str">
        <v>CUMPLE</v>
      </c>
      <c r="E18" s="5" t="str">
        <v>CUMPLE</v>
      </c>
      <c r="F18" s="5" t="str">
        <v xml:space="preserve">CUMPLE </v>
      </c>
      <c r="G18" s="5" t="str">
        <v>N/A</v>
      </c>
      <c r="H18" s="5" t="str">
        <v>N/A</v>
      </c>
      <c r="I18" s="5" t="str">
        <v>N/A</v>
      </c>
      <c r="J18" s="5" t="str">
        <v>N/A</v>
      </c>
      <c r="K18" s="5" t="str">
        <v>CUMPLE</v>
      </c>
      <c r="L18" s="5" t="str">
        <v>N/A</v>
      </c>
      <c r="M18" s="5" t="str">
        <v>N/A</v>
      </c>
      <c r="N18" s="5" t="str">
        <v>N/A</v>
      </c>
      <c r="O18" s="5" t="str">
        <v xml:space="preserve">CUMPLE </v>
      </c>
      <c r="P18" s="5" t="str">
        <v>CUMPLE</v>
      </c>
      <c r="Q18" s="5" t="str">
        <v>N/A</v>
      </c>
      <c r="R18" s="5" t="str">
        <v>N/A</v>
      </c>
      <c r="S18" s="5" t="str">
        <v xml:space="preserve">CUMPLE </v>
      </c>
      <c r="T18" s="5" t="str">
        <v xml:space="preserve">CUMPLE </v>
      </c>
      <c r="U18" s="5" t="str">
        <v>N/A</v>
      </c>
      <c r="V18" s="5" t="str">
        <v>N/A</v>
      </c>
      <c r="W18" s="5" t="str">
        <v xml:space="preserve">CUMPLE </v>
      </c>
      <c r="X18" s="5" t="str">
        <v>CUMPLE</v>
      </c>
      <c r="Y18" s="5" t="str">
        <v>CUMPLE</v>
      </c>
      <c r="Z18" s="5" t="str">
        <v xml:space="preserve">CUMPLE </v>
      </c>
      <c r="AA18" s="5" t="str">
        <v>CUMPLE</v>
      </c>
      <c r="AB18" s="5" t="str">
        <v>CUMPLE</v>
      </c>
      <c r="AC18" s="5" t="str">
        <v>CUMPLE</v>
      </c>
      <c r="AD18" s="5" t="str">
        <v>CUMPLE</v>
      </c>
      <c r="AE18" s="5" t="str">
        <v>N/A</v>
      </c>
      <c r="AF18" s="5" t="str">
        <v>N/A</v>
      </c>
      <c r="AG18" s="5" t="str">
        <v>N/A</v>
      </c>
      <c r="AH18" s="5" t="str">
        <v>N/A</v>
      </c>
      <c r="AI18" s="5" t="str">
        <v xml:space="preserve">CUMPLE </v>
      </c>
      <c r="AJ18" s="5" t="str">
        <v>N/A</v>
      </c>
      <c r="AK18" s="5" t="str">
        <v>N/A</v>
      </c>
      <c r="AL18" s="5" t="str">
        <v>N/A</v>
      </c>
      <c r="AM18" s="5" t="str">
        <v>N/A</v>
      </c>
      <c r="AN18" s="5" t="str">
        <v>N/A</v>
      </c>
      <c r="AO18" s="5">
        <v>0</v>
      </c>
      <c r="AP18" s="5">
        <v>13361.52</v>
      </c>
      <c r="AQ18" s="5">
        <v>7310.7999999999993</v>
      </c>
      <c r="AR18" s="5" t="str">
        <v>CUMPLE</v>
      </c>
      <c r="AS18" s="1" t="s">
        <v>315</v>
      </c>
      <c r="AT18" s="5">
        <v>0</v>
      </c>
      <c r="AU18" s="5">
        <v>19</v>
      </c>
      <c r="AV18" s="5">
        <v>20</v>
      </c>
      <c r="AW18" s="5">
        <v>1</v>
      </c>
      <c r="AX18" s="5">
        <v>0.25</v>
      </c>
      <c r="AY18" s="5">
        <v>0.25</v>
      </c>
      <c r="AZ18" s="1">
        <f t="shared" si="0"/>
        <v>40.5</v>
      </c>
      <c r="BA18" s="5">
        <v>0</v>
      </c>
      <c r="BB18" s="1"/>
    </row>
    <row r="19" spans="1:54" x14ac:dyDescent="0.2">
      <c r="A19" s="4">
        <f>Proponentes!A14</f>
        <v>4</v>
      </c>
      <c r="B19" s="5" t="str">
        <f>Proponentes!B14</f>
        <v>UT Cundinamarca Segura</v>
      </c>
      <c r="C19" s="5" t="str">
        <v>CUMPLE</v>
      </c>
      <c r="D19" s="5" t="str">
        <v>CUMPLE</v>
      </c>
      <c r="E19" s="5" t="str">
        <v>CUMPLE</v>
      </c>
      <c r="F19" s="5" t="str">
        <v>CUMPLE</v>
      </c>
      <c r="G19" s="5" t="str">
        <v>N/A</v>
      </c>
      <c r="H19" s="5" t="str">
        <v>N/A</v>
      </c>
      <c r="I19" s="5" t="str">
        <v>N/A</v>
      </c>
      <c r="J19" s="5" t="str">
        <v>N/A</v>
      </c>
      <c r="K19" s="5" t="str">
        <v>CUMPLE</v>
      </c>
      <c r="L19" s="5" t="str">
        <v>N/A</v>
      </c>
      <c r="M19" s="5" t="str">
        <v>N/A</v>
      </c>
      <c r="N19" s="5" t="str">
        <v>CUMPLE</v>
      </c>
      <c r="O19" s="5" t="str">
        <v>CUMPLE</v>
      </c>
      <c r="P19" s="5" t="str">
        <v>CUMPLE</v>
      </c>
      <c r="Q19" s="5" t="str">
        <v>CUMPLE</v>
      </c>
      <c r="R19" s="5" t="str">
        <v>CUMPLE</v>
      </c>
      <c r="S19" s="5" t="str">
        <v>N/A</v>
      </c>
      <c r="T19" s="5" t="str">
        <v xml:space="preserve">CUMPLE </v>
      </c>
      <c r="U19" s="5" t="str">
        <v>N/A</v>
      </c>
      <c r="V19" s="5" t="str">
        <v>N/A</v>
      </c>
      <c r="W19" s="5" t="str">
        <v>CUMPLE</v>
      </c>
      <c r="X19" s="5" t="str">
        <v>CUMPLE</v>
      </c>
      <c r="Y19" s="5" t="str">
        <v>CUMPLE</v>
      </c>
      <c r="Z19" s="5" t="str">
        <v>CUMPLE</v>
      </c>
      <c r="AA19" s="5" t="str">
        <v>CUMPLE</v>
      </c>
      <c r="AB19" s="5" t="str">
        <v>CUMPLE</v>
      </c>
      <c r="AC19" s="5" t="str">
        <v xml:space="preserve">CUMPLE </v>
      </c>
      <c r="AD19" s="5" t="str">
        <v xml:space="preserve">CUMPLE </v>
      </c>
      <c r="AE19" s="5" t="str">
        <v>CUMPLE</v>
      </c>
      <c r="AF19" s="5" t="str">
        <v>CUMPLE</v>
      </c>
      <c r="AG19" s="5" t="str">
        <v>N/A</v>
      </c>
      <c r="AH19" s="5" t="str">
        <v>N/A</v>
      </c>
      <c r="AI19" s="5" t="str">
        <v xml:space="preserve">CUMPLE </v>
      </c>
      <c r="AJ19" s="5" t="str">
        <v>N/A</v>
      </c>
      <c r="AK19" s="5" t="str">
        <v>N/A</v>
      </c>
      <c r="AL19" s="5" t="str">
        <v>N/A</v>
      </c>
      <c r="AM19" s="5" t="str">
        <v>N/A</v>
      </c>
      <c r="AN19" s="5" t="str">
        <v>N/A</v>
      </c>
      <c r="AO19" s="5">
        <v>0</v>
      </c>
      <c r="AP19" s="5">
        <v>0</v>
      </c>
      <c r="AQ19" s="5">
        <v>0</v>
      </c>
      <c r="AR19" s="5" t="str">
        <v>CUMPLE</v>
      </c>
      <c r="AS19" s="1" t="s">
        <v>315</v>
      </c>
      <c r="AT19" s="5">
        <v>0</v>
      </c>
      <c r="AU19" s="5">
        <v>19</v>
      </c>
      <c r="AV19" s="5">
        <v>20</v>
      </c>
      <c r="AW19" s="5">
        <v>1</v>
      </c>
      <c r="AX19" s="5">
        <v>0.25</v>
      </c>
      <c r="AY19" s="5">
        <v>0.25</v>
      </c>
      <c r="AZ19" s="1">
        <f t="shared" si="0"/>
        <v>40.5</v>
      </c>
      <c r="BA19" s="5">
        <v>0</v>
      </c>
      <c r="BB19" s="1"/>
    </row>
    <row r="20" spans="1:54" x14ac:dyDescent="0.2">
      <c r="A20" s="4">
        <f>Proponentes!A15</f>
        <v>5</v>
      </c>
      <c r="B20" s="5" t="str">
        <f>Proponentes!B15</f>
        <v>PINTUVIAL SAS</v>
      </c>
      <c r="C20" s="5" t="str">
        <v>CUMPLE</v>
      </c>
      <c r="D20" s="5" t="str">
        <v>CUMPLE</v>
      </c>
      <c r="E20" s="5" t="str">
        <v>CUMPLE</v>
      </c>
      <c r="F20" s="5" t="str">
        <v>CUMPLE</v>
      </c>
      <c r="G20" s="5" t="str">
        <v>N/A</v>
      </c>
      <c r="H20" s="5" t="str">
        <v>N/A</v>
      </c>
      <c r="I20" s="5" t="str">
        <v>N/A</v>
      </c>
      <c r="J20" s="5" t="str">
        <v>N/A</v>
      </c>
      <c r="K20" s="5" t="str">
        <v>CUMPLE</v>
      </c>
      <c r="L20" s="5" t="str">
        <v>N/A</v>
      </c>
      <c r="M20" s="5" t="str">
        <v>N/A</v>
      </c>
      <c r="N20" s="5" t="str">
        <v>CUMPLE</v>
      </c>
      <c r="O20" s="5" t="str">
        <v>CUMPLE</v>
      </c>
      <c r="P20" s="5" t="str">
        <v>CUMPLE</v>
      </c>
      <c r="Q20" s="5" t="str">
        <v>CUMPLE</v>
      </c>
      <c r="R20" s="5" t="str">
        <v>N/A</v>
      </c>
      <c r="S20" s="5" t="str">
        <v>N/A</v>
      </c>
      <c r="T20" s="5" t="str">
        <v>CUMPLE</v>
      </c>
      <c r="U20" s="5" t="str">
        <v>N/A</v>
      </c>
      <c r="V20" s="5" t="str">
        <v>N/A</v>
      </c>
      <c r="W20" s="5" t="str">
        <v>CUMPLE</v>
      </c>
      <c r="X20" s="5" t="str">
        <v>CUMPLE</v>
      </c>
      <c r="Y20" s="5" t="str">
        <v>CUMPLE</v>
      </c>
      <c r="Z20" s="5" t="str">
        <v>CUMPLE</v>
      </c>
      <c r="AA20" s="5" t="str">
        <v>CUMPLE</v>
      </c>
      <c r="AB20" s="5" t="str">
        <v>CUMPLE</v>
      </c>
      <c r="AC20" s="5" t="str">
        <v>CUMPLE</v>
      </c>
      <c r="AD20" s="5" t="str">
        <v>CUMPLE</v>
      </c>
      <c r="AE20" s="5" t="str">
        <v>CUMPLE</v>
      </c>
      <c r="AF20" s="5" t="str">
        <v>CUMPLE</v>
      </c>
      <c r="AG20" s="5" t="str">
        <v>CUMPLE</v>
      </c>
      <c r="AH20" s="5" t="str">
        <v>CUMPLE</v>
      </c>
      <c r="AI20" s="5" t="str">
        <v>CUMPLE</v>
      </c>
      <c r="AJ20" s="5" t="str">
        <v>N/A</v>
      </c>
      <c r="AK20" s="5" t="str">
        <v>N/A</v>
      </c>
      <c r="AL20" s="5" t="str">
        <v>N/A</v>
      </c>
      <c r="AM20" s="5" t="str">
        <v>N/A</v>
      </c>
      <c r="AN20" s="5" t="str">
        <v>N/A</v>
      </c>
      <c r="AO20" s="5">
        <v>8018.47</v>
      </c>
      <c r="AP20" s="5">
        <v>22404.660000000003</v>
      </c>
      <c r="AQ20" s="5">
        <v>0</v>
      </c>
      <c r="AR20" s="5" t="str">
        <v>CUMPLE</v>
      </c>
      <c r="AS20" s="1" t="s">
        <v>315</v>
      </c>
      <c r="AT20" s="5">
        <v>0</v>
      </c>
      <c r="AU20" s="5">
        <v>19</v>
      </c>
      <c r="AV20" s="5">
        <v>20</v>
      </c>
      <c r="AW20" s="5">
        <v>1</v>
      </c>
      <c r="AX20" s="5">
        <v>0.25</v>
      </c>
      <c r="AY20" s="5">
        <v>0.25</v>
      </c>
      <c r="AZ20" s="1">
        <f t="shared" si="0"/>
        <v>40.5</v>
      </c>
      <c r="BA20" s="5">
        <v>0</v>
      </c>
      <c r="BB20" s="1"/>
    </row>
    <row r="21" spans="1:54" x14ac:dyDescent="0.2">
      <c r="A21" s="4">
        <f>Proponentes!A16</f>
        <v>6</v>
      </c>
      <c r="B21" s="5" t="str">
        <f>Proponentes!B16</f>
        <v>SEGURIDAD Y SERVICIOS SEÑALIZACIÓN S.A.</v>
      </c>
      <c r="C21" s="5" t="str">
        <v>CUMPLE</v>
      </c>
      <c r="D21" s="5" t="str">
        <v>CUMPLE</v>
      </c>
      <c r="E21" s="5" t="str">
        <v>CUMPLE</v>
      </c>
      <c r="F21" s="5" t="str">
        <v>CUMPLE</v>
      </c>
      <c r="G21" s="5" t="str">
        <v>N/A</v>
      </c>
      <c r="H21" s="5" t="str">
        <v>N/A</v>
      </c>
      <c r="I21" s="5" t="str">
        <v>N/A</v>
      </c>
      <c r="J21" s="5" t="str">
        <v>N/A</v>
      </c>
      <c r="K21" s="5" t="str">
        <v>CUMPLE</v>
      </c>
      <c r="L21" s="5" t="str">
        <v>N/A</v>
      </c>
      <c r="M21" s="5" t="str">
        <v>N/A</v>
      </c>
      <c r="N21" s="5" t="str">
        <v>CUMPLE</v>
      </c>
      <c r="O21" s="5" t="str">
        <v>CUMPLE</v>
      </c>
      <c r="P21" s="5" t="str">
        <v>CUMPLE</v>
      </c>
      <c r="Q21" s="5" t="str">
        <v>CUMPLE</v>
      </c>
      <c r="R21" s="5" t="str">
        <v>CUMPLE</v>
      </c>
      <c r="S21" s="5" t="str">
        <v>N/A</v>
      </c>
      <c r="T21" s="5" t="str">
        <v>CUMPLE</v>
      </c>
      <c r="U21" s="5" t="str">
        <v>N/A</v>
      </c>
      <c r="V21" s="5" t="str">
        <v>N/A</v>
      </c>
      <c r="W21" s="5" t="str">
        <v>CUMPLE</v>
      </c>
      <c r="X21" s="5" t="str">
        <v>CUMPLE</v>
      </c>
      <c r="Y21" s="5" t="str">
        <v>CUMPLE</v>
      </c>
      <c r="Z21" s="5" t="str">
        <v>CUMPLE</v>
      </c>
      <c r="AA21" s="5" t="str">
        <v>CUMPLE</v>
      </c>
      <c r="AB21" s="5" t="str">
        <v>CUMPLE</v>
      </c>
      <c r="AC21" s="5" t="str">
        <v>CUMPLE</v>
      </c>
      <c r="AD21" s="5" t="str">
        <v>CUMPLE</v>
      </c>
      <c r="AE21" s="5" t="str">
        <v>CUMPLE</v>
      </c>
      <c r="AF21" s="5" t="str">
        <v>CUMPLE</v>
      </c>
      <c r="AG21" s="5" t="str">
        <v>N/A</v>
      </c>
      <c r="AH21" s="5" t="str">
        <v>N/A</v>
      </c>
      <c r="AI21" s="5" t="str">
        <v>CUMPLE</v>
      </c>
      <c r="AJ21" s="5" t="str">
        <v>N/A</v>
      </c>
      <c r="AK21" s="5" t="str">
        <v>N/A</v>
      </c>
      <c r="AL21" s="5" t="str">
        <v>N/A</v>
      </c>
      <c r="AM21" s="5" t="str">
        <v>N/A</v>
      </c>
      <c r="AN21" s="5" t="str">
        <v>N/A</v>
      </c>
      <c r="AO21" s="5">
        <v>0</v>
      </c>
      <c r="AP21" s="5">
        <v>23877.5</v>
      </c>
      <c r="AQ21" s="5">
        <v>0</v>
      </c>
      <c r="AR21" s="5" t="str">
        <v>CUMPLE</v>
      </c>
      <c r="AS21" s="1" t="s">
        <v>315</v>
      </c>
      <c r="AT21" s="5">
        <v>0</v>
      </c>
      <c r="AU21" s="5">
        <v>19</v>
      </c>
      <c r="AV21" s="5">
        <v>20</v>
      </c>
      <c r="AW21" s="5">
        <v>1</v>
      </c>
      <c r="AX21" s="5">
        <v>0.25</v>
      </c>
      <c r="AY21" s="5">
        <v>0.25</v>
      </c>
      <c r="AZ21" s="1">
        <f t="shared" si="0"/>
        <v>40.5</v>
      </c>
      <c r="BA21" s="5">
        <v>0</v>
      </c>
      <c r="BB21" s="1"/>
    </row>
    <row r="22" spans="1:54" x14ac:dyDescent="0.2">
      <c r="A22" s="4">
        <f>Proponentes!A17</f>
        <v>7</v>
      </c>
      <c r="B22" s="5" t="str">
        <f>Proponentes!B17</f>
        <v>SOCINTER S.A.</v>
      </c>
      <c r="C22" s="5" t="str">
        <v>CUMPLE</v>
      </c>
      <c r="D22" s="5" t="str">
        <v>CUMPLE</v>
      </c>
      <c r="E22" s="5" t="str">
        <v>CUMPLE</v>
      </c>
      <c r="F22" s="5" t="str">
        <v>CUMPLE</v>
      </c>
      <c r="G22" s="5" t="str">
        <v>N/A</v>
      </c>
      <c r="H22" s="5" t="str">
        <v>N/A</v>
      </c>
      <c r="I22" s="5" t="str">
        <v>N/A</v>
      </c>
      <c r="J22" s="5" t="str">
        <v>N/A</v>
      </c>
      <c r="K22" s="5" t="str">
        <v>CUMPLE</v>
      </c>
      <c r="L22" s="5" t="str">
        <v>N/A</v>
      </c>
      <c r="M22" s="5" t="str">
        <v>N/A</v>
      </c>
      <c r="N22" s="5" t="str">
        <v>CUMPLE</v>
      </c>
      <c r="O22" s="5" t="str">
        <v>CUMPLE</v>
      </c>
      <c r="P22" s="5" t="str">
        <v>CUMPLE</v>
      </c>
      <c r="Q22" s="5" t="str">
        <v>CUMPLE</v>
      </c>
      <c r="R22" s="5" t="str">
        <v>CUMPLE</v>
      </c>
      <c r="S22" s="5" t="str">
        <v>N/A</v>
      </c>
      <c r="T22" s="5" t="str">
        <v xml:space="preserve">CUMPLE </v>
      </c>
      <c r="U22" s="5" t="str">
        <v>N/A</v>
      </c>
      <c r="V22" s="5" t="str">
        <v>N/A</v>
      </c>
      <c r="W22" s="5" t="str">
        <v>CUMPLE</v>
      </c>
      <c r="X22" s="5" t="str">
        <v>CUMPLE</v>
      </c>
      <c r="Y22" s="5" t="str">
        <v>CUMPLE</v>
      </c>
      <c r="Z22" s="5" t="str">
        <v>CUMPLE</v>
      </c>
      <c r="AA22" s="5" t="str">
        <v>CUMPLE</v>
      </c>
      <c r="AB22" s="5" t="str">
        <v>CUMPLE</v>
      </c>
      <c r="AC22" s="5" t="str">
        <v>CUMPLE</v>
      </c>
      <c r="AD22" s="5" t="str">
        <v>CUMPLE</v>
      </c>
      <c r="AE22" s="5" t="str">
        <v>CUMPLE</v>
      </c>
      <c r="AF22" s="5" t="str">
        <v>CUMPLE</v>
      </c>
      <c r="AG22" s="5" t="str">
        <v>CUMPLE</v>
      </c>
      <c r="AH22" s="5" t="str">
        <v>CUMPLE</v>
      </c>
      <c r="AI22" s="5" t="str">
        <v>CUMPLE</v>
      </c>
      <c r="AJ22" s="5" t="str">
        <v>N/A</v>
      </c>
      <c r="AK22" s="5" t="str">
        <v>N/A</v>
      </c>
      <c r="AL22" s="5" t="str">
        <v>N/A</v>
      </c>
      <c r="AM22" s="5" t="str">
        <v>N/A</v>
      </c>
      <c r="AN22" s="5" t="str">
        <v>N/A</v>
      </c>
      <c r="AO22" s="5">
        <v>0</v>
      </c>
      <c r="AP22" s="5">
        <v>0</v>
      </c>
      <c r="AQ22" s="5">
        <v>0</v>
      </c>
      <c r="AR22" s="5" t="str">
        <v>CUMPLE</v>
      </c>
      <c r="AS22" s="1" t="s">
        <v>315</v>
      </c>
      <c r="AT22" s="5">
        <v>0</v>
      </c>
      <c r="AU22" s="5">
        <v>19</v>
      </c>
      <c r="AV22" s="5">
        <v>20</v>
      </c>
      <c r="AW22" s="5">
        <v>1</v>
      </c>
      <c r="AX22" s="5">
        <v>0.25</v>
      </c>
      <c r="AY22" s="5">
        <v>0.25</v>
      </c>
      <c r="AZ22" s="1">
        <f t="shared" si="0"/>
        <v>40.5</v>
      </c>
      <c r="BA22" s="5">
        <v>0</v>
      </c>
      <c r="BB22" s="1"/>
    </row>
    <row r="23" spans="1:54" x14ac:dyDescent="0.2">
      <c r="A23" s="4">
        <f>Proponentes!A18</f>
        <v>8</v>
      </c>
      <c r="B23" s="5" t="str">
        <f>Proponentes!B18</f>
        <v>UT TRACKVIAL</v>
      </c>
      <c r="C23" s="5" t="str">
        <v>CUMPLE</v>
      </c>
      <c r="D23" s="5" t="str">
        <v>CUMPLE</v>
      </c>
      <c r="E23" s="5" t="str">
        <v>CUMPLE</v>
      </c>
      <c r="F23" s="5" t="str">
        <v>CUMPLE</v>
      </c>
      <c r="G23" s="5" t="str">
        <v>N/A</v>
      </c>
      <c r="H23" s="5" t="str">
        <v>N/A</v>
      </c>
      <c r="I23" s="5" t="str">
        <v>N/A</v>
      </c>
      <c r="J23" s="5" t="str">
        <v>N/A</v>
      </c>
      <c r="K23" s="5" t="str">
        <v>CUMPLE</v>
      </c>
      <c r="L23" s="5" t="str">
        <v>N/A</v>
      </c>
      <c r="M23" s="5" t="str">
        <v>N/A</v>
      </c>
      <c r="N23" s="5" t="str">
        <v>CUMPLE</v>
      </c>
      <c r="O23" s="5" t="str">
        <v>CUMPLE</v>
      </c>
      <c r="P23" s="5" t="str">
        <v>CUMPLE</v>
      </c>
      <c r="Q23" s="5" t="str">
        <v>CUMPLE</v>
      </c>
      <c r="R23" s="5" t="str">
        <v>CUMPLE</v>
      </c>
      <c r="S23" s="5" t="str">
        <v>N/A</v>
      </c>
      <c r="T23" s="5" t="str">
        <v>CUMPLE</v>
      </c>
      <c r="U23" s="5" t="str">
        <v>N/A</v>
      </c>
      <c r="V23" s="5" t="str">
        <v>N/A</v>
      </c>
      <c r="W23" s="5" t="str">
        <v>CUMPLE</v>
      </c>
      <c r="X23" s="5" t="str">
        <v>CUMPLE</v>
      </c>
      <c r="Y23" s="5" t="str">
        <v>CUMPLE</v>
      </c>
      <c r="Z23" s="5" t="str">
        <v>CUMPLE</v>
      </c>
      <c r="AA23" s="5" t="str">
        <v>CUMPLE</v>
      </c>
      <c r="AB23" s="5" t="str">
        <v>CUMPLE</v>
      </c>
      <c r="AC23" s="5" t="str">
        <v>CUMPLE</v>
      </c>
      <c r="AD23" s="5" t="str">
        <v>CUMPLE</v>
      </c>
      <c r="AE23" s="5" t="str">
        <v>CUMPLE</v>
      </c>
      <c r="AF23" s="5" t="str">
        <v>CUMPLE</v>
      </c>
      <c r="AG23" s="5" t="str">
        <v>CUMPLE</v>
      </c>
      <c r="AH23" s="5" t="str">
        <v>N/A</v>
      </c>
      <c r="AI23" s="5" t="str">
        <v>N/A</v>
      </c>
      <c r="AJ23" s="5" t="str">
        <v>N/A</v>
      </c>
      <c r="AK23" s="5" t="str">
        <v>N/A</v>
      </c>
      <c r="AL23" s="5" t="str">
        <v>N/A</v>
      </c>
      <c r="AM23" s="5" t="str">
        <v>N/A</v>
      </c>
      <c r="AN23" s="5" t="str">
        <v>N/A</v>
      </c>
      <c r="AO23" s="5">
        <v>7114.92</v>
      </c>
      <c r="AP23" s="5">
        <v>29238.3</v>
      </c>
      <c r="AQ23" s="5">
        <v>0</v>
      </c>
      <c r="AR23" s="5" t="str">
        <v>CUMPLE</v>
      </c>
      <c r="AS23" s="1" t="s">
        <v>315</v>
      </c>
      <c r="AT23" s="5">
        <v>0</v>
      </c>
      <c r="AU23" s="5">
        <v>19</v>
      </c>
      <c r="AV23" s="5">
        <v>20</v>
      </c>
      <c r="AW23" s="5">
        <v>1</v>
      </c>
      <c r="AX23" s="5">
        <v>0.25</v>
      </c>
      <c r="AY23" s="5">
        <v>0.25</v>
      </c>
      <c r="AZ23" s="1">
        <f t="shared" si="0"/>
        <v>40.5</v>
      </c>
      <c r="BA23" s="5">
        <v>0</v>
      </c>
      <c r="BB23" s="1"/>
    </row>
    <row r="24" spans="1:54" x14ac:dyDescent="0.2">
      <c r="A24" s="4">
        <f>Proponentes!A19</f>
        <v>9</v>
      </c>
      <c r="B24" s="5" t="str">
        <f>Proponentes!B19</f>
        <v>CONSORCIO VIAL COMPROT 2024</v>
      </c>
      <c r="C24" s="5" t="str">
        <v>CUMPLE</v>
      </c>
      <c r="D24" s="5" t="str">
        <v xml:space="preserve"> CUMPLE</v>
      </c>
      <c r="E24" s="5" t="str">
        <v>CUMPLE</v>
      </c>
      <c r="F24" s="5" t="str">
        <v>CUMPLE</v>
      </c>
      <c r="G24" s="5" t="str">
        <v>N/A</v>
      </c>
      <c r="H24" s="5" t="str">
        <v>N/A</v>
      </c>
      <c r="I24" s="5" t="str">
        <v>N/A</v>
      </c>
      <c r="J24" s="5" t="str">
        <v>N/A</v>
      </c>
      <c r="K24" s="5" t="str">
        <v>CUMPLE</v>
      </c>
      <c r="L24" s="5" t="str">
        <v>N/A</v>
      </c>
      <c r="M24" s="5" t="str">
        <v>N/A</v>
      </c>
      <c r="N24" s="5" t="str">
        <v>CUMPLE</v>
      </c>
      <c r="O24" s="5" t="str">
        <v>CUMPLE</v>
      </c>
      <c r="P24" s="5" t="str">
        <v>CUMPLE</v>
      </c>
      <c r="Q24" s="5" t="str">
        <v>CUMPLE</v>
      </c>
      <c r="R24" s="5" t="str">
        <v>CUMPLE</v>
      </c>
      <c r="S24" s="5" t="str">
        <v>CUMPLE</v>
      </c>
      <c r="T24" s="5" t="str">
        <v>CUMPLE</v>
      </c>
      <c r="U24" s="5" t="str">
        <v>N/A</v>
      </c>
      <c r="V24" s="5" t="str">
        <v>N/A</v>
      </c>
      <c r="W24" s="5" t="str">
        <v>CUMPLE</v>
      </c>
      <c r="X24" s="5" t="str">
        <v>CUMPLE</v>
      </c>
      <c r="Y24" s="5" t="str">
        <v>CUMPLE</v>
      </c>
      <c r="Z24" s="5" t="str">
        <v>CUMPLE</v>
      </c>
      <c r="AA24" s="5" t="str">
        <v>CUMPLE</v>
      </c>
      <c r="AB24" s="5" t="str">
        <v>CUMPLE</v>
      </c>
      <c r="AC24" s="5" t="str">
        <v>CUMPLE</v>
      </c>
      <c r="AD24" s="5" t="str">
        <v>CUMPLE</v>
      </c>
      <c r="AE24" s="5" t="str">
        <v>CUMPLE</v>
      </c>
      <c r="AF24" s="5" t="str">
        <v>CUMPLE</v>
      </c>
      <c r="AG24" s="5" t="str">
        <v>CUMPLE</v>
      </c>
      <c r="AH24" s="5" t="str">
        <v>CUMPLE</v>
      </c>
      <c r="AI24" s="5" t="str">
        <v>CUMPLE</v>
      </c>
      <c r="AJ24" s="5" t="str">
        <v>N/A</v>
      </c>
      <c r="AK24" s="5" t="str">
        <v>N/A</v>
      </c>
      <c r="AL24" s="5" t="str">
        <v>N/A</v>
      </c>
      <c r="AM24" s="5" t="str">
        <v>N/A</v>
      </c>
      <c r="AN24" s="5" t="str">
        <v>N/A</v>
      </c>
      <c r="AO24" s="5">
        <v>0</v>
      </c>
      <c r="AP24" s="5">
        <v>16086.650000000001</v>
      </c>
      <c r="AQ24" s="5">
        <v>0</v>
      </c>
      <c r="AR24" s="5" t="str">
        <v>CUMPLE</v>
      </c>
      <c r="AS24" s="1" t="s">
        <v>315</v>
      </c>
      <c r="AT24" s="5">
        <v>0</v>
      </c>
      <c r="AU24" s="5">
        <v>19</v>
      </c>
      <c r="AV24" s="5">
        <v>20</v>
      </c>
      <c r="AW24" s="5">
        <v>1</v>
      </c>
      <c r="AX24" s="5">
        <v>0.25</v>
      </c>
      <c r="AY24" s="5">
        <v>0.25</v>
      </c>
      <c r="AZ24" s="1">
        <f t="shared" si="0"/>
        <v>40.5</v>
      </c>
      <c r="BA24" s="5">
        <v>0</v>
      </c>
      <c r="BB24" s="1"/>
    </row>
    <row r="25" spans="1:54" x14ac:dyDescent="0.2">
      <c r="A25" s="4">
        <f>Proponentes!A20</f>
        <v>10</v>
      </c>
      <c r="B25" s="5" t="str">
        <f>Proponentes!B20</f>
        <v>FREESTONE CONSTRUCCIONES S.A.S.</v>
      </c>
      <c r="C25" s="5" t="str">
        <v>CUMPLE</v>
      </c>
      <c r="D25" s="5" t="str">
        <v>CUMPLE</v>
      </c>
      <c r="E25" s="5" t="str">
        <v>CUMPLE</v>
      </c>
      <c r="F25" s="5" t="str">
        <v>CUMPLE</v>
      </c>
      <c r="G25" s="5" t="str">
        <v>N/A</v>
      </c>
      <c r="H25" s="5" t="str">
        <v>N/A</v>
      </c>
      <c r="I25" s="5" t="str">
        <v>N/A</v>
      </c>
      <c r="J25" s="5" t="str">
        <v>N/A</v>
      </c>
      <c r="K25" s="5" t="str">
        <v>CUMPLE</v>
      </c>
      <c r="L25" s="5" t="str">
        <v>N/A</v>
      </c>
      <c r="M25" s="5" t="str">
        <v>N/A</v>
      </c>
      <c r="N25" s="5" t="str">
        <v>CUMPLE</v>
      </c>
      <c r="O25" s="5" t="str">
        <v>CUMPLE</v>
      </c>
      <c r="P25" s="5" t="str">
        <v>CUMPLE</v>
      </c>
      <c r="Q25" s="5" t="str">
        <v>CUMPLE</v>
      </c>
      <c r="R25" s="5" t="str">
        <v>N/A</v>
      </c>
      <c r="S25" s="5" t="str">
        <v>N/A</v>
      </c>
      <c r="T25" s="5" t="str">
        <v>CUMPLE</v>
      </c>
      <c r="U25" s="5" t="str">
        <v>N/A</v>
      </c>
      <c r="V25" s="5" t="str">
        <v>N/A</v>
      </c>
      <c r="W25" s="5" t="str">
        <v>CUMPLE</v>
      </c>
      <c r="X25" s="5" t="str">
        <v>CUMPLE</v>
      </c>
      <c r="Y25" s="5" t="str">
        <v>CUMPLE</v>
      </c>
      <c r="Z25" s="5" t="str">
        <v>CUMPLE</v>
      </c>
      <c r="AA25" s="5" t="str">
        <v>CUMPLE</v>
      </c>
      <c r="AB25" s="5" t="str">
        <v>CUMPLE</v>
      </c>
      <c r="AC25" s="5" t="str">
        <v>CUMPLE</v>
      </c>
      <c r="AD25" s="5" t="str">
        <v>CUMPLE</v>
      </c>
      <c r="AE25" s="5" t="str">
        <v>CUMPLE</v>
      </c>
      <c r="AF25" s="5" t="str">
        <v>CUMPLE</v>
      </c>
      <c r="AG25" s="5" t="str">
        <v>CUMPLE</v>
      </c>
      <c r="AH25" s="5" t="str">
        <v>CUMPLE</v>
      </c>
      <c r="AI25" s="5" t="str">
        <v>CUMPLE</v>
      </c>
      <c r="AJ25" s="5" t="str">
        <v>N/A</v>
      </c>
      <c r="AK25" s="5" t="str">
        <v>N/A</v>
      </c>
      <c r="AL25" s="5" t="str">
        <v>N/A</v>
      </c>
      <c r="AM25" s="5" t="str">
        <v>N/A</v>
      </c>
      <c r="AN25" s="5" t="str">
        <v>N/A</v>
      </c>
      <c r="AO25" s="5">
        <v>0</v>
      </c>
      <c r="AP25" s="5">
        <v>0</v>
      </c>
      <c r="AQ25" s="5">
        <v>0</v>
      </c>
      <c r="AR25" s="5" t="str">
        <v>CUMPLE</v>
      </c>
      <c r="AS25" s="1" t="s">
        <v>315</v>
      </c>
      <c r="AT25" s="5">
        <v>0</v>
      </c>
      <c r="AU25" s="5">
        <v>19</v>
      </c>
      <c r="AV25" s="5">
        <v>20</v>
      </c>
      <c r="AW25" s="5">
        <v>1</v>
      </c>
      <c r="AX25" s="5">
        <v>0.25</v>
      </c>
      <c r="AY25" s="5">
        <v>0.25</v>
      </c>
      <c r="AZ25" s="1">
        <f t="shared" si="0"/>
        <v>40.5</v>
      </c>
      <c r="BA25" s="5">
        <v>0</v>
      </c>
      <c r="BB25" s="1"/>
    </row>
    <row r="26" spans="1:54" x14ac:dyDescent="0.2">
      <c r="A26" s="4">
        <f>Proponentes!A21</f>
        <v>11</v>
      </c>
      <c r="B26" s="5" t="str">
        <f>Proponentes!B21</f>
        <v>NSP DE COLOMBIA S.A.S.</v>
      </c>
      <c r="C26" s="5" t="str">
        <v>CUMPLE</v>
      </c>
      <c r="D26" s="5" t="str">
        <v>CUMPLE</v>
      </c>
      <c r="E26" s="5" t="str">
        <v>CUMPLE</v>
      </c>
      <c r="F26" s="5" t="str">
        <v>CUMPLE</v>
      </c>
      <c r="G26" s="5" t="str">
        <v>N/A</v>
      </c>
      <c r="H26" s="5" t="str">
        <v>N/A</v>
      </c>
      <c r="I26" s="5" t="str">
        <v>N/A</v>
      </c>
      <c r="J26" s="5" t="str">
        <v>N/A</v>
      </c>
      <c r="K26" s="5" t="str">
        <v>CUMPLE</v>
      </c>
      <c r="L26" s="5" t="str">
        <v>N/A</v>
      </c>
      <c r="M26" s="5" t="str">
        <v>N/A</v>
      </c>
      <c r="N26" s="5" t="str">
        <v>CUMPLE</v>
      </c>
      <c r="O26" s="5" t="str">
        <v>CUMPLE</v>
      </c>
      <c r="P26" s="5" t="str">
        <v>CUMPLE</v>
      </c>
      <c r="Q26" s="5" t="str">
        <v>CUMPLE</v>
      </c>
      <c r="R26" s="5" t="str">
        <v>CUMPLE - CON OBSERVACIÓN ABAJO</v>
      </c>
      <c r="S26" s="5" t="str">
        <v>N/A</v>
      </c>
      <c r="T26" s="5" t="str">
        <v>CUMPLE - CON OBSERVACIÓN ABAJO</v>
      </c>
      <c r="U26" s="5" t="str">
        <v>N/A</v>
      </c>
      <c r="V26" s="5" t="str">
        <v>N/A</v>
      </c>
      <c r="W26" s="5" t="str">
        <v>CUMPLE</v>
      </c>
      <c r="X26" s="5" t="str">
        <v>CUMPLE</v>
      </c>
      <c r="Y26" s="5" t="str">
        <v>CUMPLE</v>
      </c>
      <c r="Z26" s="5" t="str">
        <v>CUMPLE</v>
      </c>
      <c r="AA26" s="5" t="str">
        <v>CUMPLE</v>
      </c>
      <c r="AB26" s="5" t="str">
        <v>CUMPLE</v>
      </c>
      <c r="AC26" s="5" t="str">
        <v>CUMPLE</v>
      </c>
      <c r="AD26" s="5" t="str">
        <v>CUMPLE</v>
      </c>
      <c r="AE26" s="5" t="str">
        <v>CUMPLE</v>
      </c>
      <c r="AF26" s="5" t="str">
        <v>CUMPLE</v>
      </c>
      <c r="AG26" s="5" t="str">
        <v>CUMPLE</v>
      </c>
      <c r="AH26" s="5" t="str">
        <v>N/A</v>
      </c>
      <c r="AI26" s="5" t="str">
        <v>CUMPLE</v>
      </c>
      <c r="AJ26" s="5" t="str">
        <v>N/A</v>
      </c>
      <c r="AK26" s="5" t="str">
        <v>N/A</v>
      </c>
      <c r="AL26" s="5" t="str">
        <v>N/A</v>
      </c>
      <c r="AM26" s="5" t="str">
        <v>N/A</v>
      </c>
      <c r="AN26" s="5" t="str">
        <v>N/A</v>
      </c>
      <c r="AO26" s="5">
        <v>4682.51</v>
      </c>
      <c r="AP26" s="5">
        <v>14368.838599999999</v>
      </c>
      <c r="AQ26" s="5">
        <v>0</v>
      </c>
      <c r="AR26" s="5" t="str">
        <v>CUMPLE</v>
      </c>
      <c r="AS26" s="1" t="s">
        <v>315</v>
      </c>
      <c r="AT26" s="5">
        <v>0</v>
      </c>
      <c r="AU26" s="5">
        <v>19</v>
      </c>
      <c r="AV26" s="5">
        <v>20</v>
      </c>
      <c r="AW26" s="5">
        <v>1</v>
      </c>
      <c r="AX26" s="5">
        <v>0.25</v>
      </c>
      <c r="AY26" s="5">
        <v>0.25</v>
      </c>
      <c r="AZ26" s="1">
        <f t="shared" si="0"/>
        <v>40.5</v>
      </c>
      <c r="BA26" s="5">
        <v>0</v>
      </c>
      <c r="BB26" s="1"/>
    </row>
    <row r="27" spans="1:54" x14ac:dyDescent="0.2">
      <c r="A27" s="4">
        <f>Proponentes!A22</f>
        <v>12</v>
      </c>
      <c r="B27" s="5" t="str">
        <f>Proponentes!B22</f>
        <v>INGENIEROS CIVILES EN TRAFICO, TRANSPORTE Y VIAS
- ICOVIAS S.A.S.</v>
      </c>
      <c r="C27" s="5" t="str">
        <v>CUMPLE</v>
      </c>
      <c r="D27" s="5" t="str">
        <v>CUMPLE</v>
      </c>
      <c r="E27" s="5" t="str">
        <v>CUMPLE</v>
      </c>
      <c r="F27" s="5" t="str">
        <v>CUMPLE</v>
      </c>
      <c r="G27" s="5" t="str">
        <v>N/A</v>
      </c>
      <c r="H27" s="5" t="str">
        <v>N/A</v>
      </c>
      <c r="I27" s="5" t="str">
        <v>N/A</v>
      </c>
      <c r="J27" s="5" t="str">
        <v>N/A</v>
      </c>
      <c r="K27" s="5" t="str">
        <v>CUMPLE</v>
      </c>
      <c r="L27" s="5" t="str">
        <v>N/A</v>
      </c>
      <c r="M27" s="5" t="str">
        <v>N/A</v>
      </c>
      <c r="N27" s="5" t="str">
        <v>CUMPLE</v>
      </c>
      <c r="O27" s="5" t="str">
        <v>CUMPLE</v>
      </c>
      <c r="P27" s="5" t="str">
        <v>CUMPLE</v>
      </c>
      <c r="Q27" s="5" t="str">
        <v>CUMPLE</v>
      </c>
      <c r="R27" s="5" t="str">
        <v>CUMPLE</v>
      </c>
      <c r="S27" s="5" t="str">
        <v>N/A</v>
      </c>
      <c r="T27" s="5" t="str">
        <v>CUMPLE</v>
      </c>
      <c r="U27" s="5" t="str">
        <v>N/A</v>
      </c>
      <c r="V27" s="5" t="str">
        <v>N/A</v>
      </c>
      <c r="W27" s="5" t="str">
        <v>CUMPLE</v>
      </c>
      <c r="X27" s="5" t="str">
        <v>CUMPLE</v>
      </c>
      <c r="Y27" s="5" t="str">
        <v>CUMPLE</v>
      </c>
      <c r="Z27" s="5" t="str">
        <v>CUMPLE</v>
      </c>
      <c r="AA27" s="5" t="str">
        <v>CUMPLE</v>
      </c>
      <c r="AB27" s="5" t="str">
        <v>CUMPLE</v>
      </c>
      <c r="AC27" s="5" t="str">
        <v>CUMPLE</v>
      </c>
      <c r="AD27" s="5" t="str">
        <v>CUMPLE</v>
      </c>
      <c r="AE27" s="5" t="str">
        <v>CUMPLE</v>
      </c>
      <c r="AF27" s="5" t="str">
        <v>CUMPLE</v>
      </c>
      <c r="AG27" s="5" t="str">
        <v>CUMPLE</v>
      </c>
      <c r="AH27" s="5" t="str">
        <v>CUMPLE</v>
      </c>
      <c r="AI27" s="5" t="str">
        <v>CUMPLE</v>
      </c>
      <c r="AJ27" s="5" t="str">
        <v>N/A</v>
      </c>
      <c r="AK27" s="5" t="str">
        <v>N/A</v>
      </c>
      <c r="AL27" s="5" t="str">
        <v>N/A</v>
      </c>
      <c r="AM27" s="5" t="str">
        <v>N/A</v>
      </c>
      <c r="AN27" s="5" t="str">
        <v>N/A</v>
      </c>
      <c r="AO27" s="5">
        <v>0</v>
      </c>
      <c r="AP27" s="5">
        <v>0</v>
      </c>
      <c r="AQ27" s="5">
        <v>0</v>
      </c>
      <c r="AR27" s="5" t="str">
        <v>CUMPLE</v>
      </c>
      <c r="AS27" s="1" t="s">
        <v>315</v>
      </c>
      <c r="AT27" s="5">
        <v>0</v>
      </c>
      <c r="AU27" s="5">
        <v>19</v>
      </c>
      <c r="AV27" s="5">
        <v>20</v>
      </c>
      <c r="AW27" s="5">
        <v>1</v>
      </c>
      <c r="AX27" s="5">
        <v>0.25</v>
      </c>
      <c r="AY27" s="5">
        <v>0.25</v>
      </c>
      <c r="AZ27" s="1">
        <f t="shared" si="0"/>
        <v>40.5</v>
      </c>
      <c r="BA27" s="5">
        <v>0</v>
      </c>
      <c r="BB27" s="1"/>
    </row>
    <row r="28" spans="1:54" x14ac:dyDescent="0.2">
      <c r="A28" s="4">
        <f>Proponentes!A23</f>
        <v>13</v>
      </c>
      <c r="B28" s="5" t="str">
        <f>Proponentes!B23</f>
        <v>JAVIER FERNANDO BASTIDAS CAMPAÑA</v>
      </c>
      <c r="C28" s="5" t="str">
        <v>CUMPLE</v>
      </c>
      <c r="D28" s="5" t="str">
        <v>CUMPLE</v>
      </c>
      <c r="E28" s="5" t="str">
        <v>CUMPLE</v>
      </c>
      <c r="F28" s="5" t="str">
        <v>CUMPLE</v>
      </c>
      <c r="G28" s="5" t="str">
        <v>N/A</v>
      </c>
      <c r="H28" s="5" t="str">
        <v>N/A</v>
      </c>
      <c r="I28" s="5" t="str">
        <v>N/A</v>
      </c>
      <c r="J28" s="5" t="str">
        <v>N/A</v>
      </c>
      <c r="K28" s="5" t="str">
        <v>CUMPLE</v>
      </c>
      <c r="L28" s="5" t="str">
        <v>N/A</v>
      </c>
      <c r="M28" s="5" t="str">
        <v>N/A</v>
      </c>
      <c r="N28" s="5" t="str">
        <v>CUMPLE</v>
      </c>
      <c r="O28" s="5" t="str">
        <v>CUMPLE</v>
      </c>
      <c r="P28" s="5" t="str">
        <v>CUMPLE</v>
      </c>
      <c r="Q28" s="5" t="str">
        <v>CUMPLE</v>
      </c>
      <c r="R28" s="5" t="str">
        <v>CUMPLE</v>
      </c>
      <c r="S28" s="5" t="str">
        <v>N/A</v>
      </c>
      <c r="T28" s="5" t="str">
        <v>CUMPLE</v>
      </c>
      <c r="U28" s="5" t="str">
        <v>N/A</v>
      </c>
      <c r="V28" s="5" t="str">
        <v>N/A</v>
      </c>
      <c r="W28" s="5" t="str">
        <v>CUMPLE</v>
      </c>
      <c r="X28" s="5" t="str">
        <v>CUMPLE</v>
      </c>
      <c r="Y28" s="5" t="str">
        <v>CUMPLE</v>
      </c>
      <c r="Z28" s="5" t="str">
        <v>CUMPLE</v>
      </c>
      <c r="AA28" s="5" t="str">
        <v>CUMPLE</v>
      </c>
      <c r="AB28" s="5" t="str">
        <v>CUMPLE</v>
      </c>
      <c r="AC28" s="5" t="str">
        <v>CUMPLE</v>
      </c>
      <c r="AD28" s="5" t="str">
        <v>CUMPLE</v>
      </c>
      <c r="AE28" s="5" t="str">
        <v>CUMPLE</v>
      </c>
      <c r="AF28" s="5" t="str">
        <v>CUMPLE</v>
      </c>
      <c r="AG28" s="5" t="str">
        <v>CUMPLE</v>
      </c>
      <c r="AH28" s="5" t="str">
        <v>CUMPLE</v>
      </c>
      <c r="AI28" s="5" t="str">
        <v>CUMPLE</v>
      </c>
      <c r="AJ28" s="5" t="str">
        <v>N/A</v>
      </c>
      <c r="AK28" s="5" t="str">
        <v>N/A</v>
      </c>
      <c r="AL28" s="5" t="str">
        <v>N/A</v>
      </c>
      <c r="AM28" s="5" t="str">
        <v>N/A</v>
      </c>
      <c r="AN28" s="5" t="str">
        <v>N/A</v>
      </c>
      <c r="AO28" s="5">
        <v>0</v>
      </c>
      <c r="AP28" s="5">
        <v>0</v>
      </c>
      <c r="AQ28" s="5">
        <v>11349.899999999998</v>
      </c>
      <c r="AR28" s="5" t="str">
        <v>CUMPLE</v>
      </c>
      <c r="AS28" s="1" t="s">
        <v>315</v>
      </c>
      <c r="AT28" s="5">
        <v>0</v>
      </c>
      <c r="AU28" s="5">
        <v>19</v>
      </c>
      <c r="AV28" s="5">
        <v>20</v>
      </c>
      <c r="AW28" s="5">
        <v>1</v>
      </c>
      <c r="AX28" s="5">
        <v>0</v>
      </c>
      <c r="AY28" s="5">
        <v>0.25</v>
      </c>
      <c r="AZ28" s="1">
        <f t="shared" si="0"/>
        <v>40.25</v>
      </c>
      <c r="BA28" s="5">
        <v>0</v>
      </c>
      <c r="BB28" s="1"/>
    </row>
    <row r="29" spans="1:54" x14ac:dyDescent="0.2">
      <c r="A29" s="4">
        <f>Proponentes!A24</f>
        <v>14</v>
      </c>
      <c r="B29" s="5" t="str">
        <f>Proponentes!B24</f>
        <v>CONSORCIO MS.</v>
      </c>
      <c r="C29" s="5" t="str">
        <v>CUMPLE</v>
      </c>
      <c r="D29" s="5" t="str">
        <v>CUMPLE</v>
      </c>
      <c r="E29" s="5" t="str">
        <v>CUMP´LE</v>
      </c>
      <c r="F29" s="5" t="str">
        <v>CUMPLE</v>
      </c>
      <c r="G29" s="5" t="str">
        <v>CUMPLE</v>
      </c>
      <c r="H29" s="5" t="str">
        <v>N/A</v>
      </c>
      <c r="I29" s="5" t="str">
        <v>N/A</v>
      </c>
      <c r="J29" s="5" t="str">
        <v>N/A</v>
      </c>
      <c r="K29" s="5" t="str">
        <v>CUMPLE</v>
      </c>
      <c r="L29" s="5" t="str">
        <v>N/A</v>
      </c>
      <c r="M29" s="5" t="str">
        <v>N/A</v>
      </c>
      <c r="N29" s="5" t="str">
        <v>CUMPLE</v>
      </c>
      <c r="O29" s="5" t="str">
        <v>CUMPLE</v>
      </c>
      <c r="P29" s="5" t="str">
        <v>CUMPLE</v>
      </c>
      <c r="Q29" s="5" t="str">
        <v>CUMPLE</v>
      </c>
      <c r="R29" s="5" t="str">
        <v>CUMPLE</v>
      </c>
      <c r="S29" s="5" t="str">
        <v>N/A</v>
      </c>
      <c r="T29" s="5" t="str">
        <v>CUMPLE</v>
      </c>
      <c r="U29" s="5" t="str">
        <v>N/A</v>
      </c>
      <c r="V29" s="5" t="str">
        <v>N/A</v>
      </c>
      <c r="W29" s="5" t="str">
        <v>CUMPLE</v>
      </c>
      <c r="X29" s="5" t="str">
        <v>CUMPLE</v>
      </c>
      <c r="Y29" s="5" t="str">
        <v>CUMPLE</v>
      </c>
      <c r="Z29" s="5" t="str">
        <v>CUMPLE</v>
      </c>
      <c r="AA29" s="5" t="str">
        <v>CUMPLE</v>
      </c>
      <c r="AB29" s="5" t="str">
        <v>CUMPLE</v>
      </c>
      <c r="AC29" s="5" t="str">
        <v>CUMPLE</v>
      </c>
      <c r="AD29" s="5" t="str">
        <v>CUMPLE</v>
      </c>
      <c r="AE29" s="5" t="str">
        <v>CUMPLE</v>
      </c>
      <c r="AF29" s="5" t="str">
        <v>CUMPLE</v>
      </c>
      <c r="AG29" s="5" t="str">
        <v>N/A</v>
      </c>
      <c r="AH29" s="5" t="str">
        <v>CUMPLE</v>
      </c>
      <c r="AI29" s="5" t="str">
        <v>N/A</v>
      </c>
      <c r="AJ29" s="5" t="str">
        <v>N/A</v>
      </c>
      <c r="AK29" s="5" t="str">
        <v>N/A</v>
      </c>
      <c r="AL29" s="5" t="str">
        <v>N/A</v>
      </c>
      <c r="AM29" s="5" t="str">
        <v>N/A</v>
      </c>
      <c r="AN29" s="5" t="str">
        <v>N/A</v>
      </c>
      <c r="AO29" s="5">
        <v>10890.16</v>
      </c>
      <c r="AP29" s="5">
        <v>6593.68</v>
      </c>
      <c r="AQ29" s="5">
        <v>0</v>
      </c>
      <c r="AR29" s="5" t="str">
        <v>CUMPLE</v>
      </c>
      <c r="AS29" s="1" t="s">
        <v>315</v>
      </c>
      <c r="AT29" s="5">
        <v>0</v>
      </c>
      <c r="AU29" s="5">
        <v>19</v>
      </c>
      <c r="AV29" s="5">
        <v>20</v>
      </c>
      <c r="AW29" s="5">
        <v>1</v>
      </c>
      <c r="AX29" s="5">
        <v>0.25</v>
      </c>
      <c r="AY29" s="5">
        <v>0.25</v>
      </c>
      <c r="AZ29" s="1">
        <f t="shared" si="0"/>
        <v>40.5</v>
      </c>
      <c r="BA29" s="5">
        <v>0</v>
      </c>
      <c r="BB29" s="1"/>
    </row>
    <row r="30" spans="1:54" x14ac:dyDescent="0.2">
      <c r="A30" s="4">
        <f>Proponentes!A25</f>
        <v>15</v>
      </c>
      <c r="B30" s="5" t="str">
        <f>Proponentes!B25</f>
        <v>CONSORCIO WIGV SEÑALIZADORES</v>
      </c>
      <c r="C30" s="5" t="str">
        <v>CUMPLE</v>
      </c>
      <c r="D30" s="5" t="str">
        <v>CUMPLE</v>
      </c>
      <c r="E30" s="5" t="str">
        <v>CUMPLE</v>
      </c>
      <c r="F30" s="5" t="str">
        <v>CUMPLE</v>
      </c>
      <c r="G30" s="5" t="str">
        <v>N/A</v>
      </c>
      <c r="H30" s="5" t="str">
        <v>N/A</v>
      </c>
      <c r="I30" s="5" t="str">
        <v>N/A</v>
      </c>
      <c r="J30" s="5" t="str">
        <v>N/A</v>
      </c>
      <c r="K30" s="5" t="str">
        <v>CUMPLE</v>
      </c>
      <c r="L30" s="5" t="str">
        <v>N/A</v>
      </c>
      <c r="M30" s="5" t="str">
        <v>N/A</v>
      </c>
      <c r="N30" s="5" t="str">
        <v>CUMPLE</v>
      </c>
      <c r="O30" s="5" t="str">
        <v>CUMPLE</v>
      </c>
      <c r="P30" s="5" t="str">
        <v>CUMPLE</v>
      </c>
      <c r="Q30" s="5" t="str">
        <v>CUMPLE</v>
      </c>
      <c r="R30" s="5" t="str">
        <v>CUMPLE</v>
      </c>
      <c r="S30" s="5" t="str">
        <v>CUMPLE</v>
      </c>
      <c r="T30" s="5" t="str">
        <v>CUMPLE</v>
      </c>
      <c r="U30" s="5" t="str">
        <v>N/A</v>
      </c>
      <c r="V30" s="5" t="str">
        <v>N/A</v>
      </c>
      <c r="W30" s="5" t="str">
        <v>CUMPLE</v>
      </c>
      <c r="X30" s="5" t="str">
        <v>CUMPLE</v>
      </c>
      <c r="Y30" s="5" t="str">
        <v>CUMPLE</v>
      </c>
      <c r="Z30" s="5" t="str">
        <v>CUMPLE</v>
      </c>
      <c r="AA30" s="5" t="str">
        <v>CUMPLE</v>
      </c>
      <c r="AB30" s="5" t="str">
        <v>CUMPLE</v>
      </c>
      <c r="AC30" s="5" t="str">
        <v>CUMPLE</v>
      </c>
      <c r="AD30" s="5" t="str">
        <v>CUMPLE</v>
      </c>
      <c r="AE30" s="5" t="str">
        <v>CUMPLE</v>
      </c>
      <c r="AF30" s="5" t="str">
        <v>CUMPLE</v>
      </c>
      <c r="AG30" s="5" t="str">
        <v>CUMPLE</v>
      </c>
      <c r="AH30" s="5" t="str">
        <v>CUMPLE</v>
      </c>
      <c r="AI30" s="5" t="str">
        <v>N/A</v>
      </c>
      <c r="AJ30" s="5" t="str">
        <v>N/A</v>
      </c>
      <c r="AK30" s="5" t="str">
        <v>N/A</v>
      </c>
      <c r="AL30" s="5" t="str">
        <v>N/A</v>
      </c>
      <c r="AM30" s="5" t="str">
        <v>N/A</v>
      </c>
      <c r="AN30" s="5" t="str">
        <v>N/A</v>
      </c>
      <c r="AO30" s="5">
        <v>0</v>
      </c>
      <c r="AP30" s="5">
        <v>0</v>
      </c>
      <c r="AQ30" s="5">
        <v>0</v>
      </c>
      <c r="AR30" s="5" t="str">
        <v>CUMPLE</v>
      </c>
      <c r="AS30" s="1" t="s">
        <v>315</v>
      </c>
      <c r="AT30" s="5">
        <v>0</v>
      </c>
      <c r="AU30" s="5">
        <v>19</v>
      </c>
      <c r="AV30" s="5">
        <v>20</v>
      </c>
      <c r="AW30" s="5">
        <v>1</v>
      </c>
      <c r="AX30" s="5">
        <v>0.25</v>
      </c>
      <c r="AY30" s="5">
        <v>0.25</v>
      </c>
      <c r="AZ30" s="1">
        <f t="shared" si="0"/>
        <v>40.5</v>
      </c>
      <c r="BA30" s="5">
        <v>0</v>
      </c>
      <c r="BB30" s="1"/>
    </row>
    <row r="31" spans="1:54" x14ac:dyDescent="0.2">
      <c r="A31" s="4">
        <f>Proponentes!A26</f>
        <v>16</v>
      </c>
      <c r="B31" s="5" t="str">
        <f>Proponentes!B26</f>
        <v>CONSORCIO SUPER AC2R 2024</v>
      </c>
      <c r="C31" s="5" t="str">
        <v>CUMPLE</v>
      </c>
      <c r="D31" s="5" t="str">
        <v>CUMPLE</v>
      </c>
      <c r="E31" s="5" t="str">
        <v>CUMPLE</v>
      </c>
      <c r="F31" s="5" t="str">
        <v>CUMPLE</v>
      </c>
      <c r="G31" s="5" t="str">
        <v>N/A</v>
      </c>
      <c r="H31" s="5" t="str">
        <v>N/A</v>
      </c>
      <c r="I31" s="5" t="str">
        <v>N/A</v>
      </c>
      <c r="J31" s="5" t="str">
        <v>N/A</v>
      </c>
      <c r="K31" s="5" t="str">
        <v>CUMPE</v>
      </c>
      <c r="L31" s="5" t="str">
        <v>N/A</v>
      </c>
      <c r="M31" s="5" t="str">
        <v>N/A</v>
      </c>
      <c r="N31" s="5" t="str">
        <v>CUMPLE</v>
      </c>
      <c r="O31" s="5" t="str">
        <v>CUMPLE</v>
      </c>
      <c r="P31" s="5" t="str">
        <v>CUMPLE</v>
      </c>
      <c r="Q31" s="5" t="str">
        <v>CUMPLE</v>
      </c>
      <c r="R31" s="5" t="str">
        <v>CUMPLE</v>
      </c>
      <c r="S31" s="5" t="str">
        <v>CUMPLE</v>
      </c>
      <c r="T31" s="5" t="str">
        <v>CUMPLE</v>
      </c>
      <c r="U31" s="5" t="str">
        <v>N/A</v>
      </c>
      <c r="V31" s="5" t="str">
        <v>N/A</v>
      </c>
      <c r="W31" s="5" t="str">
        <v>CUMPLE</v>
      </c>
      <c r="X31" s="5" t="str">
        <v>CUMPLE</v>
      </c>
      <c r="Y31" s="5" t="str">
        <v>CUMPLE</v>
      </c>
      <c r="Z31" s="5" t="str">
        <v>CUMPLE</v>
      </c>
      <c r="AA31" s="5" t="str">
        <v>CUMPLE</v>
      </c>
      <c r="AB31" s="5" t="str">
        <v>CUMPLE</v>
      </c>
      <c r="AC31" s="5" t="str">
        <v>CUMPLE</v>
      </c>
      <c r="AD31" s="5" t="str">
        <v>CUMPLE</v>
      </c>
      <c r="AE31" s="5" t="str">
        <v>CUMPLE</v>
      </c>
      <c r="AF31" s="5" t="str">
        <v>CUMPLE</v>
      </c>
      <c r="AG31" s="5" t="str">
        <v>CUMPLE</v>
      </c>
      <c r="AH31" s="5" t="str">
        <v>N/A</v>
      </c>
      <c r="AI31" s="5" t="str">
        <v>N/A</v>
      </c>
      <c r="AJ31" s="5" t="str">
        <v>N/A</v>
      </c>
      <c r="AK31" s="5" t="str">
        <v>N/A</v>
      </c>
      <c r="AL31" s="5" t="str">
        <v>N/A</v>
      </c>
      <c r="AM31" s="5" t="str">
        <v>N/A</v>
      </c>
      <c r="AN31" s="5" t="str">
        <v>N/A</v>
      </c>
      <c r="AO31" s="5">
        <v>4299.6399999999994</v>
      </c>
      <c r="AP31" s="5">
        <v>0</v>
      </c>
      <c r="AQ31" s="5">
        <v>0</v>
      </c>
      <c r="AR31" s="5" t="str">
        <v>CUMPLE</v>
      </c>
      <c r="AS31" s="1" t="s">
        <v>315</v>
      </c>
      <c r="AT31" s="5">
        <v>0</v>
      </c>
      <c r="AU31" s="5">
        <v>19</v>
      </c>
      <c r="AV31" s="5">
        <v>20</v>
      </c>
      <c r="AW31" s="5">
        <v>1</v>
      </c>
      <c r="AX31" s="5">
        <v>0.25</v>
      </c>
      <c r="AY31" s="5">
        <v>0.25</v>
      </c>
      <c r="AZ31" s="1">
        <f t="shared" si="0"/>
        <v>40.5</v>
      </c>
      <c r="BA31" s="5">
        <v>0</v>
      </c>
      <c r="BB31" s="1"/>
    </row>
    <row r="32" spans="1:54" x14ac:dyDescent="0.2">
      <c r="A32" s="4">
        <f>Proponentes!A27</f>
        <v>17</v>
      </c>
      <c r="B32" s="5" t="str">
        <f>Proponentes!B27</f>
        <v>CONSORCIO VIAL CUNDINAMARCA 286</v>
      </c>
      <c r="C32" s="5" t="str">
        <v>CUMPLE</v>
      </c>
      <c r="D32" s="5" t="str">
        <v>CUMPLE</v>
      </c>
      <c r="E32" s="5" t="str">
        <v>CUMPLE</v>
      </c>
      <c r="F32" s="5" t="str">
        <v>CUMPLE</v>
      </c>
      <c r="G32" s="5" t="str">
        <v>N/A</v>
      </c>
      <c r="H32" s="5" t="str">
        <v>N/A</v>
      </c>
      <c r="I32" s="5" t="str">
        <v>N/A</v>
      </c>
      <c r="J32" s="5" t="str">
        <v>N/A</v>
      </c>
      <c r="K32" s="5" t="str">
        <v>CUMPLE</v>
      </c>
      <c r="L32" s="5" t="str">
        <v>N/A</v>
      </c>
      <c r="M32" s="5" t="str">
        <v>N/A</v>
      </c>
      <c r="N32" s="5" t="str">
        <v>CUMPLE</v>
      </c>
      <c r="O32" s="5" t="str">
        <v>CUMPLE</v>
      </c>
      <c r="P32" s="5" t="str">
        <v>CUMPLE</v>
      </c>
      <c r="Q32" s="5" t="str">
        <v>CUMPLE</v>
      </c>
      <c r="R32" s="5" t="str">
        <v>CUMPLE</v>
      </c>
      <c r="S32" s="5" t="str">
        <v>CUMPLE</v>
      </c>
      <c r="T32" s="5" t="str">
        <v>CUMPLE</v>
      </c>
      <c r="U32" s="5" t="str">
        <v>N/A</v>
      </c>
      <c r="V32" s="5" t="str">
        <v>N/A</v>
      </c>
      <c r="W32" s="5" t="str">
        <v>CUMPLE</v>
      </c>
      <c r="X32" s="5" t="str">
        <v>CUMPLE</v>
      </c>
      <c r="Y32" s="5" t="str">
        <v>CUMPLE</v>
      </c>
      <c r="Z32" s="5" t="str">
        <v>CUMPLE</v>
      </c>
      <c r="AA32" s="5" t="str">
        <v>CUMPLE</v>
      </c>
      <c r="AB32" s="5" t="str">
        <v>CUMPLE</v>
      </c>
      <c r="AC32" s="5" t="str">
        <v>CUMPLE</v>
      </c>
      <c r="AD32" s="5" t="str">
        <v>CUMPLE</v>
      </c>
      <c r="AE32" s="5" t="str">
        <v>CUMPLE</v>
      </c>
      <c r="AF32" s="5" t="str">
        <v>CUMPLE</v>
      </c>
      <c r="AG32" s="5" t="str">
        <v>N/A</v>
      </c>
      <c r="AH32" s="5" t="str">
        <v>N/A</v>
      </c>
      <c r="AI32" s="5" t="str">
        <v>CUMPLE</v>
      </c>
      <c r="AJ32" s="5" t="str">
        <v>N/A</v>
      </c>
      <c r="AK32" s="5" t="str">
        <v>N/A</v>
      </c>
      <c r="AL32" s="5" t="str">
        <v>N/A</v>
      </c>
      <c r="AM32" s="5" t="str">
        <v>N/A</v>
      </c>
      <c r="AN32" s="5" t="str">
        <v>N/A</v>
      </c>
      <c r="AO32" s="5">
        <v>3512.6600000000003</v>
      </c>
      <c r="AP32" s="5">
        <v>12826.13</v>
      </c>
      <c r="AQ32" s="5">
        <v>0</v>
      </c>
      <c r="AR32" s="5" t="str">
        <v>CUMPLE</v>
      </c>
      <c r="AS32" s="1" t="s">
        <v>315</v>
      </c>
      <c r="AT32" s="5">
        <v>0</v>
      </c>
      <c r="AU32" s="5">
        <v>19</v>
      </c>
      <c r="AV32" s="5">
        <v>20</v>
      </c>
      <c r="AW32" s="5">
        <v>1</v>
      </c>
      <c r="AX32" s="5">
        <v>0.25</v>
      </c>
      <c r="AY32" s="5">
        <v>0.25</v>
      </c>
      <c r="AZ32" s="1">
        <f t="shared" si="0"/>
        <v>40.5</v>
      </c>
      <c r="BA32" s="5">
        <v>0</v>
      </c>
      <c r="BB32" s="1"/>
    </row>
    <row r="33" spans="1:54" x14ac:dyDescent="0.2">
      <c r="A33" s="4">
        <f>Proponentes!A28</f>
        <v>18</v>
      </c>
      <c r="B33" s="5" t="str">
        <f>Proponentes!B28</f>
        <v>UNIÓN TEMPORAL VSDM</v>
      </c>
      <c r="C33" s="5" t="str">
        <v>CUMPLE</v>
      </c>
      <c r="D33" s="5" t="str">
        <v>CUMPLE</v>
      </c>
      <c r="E33" s="5" t="str">
        <v>CUMPLE</v>
      </c>
      <c r="F33" s="5" t="str">
        <v>CUMPLE</v>
      </c>
      <c r="G33" s="5" t="str">
        <v>N/A</v>
      </c>
      <c r="H33" s="5" t="str">
        <v>N/A</v>
      </c>
      <c r="I33" s="5" t="str">
        <v>N/A</v>
      </c>
      <c r="J33" s="5" t="str">
        <v>N/A</v>
      </c>
      <c r="K33" s="5" t="str">
        <v>CUMPLE</v>
      </c>
      <c r="L33" s="5" t="str">
        <v>CUMPLE</v>
      </c>
      <c r="M33" s="5" t="str">
        <v>N/A</v>
      </c>
      <c r="N33" s="5" t="str">
        <v>CUMPLE</v>
      </c>
      <c r="O33" s="5" t="str">
        <v>CUMPLE</v>
      </c>
      <c r="P33" s="5" t="str">
        <v>CUMPLE</v>
      </c>
      <c r="Q33" s="5" t="str">
        <v>CUMPLE</v>
      </c>
      <c r="R33" s="5" t="str">
        <v>CUMPLE</v>
      </c>
      <c r="S33" s="5" t="str">
        <v>CUMPLE</v>
      </c>
      <c r="T33" s="5" t="str">
        <v>CUMPLE</v>
      </c>
      <c r="U33" s="5" t="str">
        <v>N/A</v>
      </c>
      <c r="V33" s="5" t="str">
        <v>N/A</v>
      </c>
      <c r="W33" s="5" t="str">
        <v>CUMPLE</v>
      </c>
      <c r="X33" s="5" t="str">
        <v>CUMPLE</v>
      </c>
      <c r="Y33" s="5" t="str">
        <v>CUMPLE</v>
      </c>
      <c r="Z33" s="5" t="str">
        <v>CUMPLE</v>
      </c>
      <c r="AA33" s="5" t="str">
        <v>CUMPLE</v>
      </c>
      <c r="AB33" s="5" t="str">
        <v>CUMPLE</v>
      </c>
      <c r="AC33" s="5" t="str">
        <v>CUMPLE</v>
      </c>
      <c r="AD33" s="5" t="str">
        <v>CUMPLE</v>
      </c>
      <c r="AE33" s="5" t="str">
        <v>CUMPLE</v>
      </c>
      <c r="AF33" s="5" t="str">
        <v>CUMPLE</v>
      </c>
      <c r="AG33" s="5" t="str">
        <v>CUMPLE</v>
      </c>
      <c r="AH33" s="5" t="str">
        <v>CUMPLE</v>
      </c>
      <c r="AI33" s="5" t="str">
        <v>CUMPLE</v>
      </c>
      <c r="AJ33" s="5" t="str">
        <v>N/A</v>
      </c>
      <c r="AK33" s="5" t="str">
        <v>N/A</v>
      </c>
      <c r="AL33" s="5" t="str">
        <v>N/A</v>
      </c>
      <c r="AM33" s="5" t="str">
        <v>N/A</v>
      </c>
      <c r="AN33" s="5" t="str">
        <v>N/A</v>
      </c>
      <c r="AO33" s="5">
        <v>0</v>
      </c>
      <c r="AP33" s="5">
        <v>0</v>
      </c>
      <c r="AQ33" s="5">
        <v>0</v>
      </c>
      <c r="AR33" s="5" t="str">
        <v>CUMPLE</v>
      </c>
      <c r="AS33" s="1" t="s">
        <v>315</v>
      </c>
      <c r="AT33" s="5">
        <v>0</v>
      </c>
      <c r="AU33" s="5">
        <v>19</v>
      </c>
      <c r="AV33" s="5">
        <v>20</v>
      </c>
      <c r="AW33" s="5">
        <v>1</v>
      </c>
      <c r="AX33" s="5">
        <v>0.25</v>
      </c>
      <c r="AY33" s="5">
        <v>0.25</v>
      </c>
      <c r="AZ33" s="1">
        <f t="shared" si="0"/>
        <v>40.5</v>
      </c>
      <c r="BA33" s="5">
        <v>0</v>
      </c>
      <c r="BB33" s="1"/>
    </row>
    <row r="34" spans="1:54" x14ac:dyDescent="0.2">
      <c r="A34" s="4">
        <f>Proponentes!A29</f>
        <v>19</v>
      </c>
      <c r="B34" s="5" t="str">
        <f>Proponentes!B29</f>
        <v>CONSORCIO SEGURIVIAL SM</v>
      </c>
      <c r="C34" s="5" t="str">
        <v>CUMPLE</v>
      </c>
      <c r="D34" s="5" t="str">
        <v>CUMPLE</v>
      </c>
      <c r="E34" s="5" t="str">
        <v>CUMPLE</v>
      </c>
      <c r="F34" s="5" t="str">
        <v>CUMPLE</v>
      </c>
      <c r="G34" s="5" t="str">
        <v>N/A</v>
      </c>
      <c r="H34" s="5" t="str">
        <v>N/A</v>
      </c>
      <c r="I34" s="5" t="str">
        <v>N/A</v>
      </c>
      <c r="J34" s="5" t="str">
        <v>N/A</v>
      </c>
      <c r="K34" s="5" t="str">
        <v>CUMPLE</v>
      </c>
      <c r="L34" s="5" t="str">
        <v>CUMPLE</v>
      </c>
      <c r="M34" s="5" t="str">
        <v>N/A</v>
      </c>
      <c r="N34" s="5" t="str">
        <v>CUMPLE</v>
      </c>
      <c r="O34" s="5" t="str">
        <v>CUMPLE</v>
      </c>
      <c r="P34" s="5" t="str">
        <v>CUMPLE</v>
      </c>
      <c r="Q34" s="5" t="str">
        <v>CUMPLE</v>
      </c>
      <c r="R34" s="5" t="str">
        <v>CUMPLE</v>
      </c>
      <c r="S34" s="5" t="str">
        <v>CUMPLE</v>
      </c>
      <c r="T34" s="5" t="str">
        <v>CUMPLE</v>
      </c>
      <c r="U34" s="5" t="str">
        <v>N/A</v>
      </c>
      <c r="V34" s="5" t="str">
        <v>N/A</v>
      </c>
      <c r="W34" s="5" t="str">
        <v>CUMPLE</v>
      </c>
      <c r="X34" s="5" t="str">
        <v>CUMPLE</v>
      </c>
      <c r="Y34" s="5" t="str">
        <v>CUMPLE</v>
      </c>
      <c r="Z34" s="5" t="str">
        <v>CUMPLE</v>
      </c>
      <c r="AA34" s="5" t="str">
        <v>CUMPLE</v>
      </c>
      <c r="AB34" s="5" t="str">
        <v>CUMPLE</v>
      </c>
      <c r="AC34" s="5" t="str">
        <v>CUMPLE</v>
      </c>
      <c r="AD34" s="5" t="str">
        <v>CUMPLE</v>
      </c>
      <c r="AE34" s="5" t="str">
        <v>CUMPLE</v>
      </c>
      <c r="AF34" s="5" t="str">
        <v>CUMPLE</v>
      </c>
      <c r="AG34" s="5" t="str">
        <v>CUMPLE</v>
      </c>
      <c r="AH34" s="5" t="str">
        <v>CUMPLE</v>
      </c>
      <c r="AI34" s="5" t="str">
        <v>CUMPLE</v>
      </c>
      <c r="AJ34" s="5" t="str">
        <v>N/A</v>
      </c>
      <c r="AK34" s="5" t="str">
        <v>N/A</v>
      </c>
      <c r="AL34" s="5" t="str">
        <v>N/A</v>
      </c>
      <c r="AM34" s="5" t="str">
        <v>N/A</v>
      </c>
      <c r="AN34" s="5" t="str">
        <v>N/A</v>
      </c>
      <c r="AO34" s="5">
        <v>88068.45</v>
      </c>
      <c r="AP34" s="5">
        <v>0</v>
      </c>
      <c r="AQ34" s="5">
        <v>0</v>
      </c>
      <c r="AR34" s="5" t="str">
        <v>CUMPLE</v>
      </c>
      <c r="AS34" s="1" t="s">
        <v>393</v>
      </c>
      <c r="AT34" s="5">
        <v>0</v>
      </c>
      <c r="AU34" s="5">
        <v>19</v>
      </c>
      <c r="AV34" s="5">
        <v>20</v>
      </c>
      <c r="AW34" s="5">
        <v>1</v>
      </c>
      <c r="AX34" s="5">
        <v>0.25</v>
      </c>
      <c r="AY34" s="5">
        <v>0.25</v>
      </c>
      <c r="AZ34" s="1">
        <f t="shared" si="0"/>
        <v>40.5</v>
      </c>
      <c r="BA34" s="5">
        <v>0</v>
      </c>
      <c r="BB34" s="1"/>
    </row>
    <row r="35" spans="1:54" x14ac:dyDescent="0.2">
      <c r="A35" s="4">
        <f>Proponentes!A30</f>
        <v>20</v>
      </c>
      <c r="B35" s="5" t="str">
        <f>Proponentes!B30</f>
        <v>UNIÓN TEMPORAL INSEAN CUNDINAMARCA 2024</v>
      </c>
      <c r="C35" s="5" t="str">
        <v>CUMPLE</v>
      </c>
      <c r="D35" s="5" t="str">
        <v>CUMPLE</v>
      </c>
      <c r="E35" s="5" t="str">
        <v>CUMPLE</v>
      </c>
      <c r="F35" s="5" t="str">
        <v>CUMPLE</v>
      </c>
      <c r="G35" s="5" t="str">
        <v>N/A</v>
      </c>
      <c r="H35" s="5" t="str">
        <v>N/A</v>
      </c>
      <c r="I35" s="5" t="str">
        <v>N/A</v>
      </c>
      <c r="J35" s="5" t="str">
        <v>N/A</v>
      </c>
      <c r="K35" s="5" t="str">
        <v>CUMPLE</v>
      </c>
      <c r="L35" s="5" t="str">
        <v>N/A</v>
      </c>
      <c r="M35" s="5" t="str">
        <v>N/A</v>
      </c>
      <c r="N35" s="5" t="str">
        <v>CUMPLE</v>
      </c>
      <c r="O35" s="5" t="str">
        <v>CUMPLE</v>
      </c>
      <c r="P35" s="5" t="str">
        <v>CUMPLE</v>
      </c>
      <c r="Q35" s="5" t="str">
        <v>CUMPLE</v>
      </c>
      <c r="R35" s="5" t="str">
        <v>CUMPLE</v>
      </c>
      <c r="S35" s="5" t="str">
        <v>CUMPLE</v>
      </c>
      <c r="T35" s="5" t="str">
        <v>CUMPLE</v>
      </c>
      <c r="U35" s="5" t="str">
        <v>N/A</v>
      </c>
      <c r="V35" s="5" t="str">
        <v>N/A</v>
      </c>
      <c r="W35" s="5" t="str">
        <v>CUMPLE</v>
      </c>
      <c r="X35" s="5" t="str">
        <v>CUMPLE</v>
      </c>
      <c r="Y35" s="5" t="str">
        <v>CUMPLE</v>
      </c>
      <c r="Z35" s="5" t="str">
        <v>CUMPLE</v>
      </c>
      <c r="AA35" s="5" t="str">
        <v>CUMPLE</v>
      </c>
      <c r="AB35" s="5" t="str">
        <v>CUMPLE</v>
      </c>
      <c r="AC35" s="5" t="str">
        <v>CUMPLE</v>
      </c>
      <c r="AD35" s="5" t="str">
        <v>CUMPLE</v>
      </c>
      <c r="AE35" s="5" t="str">
        <v>CUMPLE</v>
      </c>
      <c r="AF35" s="5" t="str">
        <v>CUMPLE</v>
      </c>
      <c r="AG35" s="5" t="str">
        <v>CUMPLE</v>
      </c>
      <c r="AH35" s="5" t="str">
        <v>N/A</v>
      </c>
      <c r="AI35" s="5" t="str">
        <v>CUMPLE</v>
      </c>
      <c r="AJ35" s="5" t="str">
        <v>N/A</v>
      </c>
      <c r="AK35" s="5" t="str">
        <v>N/A</v>
      </c>
      <c r="AL35" s="5" t="str">
        <v>N/A</v>
      </c>
      <c r="AM35" s="5" t="str">
        <v>N/A</v>
      </c>
      <c r="AN35" s="5" t="str">
        <v>N/A</v>
      </c>
      <c r="AO35" s="5">
        <v>3167.527</v>
      </c>
      <c r="AP35" s="5">
        <v>0</v>
      </c>
      <c r="AQ35" s="5">
        <v>0</v>
      </c>
      <c r="AR35" s="5" t="str">
        <v>CUMPLE</v>
      </c>
      <c r="AS35" s="1" t="s">
        <v>315</v>
      </c>
      <c r="AT35" s="5">
        <v>0</v>
      </c>
      <c r="AU35" s="5">
        <v>19</v>
      </c>
      <c r="AV35" s="5">
        <v>20</v>
      </c>
      <c r="AW35" s="5">
        <v>1</v>
      </c>
      <c r="AX35" s="5">
        <v>0.25</v>
      </c>
      <c r="AY35" s="5">
        <v>0.25</v>
      </c>
      <c r="AZ35" s="1">
        <f t="shared" si="0"/>
        <v>40.5</v>
      </c>
      <c r="BA35" s="5">
        <v>0</v>
      </c>
      <c r="BB35" s="1"/>
    </row>
    <row r="36" spans="1:54" x14ac:dyDescent="0.2">
      <c r="A36" s="4">
        <f>Proponentes!A31</f>
        <v>21</v>
      </c>
      <c r="B36" s="5" t="str">
        <f>Proponentes!B31</f>
        <v>CONSORCIO CUNDINAMARCA VIAL.</v>
      </c>
      <c r="C36" s="5" t="str">
        <v>CUMPLE</v>
      </c>
      <c r="D36" s="5" t="str">
        <v>CUMPLE</v>
      </c>
      <c r="E36" s="5" t="str">
        <v>CUMPLE</v>
      </c>
      <c r="F36" s="5" t="str">
        <v>CUMPLE</v>
      </c>
      <c r="G36" s="5" t="str">
        <v>NA</v>
      </c>
      <c r="H36" s="5" t="str">
        <v>N/A</v>
      </c>
      <c r="I36" s="5" t="str">
        <v>NA</v>
      </c>
      <c r="J36" s="5" t="str">
        <v>NA</v>
      </c>
      <c r="K36" s="5" t="str">
        <v>CUMPLE</v>
      </c>
      <c r="L36" s="5" t="str">
        <v>N/A</v>
      </c>
      <c r="M36" s="5" t="str">
        <v>N/A</v>
      </c>
      <c r="N36" s="5" t="str">
        <v>CUMPLE</v>
      </c>
      <c r="O36" s="5" t="str">
        <v>CUMPLE</v>
      </c>
      <c r="P36" s="5" t="str">
        <v>CUMPLE</v>
      </c>
      <c r="Q36" s="5" t="str">
        <v>CUMPLE</v>
      </c>
      <c r="R36" s="5" t="str">
        <v>CUMPLE</v>
      </c>
      <c r="S36" s="5" t="str">
        <v>CUMPLE</v>
      </c>
      <c r="T36" s="5" t="str">
        <v>CUMPLE</v>
      </c>
      <c r="U36" s="5" t="str">
        <v>N/A</v>
      </c>
      <c r="V36" s="5" t="str">
        <v>N/A</v>
      </c>
      <c r="W36" s="5" t="str">
        <v>CUMPLE</v>
      </c>
      <c r="X36" s="5" t="str">
        <v>CUMPLE</v>
      </c>
      <c r="Y36" s="5" t="str">
        <v>CUMPLE</v>
      </c>
      <c r="Z36" s="5" t="str">
        <v>CUMPLE</v>
      </c>
      <c r="AA36" s="5" t="str">
        <v>CUMPLE</v>
      </c>
      <c r="AB36" s="5" t="str">
        <v>CUMPLE</v>
      </c>
      <c r="AC36" s="5" t="str">
        <v>CUMPLE</v>
      </c>
      <c r="AD36" s="5" t="str">
        <v>CUMPLE</v>
      </c>
      <c r="AE36" s="5" t="str">
        <v>CUMPLE</v>
      </c>
      <c r="AF36" s="5" t="str">
        <v>CUMPLE</v>
      </c>
      <c r="AG36" s="5" t="str">
        <v>CUMPLE</v>
      </c>
      <c r="AH36" s="5" t="str">
        <v>CUMPLE</v>
      </c>
      <c r="AI36" s="5" t="str">
        <v>N/A</v>
      </c>
      <c r="AJ36" s="5" t="str">
        <v>N/A</v>
      </c>
      <c r="AK36" s="5" t="str">
        <v>N/A</v>
      </c>
      <c r="AL36" s="5" t="str">
        <v>N/A</v>
      </c>
      <c r="AM36" s="5" t="str">
        <v>N/A</v>
      </c>
      <c r="AN36" s="5" t="str">
        <v>N/A</v>
      </c>
      <c r="AO36" s="5">
        <v>14115.5</v>
      </c>
      <c r="AP36" s="5">
        <v>0</v>
      </c>
      <c r="AQ36" s="5">
        <v>0</v>
      </c>
      <c r="AR36" s="5" t="str">
        <v>CUMPLE</v>
      </c>
      <c r="AS36" s="1" t="s">
        <v>315</v>
      </c>
      <c r="AT36" s="5">
        <v>0</v>
      </c>
      <c r="AU36" s="5">
        <v>19</v>
      </c>
      <c r="AV36" s="5">
        <v>20</v>
      </c>
      <c r="AW36" s="5">
        <v>1</v>
      </c>
      <c r="AX36" s="5">
        <v>0.25</v>
      </c>
      <c r="AY36" s="5">
        <v>0.25</v>
      </c>
      <c r="AZ36" s="1">
        <f t="shared" si="0"/>
        <v>40.5</v>
      </c>
      <c r="BA36" s="5">
        <v>0</v>
      </c>
      <c r="BB36" s="1"/>
    </row>
    <row r="37" spans="1:54" x14ac:dyDescent="0.2">
      <c r="A37" s="4">
        <f>Proponentes!A32</f>
        <v>22</v>
      </c>
      <c r="B37" s="5" t="str">
        <f>Proponentes!B32</f>
        <v>CONSORCIO INGENIO VIAL</v>
      </c>
      <c r="C37" s="5" t="str">
        <v>CUMPLE</v>
      </c>
      <c r="D37" s="5" t="str">
        <v>CUMPLE</v>
      </c>
      <c r="E37" s="5" t="str">
        <v>CUMPLE</v>
      </c>
      <c r="F37" s="5" t="str">
        <v>CUMPLE</v>
      </c>
      <c r="G37" s="5" t="str">
        <v>N/A</v>
      </c>
      <c r="H37" s="5" t="str">
        <v>N/A</v>
      </c>
      <c r="I37" s="5" t="str">
        <v>N/A</v>
      </c>
      <c r="J37" s="5" t="str">
        <v>N/A</v>
      </c>
      <c r="K37" s="5" t="str">
        <v>CUMPLE</v>
      </c>
      <c r="L37" s="5" t="str">
        <v>N/A</v>
      </c>
      <c r="M37" s="5" t="str">
        <v>N/A</v>
      </c>
      <c r="N37" s="5" t="str">
        <v>CUMPLE</v>
      </c>
      <c r="O37" s="5" t="str">
        <v>CUMPLE</v>
      </c>
      <c r="P37" s="5" t="str">
        <v>CUMPLE</v>
      </c>
      <c r="Q37" s="5" t="str">
        <v>CUMPLE</v>
      </c>
      <c r="R37" s="5" t="str">
        <v>CUMPLE</v>
      </c>
      <c r="S37" s="5" t="str">
        <v>CUMPLE</v>
      </c>
      <c r="T37" s="5" t="str">
        <v>CUMPLE</v>
      </c>
      <c r="U37" s="5" t="str">
        <v>N/A</v>
      </c>
      <c r="V37" s="5" t="str">
        <v>N/A</v>
      </c>
      <c r="W37" s="5" t="str">
        <v>CUMPLE</v>
      </c>
      <c r="X37" s="5" t="str">
        <v>CUMPLE</v>
      </c>
      <c r="Y37" s="5" t="str">
        <v>CUMPLE</v>
      </c>
      <c r="Z37" s="5" t="str">
        <v>CUMPLE</v>
      </c>
      <c r="AA37" s="5" t="str">
        <v>CUMPLE</v>
      </c>
      <c r="AB37" s="5" t="str">
        <v>CUMPLE</v>
      </c>
      <c r="AC37" s="5" t="str">
        <v>CUMPLE</v>
      </c>
      <c r="AD37" s="5" t="str">
        <v>CUMPLE</v>
      </c>
      <c r="AE37" s="5" t="str">
        <v>CUMPLE</v>
      </c>
      <c r="AF37" s="5" t="str">
        <v>CUMPLE</v>
      </c>
      <c r="AG37" s="5" t="str">
        <v>CUMPLE</v>
      </c>
      <c r="AH37" s="5" t="str">
        <v>N/A</v>
      </c>
      <c r="AI37" s="5" t="str">
        <v>CUMPLE</v>
      </c>
      <c r="AJ37" s="5" t="str">
        <v>N/A</v>
      </c>
      <c r="AK37" s="5" t="str">
        <v>N/A</v>
      </c>
      <c r="AL37" s="5" t="str">
        <v>N/A</v>
      </c>
      <c r="AM37" s="5" t="str">
        <v>N/A</v>
      </c>
      <c r="AN37" s="5" t="str">
        <v>N/A</v>
      </c>
      <c r="AO37" s="5">
        <v>35519.310000000005</v>
      </c>
      <c r="AP37" s="5">
        <v>0</v>
      </c>
      <c r="AQ37" s="5">
        <v>0</v>
      </c>
      <c r="AR37" s="5" t="str">
        <v>CUMPLE</v>
      </c>
      <c r="AS37" s="1" t="s">
        <v>315</v>
      </c>
      <c r="AT37" s="5">
        <v>0</v>
      </c>
      <c r="AU37" s="5">
        <v>19</v>
      </c>
      <c r="AV37" s="5">
        <v>20</v>
      </c>
      <c r="AW37" s="5">
        <v>1</v>
      </c>
      <c r="AX37" s="5">
        <v>0.25</v>
      </c>
      <c r="AY37" s="5">
        <v>0.25</v>
      </c>
      <c r="AZ37" s="1">
        <f t="shared" si="0"/>
        <v>40.5</v>
      </c>
      <c r="BA37" s="5">
        <v>0</v>
      </c>
      <c r="BB37" s="1"/>
    </row>
    <row r="38" spans="1:54" x14ac:dyDescent="0.2">
      <c r="A38" s="4">
        <f>Proponentes!A33</f>
        <v>23</v>
      </c>
      <c r="B38" s="5" t="str">
        <f>Proponentes!B33</f>
        <v>CONSORCIO SEGUVIAL 2RI</v>
      </c>
      <c r="C38" s="5" t="str">
        <v>CUMPLE</v>
      </c>
      <c r="D38" s="5" t="str">
        <v>CUMPLE</v>
      </c>
      <c r="E38" s="5" t="str">
        <v>CUMPLE</v>
      </c>
      <c r="F38" s="5" t="str">
        <v>CUMPLE</v>
      </c>
      <c r="G38" s="5" t="str">
        <v>N/A</v>
      </c>
      <c r="H38" s="5" t="str">
        <v>N/A</v>
      </c>
      <c r="I38" s="5" t="str">
        <v>N/A</v>
      </c>
      <c r="J38" s="5" t="str">
        <v>N/A</v>
      </c>
      <c r="K38" s="5" t="str">
        <v>CUMPLE</v>
      </c>
      <c r="L38" s="5" t="str">
        <v>N/A</v>
      </c>
      <c r="M38" s="5" t="str">
        <v>N/A</v>
      </c>
      <c r="N38" s="5" t="str">
        <v>CUMPLE</v>
      </c>
      <c r="O38" s="5" t="str">
        <v>CUMPLE</v>
      </c>
      <c r="P38" s="5" t="str">
        <v>CUMPLE</v>
      </c>
      <c r="Q38" s="5" t="str">
        <v>CUMPLE</v>
      </c>
      <c r="R38" s="5" t="str">
        <v>CUMPLE</v>
      </c>
      <c r="S38" s="5" t="str">
        <v>N/A</v>
      </c>
      <c r="T38" s="5" t="str">
        <v>CUMPLE</v>
      </c>
      <c r="U38" s="5" t="str">
        <v>N/A</v>
      </c>
      <c r="V38" s="5" t="str">
        <v>N/A</v>
      </c>
      <c r="W38" s="5" t="str">
        <v>CUMPLE</v>
      </c>
      <c r="X38" s="5" t="str">
        <v>CUMPLE</v>
      </c>
      <c r="Y38" s="5" t="str">
        <v>CUMPLE</v>
      </c>
      <c r="Z38" s="5" t="str">
        <v>CUMPLE</v>
      </c>
      <c r="AA38" s="5" t="str">
        <v>CUMPLE</v>
      </c>
      <c r="AB38" s="5" t="str">
        <v>CUMPLE</v>
      </c>
      <c r="AC38" s="5" t="str">
        <v>CUMPLE</v>
      </c>
      <c r="AD38" s="5" t="str">
        <v>CUMPLE</v>
      </c>
      <c r="AE38" s="5" t="str">
        <v>CUMPLE</v>
      </c>
      <c r="AF38" s="5" t="str">
        <v>CUMPLE</v>
      </c>
      <c r="AG38" s="5" t="str">
        <v>N/A</v>
      </c>
      <c r="AH38" s="5" t="str">
        <v>CUMPLE</v>
      </c>
      <c r="AI38" s="5" t="str">
        <v>N/A</v>
      </c>
      <c r="AJ38" s="5" t="str">
        <v>N/A</v>
      </c>
      <c r="AK38" s="5" t="str">
        <v>N/A</v>
      </c>
      <c r="AL38" s="5" t="str">
        <v>N/A</v>
      </c>
      <c r="AM38" s="5" t="str">
        <v>N/A</v>
      </c>
      <c r="AN38" s="5" t="str">
        <v>N/A</v>
      </c>
      <c r="AO38" s="5">
        <v>16535.129999999997</v>
      </c>
      <c r="AP38" s="5">
        <v>2726.26</v>
      </c>
      <c r="AQ38" s="5">
        <v>0</v>
      </c>
      <c r="AR38" s="5" t="str">
        <v>CUMPLE</v>
      </c>
      <c r="AS38" s="1" t="s">
        <v>315</v>
      </c>
      <c r="AT38" s="5">
        <v>0</v>
      </c>
      <c r="AU38" s="5">
        <v>19</v>
      </c>
      <c r="AV38" s="5">
        <v>20</v>
      </c>
      <c r="AW38" s="5">
        <v>1</v>
      </c>
      <c r="AX38" s="5">
        <v>0.25</v>
      </c>
      <c r="AY38" s="5">
        <v>0.25</v>
      </c>
      <c r="AZ38" s="1">
        <f t="shared" si="0"/>
        <v>40.5</v>
      </c>
      <c r="BA38" s="5">
        <v>0</v>
      </c>
      <c r="BB38" s="1"/>
    </row>
    <row r="39" spans="1:54" x14ac:dyDescent="0.2">
      <c r="A39" s="4">
        <f>Proponentes!A34</f>
        <v>24</v>
      </c>
      <c r="B39" s="5" t="str">
        <f>Proponentes!B34</f>
        <v>SEÑAL VÍAS SAS</v>
      </c>
      <c r="C39" s="5" t="str">
        <v>CUMPLE</v>
      </c>
      <c r="D39" s="5" t="str">
        <v>CUMPLE</v>
      </c>
      <c r="E39" s="5" t="str">
        <v>CUMPLE</v>
      </c>
      <c r="F39" s="5" t="str">
        <v>CUMPLE</v>
      </c>
      <c r="G39" s="5" t="str">
        <v>N/A</v>
      </c>
      <c r="H39" s="5" t="str">
        <v>N/A</v>
      </c>
      <c r="I39" s="5" t="str">
        <v>N/A</v>
      </c>
      <c r="J39" s="5" t="str">
        <v>N/A</v>
      </c>
      <c r="K39" s="5" t="str">
        <v>CUMPLE</v>
      </c>
      <c r="L39" s="5" t="str">
        <v>N/A</v>
      </c>
      <c r="M39" s="5" t="str">
        <v>N/A</v>
      </c>
      <c r="N39" s="5" t="str">
        <v>N/A</v>
      </c>
      <c r="O39" s="5" t="str">
        <v>N/A</v>
      </c>
      <c r="P39" s="5" t="str">
        <v>N/A</v>
      </c>
      <c r="Q39" s="5" t="str">
        <v>N/A</v>
      </c>
      <c r="R39" s="5" t="str">
        <v>N/A</v>
      </c>
      <c r="S39" s="5" t="str">
        <v>N/A</v>
      </c>
      <c r="T39" s="5" t="str">
        <v>CUMPLE</v>
      </c>
      <c r="U39" s="5" t="str">
        <v>N/A</v>
      </c>
      <c r="V39" s="5" t="str">
        <v>N/A</v>
      </c>
      <c r="W39" s="5" t="str">
        <v>CUMPLE</v>
      </c>
      <c r="X39" s="5" t="str">
        <v>NO CUMPLE</v>
      </c>
      <c r="Y39" s="5" t="str">
        <v>NO CUMPLE</v>
      </c>
      <c r="Z39" s="5" t="str">
        <v>NO CUMPLE</v>
      </c>
      <c r="AA39" s="5" t="str">
        <v>NO CUMPLE</v>
      </c>
      <c r="AB39" s="5" t="str">
        <v>NO CUMPLE</v>
      </c>
      <c r="AC39" s="5" t="str">
        <v>NO CUMPLE</v>
      </c>
      <c r="AD39" s="5" t="str">
        <v>NO CUMPLE</v>
      </c>
      <c r="AE39" s="5" t="str">
        <v>NO CUMPLE</v>
      </c>
      <c r="AF39" s="5" t="str">
        <v>NO CUMPLE</v>
      </c>
      <c r="AG39" s="5" t="str">
        <v>NO CUMPLE</v>
      </c>
      <c r="AH39" s="5" t="str">
        <v>NO CUMPLE</v>
      </c>
      <c r="AI39" s="5" t="str">
        <v>NO CUMPLE</v>
      </c>
      <c r="AJ39" s="5" t="str">
        <v>NO CUMPLE</v>
      </c>
      <c r="AK39" s="5" t="str">
        <v>NO CUMPLE</v>
      </c>
      <c r="AL39" s="5" t="str">
        <v>N/A</v>
      </c>
      <c r="AM39" s="5" t="str">
        <v>N/A</v>
      </c>
      <c r="AN39" s="5" t="str">
        <v>N/A</v>
      </c>
      <c r="AO39" s="5">
        <v>2888.17</v>
      </c>
      <c r="AP39" s="5">
        <v>5335.11</v>
      </c>
      <c r="AQ39" s="5">
        <v>0</v>
      </c>
      <c r="AR39" s="5" t="str">
        <v>CUMPLE</v>
      </c>
      <c r="AS39" s="1" t="s">
        <v>315</v>
      </c>
      <c r="AT39" s="5">
        <v>0</v>
      </c>
      <c r="AU39" s="5">
        <v>19</v>
      </c>
      <c r="AV39" s="5">
        <v>20</v>
      </c>
      <c r="AW39" s="5">
        <v>1</v>
      </c>
      <c r="AX39" s="5">
        <v>0.25</v>
      </c>
      <c r="AY39" s="5">
        <v>0.25</v>
      </c>
      <c r="AZ39" s="1">
        <f t="shared" si="0"/>
        <v>40.5</v>
      </c>
      <c r="BA39" s="5">
        <v>0</v>
      </c>
      <c r="BB39" s="1"/>
    </row>
    <row r="40" spans="1:54" x14ac:dyDescent="0.2">
      <c r="A40" s="4">
        <f>Proponentes!A35</f>
        <v>25</v>
      </c>
      <c r="B40" s="5" t="str">
        <f>Proponentes!B35</f>
        <v>CONSORCIO GEPAV-TPD.</v>
      </c>
      <c r="C40" s="5" t="str">
        <v>CUMPLE</v>
      </c>
      <c r="D40" s="5" t="str">
        <v>CUMPLE</v>
      </c>
      <c r="E40" s="5" t="str">
        <v>CUMPLE</v>
      </c>
      <c r="F40" s="5" t="str">
        <v>CUMPLE</v>
      </c>
      <c r="G40" s="5" t="str">
        <v>N/A</v>
      </c>
      <c r="H40" s="5" t="str">
        <v>N/A</v>
      </c>
      <c r="I40" s="5" t="str">
        <v>N/A</v>
      </c>
      <c r="J40" s="5" t="str">
        <v>N/A</v>
      </c>
      <c r="K40" s="5" t="str">
        <v>CUMPLE</v>
      </c>
      <c r="L40" s="5" t="str">
        <v>N/A</v>
      </c>
      <c r="M40" s="5" t="str">
        <v>N/A</v>
      </c>
      <c r="N40" s="5" t="str">
        <v>CUMPLE</v>
      </c>
      <c r="O40" s="5" t="str">
        <v>CUMPLE</v>
      </c>
      <c r="P40" s="5" t="str">
        <v>CUMPLE</v>
      </c>
      <c r="Q40" s="5" t="str">
        <v>CUMPLE</v>
      </c>
      <c r="R40" s="5" t="str">
        <v>CUMPLE</v>
      </c>
      <c r="S40" s="5" t="str">
        <v>N/A</v>
      </c>
      <c r="T40" s="5" t="str">
        <v>CUMPLE</v>
      </c>
      <c r="U40" s="5" t="str">
        <v>N/A</v>
      </c>
      <c r="V40" s="5" t="str">
        <v>N/A</v>
      </c>
      <c r="W40" s="5" t="str">
        <v>CUMPLE</v>
      </c>
      <c r="X40" s="5" t="str">
        <v>CUMPLE</v>
      </c>
      <c r="Y40" s="5" t="str">
        <v>CUMPLE</v>
      </c>
      <c r="Z40" s="5" t="str">
        <v>CUMPLE</v>
      </c>
      <c r="AA40" s="5" t="str">
        <v>CUMPLE</v>
      </c>
      <c r="AB40" s="5" t="str">
        <v>CUMPLE</v>
      </c>
      <c r="AC40" s="5" t="str">
        <v>CUMPLE</v>
      </c>
      <c r="AD40" s="5" t="str">
        <v>CUMPLE</v>
      </c>
      <c r="AE40" s="5" t="str">
        <v>CUMPLE</v>
      </c>
      <c r="AF40" s="5" t="str">
        <v>CUMPLE</v>
      </c>
      <c r="AG40" s="5" t="str">
        <v>N/A</v>
      </c>
      <c r="AH40" s="5" t="str">
        <v>N/A</v>
      </c>
      <c r="AI40" s="5" t="str">
        <v>CUMPLE</v>
      </c>
      <c r="AJ40" s="5" t="str">
        <v>N/A</v>
      </c>
      <c r="AK40" s="5" t="str">
        <v>N/A</v>
      </c>
      <c r="AL40" s="5" t="str">
        <v>N/A</v>
      </c>
      <c r="AM40" s="5" t="str">
        <v>N/A</v>
      </c>
      <c r="AN40" s="5" t="str">
        <v>N/A</v>
      </c>
      <c r="AO40" s="5">
        <v>0</v>
      </c>
      <c r="AP40" s="5">
        <v>0</v>
      </c>
      <c r="AQ40" s="5">
        <v>0</v>
      </c>
      <c r="AR40" s="5" t="str">
        <v>CUMPLE</v>
      </c>
      <c r="AS40" s="1" t="s">
        <v>315</v>
      </c>
      <c r="AT40" s="5">
        <v>0</v>
      </c>
      <c r="AU40" s="5">
        <v>19</v>
      </c>
      <c r="AV40" s="5">
        <v>20</v>
      </c>
      <c r="AW40" s="5">
        <v>1</v>
      </c>
      <c r="AX40" s="5">
        <v>0.25</v>
      </c>
      <c r="AY40" s="5">
        <v>0.25</v>
      </c>
      <c r="AZ40" s="1">
        <f t="shared" si="0"/>
        <v>40.5</v>
      </c>
      <c r="BA40" s="5">
        <v>0</v>
      </c>
      <c r="BB40" s="1"/>
    </row>
    <row r="41" spans="1:54" x14ac:dyDescent="0.2">
      <c r="A41" s="4">
        <f>Proponentes!A36</f>
        <v>26</v>
      </c>
      <c r="B41" s="5" t="str">
        <f>Proponentes!B36</f>
        <v>CONSORCIO SANTIAGO</v>
      </c>
      <c r="C41" s="5" t="str">
        <v>CUMPLE</v>
      </c>
      <c r="D41" s="5" t="str">
        <v>CUMPLE</v>
      </c>
      <c r="E41" s="5" t="str">
        <v>CUMPLE</v>
      </c>
      <c r="F41" s="5" t="str">
        <v>CUMPLE</v>
      </c>
      <c r="G41" s="5" t="str">
        <v>N/A</v>
      </c>
      <c r="H41" s="5" t="str">
        <v>N/A</v>
      </c>
      <c r="I41" s="5" t="str">
        <v>N/A</v>
      </c>
      <c r="J41" s="5" t="str">
        <v xml:space="preserve"> N/A</v>
      </c>
      <c r="K41" s="5" t="str">
        <v>CUMPLE</v>
      </c>
      <c r="L41" s="5" t="str">
        <v>N/A</v>
      </c>
      <c r="M41" s="5" t="str">
        <v>N/A</v>
      </c>
      <c r="N41" s="5" t="str">
        <v>CUMPLE</v>
      </c>
      <c r="O41" s="5" t="str">
        <v>CUMPLE</v>
      </c>
      <c r="P41" s="5" t="str">
        <v>CUMPLE</v>
      </c>
      <c r="Q41" s="5" t="str">
        <v>CUMPLE</v>
      </c>
      <c r="R41" s="5" t="str">
        <v>CUMPLE</v>
      </c>
      <c r="S41" s="5" t="str">
        <v>N/A</v>
      </c>
      <c r="T41" s="5" t="str">
        <v>NO CUMPLE</v>
      </c>
      <c r="U41" s="5" t="str">
        <v>N/A</v>
      </c>
      <c r="V41" s="5" t="str">
        <v>N/A</v>
      </c>
      <c r="W41" s="5" t="str">
        <v>CUMPLE</v>
      </c>
      <c r="X41" s="5" t="str">
        <v>CUMPLE</v>
      </c>
      <c r="Y41" s="5" t="str">
        <v>CUMPLE</v>
      </c>
      <c r="Z41" s="5" t="str">
        <v>CUMPLE</v>
      </c>
      <c r="AA41" s="5" t="str">
        <v>CUMPLE</v>
      </c>
      <c r="AB41" s="5" t="str">
        <v>CUMPLE</v>
      </c>
      <c r="AC41" s="5" t="str">
        <v>CUMPLE</v>
      </c>
      <c r="AD41" s="5" t="str">
        <v>CUMPLE</v>
      </c>
      <c r="AE41" s="5" t="str">
        <v>CUMPLE</v>
      </c>
      <c r="AF41" s="5" t="str">
        <v>CUMPLE</v>
      </c>
      <c r="AG41" s="5" t="str">
        <v>N/A</v>
      </c>
      <c r="AH41" s="5" t="str">
        <v>N/A</v>
      </c>
      <c r="AI41" s="5" t="str">
        <v>CUMPLE</v>
      </c>
      <c r="AJ41" s="5" t="str">
        <v>N/A</v>
      </c>
      <c r="AK41" s="5" t="str">
        <v>N/A</v>
      </c>
      <c r="AL41" s="5" t="str">
        <v>N/A</v>
      </c>
      <c r="AM41" s="5" t="str">
        <v>N/A</v>
      </c>
      <c r="AN41" s="5" t="str">
        <v>N/A</v>
      </c>
      <c r="AO41" s="5">
        <v>0</v>
      </c>
      <c r="AP41" s="5">
        <v>0</v>
      </c>
      <c r="AQ41" s="5">
        <v>18699.219999999998</v>
      </c>
      <c r="AR41" s="5" t="str">
        <v>CUMPLE</v>
      </c>
      <c r="AS41" s="1" t="s">
        <v>315</v>
      </c>
      <c r="AT41" s="5">
        <v>0</v>
      </c>
      <c r="AU41" s="5">
        <v>19</v>
      </c>
      <c r="AV41" s="5">
        <v>20</v>
      </c>
      <c r="AW41" s="5">
        <v>1</v>
      </c>
      <c r="AX41" s="5">
        <v>0.25</v>
      </c>
      <c r="AY41" s="5">
        <v>0.25</v>
      </c>
      <c r="AZ41" s="1">
        <f t="shared" si="0"/>
        <v>40.5</v>
      </c>
      <c r="BA41" s="5">
        <v>0</v>
      </c>
      <c r="BB41" s="1"/>
    </row>
    <row r="42" spans="1:54" x14ac:dyDescent="0.2">
      <c r="A42" s="4">
        <f>Proponentes!A37</f>
        <v>27</v>
      </c>
      <c r="B42" s="5">
        <f>Proponentes!B37</f>
        <v>0</v>
      </c>
      <c r="C42" s="5">
        <v>27</v>
      </c>
      <c r="D42" s="5">
        <v>27</v>
      </c>
      <c r="E42" s="5">
        <v>27</v>
      </c>
      <c r="F42" s="5">
        <v>27</v>
      </c>
      <c r="G42" s="5">
        <v>27</v>
      </c>
      <c r="H42" s="5">
        <v>27</v>
      </c>
      <c r="I42" s="5">
        <v>27</v>
      </c>
      <c r="J42" s="5">
        <v>27</v>
      </c>
      <c r="K42" s="5">
        <v>0</v>
      </c>
      <c r="L42" s="5">
        <v>0</v>
      </c>
      <c r="M42" s="5">
        <v>0</v>
      </c>
      <c r="N42" s="5">
        <v>0</v>
      </c>
      <c r="O42" s="5">
        <v>0</v>
      </c>
      <c r="P42" s="5">
        <v>0</v>
      </c>
      <c r="Q42" s="5">
        <v>0</v>
      </c>
      <c r="R42" s="5">
        <v>0</v>
      </c>
      <c r="S42" s="5">
        <v>0</v>
      </c>
      <c r="T42" s="5">
        <v>0</v>
      </c>
      <c r="U42" s="5">
        <v>0</v>
      </c>
      <c r="V42" s="5">
        <v>0</v>
      </c>
      <c r="W42" s="5">
        <v>0</v>
      </c>
      <c r="X42" s="5">
        <v>0</v>
      </c>
      <c r="Y42" s="5">
        <v>0</v>
      </c>
      <c r="Z42" s="5">
        <v>0</v>
      </c>
      <c r="AA42" s="5">
        <v>0</v>
      </c>
      <c r="AB42" s="5">
        <v>0</v>
      </c>
      <c r="AC42" s="5">
        <v>0</v>
      </c>
      <c r="AD42" s="5">
        <v>0</v>
      </c>
      <c r="AE42" s="5">
        <v>0</v>
      </c>
      <c r="AF42" s="5">
        <v>0</v>
      </c>
      <c r="AG42" s="5">
        <v>0</v>
      </c>
      <c r="AH42" s="5">
        <v>0</v>
      </c>
      <c r="AI42" s="5">
        <v>0</v>
      </c>
      <c r="AJ42" s="5">
        <v>0</v>
      </c>
      <c r="AK42" s="5">
        <v>0</v>
      </c>
      <c r="AL42" s="5">
        <v>0</v>
      </c>
      <c r="AM42" s="5">
        <v>0</v>
      </c>
      <c r="AN42" s="5">
        <v>0</v>
      </c>
      <c r="AO42" s="5">
        <v>0</v>
      </c>
      <c r="AP42" s="5">
        <v>0</v>
      </c>
      <c r="AQ42" s="5">
        <v>0</v>
      </c>
      <c r="AR42" s="5">
        <v>0</v>
      </c>
      <c r="AS42" s="1"/>
      <c r="AT42" s="5">
        <v>0</v>
      </c>
      <c r="AU42" s="5">
        <v>0</v>
      </c>
      <c r="AV42" s="5">
        <v>0</v>
      </c>
      <c r="AW42" s="5">
        <v>0</v>
      </c>
      <c r="AX42" s="5">
        <v>0</v>
      </c>
      <c r="AY42" s="5">
        <v>0</v>
      </c>
      <c r="AZ42" s="1">
        <f t="shared" si="0"/>
        <v>0</v>
      </c>
      <c r="BA42" s="5">
        <v>0</v>
      </c>
      <c r="BB42" s="1"/>
    </row>
    <row r="43" spans="1:54" x14ac:dyDescent="0.2">
      <c r="A43" s="4">
        <f>Proponentes!A38</f>
        <v>28</v>
      </c>
      <c r="B43" s="5">
        <f>Proponentes!B38</f>
        <v>0</v>
      </c>
      <c r="C43" s="5">
        <v>28</v>
      </c>
      <c r="D43" s="5">
        <v>28</v>
      </c>
      <c r="E43" s="5">
        <v>28</v>
      </c>
      <c r="F43" s="5">
        <v>28</v>
      </c>
      <c r="G43" s="5">
        <v>28</v>
      </c>
      <c r="H43" s="5">
        <v>28</v>
      </c>
      <c r="I43" s="5">
        <v>28</v>
      </c>
      <c r="J43" s="5">
        <v>28</v>
      </c>
      <c r="K43" s="5">
        <v>0</v>
      </c>
      <c r="L43" s="5">
        <v>0</v>
      </c>
      <c r="M43" s="5">
        <v>0</v>
      </c>
      <c r="N43" s="5">
        <v>0</v>
      </c>
      <c r="O43" s="5">
        <v>0</v>
      </c>
      <c r="P43" s="5">
        <v>0</v>
      </c>
      <c r="Q43" s="5">
        <v>0</v>
      </c>
      <c r="R43" s="5">
        <v>0</v>
      </c>
      <c r="S43" s="5">
        <v>0</v>
      </c>
      <c r="T43" s="5">
        <v>0</v>
      </c>
      <c r="U43" s="5">
        <v>0</v>
      </c>
      <c r="V43" s="5">
        <v>0</v>
      </c>
      <c r="W43" s="5">
        <v>0</v>
      </c>
      <c r="X43" s="5">
        <v>0</v>
      </c>
      <c r="Y43" s="5">
        <v>0</v>
      </c>
      <c r="Z43" s="5">
        <v>0</v>
      </c>
      <c r="AA43" s="5">
        <v>0</v>
      </c>
      <c r="AB43" s="5">
        <v>0</v>
      </c>
      <c r="AC43" s="5">
        <v>0</v>
      </c>
      <c r="AD43" s="5">
        <v>0</v>
      </c>
      <c r="AE43" s="5">
        <v>0</v>
      </c>
      <c r="AF43" s="5">
        <v>0</v>
      </c>
      <c r="AG43" s="5">
        <v>0</v>
      </c>
      <c r="AH43" s="5">
        <v>0</v>
      </c>
      <c r="AI43" s="5">
        <v>0</v>
      </c>
      <c r="AJ43" s="5">
        <v>0</v>
      </c>
      <c r="AK43" s="5">
        <v>0</v>
      </c>
      <c r="AL43" s="5">
        <v>0</v>
      </c>
      <c r="AM43" s="5">
        <v>0</v>
      </c>
      <c r="AN43" s="5">
        <v>0</v>
      </c>
      <c r="AO43" s="5">
        <v>0</v>
      </c>
      <c r="AP43" s="5">
        <v>0</v>
      </c>
      <c r="AQ43" s="5">
        <v>0</v>
      </c>
      <c r="AR43" s="5">
        <v>0</v>
      </c>
      <c r="AS43" s="1"/>
      <c r="AT43" s="5">
        <v>0</v>
      </c>
      <c r="AU43" s="5">
        <v>0</v>
      </c>
      <c r="AV43" s="5">
        <v>0</v>
      </c>
      <c r="AW43" s="5">
        <v>0</v>
      </c>
      <c r="AX43" s="5">
        <v>0</v>
      </c>
      <c r="AY43" s="5">
        <v>0</v>
      </c>
      <c r="AZ43" s="1">
        <f t="shared" si="0"/>
        <v>0</v>
      </c>
      <c r="BA43" s="5">
        <v>0</v>
      </c>
      <c r="BB43" s="1"/>
    </row>
    <row r="44" spans="1:54" x14ac:dyDescent="0.2">
      <c r="A44" s="4">
        <f>Proponentes!A39</f>
        <v>29</v>
      </c>
      <c r="B44" s="5">
        <f>Proponentes!B39</f>
        <v>0</v>
      </c>
      <c r="C44" s="5">
        <v>29</v>
      </c>
      <c r="D44" s="5">
        <v>29</v>
      </c>
      <c r="E44" s="5">
        <v>29</v>
      </c>
      <c r="F44" s="5">
        <v>29</v>
      </c>
      <c r="G44" s="5">
        <v>29</v>
      </c>
      <c r="H44" s="5">
        <v>29</v>
      </c>
      <c r="I44" s="5">
        <v>29</v>
      </c>
      <c r="J44" s="5">
        <v>29</v>
      </c>
      <c r="K44" s="5">
        <v>0</v>
      </c>
      <c r="L44" s="5">
        <v>0</v>
      </c>
      <c r="M44" s="5">
        <v>0</v>
      </c>
      <c r="N44" s="5">
        <v>0</v>
      </c>
      <c r="O44" s="5">
        <v>0</v>
      </c>
      <c r="P44" s="5">
        <v>0</v>
      </c>
      <c r="Q44" s="5">
        <v>0</v>
      </c>
      <c r="R44" s="5">
        <v>0</v>
      </c>
      <c r="S44" s="5">
        <v>0</v>
      </c>
      <c r="T44" s="5">
        <v>0</v>
      </c>
      <c r="U44" s="5">
        <v>0</v>
      </c>
      <c r="V44" s="5">
        <v>0</v>
      </c>
      <c r="W44" s="5">
        <v>0</v>
      </c>
      <c r="X44" s="5">
        <v>0</v>
      </c>
      <c r="Y44" s="5">
        <v>0</v>
      </c>
      <c r="Z44" s="5">
        <v>0</v>
      </c>
      <c r="AA44" s="5">
        <v>0</v>
      </c>
      <c r="AB44" s="5">
        <v>0</v>
      </c>
      <c r="AC44" s="5">
        <v>0</v>
      </c>
      <c r="AD44" s="5">
        <v>0</v>
      </c>
      <c r="AE44" s="5">
        <v>0</v>
      </c>
      <c r="AF44" s="5">
        <v>0</v>
      </c>
      <c r="AG44" s="5">
        <v>0</v>
      </c>
      <c r="AH44" s="5">
        <v>0</v>
      </c>
      <c r="AI44" s="5">
        <v>0</v>
      </c>
      <c r="AJ44" s="5">
        <v>0</v>
      </c>
      <c r="AK44" s="5">
        <v>0</v>
      </c>
      <c r="AL44" s="5">
        <v>0</v>
      </c>
      <c r="AM44" s="5">
        <v>0</v>
      </c>
      <c r="AN44" s="5">
        <v>0</v>
      </c>
      <c r="AO44" s="5">
        <v>0</v>
      </c>
      <c r="AP44" s="5">
        <v>0</v>
      </c>
      <c r="AQ44" s="5">
        <v>0</v>
      </c>
      <c r="AR44" s="5">
        <v>0</v>
      </c>
      <c r="AS44" s="1"/>
      <c r="AT44" s="5">
        <v>0</v>
      </c>
      <c r="AU44" s="5">
        <v>0</v>
      </c>
      <c r="AV44" s="5">
        <v>0</v>
      </c>
      <c r="AW44" s="5">
        <v>0</v>
      </c>
      <c r="AX44" s="5">
        <v>0</v>
      </c>
      <c r="AY44" s="5">
        <v>0</v>
      </c>
      <c r="AZ44" s="1">
        <f t="shared" si="0"/>
        <v>0</v>
      </c>
      <c r="BA44" s="5">
        <v>0</v>
      </c>
      <c r="BB44" s="1"/>
    </row>
    <row r="45" spans="1:54" x14ac:dyDescent="0.2">
      <c r="A45" s="4">
        <f>Proponentes!A40</f>
        <v>30</v>
      </c>
      <c r="B45" s="5">
        <f>Proponentes!B40</f>
        <v>0</v>
      </c>
      <c r="C45" s="5">
        <v>30</v>
      </c>
      <c r="D45" s="5">
        <v>30</v>
      </c>
      <c r="E45" s="5">
        <v>30</v>
      </c>
      <c r="F45" s="5">
        <v>30</v>
      </c>
      <c r="G45" s="5">
        <v>30</v>
      </c>
      <c r="H45" s="5">
        <v>30</v>
      </c>
      <c r="I45" s="5">
        <v>30</v>
      </c>
      <c r="J45" s="5">
        <v>30</v>
      </c>
      <c r="K45" s="5">
        <v>0</v>
      </c>
      <c r="L45" s="5">
        <v>0</v>
      </c>
      <c r="M45" s="5">
        <v>0</v>
      </c>
      <c r="N45" s="5">
        <v>0</v>
      </c>
      <c r="O45" s="5">
        <v>0</v>
      </c>
      <c r="P45" s="5">
        <v>0</v>
      </c>
      <c r="Q45" s="5">
        <v>0</v>
      </c>
      <c r="R45" s="5">
        <v>0</v>
      </c>
      <c r="S45" s="5">
        <v>0</v>
      </c>
      <c r="T45" s="5">
        <v>0</v>
      </c>
      <c r="U45" s="5">
        <v>0</v>
      </c>
      <c r="V45" s="5">
        <v>0</v>
      </c>
      <c r="W45" s="5">
        <v>0</v>
      </c>
      <c r="X45" s="5">
        <v>0</v>
      </c>
      <c r="Y45" s="5">
        <v>0</v>
      </c>
      <c r="Z45" s="5">
        <v>0</v>
      </c>
      <c r="AA45" s="5">
        <v>0</v>
      </c>
      <c r="AB45" s="5">
        <v>0</v>
      </c>
      <c r="AC45" s="5">
        <v>0</v>
      </c>
      <c r="AD45" s="5">
        <v>0</v>
      </c>
      <c r="AE45" s="5">
        <v>0</v>
      </c>
      <c r="AF45" s="5">
        <v>0</v>
      </c>
      <c r="AG45" s="5">
        <v>0</v>
      </c>
      <c r="AH45" s="5">
        <v>0</v>
      </c>
      <c r="AI45" s="5">
        <v>0</v>
      </c>
      <c r="AJ45" s="5">
        <v>0</v>
      </c>
      <c r="AK45" s="5">
        <v>0</v>
      </c>
      <c r="AL45" s="5">
        <v>0</v>
      </c>
      <c r="AM45" s="5">
        <v>0</v>
      </c>
      <c r="AN45" s="5">
        <v>0</v>
      </c>
      <c r="AO45" s="5">
        <v>0</v>
      </c>
      <c r="AP45" s="5"/>
      <c r="AQ45" s="5">
        <v>0</v>
      </c>
      <c r="AR45" s="5">
        <v>0</v>
      </c>
      <c r="AS45" s="1"/>
      <c r="AT45" s="5">
        <v>0</v>
      </c>
      <c r="AU45" s="5">
        <v>0</v>
      </c>
      <c r="AV45" s="5">
        <v>0</v>
      </c>
      <c r="AW45" s="5">
        <v>0</v>
      </c>
      <c r="AX45" s="5">
        <v>0</v>
      </c>
      <c r="AY45" s="5">
        <v>30</v>
      </c>
      <c r="AZ45" s="1">
        <f t="shared" si="0"/>
        <v>30</v>
      </c>
      <c r="BA45" s="5">
        <v>0</v>
      </c>
      <c r="BB45" s="1"/>
    </row>
  </sheetData>
  <mergeCells count="40">
    <mergeCell ref="A13:A15"/>
    <mergeCell ref="W14:W15"/>
    <mergeCell ref="C14:J14"/>
    <mergeCell ref="K14:V14"/>
    <mergeCell ref="X14:AF14"/>
    <mergeCell ref="AO14:AR14"/>
    <mergeCell ref="AS13:AS15"/>
    <mergeCell ref="AT14:AT15"/>
    <mergeCell ref="C13:AQ13"/>
    <mergeCell ref="B13:B15"/>
    <mergeCell ref="AG14:AL14"/>
    <mergeCell ref="AM14:AN14"/>
    <mergeCell ref="A9:AN9"/>
    <mergeCell ref="A7:F7"/>
    <mergeCell ref="A8:F8"/>
    <mergeCell ref="A1:B6"/>
    <mergeCell ref="BB13:BB15"/>
    <mergeCell ref="AZ13:AZ15"/>
    <mergeCell ref="AU14:AU15"/>
    <mergeCell ref="AV14:AV15"/>
    <mergeCell ref="AW14:AW15"/>
    <mergeCell ref="AX14:AX15"/>
    <mergeCell ref="AY14:AY15"/>
    <mergeCell ref="BA14:BA15"/>
    <mergeCell ref="AT13:AY13"/>
    <mergeCell ref="A10:BA10"/>
    <mergeCell ref="A11:BA11"/>
    <mergeCell ref="A12:BA12"/>
    <mergeCell ref="C6:AN6"/>
    <mergeCell ref="G7:S7"/>
    <mergeCell ref="G8:S8"/>
    <mergeCell ref="AH7:AN7"/>
    <mergeCell ref="AH8:AN8"/>
    <mergeCell ref="T7:AG7"/>
    <mergeCell ref="T8:AG8"/>
    <mergeCell ref="C1:AN1"/>
    <mergeCell ref="C2:AN2"/>
    <mergeCell ref="C3:AN3"/>
    <mergeCell ref="C4:AN4"/>
    <mergeCell ref="C5:AN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8E6DF2-6292-4825-BF09-C1D069C8F694}">
  <dimension ref="A1:H40"/>
  <sheetViews>
    <sheetView topLeftCell="B1" workbookViewId="0">
      <selection activeCell="G15" sqref="G15"/>
    </sheetView>
  </sheetViews>
  <sheetFormatPr baseColWidth="10" defaultColWidth="11.42578125" defaultRowHeight="12.75" x14ac:dyDescent="0.2"/>
  <cols>
    <col min="1" max="1" width="30" style="2" customWidth="1"/>
    <col min="2" max="2" width="67.85546875" style="2" customWidth="1"/>
    <col min="3" max="4" width="17.85546875" style="2" customWidth="1"/>
    <col min="5" max="7" width="14" style="2" customWidth="1"/>
    <col min="8" max="8" width="17.85546875" style="2" customWidth="1"/>
    <col min="9" max="16384" width="11.42578125" style="2"/>
  </cols>
  <sheetData>
    <row r="1" spans="1:8" ht="15" x14ac:dyDescent="0.25">
      <c r="A1" t="s">
        <v>394</v>
      </c>
      <c r="B1" s="221" t="s">
        <v>1</v>
      </c>
      <c r="C1" s="221"/>
      <c r="D1" s="221"/>
      <c r="E1" s="221"/>
      <c r="F1" s="221"/>
      <c r="G1" s="221"/>
      <c r="H1" s="221"/>
    </row>
    <row r="2" spans="1:8" x14ac:dyDescent="0.2">
      <c r="A2" s="11"/>
      <c r="B2" s="221" t="s">
        <v>2</v>
      </c>
      <c r="C2" s="221"/>
      <c r="D2" s="221"/>
      <c r="E2" s="221"/>
      <c r="F2" s="221"/>
      <c r="G2" s="221"/>
      <c r="H2" s="221"/>
    </row>
    <row r="3" spans="1:8" ht="34.5" customHeight="1" x14ac:dyDescent="0.2">
      <c r="A3" s="11"/>
      <c r="B3" s="202" t="s">
        <v>3</v>
      </c>
      <c r="C3" s="202"/>
      <c r="D3" s="202"/>
      <c r="E3" s="202"/>
      <c r="F3" s="202"/>
      <c r="G3" s="202"/>
      <c r="H3" s="202"/>
    </row>
    <row r="4" spans="1:8" x14ac:dyDescent="0.2">
      <c r="A4" s="11"/>
      <c r="B4" s="221"/>
      <c r="C4" s="221"/>
      <c r="D4" s="221"/>
      <c r="E4" s="221"/>
      <c r="F4" s="221"/>
      <c r="G4" s="221"/>
      <c r="H4" s="221"/>
    </row>
    <row r="5" spans="1:8" x14ac:dyDescent="0.2">
      <c r="A5" s="11"/>
      <c r="B5" s="221" t="s">
        <v>4</v>
      </c>
      <c r="C5" s="221"/>
      <c r="D5" s="221"/>
      <c r="E5" s="221"/>
      <c r="F5" s="221"/>
      <c r="G5" s="221"/>
      <c r="H5" s="221"/>
    </row>
    <row r="6" spans="1:8" x14ac:dyDescent="0.2">
      <c r="A6" s="11"/>
      <c r="B6" s="221"/>
      <c r="C6" s="221"/>
      <c r="D6" s="221"/>
      <c r="E6" s="221"/>
      <c r="F6" s="221"/>
      <c r="G6" s="221"/>
      <c r="H6" s="221"/>
    </row>
    <row r="7" spans="1:8" x14ac:dyDescent="0.2">
      <c r="A7" s="6" t="s">
        <v>5</v>
      </c>
      <c r="B7" s="16">
        <v>4000000000</v>
      </c>
      <c r="C7" s="221" t="s">
        <v>6</v>
      </c>
      <c r="D7" s="221"/>
      <c r="E7" s="221"/>
      <c r="F7" s="12"/>
      <c r="G7" s="12"/>
      <c r="H7" s="48">
        <v>1300000</v>
      </c>
    </row>
    <row r="8" spans="1:8" x14ac:dyDescent="0.2">
      <c r="A8" s="6" t="s">
        <v>7</v>
      </c>
      <c r="B8" s="12">
        <v>1</v>
      </c>
      <c r="C8" s="221" t="s">
        <v>8</v>
      </c>
      <c r="D8" s="221"/>
      <c r="E8" s="221"/>
      <c r="F8" s="12"/>
      <c r="G8" s="12"/>
      <c r="H8" s="49">
        <f>B7/H7</f>
        <v>3076.9230769230771</v>
      </c>
    </row>
    <row r="9" spans="1:8" x14ac:dyDescent="0.2">
      <c r="A9" s="193"/>
      <c r="B9" s="193"/>
      <c r="C9" s="193"/>
      <c r="D9" s="193"/>
      <c r="E9" s="193"/>
      <c r="F9" s="193"/>
      <c r="G9" s="193"/>
      <c r="H9" s="193"/>
    </row>
    <row r="10" spans="1:8" x14ac:dyDescent="0.2">
      <c r="A10" s="203" t="s">
        <v>370</v>
      </c>
      <c r="B10" s="203"/>
      <c r="C10" s="203"/>
      <c r="D10" s="203"/>
      <c r="E10" s="203"/>
      <c r="F10" s="203"/>
      <c r="G10" s="203"/>
      <c r="H10" s="203"/>
    </row>
    <row r="11" spans="1:8" ht="30.75" customHeight="1" x14ac:dyDescent="0.2">
      <c r="A11" s="202" t="s">
        <v>371</v>
      </c>
      <c r="B11" s="202"/>
      <c r="C11" s="202"/>
      <c r="D11" s="202"/>
      <c r="E11" s="202"/>
      <c r="F11" s="202"/>
      <c r="G11" s="202"/>
      <c r="H11" s="202"/>
    </row>
    <row r="12" spans="1:8" ht="29.25" customHeight="1" x14ac:dyDescent="0.2">
      <c r="A12" s="247" t="s">
        <v>372</v>
      </c>
      <c r="B12" s="247"/>
      <c r="C12" s="247"/>
      <c r="D12" s="247"/>
      <c r="E12" s="247"/>
      <c r="F12" s="247"/>
      <c r="G12" s="247"/>
      <c r="H12" s="247"/>
    </row>
    <row r="13" spans="1:8" ht="25.5" x14ac:dyDescent="0.2">
      <c r="A13" s="202" t="s">
        <v>9</v>
      </c>
      <c r="B13" s="202" t="s">
        <v>336</v>
      </c>
      <c r="C13" s="202" t="s">
        <v>395</v>
      </c>
      <c r="D13" s="202" t="s">
        <v>396</v>
      </c>
      <c r="E13" s="7" t="s">
        <v>377</v>
      </c>
      <c r="F13" s="204" t="s">
        <v>397</v>
      </c>
      <c r="G13" s="204" t="s">
        <v>398</v>
      </c>
      <c r="H13" s="202" t="s">
        <v>378</v>
      </c>
    </row>
    <row r="14" spans="1:8" ht="38.25" customHeight="1" x14ac:dyDescent="0.2">
      <c r="A14" s="202"/>
      <c r="B14" s="202"/>
      <c r="C14" s="202"/>
      <c r="D14" s="202"/>
      <c r="E14" s="3" t="s">
        <v>316</v>
      </c>
      <c r="F14" s="281"/>
      <c r="G14" s="281"/>
      <c r="H14" s="202"/>
    </row>
    <row r="15" spans="1:8" x14ac:dyDescent="0.2">
      <c r="A15" s="4">
        <f>Proponentes!A11</f>
        <v>1</v>
      </c>
      <c r="B15" s="5" t="str">
        <f>Proponentes!B11</f>
        <v>Unión Temporal Elite 2024</v>
      </c>
      <c r="C15" s="5" t="str">
        <f>'Resumen Eva Tec'!AS16</f>
        <v>Habilitado</v>
      </c>
      <c r="D15" s="5">
        <f>'Resumen Eva Tec'!AZ16</f>
        <v>40.5</v>
      </c>
      <c r="E15" s="5">
        <f>'Resumen Eva Tec'!BA16</f>
        <v>0</v>
      </c>
      <c r="F15" s="5" t="s">
        <v>315</v>
      </c>
      <c r="G15" s="5" t="s">
        <v>315</v>
      </c>
      <c r="H15" s="5"/>
    </row>
    <row r="16" spans="1:8" x14ac:dyDescent="0.2">
      <c r="A16" s="4">
        <f>Proponentes!A12</f>
        <v>2</v>
      </c>
      <c r="B16" s="5" t="str">
        <f>Proponentes!B12</f>
        <v>Consorcio Señalizar GP</v>
      </c>
      <c r="C16" s="5" t="str">
        <f>'Resumen Eva Tec'!AS17</f>
        <v>Habilitado</v>
      </c>
      <c r="D16" s="5">
        <f>'Resumen Eva Tec'!AZ17</f>
        <v>40.5</v>
      </c>
      <c r="E16" s="5">
        <f>'Resumen Eva Tec'!BA17</f>
        <v>0</v>
      </c>
      <c r="F16" s="5" t="s">
        <v>315</v>
      </c>
      <c r="G16" s="5" t="s">
        <v>315</v>
      </c>
      <c r="H16" s="5"/>
    </row>
    <row r="17" spans="1:8" x14ac:dyDescent="0.2">
      <c r="A17" s="4">
        <f>Proponentes!A13</f>
        <v>3</v>
      </c>
      <c r="B17" s="5" t="str">
        <f>Proponentes!B13</f>
        <v>CREA SAS</v>
      </c>
      <c r="C17" s="5" t="str">
        <f>'Resumen Eva Tec'!AS18</f>
        <v>Habilitado</v>
      </c>
      <c r="D17" s="5">
        <f>'Resumen Eva Tec'!AZ18</f>
        <v>40.5</v>
      </c>
      <c r="E17" s="5">
        <f>'Resumen Eva Tec'!BA18</f>
        <v>0</v>
      </c>
      <c r="F17" s="5" t="s">
        <v>315</v>
      </c>
      <c r="G17" s="5" t="s">
        <v>315</v>
      </c>
      <c r="H17" s="5"/>
    </row>
    <row r="18" spans="1:8" x14ac:dyDescent="0.2">
      <c r="A18" s="4">
        <f>Proponentes!A14</f>
        <v>4</v>
      </c>
      <c r="B18" s="5" t="str">
        <f>Proponentes!B14</f>
        <v>UT Cundinamarca Segura</v>
      </c>
      <c r="C18" s="5" t="str">
        <f>'Resumen Eva Tec'!AS19</f>
        <v>Habilitado</v>
      </c>
      <c r="D18" s="5">
        <f>'Resumen Eva Tec'!AZ19</f>
        <v>40.5</v>
      </c>
      <c r="E18" s="5">
        <f>'Resumen Eva Tec'!BA19</f>
        <v>0</v>
      </c>
      <c r="F18" s="5" t="s">
        <v>315</v>
      </c>
      <c r="G18" s="5" t="s">
        <v>315</v>
      </c>
      <c r="H18" s="5"/>
    </row>
    <row r="19" spans="1:8" x14ac:dyDescent="0.2">
      <c r="A19" s="4">
        <f>Proponentes!A15</f>
        <v>5</v>
      </c>
      <c r="B19" s="5" t="str">
        <f>Proponentes!B15</f>
        <v>PINTUVIAL SAS</v>
      </c>
      <c r="C19" s="5" t="str">
        <f>'Resumen Eva Tec'!AS20</f>
        <v>Habilitado</v>
      </c>
      <c r="D19" s="5">
        <f>'Resumen Eva Tec'!AZ20</f>
        <v>40.5</v>
      </c>
      <c r="E19" s="5">
        <f>'Resumen Eva Tec'!BA20</f>
        <v>0</v>
      </c>
      <c r="F19" s="5" t="s">
        <v>315</v>
      </c>
      <c r="G19" s="5" t="s">
        <v>315</v>
      </c>
      <c r="H19" s="5"/>
    </row>
    <row r="20" spans="1:8" x14ac:dyDescent="0.2">
      <c r="A20" s="4">
        <f>Proponentes!A16</f>
        <v>6</v>
      </c>
      <c r="B20" s="5" t="str">
        <f>Proponentes!B16</f>
        <v>SEGURIDAD Y SERVICIOS SEÑALIZACIÓN S.A.</v>
      </c>
      <c r="C20" s="5" t="str">
        <f>'Resumen Eva Tec'!AS21</f>
        <v>Habilitado</v>
      </c>
      <c r="D20" s="5">
        <f>'Resumen Eva Tec'!AZ21</f>
        <v>40.5</v>
      </c>
      <c r="E20" s="5">
        <f>'Resumen Eva Tec'!BA21</f>
        <v>0</v>
      </c>
      <c r="F20" s="5" t="s">
        <v>315</v>
      </c>
      <c r="G20" s="5" t="s">
        <v>315</v>
      </c>
      <c r="H20" s="5"/>
    </row>
    <row r="21" spans="1:8" x14ac:dyDescent="0.2">
      <c r="A21" s="4">
        <f>Proponentes!A17</f>
        <v>7</v>
      </c>
      <c r="B21" s="5" t="str">
        <f>Proponentes!B17</f>
        <v>SOCINTER S.A.</v>
      </c>
      <c r="C21" s="5" t="str">
        <f>'Resumen Eva Tec'!AS22</f>
        <v>Habilitado</v>
      </c>
      <c r="D21" s="5">
        <f>'Resumen Eva Tec'!AZ22</f>
        <v>40.5</v>
      </c>
      <c r="E21" s="5">
        <f>'Resumen Eva Tec'!BA22</f>
        <v>0</v>
      </c>
      <c r="F21" s="5" t="s">
        <v>315</v>
      </c>
      <c r="G21" s="5" t="s">
        <v>315</v>
      </c>
      <c r="H21" s="5"/>
    </row>
    <row r="22" spans="1:8" x14ac:dyDescent="0.2">
      <c r="A22" s="4">
        <f>Proponentes!A18</f>
        <v>8</v>
      </c>
      <c r="B22" s="5" t="str">
        <f>Proponentes!B18</f>
        <v>UT TRACKVIAL</v>
      </c>
      <c r="C22" s="5" t="str">
        <f>'Resumen Eva Tec'!AS23</f>
        <v>Habilitado</v>
      </c>
      <c r="D22" s="5">
        <f>'Resumen Eva Tec'!AZ23</f>
        <v>40.5</v>
      </c>
      <c r="E22" s="5">
        <f>'Resumen Eva Tec'!BA23</f>
        <v>0</v>
      </c>
      <c r="F22" s="5" t="s">
        <v>315</v>
      </c>
      <c r="G22" s="5" t="s">
        <v>315</v>
      </c>
      <c r="H22" s="5"/>
    </row>
    <row r="23" spans="1:8" x14ac:dyDescent="0.2">
      <c r="A23" s="4">
        <f>Proponentes!A19</f>
        <v>9</v>
      </c>
      <c r="B23" s="5" t="str">
        <f>Proponentes!B19</f>
        <v>CONSORCIO VIAL COMPROT 2024</v>
      </c>
      <c r="C23" s="5" t="str">
        <f>'Resumen Eva Tec'!AS24</f>
        <v>Habilitado</v>
      </c>
      <c r="D23" s="5">
        <f>'Resumen Eva Tec'!AZ24</f>
        <v>40.5</v>
      </c>
      <c r="E23" s="5">
        <f>'Resumen Eva Tec'!BA24</f>
        <v>0</v>
      </c>
      <c r="F23" s="5" t="s">
        <v>315</v>
      </c>
      <c r="G23" s="5" t="s">
        <v>315</v>
      </c>
      <c r="H23" s="5"/>
    </row>
    <row r="24" spans="1:8" x14ac:dyDescent="0.2">
      <c r="A24" s="4">
        <f>Proponentes!A20</f>
        <v>10</v>
      </c>
      <c r="B24" s="5" t="str">
        <f>Proponentes!B20</f>
        <v>FREESTONE CONSTRUCCIONES S.A.S.</v>
      </c>
      <c r="C24" s="5" t="str">
        <f>'Resumen Eva Tec'!AS25</f>
        <v>Habilitado</v>
      </c>
      <c r="D24" s="5">
        <f>'Resumen Eva Tec'!AZ25</f>
        <v>40.5</v>
      </c>
      <c r="E24" s="5">
        <f>'Resumen Eva Tec'!BA25</f>
        <v>0</v>
      </c>
      <c r="F24" s="5" t="s">
        <v>315</v>
      </c>
      <c r="G24" s="5" t="s">
        <v>315</v>
      </c>
      <c r="H24" s="5"/>
    </row>
    <row r="25" spans="1:8" x14ac:dyDescent="0.2">
      <c r="A25" s="4">
        <f>Proponentes!A21</f>
        <v>11</v>
      </c>
      <c r="B25" s="5" t="str">
        <f>Proponentes!B21</f>
        <v>NSP DE COLOMBIA S.A.S.</v>
      </c>
      <c r="C25" s="5" t="str">
        <f>'Resumen Eva Tec'!AS26</f>
        <v>Habilitado</v>
      </c>
      <c r="D25" s="5">
        <f>'Resumen Eva Tec'!AZ26</f>
        <v>40.5</v>
      </c>
      <c r="E25" s="5">
        <f>'Resumen Eva Tec'!BA26</f>
        <v>0</v>
      </c>
      <c r="F25" s="5" t="s">
        <v>315</v>
      </c>
      <c r="G25" s="5" t="s">
        <v>315</v>
      </c>
      <c r="H25" s="5"/>
    </row>
    <row r="26" spans="1:8" x14ac:dyDescent="0.2">
      <c r="A26" s="4">
        <f>Proponentes!A22</f>
        <v>12</v>
      </c>
      <c r="B26" s="5" t="str">
        <f>Proponentes!B22</f>
        <v>INGENIEROS CIVILES EN TRAFICO, TRANSPORTE Y VIAS
- ICOVIAS S.A.S.</v>
      </c>
      <c r="C26" s="5" t="str">
        <f>'Resumen Eva Tec'!AS27</f>
        <v>Habilitado</v>
      </c>
      <c r="D26" s="5">
        <f>'Resumen Eva Tec'!AZ27</f>
        <v>40.5</v>
      </c>
      <c r="E26" s="5">
        <f>'Resumen Eva Tec'!BA27</f>
        <v>0</v>
      </c>
      <c r="F26" s="5" t="s">
        <v>315</v>
      </c>
      <c r="G26" s="5" t="s">
        <v>315</v>
      </c>
      <c r="H26" s="5"/>
    </row>
    <row r="27" spans="1:8" x14ac:dyDescent="0.2">
      <c r="A27" s="4">
        <f>Proponentes!A23</f>
        <v>13</v>
      </c>
      <c r="B27" s="5" t="str">
        <f>Proponentes!B23</f>
        <v>JAVIER FERNANDO BASTIDAS CAMPAÑA</v>
      </c>
      <c r="C27" s="5" t="str">
        <f>'Resumen Eva Tec'!AS28</f>
        <v>Habilitado</v>
      </c>
      <c r="D27" s="5">
        <f>'Resumen Eva Tec'!AZ28</f>
        <v>40.25</v>
      </c>
      <c r="E27" s="5">
        <f>'Resumen Eva Tec'!BA28</f>
        <v>0</v>
      </c>
      <c r="F27" s="5" t="s">
        <v>315</v>
      </c>
      <c r="G27" s="5" t="s">
        <v>315</v>
      </c>
      <c r="H27" s="5"/>
    </row>
    <row r="28" spans="1:8" x14ac:dyDescent="0.2">
      <c r="A28" s="4">
        <f>Proponentes!A24</f>
        <v>14</v>
      </c>
      <c r="B28" s="5" t="str">
        <f>Proponentes!B24</f>
        <v>CONSORCIO MS.</v>
      </c>
      <c r="C28" s="5" t="str">
        <f>'Resumen Eva Tec'!AS29</f>
        <v>Habilitado</v>
      </c>
      <c r="D28" s="5">
        <f>'Resumen Eva Tec'!AZ29</f>
        <v>40.5</v>
      </c>
      <c r="E28" s="5">
        <f>'Resumen Eva Tec'!BA29</f>
        <v>0</v>
      </c>
      <c r="F28" s="5" t="s">
        <v>315</v>
      </c>
      <c r="G28" s="5" t="s">
        <v>315</v>
      </c>
      <c r="H28" s="5"/>
    </row>
    <row r="29" spans="1:8" x14ac:dyDescent="0.2">
      <c r="A29" s="4">
        <f>Proponentes!A25</f>
        <v>15</v>
      </c>
      <c r="B29" s="5" t="str">
        <f>Proponentes!B25</f>
        <v>CONSORCIO WIGV SEÑALIZADORES</v>
      </c>
      <c r="C29" s="5" t="str">
        <f>'Resumen Eva Tec'!AS30</f>
        <v>Habilitado</v>
      </c>
      <c r="D29" s="5">
        <f>'Resumen Eva Tec'!AZ30</f>
        <v>40.5</v>
      </c>
      <c r="E29" s="5">
        <f>'Resumen Eva Tec'!BA30</f>
        <v>0</v>
      </c>
      <c r="F29" s="5" t="s">
        <v>315</v>
      </c>
      <c r="G29" s="5" t="s">
        <v>315</v>
      </c>
      <c r="H29" s="5"/>
    </row>
    <row r="30" spans="1:8" x14ac:dyDescent="0.2">
      <c r="A30" s="4">
        <f>Proponentes!A26</f>
        <v>16</v>
      </c>
      <c r="B30" s="5" t="str">
        <f>Proponentes!B26</f>
        <v>CONSORCIO SUPER AC2R 2024</v>
      </c>
      <c r="C30" s="5" t="str">
        <f>'Resumen Eva Tec'!AS31</f>
        <v>Habilitado</v>
      </c>
      <c r="D30" s="5">
        <f>'Resumen Eva Tec'!AZ31</f>
        <v>40.5</v>
      </c>
      <c r="E30" s="5">
        <f>'Resumen Eva Tec'!BA31</f>
        <v>0</v>
      </c>
      <c r="F30" s="5" t="s">
        <v>315</v>
      </c>
      <c r="G30" s="5" t="s">
        <v>315</v>
      </c>
      <c r="H30" s="5"/>
    </row>
    <row r="31" spans="1:8" x14ac:dyDescent="0.2">
      <c r="A31" s="4">
        <f>Proponentes!A27</f>
        <v>17</v>
      </c>
      <c r="B31" s="5" t="str">
        <f>Proponentes!B27</f>
        <v>CONSORCIO VIAL CUNDINAMARCA 286</v>
      </c>
      <c r="C31" s="5" t="str">
        <f>'Resumen Eva Tec'!AS32</f>
        <v>Habilitado</v>
      </c>
      <c r="D31" s="5">
        <f>'Resumen Eva Tec'!AZ32</f>
        <v>40.5</v>
      </c>
      <c r="E31" s="5">
        <f>'Resumen Eva Tec'!BA32</f>
        <v>0</v>
      </c>
      <c r="F31" s="5" t="s">
        <v>315</v>
      </c>
      <c r="G31" s="5" t="s">
        <v>315</v>
      </c>
      <c r="H31" s="5"/>
    </row>
    <row r="32" spans="1:8" x14ac:dyDescent="0.2">
      <c r="A32" s="4">
        <f>Proponentes!A28</f>
        <v>18</v>
      </c>
      <c r="B32" s="5" t="str">
        <f>Proponentes!B28</f>
        <v>UNIÓN TEMPORAL VSDM</v>
      </c>
      <c r="C32" s="5" t="str">
        <f>'Resumen Eva Tec'!AS33</f>
        <v>Habilitado</v>
      </c>
      <c r="D32" s="5">
        <f>'Resumen Eva Tec'!AZ33</f>
        <v>40.5</v>
      </c>
      <c r="E32" s="5">
        <f>'Resumen Eva Tec'!BA33</f>
        <v>0</v>
      </c>
      <c r="F32" s="5" t="s">
        <v>315</v>
      </c>
      <c r="G32" s="5" t="s">
        <v>315</v>
      </c>
      <c r="H32" s="5"/>
    </row>
    <row r="33" spans="1:8" x14ac:dyDescent="0.2">
      <c r="A33" s="4">
        <f>Proponentes!A29</f>
        <v>19</v>
      </c>
      <c r="B33" s="5" t="str">
        <f>Proponentes!B29</f>
        <v>CONSORCIO SEGURIVIAL SM</v>
      </c>
      <c r="C33" s="5" t="s">
        <v>315</v>
      </c>
      <c r="D33" s="5">
        <f>'Resumen Eva Tec'!AZ34</f>
        <v>40.5</v>
      </c>
      <c r="E33" s="5">
        <f>'Resumen Eva Tec'!BA34</f>
        <v>0</v>
      </c>
      <c r="F33" s="5" t="s">
        <v>315</v>
      </c>
      <c r="G33" s="5" t="s">
        <v>315</v>
      </c>
      <c r="H33" s="5"/>
    </row>
    <row r="34" spans="1:8" x14ac:dyDescent="0.2">
      <c r="A34" s="4">
        <f>Proponentes!A30</f>
        <v>20</v>
      </c>
      <c r="B34" s="5" t="str">
        <f>Proponentes!B30</f>
        <v>UNIÓN TEMPORAL INSEAN CUNDINAMARCA 2024</v>
      </c>
      <c r="C34" s="5" t="str">
        <f>'Resumen Eva Tec'!AS35</f>
        <v>Habilitado</v>
      </c>
      <c r="D34" s="5">
        <f>'Resumen Eva Tec'!AZ35</f>
        <v>40.5</v>
      </c>
      <c r="E34" s="5">
        <f>'Resumen Eva Tec'!BA35</f>
        <v>0</v>
      </c>
      <c r="F34" s="5" t="s">
        <v>315</v>
      </c>
      <c r="G34" s="5" t="s">
        <v>315</v>
      </c>
      <c r="H34" s="5"/>
    </row>
    <row r="35" spans="1:8" x14ac:dyDescent="0.2">
      <c r="A35" s="4">
        <f>Proponentes!A31</f>
        <v>21</v>
      </c>
      <c r="B35" s="5" t="str">
        <f>Proponentes!B31</f>
        <v>CONSORCIO CUNDINAMARCA VIAL.</v>
      </c>
      <c r="C35" s="5" t="str">
        <f>'Resumen Eva Tec'!AS36</f>
        <v>Habilitado</v>
      </c>
      <c r="D35" s="5">
        <f>'Resumen Eva Tec'!AZ36</f>
        <v>40.5</v>
      </c>
      <c r="E35" s="5">
        <f>'Resumen Eva Tec'!BA36</f>
        <v>0</v>
      </c>
      <c r="F35" s="5" t="s">
        <v>315</v>
      </c>
      <c r="G35" s="5" t="s">
        <v>315</v>
      </c>
      <c r="H35" s="5"/>
    </row>
    <row r="36" spans="1:8" x14ac:dyDescent="0.2">
      <c r="A36" s="4">
        <f>Proponentes!A32</f>
        <v>22</v>
      </c>
      <c r="B36" s="5" t="str">
        <f>Proponentes!B32</f>
        <v>CONSORCIO INGENIO VIAL</v>
      </c>
      <c r="C36" s="5" t="str">
        <f>'Resumen Eva Tec'!AS37</f>
        <v>Habilitado</v>
      </c>
      <c r="D36" s="5">
        <f>'Resumen Eva Tec'!AZ37</f>
        <v>40.5</v>
      </c>
      <c r="E36" s="5">
        <f>'Resumen Eva Tec'!BA37</f>
        <v>0</v>
      </c>
      <c r="F36" s="5" t="s">
        <v>315</v>
      </c>
      <c r="G36" s="5" t="s">
        <v>315</v>
      </c>
      <c r="H36" s="5"/>
    </row>
    <row r="37" spans="1:8" x14ac:dyDescent="0.2">
      <c r="A37" s="4">
        <f>Proponentes!A33</f>
        <v>23</v>
      </c>
      <c r="B37" s="5" t="str">
        <f>Proponentes!B33</f>
        <v>CONSORCIO SEGUVIAL 2RI</v>
      </c>
      <c r="C37" s="5" t="str">
        <f>'Resumen Eva Tec'!AS38</f>
        <v>Habilitado</v>
      </c>
      <c r="D37" s="5">
        <f>'Resumen Eva Tec'!AZ38</f>
        <v>40.5</v>
      </c>
      <c r="E37" s="5">
        <f>'Resumen Eva Tec'!BA38</f>
        <v>0</v>
      </c>
      <c r="F37" s="5" t="s">
        <v>315</v>
      </c>
      <c r="G37" s="96" t="s">
        <v>393</v>
      </c>
      <c r="H37" s="5"/>
    </row>
    <row r="38" spans="1:8" x14ac:dyDescent="0.2">
      <c r="A38" s="4">
        <f>Proponentes!A34</f>
        <v>24</v>
      </c>
      <c r="B38" s="5" t="str">
        <f>Proponentes!B34</f>
        <v>SEÑAL VÍAS SAS</v>
      </c>
      <c r="C38" s="5" t="str">
        <f>'Resumen Eva Tec'!AS39</f>
        <v>Habilitado</v>
      </c>
      <c r="D38" s="5">
        <f>'Resumen Eva Tec'!AZ39</f>
        <v>40.5</v>
      </c>
      <c r="E38" s="5">
        <f>'Resumen Eva Tec'!BA39</f>
        <v>0</v>
      </c>
      <c r="F38" s="5" t="s">
        <v>315</v>
      </c>
      <c r="G38" s="5" t="s">
        <v>315</v>
      </c>
      <c r="H38" s="5"/>
    </row>
    <row r="39" spans="1:8" x14ac:dyDescent="0.2">
      <c r="A39" s="4">
        <f>Proponentes!A35</f>
        <v>25</v>
      </c>
      <c r="B39" s="5" t="str">
        <f>Proponentes!B35</f>
        <v>CONSORCIO GEPAV-TPD.</v>
      </c>
      <c r="C39" s="5" t="str">
        <f>'Resumen Eva Tec'!AS40</f>
        <v>Habilitado</v>
      </c>
      <c r="D39" s="5">
        <f>'Resumen Eva Tec'!AZ40</f>
        <v>40.5</v>
      </c>
      <c r="E39" s="5">
        <f>'Resumen Eva Tec'!BA40</f>
        <v>0</v>
      </c>
      <c r="F39" s="5" t="s">
        <v>315</v>
      </c>
      <c r="G39" s="5" t="s">
        <v>315</v>
      </c>
      <c r="H39" s="5"/>
    </row>
    <row r="40" spans="1:8" x14ac:dyDescent="0.2">
      <c r="A40" s="4">
        <f>Proponentes!A36</f>
        <v>26</v>
      </c>
      <c r="B40" s="5" t="str">
        <f>Proponentes!B36</f>
        <v>CONSORCIO SANTIAGO</v>
      </c>
      <c r="C40" s="5" t="str">
        <f>'Resumen Eva Tec'!AS41</f>
        <v>Habilitado</v>
      </c>
      <c r="D40" s="5">
        <f>'Resumen Eva Tec'!AZ41</f>
        <v>40.5</v>
      </c>
      <c r="E40" s="5">
        <f>'Resumen Eva Tec'!BA41</f>
        <v>0</v>
      </c>
      <c r="F40" s="5" t="s">
        <v>315</v>
      </c>
      <c r="G40" s="5" t="s">
        <v>315</v>
      </c>
      <c r="H40" s="5"/>
    </row>
  </sheetData>
  <mergeCells count="19">
    <mergeCell ref="B6:H6"/>
    <mergeCell ref="C13:C14"/>
    <mergeCell ref="D13:D14"/>
    <mergeCell ref="A9:H9"/>
    <mergeCell ref="C7:E7"/>
    <mergeCell ref="C8:E8"/>
    <mergeCell ref="H13:H14"/>
    <mergeCell ref="A10:H10"/>
    <mergeCell ref="A11:H11"/>
    <mergeCell ref="A12:H12"/>
    <mergeCell ref="A13:A14"/>
    <mergeCell ref="B13:B14"/>
    <mergeCell ref="F13:F14"/>
    <mergeCell ref="G13:G14"/>
    <mergeCell ref="B1:H1"/>
    <mergeCell ref="B2:H2"/>
    <mergeCell ref="B3:H3"/>
    <mergeCell ref="B4:H4"/>
    <mergeCell ref="B5:H5"/>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43706-3F6F-4B65-8A7E-60C81C9A0AA7}">
  <dimension ref="A1:J41"/>
  <sheetViews>
    <sheetView topLeftCell="A27" workbookViewId="0">
      <selection activeCell="B13" sqref="B13:G40"/>
    </sheetView>
  </sheetViews>
  <sheetFormatPr baseColWidth="10" defaultColWidth="11.42578125" defaultRowHeight="12.75" x14ac:dyDescent="0.25"/>
  <cols>
    <col min="1" max="1" width="30" style="91" customWidth="1"/>
    <col min="2" max="2" width="67.85546875" style="91" customWidth="1"/>
    <col min="3" max="3" width="17.85546875" style="91" hidden="1" customWidth="1"/>
    <col min="4" max="5" width="25.42578125" style="91" hidden="1" customWidth="1"/>
    <col min="6" max="7" width="25.42578125" style="91" customWidth="1"/>
    <col min="8" max="9" width="14" style="94" customWidth="1"/>
    <col min="10" max="10" width="17.85546875" style="91" customWidth="1"/>
    <col min="11" max="16384" width="11.42578125" style="91"/>
  </cols>
  <sheetData>
    <row r="1" spans="1:10" ht="45" customHeight="1" x14ac:dyDescent="0.25">
      <c r="A1" s="297" t="s">
        <v>394</v>
      </c>
      <c r="B1" s="202" t="s">
        <v>1</v>
      </c>
      <c r="C1" s="202"/>
      <c r="D1" s="202"/>
      <c r="E1" s="202"/>
      <c r="F1" s="202"/>
      <c r="G1" s="202"/>
      <c r="H1" s="202"/>
      <c r="I1" s="202"/>
      <c r="J1" s="202"/>
    </row>
    <row r="2" spans="1:10" x14ac:dyDescent="0.25">
      <c r="A2" s="297"/>
      <c r="B2" s="202" t="s">
        <v>2</v>
      </c>
      <c r="C2" s="202"/>
      <c r="D2" s="202"/>
      <c r="E2" s="202"/>
      <c r="F2" s="202"/>
      <c r="G2" s="202"/>
      <c r="H2" s="202"/>
      <c r="I2" s="202"/>
      <c r="J2" s="202"/>
    </row>
    <row r="3" spans="1:10" ht="34.5" customHeight="1" x14ac:dyDescent="0.25">
      <c r="A3" s="297"/>
      <c r="B3" s="202" t="s">
        <v>3</v>
      </c>
      <c r="C3" s="202"/>
      <c r="D3" s="202"/>
      <c r="E3" s="202"/>
      <c r="F3" s="202"/>
      <c r="G3" s="202"/>
      <c r="H3" s="202"/>
      <c r="I3" s="202"/>
      <c r="J3" s="202"/>
    </row>
    <row r="4" spans="1:10" x14ac:dyDescent="0.25">
      <c r="A4" s="297"/>
      <c r="B4" s="202"/>
      <c r="C4" s="202"/>
      <c r="D4" s="202"/>
      <c r="E4" s="202"/>
      <c r="F4" s="202"/>
      <c r="G4" s="202"/>
      <c r="H4" s="202"/>
      <c r="I4" s="202"/>
      <c r="J4" s="202"/>
    </row>
    <row r="5" spans="1:10" x14ac:dyDescent="0.25">
      <c r="A5" s="297"/>
      <c r="B5" s="202" t="s">
        <v>4</v>
      </c>
      <c r="C5" s="202"/>
      <c r="D5" s="202"/>
      <c r="E5" s="202"/>
      <c r="F5" s="202"/>
      <c r="G5" s="202"/>
      <c r="H5" s="202"/>
      <c r="I5" s="202"/>
      <c r="J5" s="202"/>
    </row>
    <row r="6" spans="1:10" x14ac:dyDescent="0.25">
      <c r="A6" s="298"/>
      <c r="B6" s="202"/>
      <c r="C6" s="202"/>
      <c r="D6" s="202"/>
      <c r="E6" s="202"/>
      <c r="F6" s="202"/>
      <c r="G6" s="202"/>
      <c r="H6" s="202"/>
      <c r="I6" s="202"/>
      <c r="J6" s="202"/>
    </row>
    <row r="7" spans="1:10" x14ac:dyDescent="0.25">
      <c r="A7" s="7" t="s">
        <v>5</v>
      </c>
      <c r="B7" s="47">
        <v>4000000000</v>
      </c>
      <c r="C7" s="202" t="s">
        <v>6</v>
      </c>
      <c r="D7" s="202"/>
      <c r="E7" s="7"/>
      <c r="F7" s="7"/>
      <c r="G7" s="7"/>
      <c r="H7" s="93"/>
      <c r="I7" s="93"/>
      <c r="J7" s="47">
        <v>1300000</v>
      </c>
    </row>
    <row r="8" spans="1:10" x14ac:dyDescent="0.25">
      <c r="A8" s="7" t="s">
        <v>7</v>
      </c>
      <c r="B8" s="7">
        <v>1</v>
      </c>
      <c r="C8" s="202" t="s">
        <v>8</v>
      </c>
      <c r="D8" s="202"/>
      <c r="E8" s="7"/>
      <c r="F8" s="7"/>
      <c r="G8" s="7"/>
      <c r="H8" s="93"/>
      <c r="I8" s="93"/>
      <c r="J8" s="92">
        <f>B7/J7</f>
        <v>3076.9230769230771</v>
      </c>
    </row>
    <row r="9" spans="1:10" x14ac:dyDescent="0.25">
      <c r="A9" s="296"/>
      <c r="B9" s="296"/>
      <c r="C9" s="296"/>
      <c r="D9" s="296"/>
      <c r="E9" s="296"/>
      <c r="F9" s="296"/>
      <c r="G9" s="296"/>
      <c r="H9" s="296"/>
      <c r="I9" s="296"/>
      <c r="J9" s="296"/>
    </row>
    <row r="10" spans="1:10" x14ac:dyDescent="0.25">
      <c r="A10" s="202" t="s">
        <v>370</v>
      </c>
      <c r="B10" s="202"/>
      <c r="C10" s="202"/>
      <c r="D10" s="202"/>
      <c r="E10" s="202"/>
      <c r="F10" s="202"/>
      <c r="G10" s="202"/>
      <c r="H10" s="202"/>
      <c r="I10" s="202"/>
      <c r="J10" s="202"/>
    </row>
    <row r="11" spans="1:10" ht="30.75" customHeight="1" x14ac:dyDescent="0.25">
      <c r="A11" s="202" t="s">
        <v>371</v>
      </c>
      <c r="B11" s="202"/>
      <c r="C11" s="202"/>
      <c r="D11" s="202"/>
      <c r="E11" s="202"/>
      <c r="F11" s="202"/>
      <c r="G11" s="202"/>
      <c r="H11" s="202"/>
      <c r="I11" s="202"/>
      <c r="J11" s="202"/>
    </row>
    <row r="12" spans="1:10" ht="29.25" customHeight="1" x14ac:dyDescent="0.25">
      <c r="A12" s="247" t="s">
        <v>372</v>
      </c>
      <c r="B12" s="247"/>
      <c r="C12" s="247"/>
      <c r="D12" s="247"/>
      <c r="E12" s="247"/>
      <c r="F12" s="247"/>
      <c r="G12" s="247"/>
      <c r="H12" s="247"/>
      <c r="I12" s="247"/>
      <c r="J12" s="247"/>
    </row>
    <row r="13" spans="1:10" ht="23.25" customHeight="1" x14ac:dyDescent="0.25">
      <c r="A13" s="202" t="s">
        <v>9</v>
      </c>
      <c r="B13" s="202" t="s">
        <v>336</v>
      </c>
      <c r="C13" s="202" t="s">
        <v>399</v>
      </c>
      <c r="D13" s="204" t="s">
        <v>400</v>
      </c>
      <c r="E13" s="204" t="str">
        <f>'Resumen Corto.'!D13</f>
        <v>RESUMEN EVALUACIÓN PUNTABLE</v>
      </c>
      <c r="F13" s="204" t="s">
        <v>401</v>
      </c>
      <c r="G13" s="204" t="s">
        <v>402</v>
      </c>
      <c r="H13" s="299" t="s">
        <v>403</v>
      </c>
      <c r="I13" s="299" t="s">
        <v>404</v>
      </c>
      <c r="J13" s="202" t="s">
        <v>378</v>
      </c>
    </row>
    <row r="14" spans="1:10" ht="38.25" customHeight="1" x14ac:dyDescent="0.25">
      <c r="A14" s="202"/>
      <c r="B14" s="202"/>
      <c r="C14" s="202"/>
      <c r="D14" s="281"/>
      <c r="E14" s="281"/>
      <c r="F14" s="281"/>
      <c r="G14" s="281"/>
      <c r="H14" s="300"/>
      <c r="I14" s="300"/>
      <c r="J14" s="202"/>
    </row>
    <row r="15" spans="1:10" x14ac:dyDescent="0.25">
      <c r="A15" s="3">
        <f>Proponentes!A11</f>
        <v>1</v>
      </c>
      <c r="B15" s="77" t="str">
        <f>Proponentes!B11</f>
        <v>Unión Temporal Elite 2024</v>
      </c>
      <c r="C15" s="77" t="str">
        <f>'Resumen Eva Tec'!AR16</f>
        <v>CUMPLE</v>
      </c>
      <c r="D15" s="77" t="str" cm="1">
        <f t="array" ref="D15:D40">TRANSPOSE('Eva. Técnica'!L66:AK66)</f>
        <v>N/A</v>
      </c>
      <c r="E15" s="77">
        <f>'Resumen Corto.'!D15</f>
        <v>40.5</v>
      </c>
      <c r="F15" s="183">
        <f>'Puntaje L1'!J17</f>
        <v>0</v>
      </c>
      <c r="G15" s="183">
        <f>'Puntaje L2'!J17</f>
        <v>0</v>
      </c>
      <c r="H15" s="77" t="s">
        <v>405</v>
      </c>
      <c r="I15" s="77" t="s">
        <v>84</v>
      </c>
      <c r="J15" s="77" t="s">
        <v>315</v>
      </c>
    </row>
    <row r="16" spans="1:10" x14ac:dyDescent="0.25">
      <c r="A16" s="3">
        <f>Proponentes!A12</f>
        <v>2</v>
      </c>
      <c r="B16" s="77" t="str">
        <f>Proponentes!B12</f>
        <v>Consorcio Señalizar GP</v>
      </c>
      <c r="C16" s="77" t="str">
        <f>'Resumen Eva Tec'!AR17</f>
        <v>CUMPLE</v>
      </c>
      <c r="D16" s="77" t="str">
        <v>N/A</v>
      </c>
      <c r="E16" s="77">
        <f>'Resumen Corto.'!D16</f>
        <v>40.5</v>
      </c>
      <c r="F16" s="183">
        <f>'Puntaje L1'!J18</f>
        <v>98.522755080464947</v>
      </c>
      <c r="G16" s="183">
        <f>'Puntaje L2'!J18</f>
        <v>98.061774900360504</v>
      </c>
      <c r="H16" s="77" t="s">
        <v>405</v>
      </c>
      <c r="I16" s="77" t="s">
        <v>84</v>
      </c>
      <c r="J16" s="77" t="s">
        <v>315</v>
      </c>
    </row>
    <row r="17" spans="1:10" x14ac:dyDescent="0.25">
      <c r="A17" s="3">
        <f>Proponentes!A13</f>
        <v>3</v>
      </c>
      <c r="B17" s="77" t="str">
        <f>Proponentes!B13</f>
        <v>CREA SAS</v>
      </c>
      <c r="C17" s="77" t="str">
        <f>'Resumen Eva Tec'!AR18</f>
        <v>CUMPLE</v>
      </c>
      <c r="D17" s="77" t="str">
        <v>N/A</v>
      </c>
      <c r="E17" s="77">
        <f>'Resumen Corto.'!D17</f>
        <v>40.5</v>
      </c>
      <c r="F17" s="183">
        <f>'Puntaje L1'!J19</f>
        <v>98.401167896890499</v>
      </c>
      <c r="G17" s="183">
        <f>'Puntaje L2'!J19</f>
        <v>98.848174397072526</v>
      </c>
      <c r="H17" s="77" t="s">
        <v>405</v>
      </c>
      <c r="I17" s="77" t="s">
        <v>84</v>
      </c>
      <c r="J17" s="77" t="s">
        <v>315</v>
      </c>
    </row>
    <row r="18" spans="1:10" x14ac:dyDescent="0.25">
      <c r="A18" s="3">
        <f>Proponentes!A14</f>
        <v>4</v>
      </c>
      <c r="B18" s="77" t="str">
        <f>Proponentes!B14</f>
        <v>UT Cundinamarca Segura</v>
      </c>
      <c r="C18" s="77" t="str">
        <f>'Resumen Eva Tec'!AR19</f>
        <v>CUMPLE</v>
      </c>
      <c r="D18" s="77" t="str">
        <v>N/A</v>
      </c>
      <c r="E18" s="77">
        <f>'Resumen Corto.'!D18</f>
        <v>40.5</v>
      </c>
      <c r="F18" s="183">
        <f>'Puntaje L1'!J20</f>
        <v>99.800502132655765</v>
      </c>
      <c r="G18" s="183">
        <f>'Puntaje L2'!J20</f>
        <v>99.345326367784651</v>
      </c>
      <c r="H18" s="77" t="s">
        <v>405</v>
      </c>
      <c r="I18" s="77" t="s">
        <v>84</v>
      </c>
      <c r="J18" s="77" t="s">
        <v>315</v>
      </c>
    </row>
    <row r="19" spans="1:10" x14ac:dyDescent="0.25">
      <c r="A19" s="3">
        <f>Proponentes!A15</f>
        <v>5</v>
      </c>
      <c r="B19" s="77" t="str">
        <f>Proponentes!B15</f>
        <v>PINTUVIAL SAS</v>
      </c>
      <c r="C19" s="77" t="str">
        <f>'Resumen Eva Tec'!AR20</f>
        <v>CUMPLE</v>
      </c>
      <c r="D19" s="77" t="str">
        <v>N/A</v>
      </c>
      <c r="E19" s="77">
        <f>'Resumen Corto.'!D19</f>
        <v>40.5</v>
      </c>
      <c r="F19" s="183">
        <f>'Puntaje L1'!J21</f>
        <v>99.004226843391024</v>
      </c>
      <c r="G19" s="183">
        <f>'Puntaje L2'!J21</f>
        <v>99.453972856475588</v>
      </c>
      <c r="H19" s="77" t="s">
        <v>405</v>
      </c>
      <c r="I19" s="77" t="s">
        <v>84</v>
      </c>
      <c r="J19" s="77" t="s">
        <v>315</v>
      </c>
    </row>
    <row r="20" spans="1:10" x14ac:dyDescent="0.25">
      <c r="A20" s="3">
        <f>Proponentes!A16</f>
        <v>6</v>
      </c>
      <c r="B20" s="77" t="str">
        <f>Proponentes!B16</f>
        <v>SEGURIDAD Y SERVICIOS SEÑALIZACIÓN S.A.</v>
      </c>
      <c r="C20" s="77" t="str">
        <f>'Resumen Eva Tec'!AR21</f>
        <v>CUMPLE</v>
      </c>
      <c r="D20" s="77" t="str">
        <v>N/A</v>
      </c>
      <c r="E20" s="77">
        <f>'Resumen Corto.'!D20</f>
        <v>40.5</v>
      </c>
      <c r="F20" s="183">
        <f>'Puntaje L1'!J22</f>
        <v>95.083582117846106</v>
      </c>
      <c r="G20" s="183">
        <f>'Puntaje L2'!J22</f>
        <v>94.606978823683193</v>
      </c>
      <c r="H20" s="77" t="s">
        <v>405</v>
      </c>
      <c r="I20" s="77" t="s">
        <v>84</v>
      </c>
      <c r="J20" s="77" t="s">
        <v>315</v>
      </c>
    </row>
    <row r="21" spans="1:10" x14ac:dyDescent="0.25">
      <c r="A21" s="3">
        <f>Proponentes!A17</f>
        <v>7</v>
      </c>
      <c r="B21" s="77" t="str">
        <f>Proponentes!B17</f>
        <v>SOCINTER S.A.</v>
      </c>
      <c r="C21" s="77" t="str">
        <f>'Resumen Eva Tec'!AR22</f>
        <v>CUMPLE</v>
      </c>
      <c r="D21" s="77" t="str">
        <v>N/A</v>
      </c>
      <c r="E21" s="77">
        <f>'Resumen Corto.'!D21</f>
        <v>40.5</v>
      </c>
      <c r="F21" s="183">
        <f>'Puntaje L1'!J23</f>
        <v>0</v>
      </c>
      <c r="G21" s="183">
        <f>'Puntaje L2'!J23</f>
        <v>0</v>
      </c>
      <c r="H21" s="77" t="s">
        <v>405</v>
      </c>
      <c r="I21" s="77" t="s">
        <v>84</v>
      </c>
      <c r="J21" s="77" t="s">
        <v>315</v>
      </c>
    </row>
    <row r="22" spans="1:10" x14ac:dyDescent="0.25">
      <c r="A22" s="3">
        <f>Proponentes!A18</f>
        <v>8</v>
      </c>
      <c r="B22" s="77" t="str">
        <f>Proponentes!B18</f>
        <v>UT TRACKVIAL</v>
      </c>
      <c r="C22" s="77" t="str">
        <f>'Resumen Eva Tec'!AR23</f>
        <v>CUMPLE</v>
      </c>
      <c r="D22" s="77" t="str">
        <v>N/A</v>
      </c>
      <c r="E22" s="77">
        <f>'Resumen Corto.'!D22</f>
        <v>40.5</v>
      </c>
      <c r="F22" s="183">
        <f>'Puntaje L1'!J24</f>
        <v>98.254322875587093</v>
      </c>
      <c r="G22" s="183">
        <f>'Puntaje L2'!J24</f>
        <v>97.792123289829206</v>
      </c>
      <c r="H22" s="77" t="s">
        <v>405</v>
      </c>
      <c r="I22" s="77" t="s">
        <v>84</v>
      </c>
      <c r="J22" s="77" t="s">
        <v>315</v>
      </c>
    </row>
    <row r="23" spans="1:10" x14ac:dyDescent="0.25">
      <c r="A23" s="3">
        <f>Proponentes!A19</f>
        <v>9</v>
      </c>
      <c r="B23" s="77" t="str">
        <f>Proponentes!B19</f>
        <v>CONSORCIO VIAL COMPROT 2024</v>
      </c>
      <c r="C23" s="77" t="str">
        <f>'Resumen Eva Tec'!AR24</f>
        <v>CUMPLE</v>
      </c>
      <c r="D23" s="77" t="str">
        <v>N/A</v>
      </c>
      <c r="E23" s="77">
        <f>'Resumen Corto.'!D23</f>
        <v>40.5</v>
      </c>
      <c r="F23" s="183">
        <f>'Puntaje L1'!J25</f>
        <v>99.813408125220121</v>
      </c>
      <c r="G23" s="183">
        <f>'Puntaje L2'!J25</f>
        <v>98.933549310748134</v>
      </c>
      <c r="H23" s="77" t="s">
        <v>405</v>
      </c>
      <c r="I23" s="77" t="s">
        <v>84</v>
      </c>
      <c r="J23" s="77" t="s">
        <v>315</v>
      </c>
    </row>
    <row r="24" spans="1:10" x14ac:dyDescent="0.25">
      <c r="A24" s="3">
        <f>Proponentes!A20</f>
        <v>10</v>
      </c>
      <c r="B24" s="77" t="str">
        <f>Proponentes!B20</f>
        <v>FREESTONE CONSTRUCCIONES S.A.S.</v>
      </c>
      <c r="C24" s="77" t="str">
        <f>'Resumen Eva Tec'!AR25</f>
        <v>CUMPLE</v>
      </c>
      <c r="D24" s="77" t="str">
        <v>N/A</v>
      </c>
      <c r="E24" s="77">
        <f>'Resumen Corto.'!D24</f>
        <v>40.5</v>
      </c>
      <c r="F24" s="183">
        <f>'Puntaje L1'!J26</f>
        <v>98.666597214953484</v>
      </c>
      <c r="G24" s="183">
        <f>'Puntaje L2'!J26</f>
        <v>96.233137967627528</v>
      </c>
      <c r="H24" s="77" t="s">
        <v>405</v>
      </c>
      <c r="I24" s="77" t="s">
        <v>84</v>
      </c>
      <c r="J24" s="77" t="s">
        <v>315</v>
      </c>
    </row>
    <row r="25" spans="1:10" x14ac:dyDescent="0.25">
      <c r="A25" s="3">
        <f>Proponentes!A21</f>
        <v>11</v>
      </c>
      <c r="B25" s="77" t="str">
        <f>Proponentes!B21</f>
        <v>NSP DE COLOMBIA S.A.S.</v>
      </c>
      <c r="C25" s="77" t="str">
        <f>'Resumen Eva Tec'!AR26</f>
        <v>CUMPLE</v>
      </c>
      <c r="D25" s="77" t="str">
        <v>N/A</v>
      </c>
      <c r="E25" s="77">
        <f>'Resumen Corto.'!D25</f>
        <v>40.5</v>
      </c>
      <c r="F25" s="183">
        <f>'Puntaje L1'!J27</f>
        <v>95.977449774375572</v>
      </c>
      <c r="G25" s="91">
        <v>0</v>
      </c>
      <c r="H25" s="77" t="s">
        <v>405</v>
      </c>
      <c r="I25" s="77" t="s">
        <v>84</v>
      </c>
      <c r="J25" s="77" t="s">
        <v>315</v>
      </c>
    </row>
    <row r="26" spans="1:10" ht="25.5" x14ac:dyDescent="0.25">
      <c r="A26" s="3">
        <f>Proponentes!A22</f>
        <v>12</v>
      </c>
      <c r="B26" s="77" t="str">
        <f>Proponentes!B22</f>
        <v>INGENIEROS CIVILES EN TRAFICO, TRANSPORTE Y VIAS
- ICOVIAS S.A.S.</v>
      </c>
      <c r="C26" s="77" t="str">
        <f>'Resumen Eva Tec'!AR27</f>
        <v>CUMPLE</v>
      </c>
      <c r="D26" s="77" t="str">
        <v>N/A</v>
      </c>
      <c r="E26" s="77">
        <f>'Resumen Corto.'!D26</f>
        <v>40.5</v>
      </c>
      <c r="F26" s="183">
        <f>'Puntaje L1'!J28</f>
        <v>99.227194762430898</v>
      </c>
      <c r="G26" s="183">
        <f>'Puntaje L2'!J27</f>
        <v>99.677953650781831</v>
      </c>
      <c r="H26" s="77" t="s">
        <v>405</v>
      </c>
      <c r="I26" s="77" t="s">
        <v>84</v>
      </c>
      <c r="J26" s="77" t="s">
        <v>315</v>
      </c>
    </row>
    <row r="27" spans="1:10" x14ac:dyDescent="0.25">
      <c r="A27" s="3">
        <f>Proponentes!A23</f>
        <v>13</v>
      </c>
      <c r="B27" s="77" t="str">
        <f>Proponentes!B23</f>
        <v>JAVIER FERNANDO BASTIDAS CAMPAÑA</v>
      </c>
      <c r="C27" s="77" t="str">
        <f>'Resumen Eva Tec'!AR28</f>
        <v>CUMPLE</v>
      </c>
      <c r="D27" s="77" t="str">
        <v>N/A</v>
      </c>
      <c r="E27" s="77">
        <f>'Resumen Corto.'!D27</f>
        <v>40.25</v>
      </c>
      <c r="F27" s="183">
        <f>'Puntaje L1'!J29</f>
        <v>98.652181840691711</v>
      </c>
      <c r="G27" s="183">
        <f>'Puntaje L2'!J28</f>
        <v>98.80731959832552</v>
      </c>
      <c r="H27" s="77" t="s">
        <v>405</v>
      </c>
      <c r="I27" s="77" t="s">
        <v>84</v>
      </c>
      <c r="J27" s="77" t="s">
        <v>315</v>
      </c>
    </row>
    <row r="28" spans="1:10" x14ac:dyDescent="0.25">
      <c r="A28" s="3">
        <f>Proponentes!A24</f>
        <v>14</v>
      </c>
      <c r="B28" s="77" t="str">
        <f>Proponentes!B24</f>
        <v>CONSORCIO MS.</v>
      </c>
      <c r="C28" s="77" t="str">
        <f>'Resumen Eva Tec'!AR29</f>
        <v>CUMPLE</v>
      </c>
      <c r="D28" s="77" t="str">
        <v>N/A</v>
      </c>
      <c r="E28" s="77">
        <f>'Resumen Corto.'!D28</f>
        <v>40.5</v>
      </c>
      <c r="F28" s="183">
        <f>'Puntaje L1'!J30</f>
        <v>99.856817707461019</v>
      </c>
      <c r="G28" s="183">
        <f>'Puntaje L2'!J29</f>
        <v>98.788305805548717</v>
      </c>
      <c r="H28" s="77" t="s">
        <v>405</v>
      </c>
      <c r="I28" s="77" t="s">
        <v>84</v>
      </c>
      <c r="J28" s="77" t="s">
        <v>315</v>
      </c>
    </row>
    <row r="29" spans="1:10" x14ac:dyDescent="0.25">
      <c r="A29" s="3">
        <f>Proponentes!A25</f>
        <v>15</v>
      </c>
      <c r="B29" s="77" t="str">
        <f>Proponentes!B25</f>
        <v>CONSORCIO WIGV SEÑALIZADORES</v>
      </c>
      <c r="C29" s="77" t="str">
        <f>'Resumen Eva Tec'!AR30</f>
        <v>CUMPLE</v>
      </c>
      <c r="D29" s="77" t="str">
        <v>N/A</v>
      </c>
      <c r="E29" s="77">
        <f>'Resumen Corto.'!D29</f>
        <v>40.5</v>
      </c>
      <c r="F29" s="183">
        <f>'Puntaje L1'!J31</f>
        <v>98.454589059826205</v>
      </c>
      <c r="G29" s="183">
        <f>'Puntaje L2'!J30</f>
        <v>98.901838236061678</v>
      </c>
      <c r="H29" s="77" t="s">
        <v>405</v>
      </c>
      <c r="I29" s="77" t="s">
        <v>84</v>
      </c>
      <c r="J29" s="77" t="s">
        <v>315</v>
      </c>
    </row>
    <row r="30" spans="1:10" x14ac:dyDescent="0.25">
      <c r="A30" s="3">
        <f>Proponentes!A26</f>
        <v>16</v>
      </c>
      <c r="B30" s="77" t="str">
        <f>Proponentes!B26</f>
        <v>CONSORCIO SUPER AC2R 2024</v>
      </c>
      <c r="C30" s="77" t="str">
        <f>'Resumen Eva Tec'!AR31</f>
        <v>CUMPLE</v>
      </c>
      <c r="D30" s="77" t="str">
        <v>N/A</v>
      </c>
      <c r="E30" s="77">
        <f>'Resumen Corto.'!D30</f>
        <v>40.5</v>
      </c>
      <c r="F30" s="183">
        <f>'Puntaje L1'!J32</f>
        <v>95.322145004391842</v>
      </c>
      <c r="G30" s="183">
        <f>'Puntaje L2'!J31</f>
        <v>94.846625428677257</v>
      </c>
      <c r="H30" s="77" t="s">
        <v>405</v>
      </c>
      <c r="I30" s="77" t="s">
        <v>84</v>
      </c>
      <c r="J30" s="77" t="s">
        <v>315</v>
      </c>
    </row>
    <row r="31" spans="1:10" x14ac:dyDescent="0.25">
      <c r="A31" s="3">
        <f>Proponentes!A27</f>
        <v>17</v>
      </c>
      <c r="B31" s="77" t="str">
        <f>Proponentes!B27</f>
        <v>CONSORCIO VIAL CUNDINAMARCA 286</v>
      </c>
      <c r="C31" s="77" t="str">
        <f>'Resumen Eva Tec'!AR32</f>
        <v>CUMPLE</v>
      </c>
      <c r="D31" s="77" t="str">
        <v>N/A</v>
      </c>
      <c r="E31" s="77">
        <f>'Resumen Corto.'!D31</f>
        <v>40.5</v>
      </c>
      <c r="F31" s="183">
        <f>'Puntaje L1'!J33</f>
        <v>95.696055320553668</v>
      </c>
      <c r="G31" s="183">
        <f>'Puntaje L2'!J32</f>
        <v>94.350638402384206</v>
      </c>
      <c r="H31" s="77" t="s">
        <v>405</v>
      </c>
      <c r="I31" s="77" t="s">
        <v>84</v>
      </c>
      <c r="J31" s="77" t="s">
        <v>315</v>
      </c>
    </row>
    <row r="32" spans="1:10" x14ac:dyDescent="0.25">
      <c r="A32" s="3">
        <f>Proponentes!A28</f>
        <v>18</v>
      </c>
      <c r="B32" s="77" t="str">
        <f>Proponentes!B28</f>
        <v>UNIÓN TEMPORAL VSDM</v>
      </c>
      <c r="C32" s="77" t="str">
        <f>'Resumen Eva Tec'!AR33</f>
        <v>CUMPLE</v>
      </c>
      <c r="D32" s="77" t="str">
        <v>N/A</v>
      </c>
      <c r="E32" s="77">
        <f>'Resumen Corto.'!D32</f>
        <v>40.5</v>
      </c>
      <c r="F32" s="183">
        <f>'Puntaje L1'!J34</f>
        <v>95.140878224154548</v>
      </c>
      <c r="G32" s="183">
        <f>'Puntaje L2'!J33</f>
        <v>94.664535208731209</v>
      </c>
      <c r="H32" s="77" t="s">
        <v>405</v>
      </c>
      <c r="I32" s="77" t="s">
        <v>84</v>
      </c>
      <c r="J32" s="77" t="s">
        <v>315</v>
      </c>
    </row>
    <row r="33" spans="1:10" x14ac:dyDescent="0.25">
      <c r="A33" s="3">
        <f>Proponentes!A29</f>
        <v>19</v>
      </c>
      <c r="B33" s="77" t="str">
        <f>Proponentes!B29</f>
        <v>CONSORCIO SEGURIVIAL SM</v>
      </c>
      <c r="C33" s="77" t="str">
        <f>'Resumen Eva Tec'!AR34</f>
        <v>CUMPLE</v>
      </c>
      <c r="D33" s="77" t="str">
        <v>N/A</v>
      </c>
      <c r="E33" s="77">
        <f>'Resumen Corto.'!D33</f>
        <v>40.5</v>
      </c>
      <c r="F33" s="183">
        <f>'Puntaje L1'!J35</f>
        <v>99.337112916692774</v>
      </c>
      <c r="G33" s="183">
        <f>'Puntaje L2'!J34</f>
        <v>98.879832115915292</v>
      </c>
      <c r="H33" s="77" t="s">
        <v>405</v>
      </c>
      <c r="I33" s="77" t="s">
        <v>84</v>
      </c>
      <c r="J33" s="77" t="s">
        <v>315</v>
      </c>
    </row>
    <row r="34" spans="1:10" x14ac:dyDescent="0.25">
      <c r="A34" s="3">
        <f>Proponentes!A30</f>
        <v>20</v>
      </c>
      <c r="B34" s="77" t="str">
        <f>Proponentes!B30</f>
        <v>UNIÓN TEMPORAL INSEAN CUNDINAMARCA 2024</v>
      </c>
      <c r="C34" s="77" t="str">
        <f>'Resumen Eva Tec'!AR35</f>
        <v>CUMPLE</v>
      </c>
      <c r="D34" s="77" t="str">
        <v>N/A</v>
      </c>
      <c r="E34" s="77">
        <f>'Resumen Corto.'!D34</f>
        <v>40.5</v>
      </c>
      <c r="F34" s="183">
        <f>'Puntaje L1'!J36</f>
        <v>98.337853247982508</v>
      </c>
      <c r="G34" s="183">
        <f>'Puntaje L2'!J35</f>
        <v>97.876033115235401</v>
      </c>
      <c r="H34" s="77" t="s">
        <v>405</v>
      </c>
      <c r="I34" s="77" t="s">
        <v>84</v>
      </c>
      <c r="J34" s="77" t="s">
        <v>315</v>
      </c>
    </row>
    <row r="35" spans="1:10" x14ac:dyDescent="0.25">
      <c r="A35" s="3">
        <f>Proponentes!A31</f>
        <v>21</v>
      </c>
      <c r="B35" s="77" t="str">
        <f>Proponentes!B31</f>
        <v>CONSORCIO CUNDINAMARCA VIAL.</v>
      </c>
      <c r="C35" s="77" t="str">
        <f>'Resumen Eva Tec'!AR36</f>
        <v>CUMPLE</v>
      </c>
      <c r="D35" s="77" t="str">
        <v>N/A</v>
      </c>
      <c r="E35" s="77">
        <f>'Resumen Corto.'!D35</f>
        <v>40.5</v>
      </c>
      <c r="F35" s="183">
        <f>'Puntaje L1'!J37</f>
        <v>97.250813779377168</v>
      </c>
      <c r="G35" s="183">
        <f>'Puntaje L2'!J36</f>
        <v>99.089433228142326</v>
      </c>
      <c r="H35" s="77" t="s">
        <v>405</v>
      </c>
      <c r="I35" s="77" t="s">
        <v>84</v>
      </c>
      <c r="J35" s="77" t="s">
        <v>315</v>
      </c>
    </row>
    <row r="36" spans="1:10" x14ac:dyDescent="0.25">
      <c r="A36" s="3">
        <f>Proponentes!A32</f>
        <v>22</v>
      </c>
      <c r="B36" s="77" t="str">
        <f>Proponentes!B32</f>
        <v>CONSORCIO INGENIO VIAL</v>
      </c>
      <c r="C36" s="77" t="str">
        <f>'Resumen Eva Tec'!AR37</f>
        <v>CUMPLE</v>
      </c>
      <c r="D36" s="77" t="str">
        <v>N/A</v>
      </c>
      <c r="E36" s="77">
        <f>'Resumen Corto.'!D36</f>
        <v>40.5</v>
      </c>
      <c r="F36" s="183">
        <f>'Puntaje L1'!J38</f>
        <v>94.000449416033462</v>
      </c>
      <c r="G36" s="183">
        <f>'Puntaje L2'!J37</f>
        <v>96.57059394984644</v>
      </c>
      <c r="H36" s="77" t="s">
        <v>405</v>
      </c>
      <c r="I36" s="77" t="s">
        <v>84</v>
      </c>
      <c r="J36" s="77" t="s">
        <v>315</v>
      </c>
    </row>
    <row r="37" spans="1:10" ht="25.5" x14ac:dyDescent="0.25">
      <c r="A37" s="3">
        <f>Proponentes!A33</f>
        <v>23</v>
      </c>
      <c r="B37" s="77" t="str">
        <f>Proponentes!B33</f>
        <v>CONSORCIO SEGUVIAL 2RI</v>
      </c>
      <c r="C37" s="77" t="str">
        <f>'Resumen Eva Tec'!AR38</f>
        <v>CUMPLE</v>
      </c>
      <c r="D37" s="77" t="str">
        <v>N/A</v>
      </c>
      <c r="E37" s="77">
        <v>0</v>
      </c>
      <c r="F37" s="91">
        <v>0</v>
      </c>
      <c r="G37" s="91">
        <v>0</v>
      </c>
      <c r="H37" s="95" t="s">
        <v>406</v>
      </c>
      <c r="I37" s="77" t="s">
        <v>84</v>
      </c>
      <c r="J37" s="95" t="s">
        <v>393</v>
      </c>
    </row>
    <row r="38" spans="1:10" x14ac:dyDescent="0.25">
      <c r="A38" s="3">
        <f>Proponentes!A34</f>
        <v>24</v>
      </c>
      <c r="B38" s="77" t="str">
        <f>Proponentes!B34</f>
        <v>SEÑAL VÍAS SAS</v>
      </c>
      <c r="C38" s="77" t="str">
        <f>'Resumen Eva Tec'!AR39</f>
        <v>CUMPLE</v>
      </c>
      <c r="D38" s="77" t="str">
        <v>N/A</v>
      </c>
      <c r="E38" s="77">
        <f>'Resumen Corto.'!D38</f>
        <v>40.5</v>
      </c>
      <c r="F38" s="183">
        <f>'Puntaje L1'!J39</f>
        <v>92.812763526328595</v>
      </c>
      <c r="G38" s="183">
        <f>'Puntaje L2'!J38</f>
        <v>93.234383609533296</v>
      </c>
      <c r="H38" s="77" t="s">
        <v>405</v>
      </c>
      <c r="I38" s="77" t="s">
        <v>84</v>
      </c>
      <c r="J38" s="77" t="s">
        <v>315</v>
      </c>
    </row>
    <row r="39" spans="1:10" x14ac:dyDescent="0.25">
      <c r="A39" s="3">
        <f>Proponentes!A35</f>
        <v>25</v>
      </c>
      <c r="B39" s="77" t="str">
        <f>Proponentes!B35</f>
        <v>CONSORCIO GEPAV-TPD.</v>
      </c>
      <c r="C39" s="77" t="str">
        <f>'Resumen Eva Tec'!AR40</f>
        <v>CUMPLE</v>
      </c>
      <c r="D39" s="77" t="str">
        <v>N/A</v>
      </c>
      <c r="E39" s="77">
        <f>'Resumen Corto.'!D39</f>
        <v>40.5</v>
      </c>
      <c r="F39" s="183">
        <f>'Puntaje L1'!J40</f>
        <v>0</v>
      </c>
      <c r="G39" s="183">
        <f>'Puntaje L2'!J39</f>
        <v>0</v>
      </c>
      <c r="H39" s="179" t="s">
        <v>405</v>
      </c>
      <c r="I39" s="77" t="s">
        <v>84</v>
      </c>
      <c r="J39" s="77" t="s">
        <v>315</v>
      </c>
    </row>
    <row r="40" spans="1:10" x14ac:dyDescent="0.25">
      <c r="A40" s="3">
        <f>Proponentes!A36</f>
        <v>26</v>
      </c>
      <c r="B40" s="77" t="str">
        <f>Proponentes!B36</f>
        <v>CONSORCIO SANTIAGO</v>
      </c>
      <c r="C40" s="77" t="str">
        <f>'Resumen Eva Tec'!AR41</f>
        <v>CUMPLE</v>
      </c>
      <c r="D40" s="97" t="str">
        <v>N/A</v>
      </c>
      <c r="E40" s="77">
        <f>'Resumen Corto.'!D40</f>
        <v>40.5</v>
      </c>
      <c r="F40" s="183">
        <f>'Puntaje L1'!J41</f>
        <v>0</v>
      </c>
      <c r="G40" s="183">
        <f>'Puntaje L2'!J40</f>
        <v>98.234851279171835</v>
      </c>
      <c r="H40" s="180" t="s">
        <v>405</v>
      </c>
      <c r="I40" s="181" t="s">
        <v>84</v>
      </c>
      <c r="J40" s="77" t="s">
        <v>315</v>
      </c>
    </row>
    <row r="41" spans="1:10" x14ac:dyDescent="0.25">
      <c r="H41" s="91"/>
      <c r="I41" s="91"/>
    </row>
  </sheetData>
  <mergeCells count="23">
    <mergeCell ref="J13:J14"/>
    <mergeCell ref="D13:D14"/>
    <mergeCell ref="A13:A14"/>
    <mergeCell ref="B13:B14"/>
    <mergeCell ref="C13:C14"/>
    <mergeCell ref="H13:H14"/>
    <mergeCell ref="I13:I14"/>
    <mergeCell ref="E13:E14"/>
    <mergeCell ref="F13:F14"/>
    <mergeCell ref="G13:G14"/>
    <mergeCell ref="A12:J12"/>
    <mergeCell ref="B1:J1"/>
    <mergeCell ref="B2:J2"/>
    <mergeCell ref="B3:J3"/>
    <mergeCell ref="B4:J4"/>
    <mergeCell ref="B5:J5"/>
    <mergeCell ref="B6:J6"/>
    <mergeCell ref="C7:D7"/>
    <mergeCell ref="C8:D8"/>
    <mergeCell ref="A9:J9"/>
    <mergeCell ref="A10:J10"/>
    <mergeCell ref="A11:J11"/>
    <mergeCell ref="A1:A6"/>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EAF89-925D-406A-8A48-292A93378ED0}">
  <dimension ref="B1:C51"/>
  <sheetViews>
    <sheetView topLeftCell="B47" workbookViewId="0">
      <selection activeCell="B30" sqref="B30:C56"/>
    </sheetView>
  </sheetViews>
  <sheetFormatPr baseColWidth="10" defaultColWidth="9.140625" defaultRowHeight="15" x14ac:dyDescent="0.25"/>
  <cols>
    <col min="2" max="2" width="61.7109375" bestFit="1" customWidth="1"/>
    <col min="3" max="4" width="20.7109375" bestFit="1" customWidth="1"/>
  </cols>
  <sheetData>
    <row r="1" spans="2:3" x14ac:dyDescent="0.25">
      <c r="B1" s="191" t="s">
        <v>407</v>
      </c>
    </row>
    <row r="2" spans="2:3" ht="23.25" customHeight="1" x14ac:dyDescent="0.25">
      <c r="B2" t="s">
        <v>13</v>
      </c>
      <c r="C2" s="189">
        <v>0</v>
      </c>
    </row>
    <row r="3" spans="2:3" x14ac:dyDescent="0.25">
      <c r="B3" s="190" t="s">
        <v>32</v>
      </c>
      <c r="C3" s="189">
        <v>99.953232030603218</v>
      </c>
    </row>
    <row r="4" spans="2:3" x14ac:dyDescent="0.25">
      <c r="B4" t="s">
        <v>44</v>
      </c>
      <c r="C4" s="189">
        <v>99.622686864179684</v>
      </c>
    </row>
    <row r="5" spans="2:3" x14ac:dyDescent="0.25">
      <c r="B5" t="s">
        <v>19</v>
      </c>
      <c r="C5" s="189">
        <v>99.566239625763217</v>
      </c>
    </row>
    <row r="6" spans="2:3" x14ac:dyDescent="0.25">
      <c r="B6" t="s">
        <v>39</v>
      </c>
      <c r="C6" s="189">
        <v>99.459184062694021</v>
      </c>
    </row>
    <row r="7" spans="2:3" x14ac:dyDescent="0.25">
      <c r="B7" t="s">
        <v>21</v>
      </c>
      <c r="C7" s="189">
        <v>99.235694853380409</v>
      </c>
    </row>
    <row r="8" spans="2:3" x14ac:dyDescent="0.25">
      <c r="B8" t="s">
        <v>54</v>
      </c>
      <c r="C8" s="189">
        <v>99.101767023937924</v>
      </c>
    </row>
    <row r="9" spans="2:3" x14ac:dyDescent="0.25">
      <c r="B9" t="s">
        <v>46</v>
      </c>
      <c r="C9" s="189">
        <v>98.684772038175709</v>
      </c>
    </row>
    <row r="10" spans="2:3" x14ac:dyDescent="0.25">
      <c r="B10" t="s">
        <v>17</v>
      </c>
      <c r="C10" s="189">
        <v>98.631225978650534</v>
      </c>
    </row>
    <row r="11" spans="2:3" x14ac:dyDescent="0.25">
      <c r="B11" t="s">
        <v>34</v>
      </c>
      <c r="C11" s="189">
        <v>98.429683682713986</v>
      </c>
    </row>
    <row r="12" spans="2:3" x14ac:dyDescent="0.25">
      <c r="B12" t="s">
        <v>42</v>
      </c>
      <c r="C12" s="189">
        <v>98.418120977336216</v>
      </c>
    </row>
    <row r="13" spans="2:3" x14ac:dyDescent="0.25">
      <c r="B13" t="s">
        <v>15</v>
      </c>
      <c r="C13" s="189">
        <v>98.285505250941142</v>
      </c>
    </row>
    <row r="14" spans="2:3" x14ac:dyDescent="0.25">
      <c r="B14" t="s">
        <v>56</v>
      </c>
      <c r="C14" s="189">
        <v>98.100171125206458</v>
      </c>
    </row>
    <row r="15" spans="2:3" x14ac:dyDescent="0.25">
      <c r="B15" t="s">
        <v>30</v>
      </c>
      <c r="C15" s="189">
        <v>98.016445462067509</v>
      </c>
    </row>
    <row r="16" spans="2:3" x14ac:dyDescent="0.25">
      <c r="B16" t="s">
        <v>58</v>
      </c>
      <c r="C16" s="189">
        <v>97.478182378204465</v>
      </c>
    </row>
    <row r="17" spans="2:3" x14ac:dyDescent="0.25">
      <c r="B17" t="s">
        <v>50</v>
      </c>
      <c r="C17" s="189">
        <v>95.919788954915788</v>
      </c>
    </row>
    <row r="18" spans="2:3" x14ac:dyDescent="0.25">
      <c r="B18" t="s">
        <v>37</v>
      </c>
      <c r="C18" s="189">
        <v>95.73424912060112</v>
      </c>
    </row>
    <row r="19" spans="2:3" x14ac:dyDescent="0.25">
      <c r="B19" t="s">
        <v>27</v>
      </c>
      <c r="C19" s="189">
        <v>95.214316291751743</v>
      </c>
    </row>
    <row r="20" spans="2:3" x14ac:dyDescent="0.25">
      <c r="B20" t="s">
        <v>48</v>
      </c>
      <c r="C20" s="189">
        <v>95.077412273696211</v>
      </c>
    </row>
    <row r="21" spans="2:3" x14ac:dyDescent="0.25">
      <c r="B21" t="s">
        <v>52</v>
      </c>
      <c r="C21" s="189">
        <v>94.895721698816644</v>
      </c>
    </row>
    <row r="22" spans="2:3" x14ac:dyDescent="0.25">
      <c r="B22" t="s">
        <v>24</v>
      </c>
      <c r="C22" s="189">
        <v>94.838291636452695</v>
      </c>
    </row>
    <row r="23" spans="2:3" x14ac:dyDescent="0.25">
      <c r="B23" t="s">
        <v>60</v>
      </c>
      <c r="C23" s="189">
        <v>94.22021879011136</v>
      </c>
    </row>
    <row r="24" spans="2:3" x14ac:dyDescent="0.25">
      <c r="B24" t="s">
        <v>64</v>
      </c>
      <c r="C24" s="189">
        <v>93.02975613725053</v>
      </c>
    </row>
    <row r="25" spans="2:3" x14ac:dyDescent="0.25">
      <c r="B25" t="s">
        <v>66</v>
      </c>
      <c r="C25" s="189">
        <v>0</v>
      </c>
    </row>
    <row r="26" spans="2:3" x14ac:dyDescent="0.25">
      <c r="B26" t="s">
        <v>68</v>
      </c>
      <c r="C26" s="189">
        <v>0</v>
      </c>
    </row>
    <row r="27" spans="2:3" x14ac:dyDescent="0.25">
      <c r="B27" s="192" t="s">
        <v>408</v>
      </c>
    </row>
    <row r="28" spans="2:3" x14ac:dyDescent="0.25">
      <c r="B28" s="190" t="s">
        <v>39</v>
      </c>
      <c r="C28" s="189">
        <v>99.996130076629512</v>
      </c>
    </row>
    <row r="29" spans="2:3" x14ac:dyDescent="0.25">
      <c r="B29" t="s">
        <v>21</v>
      </c>
      <c r="C29" s="189">
        <v>99.779156780706984</v>
      </c>
    </row>
    <row r="30" spans="2:3" x14ac:dyDescent="0.25">
      <c r="B30" t="s">
        <v>32</v>
      </c>
      <c r="C30" s="189">
        <v>99.257031609936291</v>
      </c>
    </row>
    <row r="31" spans="2:3" x14ac:dyDescent="0.25">
      <c r="B31" t="s">
        <v>46</v>
      </c>
      <c r="C31" s="189">
        <v>99.225216849781958</v>
      </c>
    </row>
    <row r="32" spans="2:3" x14ac:dyDescent="0.25">
      <c r="B32" t="s">
        <v>17</v>
      </c>
      <c r="C32" s="189">
        <v>99.17137754653281</v>
      </c>
    </row>
    <row r="33" spans="2:3" x14ac:dyDescent="0.25">
      <c r="B33" t="s">
        <v>19</v>
      </c>
      <c r="C33" s="189">
        <v>99.016216521049913</v>
      </c>
    </row>
    <row r="34" spans="2:3" x14ac:dyDescent="0.25">
      <c r="B34" t="s">
        <v>58</v>
      </c>
      <c r="C34" s="189">
        <v>98.759486689489279</v>
      </c>
    </row>
    <row r="35" spans="2:3" x14ac:dyDescent="0.25">
      <c r="B35" t="s">
        <v>68</v>
      </c>
      <c r="C35" s="189">
        <v>98.556049050540395</v>
      </c>
    </row>
    <row r="36" spans="2:3" x14ac:dyDescent="0.25">
      <c r="B36" t="s">
        <v>54</v>
      </c>
      <c r="C36" s="189">
        <v>98.549200246045814</v>
      </c>
    </row>
    <row r="37" spans="2:3" x14ac:dyDescent="0.25">
      <c r="B37" t="s">
        <v>42</v>
      </c>
      <c r="C37" s="189">
        <v>98.476450634810135</v>
      </c>
    </row>
    <row r="38" spans="2:3" x14ac:dyDescent="0.25">
      <c r="B38" t="s">
        <v>44</v>
      </c>
      <c r="C38" s="189">
        <v>98.461411330369486</v>
      </c>
    </row>
    <row r="39" spans="2:3" x14ac:dyDescent="0.25">
      <c r="B39" t="s">
        <v>15</v>
      </c>
      <c r="C39" s="189">
        <v>97.72846823482466</v>
      </c>
    </row>
    <row r="40" spans="2:3" x14ac:dyDescent="0.25">
      <c r="B40" t="s">
        <v>56</v>
      </c>
      <c r="C40" s="189">
        <v>97.542119131149633</v>
      </c>
    </row>
    <row r="41" spans="2:3" x14ac:dyDescent="0.25">
      <c r="B41" t="s">
        <v>13</v>
      </c>
      <c r="C41" s="189">
        <v>97.533605454140584</v>
      </c>
    </row>
    <row r="42" spans="2:3" x14ac:dyDescent="0.25">
      <c r="B42" t="s">
        <v>30</v>
      </c>
      <c r="C42" s="189">
        <v>97.457934946403881</v>
      </c>
    </row>
    <row r="43" spans="2:3" x14ac:dyDescent="0.25">
      <c r="B43" t="s">
        <v>60</v>
      </c>
      <c r="C43" s="189">
        <v>96.886350111254757</v>
      </c>
    </row>
    <row r="44" spans="2:3" x14ac:dyDescent="0.25">
      <c r="B44" t="s">
        <v>34</v>
      </c>
      <c r="C44" s="189">
        <v>96.547790751690513</v>
      </c>
    </row>
    <row r="45" spans="2:3" x14ac:dyDescent="0.25">
      <c r="B45" t="s">
        <v>27</v>
      </c>
      <c r="C45" s="189">
        <v>95.735755234840227</v>
      </c>
    </row>
    <row r="46" spans="2:3" x14ac:dyDescent="0.25">
      <c r="B46" t="s">
        <v>50</v>
      </c>
      <c r="C46" s="189">
        <v>94.65913599145189</v>
      </c>
    </row>
    <row r="47" spans="2:3" x14ac:dyDescent="0.25">
      <c r="B47" t="s">
        <v>48</v>
      </c>
      <c r="C47" s="189">
        <v>94.502806212539724</v>
      </c>
    </row>
    <row r="48" spans="2:3" x14ac:dyDescent="0.25">
      <c r="B48" t="s">
        <v>52</v>
      </c>
      <c r="C48" s="189">
        <v>94.320120613539572</v>
      </c>
    </row>
    <row r="49" spans="2:3" x14ac:dyDescent="0.25">
      <c r="B49" t="s">
        <v>24</v>
      </c>
      <c r="C49" s="189">
        <v>94.262376036802294</v>
      </c>
    </row>
    <row r="50" spans="2:3" x14ac:dyDescent="0.25">
      <c r="B50" t="s">
        <v>64</v>
      </c>
      <c r="C50" s="189">
        <v>93.539231388507361</v>
      </c>
    </row>
    <row r="51" spans="2:3" x14ac:dyDescent="0.25">
      <c r="B51" t="s">
        <v>66</v>
      </c>
      <c r="C51" s="189">
        <v>0</v>
      </c>
    </row>
  </sheetData>
  <sortState xmlns:xlrd2="http://schemas.microsoft.com/office/spreadsheetml/2017/richdata2" ref="B28:C51">
    <sortCondition descending="1" ref="C28:C5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Proponentes</vt:lpstr>
      <vt:lpstr>Eva. Técnica</vt:lpstr>
      <vt:lpstr>Eva. Puntable</vt:lpstr>
      <vt:lpstr>Comparativo Precios L1</vt:lpstr>
      <vt:lpstr>Puntaje L1</vt:lpstr>
      <vt:lpstr>Mediana L1</vt:lpstr>
      <vt:lpstr>Comparativo Precios L2</vt:lpstr>
      <vt:lpstr>Puntaje L2</vt:lpstr>
      <vt:lpstr>Adjudicación L1</vt:lpstr>
      <vt:lpstr>Adjudicación L2</vt:lpstr>
      <vt:lpstr>Mediana L2</vt:lpstr>
      <vt:lpstr>Resumen Eva Tec</vt:lpstr>
      <vt:lpstr>Resumen Corto.</vt:lpstr>
      <vt:lpstr>Resumen Corto. (2)</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Monroy</dc:creator>
  <cp:keywords/>
  <dc:description/>
  <cp:lastModifiedBy>Juan Heredia</cp:lastModifiedBy>
  <cp:revision/>
  <dcterms:created xsi:type="dcterms:W3CDTF">2024-11-27T13:36:44Z</dcterms:created>
  <dcterms:modified xsi:type="dcterms:W3CDTF">2024-12-18T00:02:54Z</dcterms:modified>
  <cp:category/>
  <cp:contentStatus/>
</cp:coreProperties>
</file>