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autoCompressPictures="0"/>
  <mc:AlternateContent xmlns:mc="http://schemas.openxmlformats.org/markup-compatibility/2006">
    <mc:Choice Requires="x15">
      <x15ac:absPath xmlns:x15ac="http://schemas.microsoft.com/office/spreadsheetml/2010/11/ac" url="https://gobiernobogota-my.sharepoint.com/personal/miguel_bejarano_gobiernobogota_gov_co/Documents/Alcaldía Engativá/3. Proceso Salones 2024/5. Informe Definitivo/"/>
    </mc:Choice>
  </mc:AlternateContent>
  <xr:revisionPtr revIDLastSave="737" documentId="8_{CBCA51EB-BEDC-4F2D-9496-12B8735F6611}" xr6:coauthVersionLast="47" xr6:coauthVersionMax="47" xr10:uidLastSave="{F6DE8E88-41E0-42B3-A3C8-BF23BDFBFFA6}"/>
  <workbookProtection workbookAlgorithmName="SHA-512" workbookHashValue="wP3VyUYp0OZOkpsavGSM0JA2+fKYfYZWkCoB84O/TzbH/IERj/pHHU2GqouqwTJR/7wJb8hVpy2IcWLslwwXyQ==" workbookSaltValue="5y+t3KO/b0xyCFiQUKUFTg==" workbookSpinCount="100000" lockStructure="1"/>
  <bookViews>
    <workbookView xWindow="-120" yWindow="-120" windowWidth="20730" windowHeight="11040" tabRatio="746" firstSheet="2" activeTab="6" xr2:uid="{00000000-000D-0000-FFFF-FFFF00000000}"/>
  </bookViews>
  <sheets>
    <sheet name="LISTA DE OFERENTES" sheetId="60" r:id="rId1"/>
    <sheet name="EVALUACION TÉC" sheetId="58" r:id="rId2"/>
    <sheet name="K RESIDUAL" sheetId="59" r:id="rId3"/>
    <sheet name="CONDICIONES GENERALES" sheetId="61" r:id="rId4"/>
    <sheet name="RESUMEN EVALUACIÓN" sheetId="53" r:id="rId5"/>
    <sheet name="OBRAS INCONCLUSAS" sheetId="62" r:id="rId6"/>
    <sheet name="F. PONDERABLES " sheetId="36" r:id="rId7"/>
  </sheets>
  <definedNames>
    <definedName name="_Fill" localSheetId="1" hidden="1">#REF!</definedName>
    <definedName name="_Fill" localSheetId="2" hidden="1">#REF!</definedName>
    <definedName name="_Fill" localSheetId="5" hidden="1">#REF!</definedName>
    <definedName name="_Fill" hidden="1">#REF!</definedName>
    <definedName name="_xlnm._FilterDatabase" localSheetId="6" hidden="1">'F. PONDERABLES '!$A$7:$L$28</definedName>
    <definedName name="_xlnm._FilterDatabase" localSheetId="5" hidden="1">'OBRAS INCONCLUSAS'!$A$5:$H$32</definedName>
    <definedName name="_xlnm._FilterDatabase" localSheetId="4" hidden="1">'RESUMEN EVALUACIÓN'!$A$5:$H$68</definedName>
    <definedName name="_xlnm.Print_Area" localSheetId="1">'EVALUACION TÉC'!$A$1:$T$968</definedName>
    <definedName name="_xlnm.Print_Area" localSheetId="6">'F. PONDERABLES '!$A$1:$M$69</definedName>
    <definedName name="_xlnm.Print_Area" localSheetId="2">'K RESIDUAL'!$A$1:$O$1455</definedName>
    <definedName name="_xlnm.Print_Area" localSheetId="0">'LISTA DE OFERENTES'!$A$1:$H$71</definedName>
    <definedName name="_xlnm.Print_Area" localSheetId="5">'OBRAS INCONCLUSAS'!$A$1:$C$71</definedName>
    <definedName name="_xlnm.Print_Area" localSheetId="4">'RESUMEN EVALUACIÓN'!$A$1:$H$72</definedName>
    <definedName name="_xlnm.Print_Area">#N/A</definedName>
    <definedName name="PRINT_AREA_MI">#N/A</definedName>
    <definedName name="PRINT_TITLES_MI">#N/A</definedName>
    <definedName name="_xlnm.Print_Titles">#N/A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753" i="58" l="1"/>
  <c r="H753" i="58"/>
  <c r="H240" i="58"/>
  <c r="P459" i="58"/>
  <c r="H459" i="58"/>
  <c r="H455" i="58"/>
  <c r="R543" i="58"/>
  <c r="H543" i="58"/>
  <c r="P537" i="58"/>
  <c r="L541" i="58"/>
  <c r="L542" i="58"/>
  <c r="L537" i="58"/>
  <c r="L538" i="58"/>
  <c r="H542" i="58"/>
  <c r="F541" i="58"/>
  <c r="H541" i="58" s="1"/>
  <c r="F537" i="58"/>
  <c r="H537" i="58" s="1"/>
  <c r="H538" i="58"/>
  <c r="G61" i="53" l="1"/>
  <c r="G63" i="53"/>
  <c r="G64" i="53"/>
  <c r="G66" i="53"/>
  <c r="G35" i="53"/>
  <c r="G36" i="53"/>
  <c r="G37" i="53"/>
  <c r="G38" i="53"/>
  <c r="G39" i="53"/>
  <c r="G40" i="53"/>
  <c r="G42" i="53"/>
  <c r="G43" i="53"/>
  <c r="G44" i="53"/>
  <c r="G45" i="53"/>
  <c r="G46" i="53"/>
  <c r="G47" i="53"/>
  <c r="D769" i="58" l="1"/>
  <c r="F769" i="58" s="1"/>
  <c r="B7" i="62" l="1"/>
  <c r="B8" i="62"/>
  <c r="B9" i="62"/>
  <c r="B10" i="62"/>
  <c r="B11" i="62"/>
  <c r="B12" i="62"/>
  <c r="B13" i="62"/>
  <c r="B14" i="62"/>
  <c r="B15" i="62"/>
  <c r="B16" i="62"/>
  <c r="B17" i="62"/>
  <c r="B18" i="62"/>
  <c r="B19" i="62"/>
  <c r="B20" i="62"/>
  <c r="B21" i="62"/>
  <c r="B22" i="62"/>
  <c r="B23" i="62"/>
  <c r="B24" i="62"/>
  <c r="B25" i="62"/>
  <c r="B26" i="62"/>
  <c r="B27" i="62"/>
  <c r="B28" i="62"/>
  <c r="B29" i="62"/>
  <c r="B30" i="62"/>
  <c r="B31" i="62"/>
  <c r="B32" i="62"/>
  <c r="B33" i="62"/>
  <c r="B34" i="62"/>
  <c r="B35" i="62"/>
  <c r="B36" i="62"/>
  <c r="B37" i="62"/>
  <c r="B38" i="62"/>
  <c r="B39" i="62"/>
  <c r="B40" i="62"/>
  <c r="B41" i="62"/>
  <c r="B42" i="62"/>
  <c r="B43" i="62"/>
  <c r="B44" i="62"/>
  <c r="B45" i="62"/>
  <c r="B46" i="62"/>
  <c r="B47" i="62"/>
  <c r="B48" i="62"/>
  <c r="B49" i="62"/>
  <c r="B50" i="62"/>
  <c r="B51" i="62"/>
  <c r="B52" i="62"/>
  <c r="B53" i="62"/>
  <c r="B54" i="62"/>
  <c r="B55" i="62"/>
  <c r="B56" i="62"/>
  <c r="B57" i="62"/>
  <c r="B58" i="62"/>
  <c r="B59" i="62"/>
  <c r="B60" i="62"/>
  <c r="B61" i="62"/>
  <c r="B62" i="62"/>
  <c r="B63" i="62"/>
  <c r="B64" i="62"/>
  <c r="B65" i="62"/>
  <c r="B66" i="62"/>
  <c r="B67" i="62"/>
  <c r="B68" i="62"/>
  <c r="B6" i="62"/>
  <c r="N787" i="59"/>
  <c r="N810" i="59"/>
  <c r="N764" i="59"/>
  <c r="F739" i="58"/>
  <c r="H739" i="58" s="1"/>
  <c r="L739" i="58" s="1"/>
  <c r="V626" i="58"/>
  <c r="F625" i="58"/>
  <c r="H625" i="58" s="1"/>
  <c r="A627" i="58"/>
  <c r="E617" i="58"/>
  <c r="C619" i="58"/>
  <c r="A624" i="58"/>
  <c r="F626" i="58"/>
  <c r="H626" i="58" s="1"/>
  <c r="L626" i="58" s="1"/>
  <c r="F555" i="58"/>
  <c r="H555" i="58" s="1"/>
  <c r="L555" i="58" s="1"/>
  <c r="F558" i="58"/>
  <c r="H558" i="58" s="1"/>
  <c r="L558" i="58" s="1"/>
  <c r="F141" i="58"/>
  <c r="H141" i="58" s="1"/>
  <c r="L141" i="58" s="1"/>
  <c r="F456" i="58"/>
  <c r="H456" i="58" s="1"/>
  <c r="L456" i="58" s="1"/>
  <c r="F457" i="58"/>
  <c r="H457" i="58" s="1"/>
  <c r="L457" i="58" s="1"/>
  <c r="F455" i="58"/>
  <c r="F427" i="58"/>
  <c r="H427" i="58" s="1"/>
  <c r="L427" i="58" s="1"/>
  <c r="P427" i="58" s="1"/>
  <c r="F428" i="58"/>
  <c r="H428" i="58" s="1"/>
  <c r="L428" i="58" s="1"/>
  <c r="H414" i="58"/>
  <c r="L414" i="58" s="1"/>
  <c r="H409" i="58"/>
  <c r="L409" i="58" s="1"/>
  <c r="F410" i="58"/>
  <c r="H410" i="58" s="1"/>
  <c r="L410" i="58" s="1"/>
  <c r="P410" i="58" s="1"/>
  <c r="P416" i="58" s="1"/>
  <c r="F415" i="58"/>
  <c r="H415" i="58" s="1"/>
  <c r="L415" i="58" s="1"/>
  <c r="F614" i="58"/>
  <c r="H614" i="58" s="1"/>
  <c r="L614" i="58" s="1"/>
  <c r="P614" i="58" s="1"/>
  <c r="F613" i="58"/>
  <c r="H613" i="58" s="1"/>
  <c r="L613" i="58" s="1"/>
  <c r="P615" i="58" s="1"/>
  <c r="C881" i="58"/>
  <c r="F887" i="58"/>
  <c r="H887" i="58" s="1"/>
  <c r="H888" i="58" s="1"/>
  <c r="F793" i="58"/>
  <c r="H793" i="58" s="1"/>
  <c r="L793" i="58" s="1"/>
  <c r="P793" i="58" s="1"/>
  <c r="F794" i="58"/>
  <c r="H794" i="58" s="1"/>
  <c r="L794" i="58" s="1"/>
  <c r="P794" i="58" s="1"/>
  <c r="F602" i="58"/>
  <c r="H602" i="58" s="1"/>
  <c r="L602" i="58" s="1"/>
  <c r="F587" i="58"/>
  <c r="H587" i="58" s="1"/>
  <c r="F584" i="58"/>
  <c r="H584" i="58" s="1"/>
  <c r="L584" i="58" s="1"/>
  <c r="F585" i="58"/>
  <c r="H585" i="58" s="1"/>
  <c r="L585" i="58" s="1"/>
  <c r="F858" i="58"/>
  <c r="H858" i="58" s="1"/>
  <c r="L858" i="58" s="1"/>
  <c r="P858" i="58" s="1"/>
  <c r="F859" i="58"/>
  <c r="H859" i="58" s="1"/>
  <c r="L859" i="58" s="1"/>
  <c r="F860" i="58"/>
  <c r="H860" i="58" s="1"/>
  <c r="L860" i="58" s="1"/>
  <c r="F861" i="58"/>
  <c r="H861" i="58" s="1"/>
  <c r="L861" i="58" s="1"/>
  <c r="A856" i="58"/>
  <c r="F573" i="58"/>
  <c r="H573" i="58" s="1"/>
  <c r="L573" i="58" s="1"/>
  <c r="F571" i="58"/>
  <c r="H571" i="58" s="1"/>
  <c r="L571" i="58" s="1"/>
  <c r="F569" i="58"/>
  <c r="H569" i="58" s="1"/>
  <c r="H574" i="58" s="1"/>
  <c r="F588" i="58"/>
  <c r="H588" i="58" s="1"/>
  <c r="L588" i="58" s="1"/>
  <c r="P588" i="58" s="1"/>
  <c r="F556" i="58"/>
  <c r="H556" i="58" s="1"/>
  <c r="L556" i="58" s="1"/>
  <c r="F553" i="58"/>
  <c r="H553" i="58" s="1"/>
  <c r="L553" i="58" s="1"/>
  <c r="P553" i="58" s="1"/>
  <c r="P559" i="58" s="1"/>
  <c r="N879" i="59"/>
  <c r="N902" i="59"/>
  <c r="N925" i="59"/>
  <c r="F525" i="58"/>
  <c r="H525" i="58" s="1"/>
  <c r="L525" i="58" s="1"/>
  <c r="P525" i="58" s="1"/>
  <c r="P526" i="58" s="1"/>
  <c r="F484" i="58"/>
  <c r="H484" i="58" s="1"/>
  <c r="L484" i="58" s="1"/>
  <c r="F483" i="58"/>
  <c r="H483" i="58" s="1"/>
  <c r="D652" i="58"/>
  <c r="F652" i="58" s="1"/>
  <c r="H652" i="58" s="1"/>
  <c r="F279" i="58"/>
  <c r="H279" i="58" s="1"/>
  <c r="L279" i="58" s="1"/>
  <c r="F265" i="58"/>
  <c r="H265" i="58"/>
  <c r="L265" i="58" s="1"/>
  <c r="F221" i="58"/>
  <c r="H221" i="58" s="1"/>
  <c r="L221" i="58" s="1"/>
  <c r="B57" i="36"/>
  <c r="B56" i="36"/>
  <c r="B55" i="36"/>
  <c r="B54" i="36"/>
  <c r="B53" i="36"/>
  <c r="B52" i="36"/>
  <c r="B51" i="36"/>
  <c r="B50" i="36"/>
  <c r="B49" i="36"/>
  <c r="B48" i="36"/>
  <c r="B47" i="36"/>
  <c r="B46" i="36"/>
  <c r="B45" i="36"/>
  <c r="B44" i="36"/>
  <c r="B43" i="36"/>
  <c r="B42" i="36"/>
  <c r="B41" i="36"/>
  <c r="B40" i="36"/>
  <c r="B39" i="36"/>
  <c r="B38" i="36"/>
  <c r="B37" i="36"/>
  <c r="B36" i="36"/>
  <c r="B35" i="36"/>
  <c r="B34" i="36"/>
  <c r="B33" i="36"/>
  <c r="B32" i="36"/>
  <c r="B31" i="36"/>
  <c r="B30" i="36"/>
  <c r="B29" i="36"/>
  <c r="B28" i="36"/>
  <c r="B27" i="36"/>
  <c r="B26" i="36"/>
  <c r="B25" i="36"/>
  <c r="B24" i="36"/>
  <c r="B23" i="36"/>
  <c r="B22" i="36"/>
  <c r="B21" i="36"/>
  <c r="B20" i="36"/>
  <c r="B19" i="36"/>
  <c r="B18" i="36"/>
  <c r="B17" i="36"/>
  <c r="B16" i="36"/>
  <c r="B15" i="36"/>
  <c r="B14" i="36"/>
  <c r="B13" i="36"/>
  <c r="B12" i="36"/>
  <c r="B11" i="36"/>
  <c r="B10" i="36"/>
  <c r="B9" i="36"/>
  <c r="B8" i="36"/>
  <c r="G7" i="53"/>
  <c r="G8" i="53"/>
  <c r="G9" i="53"/>
  <c r="G10" i="53"/>
  <c r="G11" i="53"/>
  <c r="G13" i="53"/>
  <c r="G14" i="53"/>
  <c r="G15" i="53"/>
  <c r="G16" i="53"/>
  <c r="G17" i="53"/>
  <c r="G18" i="53"/>
  <c r="G21" i="53"/>
  <c r="G22" i="53"/>
  <c r="G23" i="53"/>
  <c r="G24" i="53"/>
  <c r="G25" i="53"/>
  <c r="G26" i="53"/>
  <c r="G28" i="53"/>
  <c r="G29" i="53"/>
  <c r="G30" i="53"/>
  <c r="G31" i="53"/>
  <c r="G32" i="53"/>
  <c r="G33" i="53"/>
  <c r="G34" i="53"/>
  <c r="G48" i="53"/>
  <c r="G49" i="53"/>
  <c r="G51" i="53"/>
  <c r="G52" i="53"/>
  <c r="G53" i="53"/>
  <c r="G54" i="53"/>
  <c r="G55" i="53"/>
  <c r="G56" i="53"/>
  <c r="G57" i="53"/>
  <c r="G59" i="53"/>
  <c r="G60" i="53"/>
  <c r="G6" i="53"/>
  <c r="B63" i="53"/>
  <c r="B62" i="53"/>
  <c r="B61" i="53"/>
  <c r="B60" i="53"/>
  <c r="B59" i="53"/>
  <c r="B58" i="53"/>
  <c r="B57" i="53"/>
  <c r="B56" i="53"/>
  <c r="B55" i="53"/>
  <c r="B54" i="53"/>
  <c r="B53" i="53"/>
  <c r="B52" i="53"/>
  <c r="B51" i="53"/>
  <c r="B50" i="53"/>
  <c r="B49" i="53"/>
  <c r="B48" i="53"/>
  <c r="B47" i="53"/>
  <c r="B46" i="53"/>
  <c r="B45" i="53"/>
  <c r="B44" i="53"/>
  <c r="B43" i="53"/>
  <c r="B42" i="53"/>
  <c r="B41" i="53"/>
  <c r="B40" i="53"/>
  <c r="B39" i="53"/>
  <c r="B38" i="53"/>
  <c r="B37" i="53"/>
  <c r="B36" i="53"/>
  <c r="B35" i="53"/>
  <c r="B34" i="53"/>
  <c r="B33" i="53"/>
  <c r="B32" i="53"/>
  <c r="B31" i="53"/>
  <c r="B30" i="53"/>
  <c r="B29" i="53"/>
  <c r="B28" i="53"/>
  <c r="B27" i="53"/>
  <c r="B26" i="53"/>
  <c r="B25" i="53"/>
  <c r="B24" i="53"/>
  <c r="B23" i="53"/>
  <c r="B22" i="53"/>
  <c r="B21" i="53"/>
  <c r="B20" i="53"/>
  <c r="B19" i="53"/>
  <c r="B18" i="53"/>
  <c r="B17" i="53"/>
  <c r="B16" i="53"/>
  <c r="B15" i="53"/>
  <c r="B14" i="53"/>
  <c r="B13" i="53"/>
  <c r="B12" i="53"/>
  <c r="B11" i="53"/>
  <c r="B10" i="53"/>
  <c r="B9" i="53"/>
  <c r="B8" i="53"/>
  <c r="B7" i="53"/>
  <c r="B6" i="53"/>
  <c r="N28" i="59"/>
  <c r="N51" i="59"/>
  <c r="N74" i="59"/>
  <c r="N97" i="59"/>
  <c r="N120" i="59"/>
  <c r="N143" i="59"/>
  <c r="N166" i="59"/>
  <c r="N189" i="59"/>
  <c r="N212" i="59"/>
  <c r="N235" i="59"/>
  <c r="N258" i="59"/>
  <c r="N281" i="59"/>
  <c r="N304" i="59"/>
  <c r="N327" i="59"/>
  <c r="N350" i="59"/>
  <c r="N373" i="59"/>
  <c r="N396" i="59"/>
  <c r="N419" i="59"/>
  <c r="N442" i="59"/>
  <c r="N465" i="59"/>
  <c r="N488" i="59"/>
  <c r="N511" i="59"/>
  <c r="N534" i="59"/>
  <c r="N557" i="59"/>
  <c r="N580" i="59"/>
  <c r="N603" i="59"/>
  <c r="N626" i="59"/>
  <c r="N649" i="59"/>
  <c r="N672" i="59"/>
  <c r="N695" i="59"/>
  <c r="N718" i="59"/>
  <c r="N741" i="59"/>
  <c r="N948" i="59"/>
  <c r="N971" i="59"/>
  <c r="N994" i="59"/>
  <c r="N1017" i="59"/>
  <c r="N1040" i="59"/>
  <c r="N1063" i="59"/>
  <c r="N1086" i="59"/>
  <c r="N1109" i="59"/>
  <c r="N1132" i="59"/>
  <c r="N1155" i="59"/>
  <c r="N1178" i="59"/>
  <c r="N1201" i="59"/>
  <c r="N1224" i="59"/>
  <c r="N1247" i="59"/>
  <c r="N1270" i="59"/>
  <c r="N1293" i="59"/>
  <c r="N1316" i="59"/>
  <c r="N1339" i="59"/>
  <c r="N1362" i="59"/>
  <c r="N1385" i="59"/>
  <c r="N1408" i="59"/>
  <c r="N1431" i="59"/>
  <c r="N5" i="59"/>
  <c r="F874" i="58"/>
  <c r="H874" i="58" s="1"/>
  <c r="L874" i="58" s="1"/>
  <c r="P874" i="58" s="1"/>
  <c r="F872" i="58"/>
  <c r="H872" i="58" s="1"/>
  <c r="L872" i="58" s="1"/>
  <c r="P872" i="58" s="1"/>
  <c r="C866" i="58"/>
  <c r="F857" i="58"/>
  <c r="H857" i="58" s="1"/>
  <c r="C851" i="58"/>
  <c r="F846" i="58"/>
  <c r="H846" i="58" s="1"/>
  <c r="L846" i="58" s="1"/>
  <c r="P846" i="58" s="1"/>
  <c r="P847" i="58" s="1"/>
  <c r="F844" i="58"/>
  <c r="H844" i="58" s="1"/>
  <c r="C838" i="58"/>
  <c r="F833" i="58"/>
  <c r="F832" i="58"/>
  <c r="H832" i="58" s="1"/>
  <c r="L832" i="58" s="1"/>
  <c r="F830" i="58"/>
  <c r="H830" i="58" s="1"/>
  <c r="C824" i="58"/>
  <c r="F819" i="58"/>
  <c r="H819" i="58" s="1"/>
  <c r="L819" i="58" s="1"/>
  <c r="P819" i="58" s="1"/>
  <c r="F818" i="58"/>
  <c r="H818" i="58" s="1"/>
  <c r="L818" i="58" s="1"/>
  <c r="P818" i="58" s="1"/>
  <c r="C812" i="58"/>
  <c r="F806" i="58"/>
  <c r="C800" i="58"/>
  <c r="F792" i="58"/>
  <c r="H792" i="58" s="1"/>
  <c r="C786" i="58"/>
  <c r="F781" i="58"/>
  <c r="H781" i="58" s="1"/>
  <c r="L781" i="58" s="1"/>
  <c r="P781" i="58" s="1"/>
  <c r="F780" i="58"/>
  <c r="H780" i="58" s="1"/>
  <c r="C774" i="58"/>
  <c r="H769" i="58"/>
  <c r="L769" i="58" s="1"/>
  <c r="H768" i="58"/>
  <c r="C762" i="58"/>
  <c r="F757" i="58"/>
  <c r="L757" i="58" s="1"/>
  <c r="F756" i="58"/>
  <c r="L756" i="58" s="1"/>
  <c r="F753" i="58"/>
  <c r="C747" i="58"/>
  <c r="F742" i="58"/>
  <c r="H742" i="58" s="1"/>
  <c r="L742" i="58" s="1"/>
  <c r="F741" i="58"/>
  <c r="H741" i="58" s="1"/>
  <c r="C733" i="58"/>
  <c r="F728" i="58"/>
  <c r="H728" i="58" s="1"/>
  <c r="L728" i="58" s="1"/>
  <c r="P728" i="58" s="1"/>
  <c r="F727" i="58"/>
  <c r="H727" i="58" s="1"/>
  <c r="C721" i="58"/>
  <c r="F716" i="58"/>
  <c r="H716" i="58" s="1"/>
  <c r="L716" i="58" s="1"/>
  <c r="F715" i="58"/>
  <c r="H715" i="58" s="1"/>
  <c r="L715" i="58" s="1"/>
  <c r="F713" i="58"/>
  <c r="H713" i="58" s="1"/>
  <c r="L713" i="58" s="1"/>
  <c r="F712" i="58"/>
  <c r="H712" i="58" s="1"/>
  <c r="L712" i="58" s="1"/>
  <c r="F710" i="58"/>
  <c r="H710" i="58" s="1"/>
  <c r="L710" i="58" s="1"/>
  <c r="P710" i="58" s="1"/>
  <c r="F709" i="58"/>
  <c r="H709" i="58" s="1"/>
  <c r="C703" i="58"/>
  <c r="F697" i="58"/>
  <c r="H697" i="58" s="1"/>
  <c r="L697" i="58" s="1"/>
  <c r="P697" i="58" s="1"/>
  <c r="F695" i="58"/>
  <c r="H695" i="58" s="1"/>
  <c r="C689" i="58"/>
  <c r="F684" i="58"/>
  <c r="H684" i="58" s="1"/>
  <c r="L684" i="58" s="1"/>
  <c r="F682" i="58"/>
  <c r="H682" i="58" s="1"/>
  <c r="L682" i="58" s="1"/>
  <c r="F680" i="58"/>
  <c r="H680" i="58" s="1"/>
  <c r="L680" i="58" s="1"/>
  <c r="P680" i="58" s="1"/>
  <c r="P685" i="58" s="1"/>
  <c r="C674" i="58"/>
  <c r="F668" i="58"/>
  <c r="H668" i="58" s="1"/>
  <c r="L668" i="58" s="1"/>
  <c r="P668" i="58" s="1"/>
  <c r="F667" i="58"/>
  <c r="H667" i="58" s="1"/>
  <c r="L667" i="58" s="1"/>
  <c r="F665" i="58"/>
  <c r="H665" i="58" s="1"/>
  <c r="L665" i="58" s="1"/>
  <c r="F664" i="58"/>
  <c r="H664" i="58" s="1"/>
  <c r="C658" i="58"/>
  <c r="C646" i="58"/>
  <c r="F641" i="58"/>
  <c r="L641" i="58" s="1"/>
  <c r="F639" i="58"/>
  <c r="H639" i="58" s="1"/>
  <c r="H642" i="58" s="1"/>
  <c r="C633" i="58"/>
  <c r="C607" i="58"/>
  <c r="F600" i="58"/>
  <c r="H600" i="58" s="1"/>
  <c r="L600" i="58" s="1"/>
  <c r="P600" i="58" s="1"/>
  <c r="P603" i="58" s="1"/>
  <c r="C593" i="58"/>
  <c r="C578" i="58"/>
  <c r="C563" i="58"/>
  <c r="C547" i="58"/>
  <c r="H540" i="58"/>
  <c r="L540" i="58" s="1"/>
  <c r="P543" i="58" s="1"/>
  <c r="O543" i="58" s="1"/>
  <c r="F536" i="58"/>
  <c r="H536" i="58" s="1"/>
  <c r="C530" i="58"/>
  <c r="F524" i="58"/>
  <c r="H524" i="58" s="1"/>
  <c r="C518" i="58"/>
  <c r="F513" i="58"/>
  <c r="H513" i="58" s="1"/>
  <c r="L513" i="58" s="1"/>
  <c r="F511" i="58"/>
  <c r="H511" i="58" s="1"/>
  <c r="L511" i="58" s="1"/>
  <c r="F510" i="58"/>
  <c r="H510" i="58" s="1"/>
  <c r="L510" i="58" s="1"/>
  <c r="H509" i="58"/>
  <c r="L509" i="58" s="1"/>
  <c r="P509" i="58" s="1"/>
  <c r="P514" i="58" s="1"/>
  <c r="H508" i="58"/>
  <c r="C502" i="58"/>
  <c r="H497" i="58"/>
  <c r="L497" i="58" s="1"/>
  <c r="P497" i="58" s="1"/>
  <c r="P498" i="58" s="1"/>
  <c r="H495" i="58"/>
  <c r="L495" i="58" s="1"/>
  <c r="C489" i="58"/>
  <c r="F472" i="58"/>
  <c r="L472" i="58" s="1"/>
  <c r="F470" i="58"/>
  <c r="H470" i="58" s="1"/>
  <c r="C464" i="58"/>
  <c r="C477" i="58"/>
  <c r="F459" i="58"/>
  <c r="L459" i="58" s="1"/>
  <c r="L455" i="58"/>
  <c r="C449" i="58"/>
  <c r="H444" i="58"/>
  <c r="L444" i="58" s="1"/>
  <c r="P444" i="58" s="1"/>
  <c r="P445" i="58" s="1"/>
  <c r="F443" i="58"/>
  <c r="H443" i="58" s="1"/>
  <c r="L443" i="58" s="1"/>
  <c r="F441" i="58"/>
  <c r="H441" i="58" s="1"/>
  <c r="C435" i="58"/>
  <c r="F430" i="58"/>
  <c r="L430" i="58" s="1"/>
  <c r="F426" i="58"/>
  <c r="C420" i="58"/>
  <c r="F413" i="58"/>
  <c r="H413" i="58" s="1"/>
  <c r="L413" i="58" s="1"/>
  <c r="F408" i="58"/>
  <c r="H408" i="58" s="1"/>
  <c r="C402" i="58"/>
  <c r="F397" i="58"/>
  <c r="H397" i="58" s="1"/>
  <c r="L397" i="58" s="1"/>
  <c r="P397" i="58" s="1"/>
  <c r="F396" i="58"/>
  <c r="H396" i="58" s="1"/>
  <c r="L396" i="58" s="1"/>
  <c r="P396" i="58" s="1"/>
  <c r="C390" i="58"/>
  <c r="F385" i="58"/>
  <c r="H385" i="58" s="1"/>
  <c r="L385" i="58" s="1"/>
  <c r="P385" i="58" s="1"/>
  <c r="F384" i="58"/>
  <c r="H384" i="58" s="1"/>
  <c r="L384" i="58" s="1"/>
  <c r="P384" i="58" s="1"/>
  <c r="F382" i="58"/>
  <c r="H382" i="58" s="1"/>
  <c r="L382" i="58" s="1"/>
  <c r="P382" i="58" s="1"/>
  <c r="F381" i="58"/>
  <c r="H381" i="58" s="1"/>
  <c r="C375" i="58"/>
  <c r="F370" i="58"/>
  <c r="H370" i="58" s="1"/>
  <c r="L370" i="58" s="1"/>
  <c r="P370" i="58" s="1"/>
  <c r="F368" i="58"/>
  <c r="H368" i="58" s="1"/>
  <c r="L368" i="58" s="1"/>
  <c r="P368" i="58" s="1"/>
  <c r="F367" i="58"/>
  <c r="H367" i="58" s="1"/>
  <c r="C361" i="58"/>
  <c r="F356" i="58"/>
  <c r="H356" i="58" s="1"/>
  <c r="L356" i="58" s="1"/>
  <c r="F355" i="58"/>
  <c r="H355" i="58" s="1"/>
  <c r="L355" i="58" s="1"/>
  <c r="F353" i="58"/>
  <c r="H353" i="58" s="1"/>
  <c r="L353" i="58" s="1"/>
  <c r="F352" i="58"/>
  <c r="H352" i="58" s="1"/>
  <c r="C346" i="58"/>
  <c r="F341" i="58"/>
  <c r="H341" i="58" s="1"/>
  <c r="L341" i="58" s="1"/>
  <c r="P341" i="58" s="1"/>
  <c r="F340" i="58"/>
  <c r="H340" i="58" s="1"/>
  <c r="L340" i="58" s="1"/>
  <c r="P340" i="58" s="1"/>
  <c r="F339" i="58"/>
  <c r="H339" i="58" s="1"/>
  <c r="L339" i="58" s="1"/>
  <c r="P339" i="58" s="1"/>
  <c r="F338" i="58"/>
  <c r="H338" i="58" s="1"/>
  <c r="L338" i="58" s="1"/>
  <c r="P338" i="58" s="1"/>
  <c r="F336" i="58"/>
  <c r="H336" i="58" s="1"/>
  <c r="L336" i="58" s="1"/>
  <c r="P336" i="58" s="1"/>
  <c r="F335" i="58"/>
  <c r="H335" i="58" s="1"/>
  <c r="C329" i="58"/>
  <c r="F324" i="58"/>
  <c r="H324" i="58" s="1"/>
  <c r="L324" i="58" s="1"/>
  <c r="F322" i="58"/>
  <c r="H322" i="58" s="1"/>
  <c r="L322" i="58" s="1"/>
  <c r="P322" i="58" s="1"/>
  <c r="P325" i="58" s="1"/>
  <c r="F321" i="58"/>
  <c r="H321" i="58" s="1"/>
  <c r="L321" i="58" s="1"/>
  <c r="F319" i="58"/>
  <c r="H319" i="58" s="1"/>
  <c r="C313" i="58"/>
  <c r="F308" i="58"/>
  <c r="H308" i="58" s="1"/>
  <c r="L308" i="58" s="1"/>
  <c r="P308" i="58" s="1"/>
  <c r="P309" i="58" s="1"/>
  <c r="F306" i="58"/>
  <c r="H306" i="58" s="1"/>
  <c r="C300" i="58"/>
  <c r="F295" i="58"/>
  <c r="H295" i="58" s="1"/>
  <c r="L295" i="58" s="1"/>
  <c r="P295" i="58" s="1"/>
  <c r="P296" i="58" s="1"/>
  <c r="F293" i="58"/>
  <c r="H293" i="58" s="1"/>
  <c r="C287" i="58"/>
  <c r="F282" i="58"/>
  <c r="H282" i="58" s="1"/>
  <c r="L282" i="58" s="1"/>
  <c r="F280" i="58"/>
  <c r="H280" i="58" s="1"/>
  <c r="L280" i="58" s="1"/>
  <c r="P280" i="58" s="1"/>
  <c r="P283" i="58" s="1"/>
  <c r="F278" i="58"/>
  <c r="H278" i="58" s="1"/>
  <c r="C272" i="58"/>
  <c r="F267" i="58"/>
  <c r="H267" i="58" s="1"/>
  <c r="L267" i="58" s="1"/>
  <c r="P267" i="58" s="1"/>
  <c r="F264" i="58"/>
  <c r="H264" i="58" s="1"/>
  <c r="C258" i="58"/>
  <c r="F253" i="58"/>
  <c r="H253" i="58" s="1"/>
  <c r="L253" i="58" s="1"/>
  <c r="F251" i="58"/>
  <c r="H251" i="58" s="1"/>
  <c r="C245" i="58"/>
  <c r="F240" i="58"/>
  <c r="L240" i="58" s="1"/>
  <c r="F238" i="58"/>
  <c r="H238" i="58" s="1"/>
  <c r="C232" i="58"/>
  <c r="F227" i="58"/>
  <c r="H227" i="58" s="1"/>
  <c r="L227" i="58" s="1"/>
  <c r="F225" i="58"/>
  <c r="H225" i="58" s="1"/>
  <c r="L225" i="58" s="1"/>
  <c r="F224" i="58"/>
  <c r="H224" i="58" s="1"/>
  <c r="L224" i="58" s="1"/>
  <c r="F222" i="58"/>
  <c r="H222" i="58" s="1"/>
  <c r="L222" i="58" s="1"/>
  <c r="F220" i="58"/>
  <c r="H220" i="58" s="1"/>
  <c r="C214" i="58"/>
  <c r="F209" i="58"/>
  <c r="L209" i="58" s="1"/>
  <c r="F208" i="58"/>
  <c r="L208" i="58" s="1"/>
  <c r="P208" i="58" s="1"/>
  <c r="P210" i="58" s="1"/>
  <c r="F206" i="58"/>
  <c r="H206" i="58" s="1"/>
  <c r="C200" i="58"/>
  <c r="P196" i="58"/>
  <c r="F195" i="58"/>
  <c r="L195" i="58" s="1"/>
  <c r="F194" i="58"/>
  <c r="H196" i="58" s="1"/>
  <c r="C188" i="58"/>
  <c r="F182" i="58"/>
  <c r="H182" i="58" s="1"/>
  <c r="L182" i="58" s="1"/>
  <c r="F181" i="58"/>
  <c r="H181" i="58" s="1"/>
  <c r="L181" i="58" s="1"/>
  <c r="P181" i="58" s="1"/>
  <c r="F179" i="58"/>
  <c r="H179" i="58" s="1"/>
  <c r="L179" i="58" s="1"/>
  <c r="F178" i="58"/>
  <c r="H178" i="58" s="1"/>
  <c r="C172" i="58"/>
  <c r="F167" i="58"/>
  <c r="H167" i="58" s="1"/>
  <c r="L167" i="58" s="1"/>
  <c r="F165" i="58"/>
  <c r="H165" i="58" s="1"/>
  <c r="C159" i="58"/>
  <c r="F154" i="58"/>
  <c r="H154" i="58" s="1"/>
  <c r="L154" i="58" s="1"/>
  <c r="P154" i="58" s="1"/>
  <c r="P155" i="58" s="1"/>
  <c r="F153" i="58"/>
  <c r="H153" i="58" s="1"/>
  <c r="C147" i="58"/>
  <c r="F142" i="58"/>
  <c r="H142" i="58" s="1"/>
  <c r="L142" i="58" s="1"/>
  <c r="P142" i="58" s="1"/>
  <c r="P143" i="58" s="1"/>
  <c r="F140" i="58"/>
  <c r="H140" i="58" s="1"/>
  <c r="L140" i="58" s="1"/>
  <c r="F138" i="58"/>
  <c r="H138" i="58" s="1"/>
  <c r="L138" i="58" s="1"/>
  <c r="F137" i="58"/>
  <c r="H137" i="58" s="1"/>
  <c r="C131" i="58"/>
  <c r="F126" i="58"/>
  <c r="H126" i="58" s="1"/>
  <c r="L126" i="58" s="1"/>
  <c r="F125" i="58"/>
  <c r="H125" i="58" s="1"/>
  <c r="L125" i="58" s="1"/>
  <c r="P125" i="58" s="1"/>
  <c r="F123" i="58"/>
  <c r="H123" i="58" s="1"/>
  <c r="L123" i="58" s="1"/>
  <c r="F122" i="58"/>
  <c r="H122" i="58" s="1"/>
  <c r="C116" i="58"/>
  <c r="F111" i="58"/>
  <c r="H111" i="58" s="1"/>
  <c r="C105" i="58"/>
  <c r="F100" i="58"/>
  <c r="H100" i="58" s="1"/>
  <c r="L100" i="58" s="1"/>
  <c r="F98" i="58"/>
  <c r="L98" i="58" s="1"/>
  <c r="F96" i="58"/>
  <c r="H96" i="58" s="1"/>
  <c r="C90" i="58"/>
  <c r="F85" i="58"/>
  <c r="H85" i="58" s="1"/>
  <c r="L85" i="58" s="1"/>
  <c r="F83" i="58"/>
  <c r="H83" i="58" s="1"/>
  <c r="L83" i="58" s="1"/>
  <c r="P83" i="58" s="1"/>
  <c r="P86" i="58" s="1"/>
  <c r="H81" i="58"/>
  <c r="C75" i="58"/>
  <c r="F70" i="58"/>
  <c r="H70" i="58" s="1"/>
  <c r="L70" i="58" s="1"/>
  <c r="F69" i="58"/>
  <c r="H69" i="58" s="1"/>
  <c r="C63" i="58"/>
  <c r="F57" i="58"/>
  <c r="H57" i="58" s="1"/>
  <c r="L57" i="58" s="1"/>
  <c r="P57" i="58" s="1"/>
  <c r="P59" i="58" s="1"/>
  <c r="F56" i="58"/>
  <c r="H56" i="58" s="1"/>
  <c r="C50" i="58"/>
  <c r="F45" i="58"/>
  <c r="H45" i="58" s="1"/>
  <c r="L45" i="58" s="1"/>
  <c r="P45" i="58" s="1"/>
  <c r="P46" i="58" s="1"/>
  <c r="F44" i="58"/>
  <c r="H44" i="58" s="1"/>
  <c r="L44" i="58" s="1"/>
  <c r="F43" i="58"/>
  <c r="H43" i="58" s="1"/>
  <c r="L43" i="58" s="1"/>
  <c r="C36" i="58"/>
  <c r="A22" i="58"/>
  <c r="H31" i="58"/>
  <c r="L31" i="58" s="1"/>
  <c r="P31" i="58" s="1"/>
  <c r="F30" i="58"/>
  <c r="H30" i="58" s="1"/>
  <c r="L30" i="58" s="1"/>
  <c r="P30" i="58" s="1"/>
  <c r="C24" i="58"/>
  <c r="E9" i="58"/>
  <c r="A18" i="58"/>
  <c r="A16" i="58"/>
  <c r="F19" i="58"/>
  <c r="H19" i="58" s="1"/>
  <c r="L19" i="58" s="1"/>
  <c r="P19" i="58" s="1"/>
  <c r="E909" i="58"/>
  <c r="F17" i="58"/>
  <c r="H17" i="58" s="1"/>
  <c r="D909" i="58"/>
  <c r="H603" i="58" l="1"/>
  <c r="L887" i="58"/>
  <c r="P887" i="58" s="1"/>
  <c r="P888" i="58" s="1"/>
  <c r="H309" i="58"/>
  <c r="P820" i="58"/>
  <c r="P32" i="58"/>
  <c r="P398" i="58"/>
  <c r="H20" i="58"/>
  <c r="H357" i="58"/>
  <c r="L625" i="58"/>
  <c r="P625" i="58" s="1"/>
  <c r="P628" i="58" s="1"/>
  <c r="H628" i="58"/>
  <c r="P460" i="58"/>
  <c r="H485" i="58"/>
  <c r="H371" i="58"/>
  <c r="H717" i="58"/>
  <c r="P875" i="58"/>
  <c r="H782" i="58"/>
  <c r="H342" i="58"/>
  <c r="H416" i="58"/>
  <c r="H254" i="58"/>
  <c r="H729" i="58"/>
  <c r="D619" i="58"/>
  <c r="K624" i="58"/>
  <c r="O624" i="58"/>
  <c r="D880" i="58"/>
  <c r="D618" i="58"/>
  <c r="O535" i="58"/>
  <c r="O523" i="58"/>
  <c r="O526" i="58" s="1"/>
  <c r="Q523" i="58" s="1"/>
  <c r="L741" i="58"/>
  <c r="H743" i="58"/>
  <c r="K535" i="58"/>
  <c r="D881" i="58"/>
  <c r="K886" i="58"/>
  <c r="O886" i="58"/>
  <c r="O888" i="58"/>
  <c r="C883" i="58"/>
  <c r="R888" i="58" s="1"/>
  <c r="L587" i="58"/>
  <c r="P587" i="58" s="1"/>
  <c r="P589" i="58" s="1"/>
  <c r="H833" i="58"/>
  <c r="D837" i="58"/>
  <c r="L709" i="58"/>
  <c r="P709" i="58" s="1"/>
  <c r="P717" i="58" s="1"/>
  <c r="L768" i="58"/>
  <c r="P768" i="58" s="1"/>
  <c r="P770" i="58" s="1"/>
  <c r="H770" i="58"/>
  <c r="H498" i="58"/>
  <c r="D721" i="58"/>
  <c r="L830" i="58"/>
  <c r="H460" i="58"/>
  <c r="L727" i="58"/>
  <c r="P727" i="58" s="1"/>
  <c r="P729" i="58" s="1"/>
  <c r="D159" i="58"/>
  <c r="O857" i="58"/>
  <c r="O305" i="58"/>
  <c r="O309" i="58" s="1"/>
  <c r="Q305" i="58" s="1"/>
  <c r="K380" i="58"/>
  <c r="H875" i="58"/>
  <c r="O380" i="58"/>
  <c r="K663" i="58"/>
  <c r="K805" i="58"/>
  <c r="K752" i="58"/>
  <c r="K694" i="58"/>
  <c r="D866" i="58"/>
  <c r="O843" i="58"/>
  <c r="O847" i="58" s="1"/>
  <c r="Q843" i="58" s="1"/>
  <c r="D812" i="58"/>
  <c r="O791" i="58"/>
  <c r="D762" i="58"/>
  <c r="O738" i="58"/>
  <c r="D703" i="58"/>
  <c r="K843" i="58"/>
  <c r="K791" i="58"/>
  <c r="K738" i="58"/>
  <c r="O598" i="58"/>
  <c r="O603" i="58" s="1"/>
  <c r="D851" i="58"/>
  <c r="O829" i="58"/>
  <c r="D800" i="58"/>
  <c r="O779" i="58"/>
  <c r="D747" i="58"/>
  <c r="O726" i="58"/>
  <c r="D689" i="58"/>
  <c r="K598" i="58"/>
  <c r="K829" i="58"/>
  <c r="K779" i="58"/>
  <c r="K726" i="58"/>
  <c r="O871" i="58"/>
  <c r="D838" i="58"/>
  <c r="O817" i="58"/>
  <c r="O820" i="58" s="1"/>
  <c r="D786" i="58"/>
  <c r="O767" i="58"/>
  <c r="D733" i="58"/>
  <c r="O708" i="58"/>
  <c r="K871" i="58"/>
  <c r="K817" i="58"/>
  <c r="K767" i="58"/>
  <c r="K708" i="58"/>
  <c r="L536" i="58"/>
  <c r="C723" i="58"/>
  <c r="O805" i="58"/>
  <c r="H820" i="58"/>
  <c r="D231" i="58"/>
  <c r="D502" i="58"/>
  <c r="D785" i="58"/>
  <c r="H808" i="58"/>
  <c r="L806" i="58"/>
  <c r="P806" i="58" s="1"/>
  <c r="P808" i="58" s="1"/>
  <c r="H847" i="58"/>
  <c r="L844" i="58"/>
  <c r="L780" i="58"/>
  <c r="P780" i="58" s="1"/>
  <c r="P782" i="58" s="1"/>
  <c r="D517" i="58"/>
  <c r="O752" i="58"/>
  <c r="L483" i="58"/>
  <c r="P483" i="58" s="1"/>
  <c r="P485" i="58" s="1"/>
  <c r="H514" i="58"/>
  <c r="L508" i="58"/>
  <c r="D732" i="58"/>
  <c r="H758" i="58"/>
  <c r="L753" i="58"/>
  <c r="P758" i="58" s="1"/>
  <c r="H796" i="58"/>
  <c r="L792" i="58"/>
  <c r="P792" i="58" s="1"/>
  <c r="P796" i="58" s="1"/>
  <c r="D824" i="58"/>
  <c r="H862" i="58"/>
  <c r="L857" i="58"/>
  <c r="P862" i="58" s="1"/>
  <c r="O694" i="58"/>
  <c r="D463" i="58"/>
  <c r="D823" i="58"/>
  <c r="D773" i="58"/>
  <c r="D720" i="58"/>
  <c r="D865" i="58"/>
  <c r="D811" i="58"/>
  <c r="D761" i="58"/>
  <c r="D702" i="58"/>
  <c r="D850" i="58"/>
  <c r="D799" i="58"/>
  <c r="D746" i="58"/>
  <c r="D688" i="58"/>
  <c r="H699" i="58"/>
  <c r="L695" i="58"/>
  <c r="P695" i="58" s="1"/>
  <c r="P699" i="58" s="1"/>
  <c r="D774" i="58"/>
  <c r="H559" i="58"/>
  <c r="H685" i="58"/>
  <c r="O193" i="58"/>
  <c r="O196" i="58" s="1"/>
  <c r="Q193" i="58" s="1"/>
  <c r="L367" i="58"/>
  <c r="P367" i="58" s="1"/>
  <c r="P371" i="58" s="1"/>
  <c r="L381" i="58"/>
  <c r="P381" i="58" s="1"/>
  <c r="P386" i="58" s="1"/>
  <c r="H386" i="58"/>
  <c r="L408" i="58"/>
  <c r="D563" i="58"/>
  <c r="C565" i="58" s="1"/>
  <c r="H589" i="58"/>
  <c r="L639" i="58"/>
  <c r="P639" i="58" s="1"/>
  <c r="P642" i="58" s="1"/>
  <c r="D23" i="58"/>
  <c r="D673" i="58"/>
  <c r="D606" i="58"/>
  <c r="D546" i="58"/>
  <c r="D488" i="58"/>
  <c r="D448" i="58"/>
  <c r="D389" i="58"/>
  <c r="D345" i="58"/>
  <c r="D657" i="58"/>
  <c r="D592" i="58"/>
  <c r="D529" i="58"/>
  <c r="D434" i="58"/>
  <c r="D374" i="58"/>
  <c r="D632" i="58"/>
  <c r="D562" i="58"/>
  <c r="D501" i="58"/>
  <c r="D476" i="58"/>
  <c r="D401" i="58"/>
  <c r="H526" i="58"/>
  <c r="L524" i="58"/>
  <c r="O250" i="58"/>
  <c r="K334" i="58"/>
  <c r="H398" i="58"/>
  <c r="D419" i="58"/>
  <c r="D477" i="58"/>
  <c r="H473" i="58"/>
  <c r="L470" i="58"/>
  <c r="P470" i="58" s="1"/>
  <c r="P473" i="58" s="1"/>
  <c r="H615" i="58"/>
  <c r="D645" i="58"/>
  <c r="K440" i="58"/>
  <c r="L569" i="58"/>
  <c r="P569" i="58" s="1"/>
  <c r="P574" i="58" s="1"/>
  <c r="K16" i="58"/>
  <c r="K651" i="58"/>
  <c r="K583" i="58"/>
  <c r="K523" i="58"/>
  <c r="K469" i="58"/>
  <c r="K425" i="58"/>
  <c r="K366" i="58"/>
  <c r="D658" i="58"/>
  <c r="O638" i="58"/>
  <c r="D593" i="58"/>
  <c r="O568" i="58"/>
  <c r="D530" i="58"/>
  <c r="Q507" i="58"/>
  <c r="O482" i="58"/>
  <c r="D435" i="58"/>
  <c r="O407" i="58"/>
  <c r="O416" i="58" s="1"/>
  <c r="Q407" i="58" s="1"/>
  <c r="D375" i="58"/>
  <c r="K638" i="58"/>
  <c r="K568" i="58"/>
  <c r="K507" i="58"/>
  <c r="K482" i="58"/>
  <c r="K407" i="58"/>
  <c r="K277" i="58"/>
  <c r="O679" i="58"/>
  <c r="O685" i="58" s="1"/>
  <c r="Q679" i="58" s="1"/>
  <c r="D646" i="58"/>
  <c r="O612" i="58"/>
  <c r="Q612" i="58" s="1"/>
  <c r="D578" i="58"/>
  <c r="O552" i="58"/>
  <c r="O559" i="58" s="1"/>
  <c r="D518" i="58"/>
  <c r="O494" i="58"/>
  <c r="O498" i="58" s="1"/>
  <c r="Q494" i="58" s="1"/>
  <c r="D464" i="58"/>
  <c r="O454" i="58"/>
  <c r="O460" i="58" s="1"/>
  <c r="Q454" i="58" s="1"/>
  <c r="D420" i="58"/>
  <c r="O395" i="58"/>
  <c r="O398" i="58" s="1"/>
  <c r="Q395" i="58" s="1"/>
  <c r="D361" i="58"/>
  <c r="D272" i="58"/>
  <c r="K679" i="58"/>
  <c r="K612" i="58"/>
  <c r="K552" i="58"/>
  <c r="K494" i="58"/>
  <c r="K454" i="58"/>
  <c r="K395" i="58"/>
  <c r="D674" i="58"/>
  <c r="O651" i="58"/>
  <c r="D607" i="58"/>
  <c r="O583" i="58"/>
  <c r="D547" i="58"/>
  <c r="D489" i="58"/>
  <c r="O469" i="58"/>
  <c r="D449" i="58"/>
  <c r="O425" i="58"/>
  <c r="D390" i="58"/>
  <c r="O366" i="58"/>
  <c r="D214" i="58"/>
  <c r="D286" i="58"/>
  <c r="O440" i="58"/>
  <c r="O445" i="58" s="1"/>
  <c r="Q440" i="58" s="1"/>
  <c r="O663" i="58"/>
  <c r="K219" i="58"/>
  <c r="D360" i="58"/>
  <c r="D402" i="58"/>
  <c r="H431" i="58"/>
  <c r="L426" i="58"/>
  <c r="P431" i="58" s="1"/>
  <c r="L441" i="58"/>
  <c r="H445" i="58"/>
  <c r="D577" i="58"/>
  <c r="D633" i="58"/>
  <c r="C635" i="58" s="1"/>
  <c r="H654" i="58"/>
  <c r="L652" i="58"/>
  <c r="P652" i="58" s="1"/>
  <c r="P654" i="58" s="1"/>
  <c r="L664" i="58"/>
  <c r="P664" i="58" s="1"/>
  <c r="P670" i="58" s="1"/>
  <c r="H670" i="58"/>
  <c r="L206" i="58"/>
  <c r="H210" i="58"/>
  <c r="H296" i="58"/>
  <c r="L293" i="58"/>
  <c r="H112" i="58"/>
  <c r="L111" i="58"/>
  <c r="P111" i="58" s="1"/>
  <c r="P112" i="58" s="1"/>
  <c r="L264" i="58"/>
  <c r="P264" i="58" s="1"/>
  <c r="P268" i="58" s="1"/>
  <c r="H268" i="58"/>
  <c r="L335" i="58"/>
  <c r="P335" i="58" s="1"/>
  <c r="P342" i="58" s="1"/>
  <c r="H228" i="58"/>
  <c r="L220" i="58"/>
  <c r="P220" i="58" s="1"/>
  <c r="P228" i="58" s="1"/>
  <c r="H241" i="58"/>
  <c r="L238" i="58"/>
  <c r="P238" i="58" s="1"/>
  <c r="P241" i="58" s="1"/>
  <c r="H283" i="58"/>
  <c r="L278" i="58"/>
  <c r="L319" i="58"/>
  <c r="H325" i="58"/>
  <c r="L352" i="58"/>
  <c r="P352" i="58" s="1"/>
  <c r="P357" i="58" s="1"/>
  <c r="K205" i="58"/>
  <c r="K263" i="58"/>
  <c r="K318" i="58"/>
  <c r="D329" i="58"/>
  <c r="D115" i="58"/>
  <c r="D187" i="58"/>
  <c r="O205" i="58"/>
  <c r="O210" i="58" s="1"/>
  <c r="Q205" i="58" s="1"/>
  <c r="D232" i="58"/>
  <c r="D244" i="58"/>
  <c r="O263" i="58"/>
  <c r="D287" i="58"/>
  <c r="D299" i="58"/>
  <c r="O318" i="58"/>
  <c r="O325" i="58" s="1"/>
  <c r="Q318" i="58" s="1"/>
  <c r="D346" i="58"/>
  <c r="D89" i="58"/>
  <c r="D188" i="58"/>
  <c r="C190" i="58" s="1"/>
  <c r="L194" i="58"/>
  <c r="D199" i="58"/>
  <c r="O219" i="58"/>
  <c r="D245" i="58"/>
  <c r="L251" i="58"/>
  <c r="P251" i="58" s="1"/>
  <c r="P254" i="58" s="1"/>
  <c r="D257" i="58"/>
  <c r="O277" i="58"/>
  <c r="O283" i="58" s="1"/>
  <c r="Q277" i="58" s="1"/>
  <c r="D300" i="58"/>
  <c r="C302" i="58" s="1"/>
  <c r="L306" i="58"/>
  <c r="D312" i="58"/>
  <c r="O334" i="58"/>
  <c r="O136" i="58"/>
  <c r="O143" i="58" s="1"/>
  <c r="K237" i="58"/>
  <c r="K292" i="58"/>
  <c r="K351" i="58"/>
  <c r="D171" i="58"/>
  <c r="D200" i="58"/>
  <c r="D213" i="58"/>
  <c r="O237" i="58"/>
  <c r="D258" i="58"/>
  <c r="D271" i="58"/>
  <c r="O292" i="58"/>
  <c r="O296" i="58" s="1"/>
  <c r="Q292" i="58" s="1"/>
  <c r="D313" i="58"/>
  <c r="D328" i="58"/>
  <c r="O351" i="58"/>
  <c r="D105" i="58"/>
  <c r="K193" i="58"/>
  <c r="K250" i="58"/>
  <c r="K305" i="58"/>
  <c r="L153" i="58"/>
  <c r="H155" i="58"/>
  <c r="H143" i="58"/>
  <c r="L137" i="58"/>
  <c r="H184" i="58"/>
  <c r="L178" i="58"/>
  <c r="P178" i="58" s="1"/>
  <c r="P184" i="58" s="1"/>
  <c r="H127" i="58"/>
  <c r="L122" i="58"/>
  <c r="P122" i="58" s="1"/>
  <c r="P127" i="58" s="1"/>
  <c r="L165" i="58"/>
  <c r="P165" i="58" s="1"/>
  <c r="P168" i="58" s="1"/>
  <c r="H168" i="58"/>
  <c r="C161" i="58" s="1"/>
  <c r="D116" i="58"/>
  <c r="D130" i="58"/>
  <c r="O152" i="58"/>
  <c r="O155" i="58" s="1"/>
  <c r="D172" i="58"/>
  <c r="K110" i="58"/>
  <c r="K164" i="58"/>
  <c r="O110" i="58"/>
  <c r="O112" i="58" s="1"/>
  <c r="D131" i="58"/>
  <c r="D146" i="58"/>
  <c r="O164" i="58"/>
  <c r="K152" i="58"/>
  <c r="D75" i="58"/>
  <c r="K121" i="58"/>
  <c r="K177" i="58"/>
  <c r="D36" i="58"/>
  <c r="K80" i="58"/>
  <c r="D104" i="58"/>
  <c r="O121" i="58"/>
  <c r="D147" i="58"/>
  <c r="D158" i="58"/>
  <c r="O177" i="58"/>
  <c r="K136" i="58"/>
  <c r="L69" i="58"/>
  <c r="P69" i="58" s="1"/>
  <c r="P71" i="58" s="1"/>
  <c r="H71" i="58"/>
  <c r="H86" i="58"/>
  <c r="L81" i="58"/>
  <c r="H101" i="58"/>
  <c r="L96" i="58"/>
  <c r="P96" i="58" s="1"/>
  <c r="P101" i="58" s="1"/>
  <c r="D24" i="58"/>
  <c r="A34" i="58"/>
  <c r="K68" i="58"/>
  <c r="O68" i="58"/>
  <c r="D90" i="58"/>
  <c r="D62" i="58"/>
  <c r="O80" i="58"/>
  <c r="O86" i="58" s="1"/>
  <c r="K95" i="58"/>
  <c r="D63" i="58"/>
  <c r="D74" i="58"/>
  <c r="O95" i="58"/>
  <c r="D49" i="58"/>
  <c r="H59" i="58"/>
  <c r="L56" i="58"/>
  <c r="H46" i="58"/>
  <c r="D50" i="58"/>
  <c r="O29" i="58"/>
  <c r="O32" i="58" s="1"/>
  <c r="K41" i="58"/>
  <c r="O41" i="58"/>
  <c r="O46" i="58" s="1"/>
  <c r="Q41" i="58" s="1"/>
  <c r="K55" i="58"/>
  <c r="D35" i="58"/>
  <c r="O55" i="58"/>
  <c r="O59" i="58" s="1"/>
  <c r="E22" i="58"/>
  <c r="A29" i="58"/>
  <c r="H32" i="58"/>
  <c r="K29" i="58"/>
  <c r="L17" i="58"/>
  <c r="P20" i="58" s="1"/>
  <c r="K45" i="36"/>
  <c r="K46" i="36"/>
  <c r="K47" i="36"/>
  <c r="K48" i="36"/>
  <c r="K49" i="36"/>
  <c r="K50" i="36"/>
  <c r="K51" i="36"/>
  <c r="K52" i="36"/>
  <c r="K53" i="36"/>
  <c r="K54" i="36"/>
  <c r="K55" i="36"/>
  <c r="K56" i="36"/>
  <c r="K57" i="36"/>
  <c r="C532" i="58" l="1"/>
  <c r="C504" i="58"/>
  <c r="O71" i="58"/>
  <c r="C776" i="58"/>
  <c r="R782" i="58" s="1"/>
  <c r="O862" i="58"/>
  <c r="C868" i="58"/>
  <c r="O782" i="58"/>
  <c r="O241" i="58"/>
  <c r="Q237" i="58" s="1"/>
  <c r="O268" i="58"/>
  <c r="Q263" i="58" s="1"/>
  <c r="O127" i="58"/>
  <c r="O168" i="58"/>
  <c r="O357" i="58"/>
  <c r="Q351" i="58" s="1"/>
  <c r="O717" i="58"/>
  <c r="Q708" i="58" s="1"/>
  <c r="C621" i="58"/>
  <c r="R628" i="58" s="1"/>
  <c r="C216" i="58"/>
  <c r="R228" i="58" s="1"/>
  <c r="C840" i="58"/>
  <c r="R847" i="58" s="1"/>
  <c r="O808" i="58"/>
  <c r="C479" i="58"/>
  <c r="C549" i="58"/>
  <c r="O729" i="58"/>
  <c r="Q726" i="58" s="1"/>
  <c r="C764" i="58"/>
  <c r="C404" i="58"/>
  <c r="R416" i="58" s="1"/>
  <c r="C676" i="58"/>
  <c r="R685" i="58" s="1"/>
  <c r="O628" i="58"/>
  <c r="O473" i="58"/>
  <c r="Q469" i="58" s="1"/>
  <c r="O342" i="58"/>
  <c r="Q334" i="58" s="1"/>
  <c r="O228" i="58"/>
  <c r="Q219" i="58" s="1"/>
  <c r="C691" i="58"/>
  <c r="C814" i="58"/>
  <c r="R820" i="58" s="1"/>
  <c r="P741" i="58"/>
  <c r="P743" i="58" s="1"/>
  <c r="O743" i="58" s="1"/>
  <c r="Q738" i="58" s="1"/>
  <c r="C788" i="58"/>
  <c r="R796" i="58" s="1"/>
  <c r="O758" i="58"/>
  <c r="Q752" i="58" s="1"/>
  <c r="O770" i="58"/>
  <c r="Q767" i="58" s="1"/>
  <c r="O485" i="58"/>
  <c r="Q482" i="58" s="1"/>
  <c r="R485" i="58" s="1"/>
  <c r="O875" i="58"/>
  <c r="C705" i="58"/>
  <c r="R717" i="58" s="1"/>
  <c r="O642" i="58"/>
  <c r="Q638" i="58" s="1"/>
  <c r="R642" i="58" s="1"/>
  <c r="O101" i="58"/>
  <c r="C422" i="58"/>
  <c r="O371" i="58"/>
  <c r="Q366" i="58" s="1"/>
  <c r="O589" i="58"/>
  <c r="O184" i="58"/>
  <c r="C247" i="58"/>
  <c r="C451" i="58"/>
  <c r="R460" i="58" s="1"/>
  <c r="O386" i="58"/>
  <c r="Q380" i="58" s="1"/>
  <c r="O431" i="58"/>
  <c r="Q425" i="58" s="1"/>
  <c r="C520" i="58"/>
  <c r="R526" i="58" s="1"/>
  <c r="C609" i="58"/>
  <c r="O796" i="58"/>
  <c r="O699" i="58"/>
  <c r="Q694" i="58" s="1"/>
  <c r="H834" i="58"/>
  <c r="C826" i="58" s="1"/>
  <c r="R834" i="58" s="1"/>
  <c r="L833" i="58"/>
  <c r="P833" i="58" s="1"/>
  <c r="P834" i="58" s="1"/>
  <c r="O574" i="58"/>
  <c r="R574" i="58"/>
  <c r="O670" i="58"/>
  <c r="Q663" i="58" s="1"/>
  <c r="R670" i="58" s="1"/>
  <c r="O654" i="58"/>
  <c r="Q651" i="58" s="1"/>
  <c r="O254" i="58"/>
  <c r="Q250" i="58" s="1"/>
  <c r="C315" i="58"/>
  <c r="R325" i="58" s="1"/>
  <c r="C491" i="58"/>
  <c r="R498" i="58" s="1"/>
  <c r="R729" i="58"/>
  <c r="C595" i="58"/>
  <c r="R603" i="58" s="1"/>
  <c r="R196" i="58"/>
  <c r="C377" i="58"/>
  <c r="C749" i="58"/>
  <c r="C735" i="58"/>
  <c r="C853" i="58"/>
  <c r="R862" i="58" s="1"/>
  <c r="C802" i="58"/>
  <c r="R808" i="58" s="1"/>
  <c r="C437" i="58"/>
  <c r="R445" i="58" s="1"/>
  <c r="C660" i="58"/>
  <c r="R309" i="58"/>
  <c r="R875" i="58"/>
  <c r="R514" i="58"/>
  <c r="C348" i="58"/>
  <c r="C466" i="58"/>
  <c r="R473" i="58" s="1"/>
  <c r="C118" i="58"/>
  <c r="R127" i="58" s="1"/>
  <c r="C648" i="58"/>
  <c r="R654" i="58" s="1"/>
  <c r="C580" i="58"/>
  <c r="R589" i="58" s="1"/>
  <c r="R559" i="58"/>
  <c r="C38" i="58"/>
  <c r="R46" i="58" s="1"/>
  <c r="C392" i="58"/>
  <c r="R398" i="58" s="1"/>
  <c r="C92" i="58"/>
  <c r="R101" i="58" s="1"/>
  <c r="C274" i="58"/>
  <c r="R283" i="58" s="1"/>
  <c r="R615" i="58"/>
  <c r="C363" i="58"/>
  <c r="R371" i="58" s="1"/>
  <c r="C107" i="58"/>
  <c r="R112" i="58" s="1"/>
  <c r="C331" i="58"/>
  <c r="C260" i="58"/>
  <c r="R268" i="58" s="1"/>
  <c r="C289" i="58"/>
  <c r="R296" i="58" s="1"/>
  <c r="C202" i="58"/>
  <c r="R210" i="58" s="1"/>
  <c r="C149" i="58"/>
  <c r="R155" i="58" s="1"/>
  <c r="C234" i="58"/>
  <c r="R241" i="58" s="1"/>
  <c r="C26" i="58"/>
  <c r="R32" i="58" s="1"/>
  <c r="C77" i="58"/>
  <c r="R86" i="58" s="1"/>
  <c r="C174" i="58"/>
  <c r="R184" i="58" s="1"/>
  <c r="R168" i="58"/>
  <c r="C133" i="58"/>
  <c r="R143" i="58" s="1"/>
  <c r="C65" i="58"/>
  <c r="R71" i="58" s="1"/>
  <c r="E34" i="58"/>
  <c r="A41" i="58"/>
  <c r="A48" i="58"/>
  <c r="A42" i="58"/>
  <c r="C52" i="58"/>
  <c r="R59" i="58" s="1"/>
  <c r="C11" i="58"/>
  <c r="R357" i="58" l="1"/>
  <c r="R699" i="58"/>
  <c r="R770" i="58"/>
  <c r="R431" i="58"/>
  <c r="R342" i="58"/>
  <c r="R254" i="58"/>
  <c r="R386" i="58"/>
  <c r="R758" i="58"/>
  <c r="R743" i="58"/>
  <c r="E48" i="58"/>
  <c r="A61" i="58"/>
  <c r="A58" i="58"/>
  <c r="A55" i="58"/>
  <c r="K31" i="36"/>
  <c r="K32" i="36"/>
  <c r="K33" i="36"/>
  <c r="K34" i="36"/>
  <c r="K35" i="36"/>
  <c r="K36" i="36"/>
  <c r="K41" i="36"/>
  <c r="K42" i="36"/>
  <c r="K43" i="36"/>
  <c r="K44" i="36"/>
  <c r="E61" i="58" l="1"/>
  <c r="A73" i="58"/>
  <c r="A68" i="58"/>
  <c r="D10" i="58"/>
  <c r="C909" i="58"/>
  <c r="A88" i="58" l="1"/>
  <c r="A103" i="58" s="1"/>
  <c r="A84" i="58"/>
  <c r="E73" i="58"/>
  <c r="A82" i="58"/>
  <c r="A80" i="58"/>
  <c r="O16" i="58"/>
  <c r="D11" i="58"/>
  <c r="H909" i="58"/>
  <c r="F909" i="58"/>
  <c r="G909" i="58"/>
  <c r="K8" i="36"/>
  <c r="A114" i="58" l="1"/>
  <c r="E103" i="58"/>
  <c r="A110" i="58"/>
  <c r="E88" i="58"/>
  <c r="A97" i="58"/>
  <c r="A99" i="58"/>
  <c r="A95" i="58"/>
  <c r="O20" i="58"/>
  <c r="Q16" i="58" s="1"/>
  <c r="C13" i="58"/>
  <c r="K9" i="36"/>
  <c r="K10" i="36"/>
  <c r="K11" i="36"/>
  <c r="K12" i="36"/>
  <c r="K13" i="36"/>
  <c r="K14" i="36"/>
  <c r="K15" i="36"/>
  <c r="K16" i="36"/>
  <c r="K17" i="36"/>
  <c r="K18" i="36"/>
  <c r="K19" i="36"/>
  <c r="K20" i="36"/>
  <c r="K21" i="36"/>
  <c r="K22" i="36"/>
  <c r="K23" i="36"/>
  <c r="K24" i="36"/>
  <c r="K25" i="36"/>
  <c r="K26" i="36"/>
  <c r="K27" i="36"/>
  <c r="K28" i="36"/>
  <c r="K29" i="36"/>
  <c r="K30" i="36"/>
  <c r="E114" i="58" l="1"/>
  <c r="A129" i="58"/>
  <c r="A121" i="58"/>
  <c r="R20" i="58"/>
  <c r="A136" i="58" l="1"/>
  <c r="E129" i="58"/>
  <c r="A145" i="58"/>
  <c r="A157" i="58" l="1"/>
  <c r="A152" i="58"/>
  <c r="E145" i="58"/>
  <c r="A170" i="58" l="1"/>
  <c r="A186" i="58" s="1"/>
  <c r="E157" i="58"/>
  <c r="A164" i="58"/>
  <c r="A193" i="58" l="1"/>
  <c r="A198" i="58"/>
  <c r="E186" i="58"/>
  <c r="E170" i="58"/>
  <c r="A183" i="58"/>
  <c r="A177" i="58"/>
  <c r="E198" i="58" l="1"/>
  <c r="A212" i="58"/>
  <c r="A207" i="58"/>
  <c r="A205" i="58"/>
  <c r="A226" i="58" l="1"/>
  <c r="A230" i="58"/>
  <c r="E212" i="58"/>
  <c r="A223" i="58"/>
  <c r="A219" i="58"/>
  <c r="E230" i="58" l="1"/>
  <c r="A239" i="58"/>
  <c r="A237" i="58"/>
  <c r="A243" i="58"/>
  <c r="A250" i="58" l="1"/>
  <c r="A256" i="58"/>
  <c r="E243" i="58"/>
  <c r="A252" i="58"/>
  <c r="E256" i="58" l="1"/>
  <c r="A270" i="58"/>
  <c r="A266" i="58"/>
  <c r="A263" i="58"/>
  <c r="A285" i="58" l="1"/>
  <c r="E270" i="58"/>
  <c r="A281" i="58"/>
  <c r="A277" i="58"/>
  <c r="E285" i="58" l="1"/>
  <c r="A294" i="58"/>
  <c r="A292" i="58"/>
  <c r="A298" i="58"/>
  <c r="A305" i="58" l="1"/>
  <c r="A311" i="58"/>
  <c r="E298" i="58"/>
  <c r="A307" i="58"/>
  <c r="E311" i="58" l="1"/>
  <c r="A327" i="58"/>
  <c r="A320" i="58"/>
  <c r="A323" i="58"/>
  <c r="A318" i="58"/>
  <c r="A344" i="58" l="1"/>
  <c r="A359" i="58" s="1"/>
  <c r="E327" i="58"/>
  <c r="A337" i="58"/>
  <c r="A334" i="58"/>
  <c r="A366" i="58" l="1"/>
  <c r="A369" i="58"/>
  <c r="A373" i="58"/>
  <c r="E359" i="58"/>
  <c r="E344" i="58"/>
  <c r="A354" i="58"/>
  <c r="A351" i="58"/>
  <c r="A388" i="58" l="1"/>
  <c r="E373" i="58"/>
  <c r="A380" i="58"/>
  <c r="A383" i="58"/>
  <c r="A400" i="58" l="1"/>
  <c r="E388" i="58"/>
  <c r="A395" i="58"/>
  <c r="E400" i="58" l="1"/>
  <c r="A411" i="58"/>
  <c r="A412" i="58"/>
  <c r="A407" i="58"/>
  <c r="A418" i="58"/>
  <c r="A425" i="58" l="1"/>
  <c r="A429" i="58"/>
  <c r="A433" i="58"/>
  <c r="A447" i="58" s="1"/>
  <c r="A462" i="58" s="1"/>
  <c r="A475" i="58" s="1"/>
  <c r="A487" i="58" s="1"/>
  <c r="E418" i="58"/>
  <c r="E433" i="58" l="1"/>
  <c r="A440" i="58"/>
  <c r="A442" i="58"/>
  <c r="E447" i="58" l="1"/>
  <c r="A458" i="58"/>
  <c r="A454" i="58"/>
  <c r="E475" i="58" l="1"/>
  <c r="A469" i="58" l="1"/>
  <c r="A471" i="58"/>
  <c r="E462" i="58"/>
  <c r="A500" i="58" l="1"/>
  <c r="E487" i="58"/>
  <c r="E500" i="58" l="1"/>
  <c r="A516" i="58"/>
  <c r="A528" i="58" l="1"/>
  <c r="E516" i="58"/>
  <c r="A545" i="58" l="1"/>
  <c r="E528" i="58"/>
  <c r="A557" i="58" l="1"/>
  <c r="A554" i="58"/>
  <c r="A561" i="58"/>
  <c r="E545" i="58"/>
  <c r="A552" i="58"/>
  <c r="A570" i="58" l="1"/>
  <c r="A572" i="58"/>
  <c r="A576" i="58"/>
  <c r="E576" i="58" s="1"/>
  <c r="E561" i="58"/>
  <c r="A568" i="58"/>
  <c r="A583" i="58" l="1"/>
  <c r="A586" i="58"/>
  <c r="A591" i="58"/>
  <c r="A599" i="58" l="1"/>
  <c r="A601" i="58"/>
  <c r="A605" i="58"/>
  <c r="E591" i="58"/>
  <c r="A598" i="58"/>
  <c r="E605" i="58" l="1"/>
  <c r="A612" i="58"/>
  <c r="E631" i="58" l="1"/>
  <c r="A640" i="58"/>
  <c r="A638" i="58"/>
  <c r="A644" i="58"/>
  <c r="A651" i="58" l="1"/>
  <c r="A653" i="58"/>
  <c r="A656" i="58"/>
  <c r="E644" i="58"/>
  <c r="A672" i="58" l="1"/>
  <c r="E656" i="58"/>
  <c r="A663" i="58"/>
  <c r="A669" i="58"/>
  <c r="A666" i="58"/>
  <c r="E672" i="58" l="1"/>
  <c r="A681" i="58"/>
  <c r="A683" i="58"/>
  <c r="A679" i="58"/>
  <c r="A698" i="58" l="1"/>
  <c r="A694" i="58"/>
  <c r="A701" i="58"/>
  <c r="E687" i="58"/>
  <c r="A696" i="58"/>
  <c r="A719" i="58" l="1"/>
  <c r="E701" i="58"/>
  <c r="A711" i="58"/>
  <c r="A714" i="58"/>
  <c r="A708" i="58"/>
  <c r="A731" i="58" l="1"/>
  <c r="E719" i="58"/>
  <c r="A726" i="58"/>
  <c r="E731" i="58" l="1"/>
  <c r="A740" i="58"/>
  <c r="A738" i="58"/>
  <c r="A745" i="58"/>
  <c r="A755" i="58" l="1"/>
  <c r="A752" i="58"/>
  <c r="A760" i="58"/>
  <c r="E745" i="58"/>
  <c r="A754" i="58"/>
  <c r="A772" i="58" l="1"/>
  <c r="E760" i="58"/>
  <c r="A767" i="58"/>
  <c r="A784" i="58" l="1"/>
  <c r="E772" i="58"/>
  <c r="A779" i="58"/>
  <c r="E784" i="58" l="1"/>
  <c r="A795" i="58"/>
  <c r="A791" i="58"/>
  <c r="A798" i="58"/>
  <c r="A805" i="58" l="1"/>
  <c r="A810" i="58"/>
  <c r="E798" i="58"/>
  <c r="A807" i="58"/>
  <c r="A822" i="58" l="1"/>
  <c r="E810" i="58"/>
  <c r="A817" i="58"/>
  <c r="A836" i="58" l="1"/>
  <c r="E822" i="58"/>
  <c r="A831" i="58"/>
  <c r="A829" i="58"/>
  <c r="E836" i="58" l="1"/>
  <c r="A845" i="58"/>
  <c r="A843" i="58"/>
  <c r="A849" i="58"/>
  <c r="A864" i="58" l="1"/>
  <c r="A879" i="58" s="1"/>
  <c r="E849" i="58"/>
  <c r="E879" i="58" l="1"/>
  <c r="A886" i="58"/>
  <c r="E864" i="58"/>
  <c r="A873" i="58"/>
  <c r="A871" i="58"/>
</calcChain>
</file>

<file path=xl/sharedStrings.xml><?xml version="1.0" encoding="utf-8"?>
<sst xmlns="http://schemas.openxmlformats.org/spreadsheetml/2006/main" count="3342" uniqueCount="697">
  <si>
    <t>FONDO DE DESARROLLO LOCAL DE ENGATIVÁ</t>
  </si>
  <si>
    <t>FDLE-LP-810-2024</t>
  </si>
  <si>
    <t xml:space="preserve">No. </t>
  </si>
  <si>
    <t>NOMBRE</t>
  </si>
  <si>
    <t>REPRESENTANTE LEGAL</t>
  </si>
  <si>
    <t>TIPO DE OFERENTE</t>
  </si>
  <si>
    <t>CONSORCIADO 1</t>
  </si>
  <si>
    <t>CONSORCIADO 2</t>
  </si>
  <si>
    <t>CONSORCIADO 3</t>
  </si>
  <si>
    <t>CONSORCIADO 4</t>
  </si>
  <si>
    <t>CONSORCIO OASIS.</t>
  </si>
  <si>
    <t>NICOLAS ALVAREZ GONZALEZ</t>
  </si>
  <si>
    <t>CONSORCIO</t>
  </si>
  <si>
    <t>OBRICON S.A.S - 50 %</t>
  </si>
  <si>
    <t>TAYFER DE COLOMBIA LTDA - 50%</t>
  </si>
  <si>
    <t>CONSTRUCTORA DE INFRAESTRUCTURA COLOMBIANA COINCO S.A.S.</t>
  </si>
  <si>
    <t>ANGÉLICA MARÍA PINZÓN BARRETO</t>
  </si>
  <si>
    <t xml:space="preserve">EMPRESA </t>
  </si>
  <si>
    <t>CONSTRUCTORA DE INFRAESTRUCTURA COLOMBIANA COINCO S.A.S. - 100%</t>
  </si>
  <si>
    <t> </t>
  </si>
  <si>
    <t>CONSORCIO SALONES CR 2024.</t>
  </si>
  <si>
    <t>NESTOR RAUL GALINDO ROJAS</t>
  </si>
  <si>
    <t>LATORRE ORTIZ INGENIERIA SAS - 10%</t>
  </si>
  <si>
    <t>PROYECTOS - CR S.A.S BIC - 90%</t>
  </si>
  <si>
    <t>CONSORCIO SALONES - ARM- 2024</t>
  </si>
  <si>
    <t>VIVIANA ANDREA RODRIGUEZ MUÑOZ</t>
  </si>
  <si>
    <t>EMPRESA DE SERVICIOS PUBLICOS SINERGIA E.S.P. S.A.S -90%</t>
  </si>
  <si>
    <t>ARM CONSULTORIA Y CONSTRUCCIONES S.A.S - 10%</t>
  </si>
  <si>
    <t>C.B.C INGENIERÍA CIVIL Y MANTENIMIENTO SAS</t>
  </si>
  <si>
    <t>CARLOS MAURICIO BOHÓRQUEZ CAMARGO</t>
  </si>
  <si>
    <t>C.B.C INGENIERÍA CIVIL Y MANTENIMIENTO SAS - 100%</t>
  </si>
  <si>
    <t>CONSORCIO SALONES ENGATIVA HGR</t>
  </si>
  <si>
    <t>HELDER GUSTAVO RODRIGUEZ SANTANA</t>
  </si>
  <si>
    <t>HELDER GUSTAVO RODRIGUEZ SANTANA - 80%</t>
  </si>
  <si>
    <t>GÉNESIS INGENIERÍA Y CONSTRUCCIÓN GIC S.A.S. - 10%</t>
  </si>
  <si>
    <t>PROYECTOS DISEÑOS INGENIERÍA ARQUITECTURA Y CONSTRUCCIONES LTDA - 10%</t>
  </si>
  <si>
    <t>UNION TEMPORAL HCE SALONES COMUNALES</t>
  </si>
  <si>
    <t>ARIEL GUILLERMO SERRANO CASTILLO</t>
  </si>
  <si>
    <t>UNION TEMPORAL</t>
  </si>
  <si>
    <t>HARINSA NAVASFALT INFRAESTRUCTURA S.A.S - 2%</t>
  </si>
  <si>
    <t>CONSTRUCTORA DE VIVIENDA Y OBRAS CIVILES DE COLOMBIA S.A.S - 50%</t>
  </si>
  <si>
    <t>EDGAR A. RAMIREZ RIVERO S.A.S. - 48%</t>
  </si>
  <si>
    <t>ARMELCO SAS</t>
  </si>
  <si>
    <t>CARMEN EMILIA LUNA NARANJO</t>
  </si>
  <si>
    <t>EMPRESA</t>
  </si>
  <si>
    <t>ARMELCO SAS - 100%</t>
  </si>
  <si>
    <t>CONSORCIO SANTA MARTA 03</t>
  </si>
  <si>
    <t>WILLIAMS HENRY GUEVARA TORRES</t>
  </si>
  <si>
    <t> CONSTRUCTORA VALHER S.A.S. - 90%</t>
  </si>
  <si>
    <t> MAGDA HEYNNER UMAÑA TORRES - 10%</t>
  </si>
  <si>
    <t>CONSORCIO CONSTRUCTORES DEL OCCIDENTE</t>
  </si>
  <si>
    <t>LADY MERCEDES AGUIRRE ORTIZ</t>
  </si>
  <si>
    <t>BALER INGENIERIA S.A.S BIC - 90%</t>
  </si>
  <si>
    <t>ANDRES HERNAN AVELLA NOSSA - 10%</t>
  </si>
  <si>
    <t>VISUAR S.A.S</t>
  </si>
  <si>
    <t>JORGE ARMANDO VINASCO MUÑOZ</t>
  </si>
  <si>
    <t>VISUAR S.A.S - 100%</t>
  </si>
  <si>
    <t>CONSORCIO MANTENIMIENTO A&amp;S</t>
  </si>
  <si>
    <t>ANA MILENA GOMEZ SANCHEZ</t>
  </si>
  <si>
    <t>SOLUCIONES CIVILES DEL NORTE S.A.S. - 50%</t>
  </si>
  <si>
    <t> CONSTRUCCIONES AMG S.A.S - 50%</t>
  </si>
  <si>
    <t>CONSORCIO RDB</t>
  </si>
  <si>
    <t>YEISON FABIÁN CRISTANCHO GÓMEZ</t>
  </si>
  <si>
    <t>RC ARQUITECTOS S.A.S. - 45%</t>
  </si>
  <si>
    <t>DINGCO CONSTRUCCIONES S.A.S. - 45%</t>
  </si>
  <si>
    <t>BUSINESS GROUP CG S.A.S. - 10%</t>
  </si>
  <si>
    <t>RCC INGENIERÍA Y PROYECTOS S.A.S.</t>
  </si>
  <si>
    <t>ADRIÁN ALBERTO RAMÍREZ BARROS</t>
  </si>
  <si>
    <t>RCC INGENIERÍA Y PROYECTOS S.A.S. - 100%</t>
  </si>
  <si>
    <t>CONSORCIO SALCO 13</t>
  </si>
  <si>
    <t>FREDY ALEXANDER BARON LOZANO</t>
  </si>
  <si>
    <t>ALTIUM PROYECTOS SAS - 90%</t>
  </si>
  <si>
    <t>VIGAVI ZOMAC SAS - 10%</t>
  </si>
  <si>
    <t>CONSORCIO WAS</t>
  </si>
  <si>
    <t>SEGUNDISALVO PARDO BARRETO</t>
  </si>
  <si>
    <t>SEGUNDISALVO PARDO BARRETO - 50%</t>
  </si>
  <si>
    <t>ARQUIMCO SAS - 30%</t>
  </si>
  <si>
    <t>WNM INGENIEROS SAS - 20%</t>
  </si>
  <si>
    <t>CONSORCIO CONSTRUOPUS ENGATIVA</t>
  </si>
  <si>
    <t>YEISSON JAIR HEREDIA PINILLA</t>
  </si>
  <si>
    <t>OPUS INGENIERIA SAS - 90%</t>
  </si>
  <si>
    <t>PROINCO AYV INGENIERIA - 10%</t>
  </si>
  <si>
    <t>CONSORCIO ZF 1</t>
  </si>
  <si>
    <t xml:space="preserve"> KATHERINE RÍOS PORTILLA</t>
  </si>
  <si>
    <t>RIVAL CONSTRUCCIONES E INVERSIONES S.A.S.  - 90%</t>
  </si>
  <si>
    <t>INGEDUCTOS INGENIERÍA ESPECIALIZADA S.A.S. - 10%</t>
  </si>
  <si>
    <t>CONSORCIO GMAC</t>
  </si>
  <si>
    <t>AUGUSTO JOSE GARCIA</t>
  </si>
  <si>
    <t>GMA CONSTRUCCIONES SAS - 60%</t>
  </si>
  <si>
    <t>COASCON SAS - 40%</t>
  </si>
  <si>
    <t>CONSORCIO ISAJU</t>
  </si>
  <si>
    <t>CARMEN ELISA RODRIGUE</t>
  </si>
  <si>
    <t>DIARQCO CONSTRUCTORES S.A.S - 50%</t>
  </si>
  <si>
    <t>PB TORRES CONSTRUCCIONES S.A.S - 50%</t>
  </si>
  <si>
    <t>CONSORCIO OBRAS CIVILES MEQ</t>
  </si>
  <si>
    <t>MIGUEL ANGEL QUIÑONES</t>
  </si>
  <si>
    <t>CONSTRUCCIONES E INGENIERIA MQ SAS - 60%</t>
  </si>
  <si>
    <t>EQUICON INGENIERIA SAS - 40%</t>
  </si>
  <si>
    <t>CONSORCIO CONSTRUCTOR AND</t>
  </si>
  <si>
    <t>CRISTIAN SANCHEZ DIAZ</t>
  </si>
  <si>
    <t>NECONSER SAS - 60%</t>
  </si>
  <si>
    <t>OBRAS CIVILES INTEGRALES SAS - 40%</t>
  </si>
  <si>
    <t xml:space="preserve"> CONSORCIO ENGATIVÁ 2025</t>
  </si>
  <si>
    <t>FABIO ANDRES PUENTES</t>
  </si>
  <si>
    <t>DECO INGENIEROS SAS - 30%</t>
  </si>
  <si>
    <t>INARDI SAS - 30%</t>
  </si>
  <si>
    <t>CPI GROUP - 40%</t>
  </si>
  <si>
    <t>CONSORCIO SANTA LUCIA</t>
  </si>
  <si>
    <t>OMAR DAVID RODRIGUEZ JAUREGUI</t>
  </si>
  <si>
    <t>CONSTRUCTORA DARJA S.A.S. - 50%</t>
  </si>
  <si>
    <t>ZION CONSTRUCCIONES S.A.S. - 50%</t>
  </si>
  <si>
    <t>CONSORCIO BOGOTÁ GG</t>
  </si>
  <si>
    <t>VÍCTOR HUGO GONZÁLEZ SANDOVAL</t>
  </si>
  <si>
    <t xml:space="preserve">G63 INFRAESTRUCTURA Y SERVICIOS S.A.S. - 55% </t>
  </si>
  <si>
    <t xml:space="preserve">GIJON S.A.S. - 45% </t>
  </si>
  <si>
    <t>CONSORCIO COMUNAL OLG</t>
  </si>
  <si>
    <t>OLAGUER AGUDELO PRIETO</t>
  </si>
  <si>
    <t>MAGNA CONSTRUCCIONES S.A.S. - 90%</t>
  </si>
  <si>
    <t>ASDICO LTDA - 10%</t>
  </si>
  <si>
    <t>CONSORCIO INTELPOLO Z10</t>
  </si>
  <si>
    <t>LAURA FERNANDA RAMIREZ BASTIDAS</t>
  </si>
  <si>
    <t>INTELCA PROYECTOS, SERVICIOS Y TECNOLOGÍA S.A.S (INTELCA PST S.A.S.) - 50%</t>
  </si>
  <si>
    <t>POLO INGENIERÍA CONSTRUCCIONES (POLOINGSA) - 50%</t>
  </si>
  <si>
    <t>IG INGENIEROS Y ARQUITECTOS S.A.S.</t>
  </si>
  <si>
    <t>IVAN YEZID GALVIS CHACON</t>
  </si>
  <si>
    <t>IG INGENIEROS Y ARQUITECTOS S.A.S. - 100%</t>
  </si>
  <si>
    <t>PUERTA DEL SOL</t>
  </si>
  <si>
    <t xml:space="preserve">NESTOR ALFONSO ORTIZ BELLO </t>
  </si>
  <si>
    <t>LUIS EDUARDO SALDAÑA R - 40%</t>
  </si>
  <si>
    <t>IHF INGENIERIA Y ASESORIA SAS 10%</t>
  </si>
  <si>
    <t>NESTOR ALFONSO ORTIZ BELLO - 50%</t>
  </si>
  <si>
    <t>CONSORCIO TANGO</t>
  </si>
  <si>
    <t>JAIRO ARTURO CARDENAS AVELLANEDA</t>
  </si>
  <si>
    <t>JAIRO ARTURO CARDENAS AVELLANEDA - 90%</t>
  </si>
  <si>
    <t>FIRM SAS - 10%</t>
  </si>
  <si>
    <t>CONSORCIO COMUNALES 2025</t>
  </si>
  <si>
    <t>JUAN JOSE BONETT PARADA</t>
  </si>
  <si>
    <t>SISTEMAS INDUSTRIALES DE MANTENIMIENTO CONSTRUCCION  Y OBRAS CIVILES S.A.S - 70%</t>
  </si>
  <si>
    <t>INJERR S.A.S - 30%</t>
  </si>
  <si>
    <t>UNION TEMPORAL MANTENIMIENTO</t>
  </si>
  <si>
    <t xml:space="preserve">RENE ARTURO MONTENEGRO SIEFKEN </t>
  </si>
  <si>
    <t>MLG INGENIERIA SAS - 90%</t>
  </si>
  <si>
    <t>MARTHA LORENA GARCIA QUIROGA -10%</t>
  </si>
  <si>
    <t>CONSORCIO COIDEAR</t>
  </si>
  <si>
    <t>JESUS DAVID DONCEL GUZMAN</t>
  </si>
  <si>
    <t>IDEAR PROYECTOS S.A.S - 50%</t>
  </si>
  <si>
    <t>CORPORACION DE INGENIEROS Y ARQUITECTOS - 50%</t>
  </si>
  <si>
    <t>CONSTRUCTORA GED S.A.S</t>
  </si>
  <si>
    <t>DANIELA TRIANA ZAMBRANO</t>
  </si>
  <si>
    <t>CONSTRUCTORA GED S.A.S 100%</t>
  </si>
  <si>
    <t>CONSORCIO POWER</t>
  </si>
  <si>
    <t>HARRISON HERNAN LUNA MACA</t>
  </si>
  <si>
    <t>PROJECTING DESIGNING AND BUILDING. LTDA 75%</t>
  </si>
  <si>
    <t>LOAR INGENIEROS S.A.S 25%</t>
  </si>
  <si>
    <t>CONSORCIO GR 2024</t>
  </si>
  <si>
    <t>OSCAR HERNANDO GUERRERO PIÑEROS</t>
  </si>
  <si>
    <t>INVERSIONES GUERFOR SAS 80%</t>
  </si>
  <si>
    <t>RODRIGUEZ BAUTISTA EDIFICAR S.A.S 20%</t>
  </si>
  <si>
    <t>CONSORCIO SAN ANTONIO</t>
  </si>
  <si>
    <t>LEONCIO HERNAN JAUREGUI REINA</t>
  </si>
  <si>
    <t>CONSTRUCCIONES KYOTO S.A.S 90%</t>
  </si>
  <si>
    <t>COBE CONSTRUCCIONES S.A.S 10%</t>
  </si>
  <si>
    <t>CONSORCIO SAN BENITO</t>
  </si>
  <si>
    <t>LUIS FERNANDO TAMAYO PERALTA</t>
  </si>
  <si>
    <t>LUIS FERNANDO TAMAYO PERALTA 50%</t>
  </si>
  <si>
    <t>HECHO EN COLOMBIA DISEÑADORES LTDA 50%</t>
  </si>
  <si>
    <t>CONSORCIO URIEL</t>
  </si>
  <si>
    <t>JORGE FREDY GONZALEZ VARGAS</t>
  </si>
  <si>
    <t>CONSTRUCTORA ECODISEÑO SAS 50%</t>
  </si>
  <si>
    <t>CARLOS ARTURO MONZON GONZALEZ 33%</t>
  </si>
  <si>
    <t>JORGE FREDY GONZALEZ VARGAS 17%</t>
  </si>
  <si>
    <t>UNION TEMPORAL PROCIMAB</t>
  </si>
  <si>
    <t>EDILBERTO MATEUS ALVAREZ</t>
  </si>
  <si>
    <t>GRUPO MABRIL SAS 50%</t>
  </si>
  <si>
    <t>EDILBERTO MATEUS ALVAREZ 10%</t>
  </si>
  <si>
    <t>PROCIVIN SAS 40%</t>
  </si>
  <si>
    <t>CONSORCIO SALONES-5G.</t>
  </si>
  <si>
    <t>DANIEL CHARRY CEDIEL,</t>
  </si>
  <si>
    <t>GLORIA ELVIRA CEDIEL ECHEVERRY 50%</t>
  </si>
  <si>
    <t>SINCOMAQ SAS 50%</t>
  </si>
  <si>
    <t>CONSORCIO INFRAESTRUCTURA ENGATIVA</t>
  </si>
  <si>
    <t>LUIS ALBERTO RAMIREZ URQUIJO</t>
  </si>
  <si>
    <t>JOHN JAIRO MOLANO CARDOSO 10%</t>
  </si>
  <si>
    <t>INGENIERIA Y GERENCIA DE OBRAS CIVILES SAS 45%</t>
  </si>
  <si>
    <t>INPROING SAS 45%</t>
  </si>
  <si>
    <t>PROINCO INGENIERIA S.A.S.</t>
  </si>
  <si>
    <t>JAIME ANDRES AREVALO ROJAS</t>
  </si>
  <si>
    <t>PROINCO INGENIERIA S.A.S. 100%</t>
  </si>
  <si>
    <t>CONSORCIO PROMYM-KA</t>
  </si>
  <si>
    <t>JAIRO GUSTAVO LOPEZ URREA</t>
  </si>
  <si>
    <t>KA S.A.S - 90%</t>
  </si>
  <si>
    <t>PROMYM S.A.S - 10%</t>
  </si>
  <si>
    <t>CONSORCIO GUATAPURI</t>
  </si>
  <si>
    <t>ALFONSO OSPINA CASTRO</t>
  </si>
  <si>
    <t>CONSTRUCTORA SANTOSP SAS - 50%</t>
  </si>
  <si>
    <t>MT CONSTRUCCION Y DISEÑO DE PROYECTO S.A.S - 50%</t>
  </si>
  <si>
    <t>CONSORCIO E&amp;E ENGATIVA 2025</t>
  </si>
  <si>
    <t>IVAN ALONSO PARDO AVILA</t>
  </si>
  <si>
    <t>ESTUDIOS E INGENIERIA SAS - 90%</t>
  </si>
  <si>
    <t>EDC INGENIERIA SAS - 10%</t>
  </si>
  <si>
    <t>CONSORCIO SALÓN COMUNAL DGS810.</t>
  </si>
  <si>
    <t>EDWIN FERNEY ROJAS GONZALEZ</t>
  </si>
  <si>
    <t>GRUPO PROYECTOS Y DESARROLLO S.A.S. - 45%</t>
  </si>
  <si>
    <t>SOCITEC S.A.S. - 45%</t>
  </si>
  <si>
    <t>DVN CONSTRUCCIONES S.A.S. - 10%</t>
  </si>
  <si>
    <t>CONSORCIO BELÉN 25</t>
  </si>
  <si>
    <t>RAFAEL MOGOLLON RODRIGUEZ</t>
  </si>
  <si>
    <t>RAFAEL MOGOLLON RODRIGUEZ - 20%</t>
  </si>
  <si>
    <t>RMR EMPRESA CONSTRUCTORA S.A.S - 20%</t>
  </si>
  <si>
    <t>ESTIVEN COCK BAUTISTA - 60%</t>
  </si>
  <si>
    <t xml:space="preserve"> CONSORCIO URBANO GI</t>
  </si>
  <si>
    <t>JUAN CARLOS LEDESMA GUTIERREZ</t>
  </si>
  <si>
    <t>JUAN CARLOS LEDESMA GUTIERREZ -40%</t>
  </si>
  <si>
    <t>LUIS ALBERTO BELTRAN BECERRA -50%</t>
  </si>
  <si>
    <t>INTERLOMAS S.A.S -10%</t>
  </si>
  <si>
    <t>CONSORCIO INFRACOSTA 24</t>
  </si>
  <si>
    <t>YEIMI JOHANNA PÉREZ HERNÁNDEZ</t>
  </si>
  <si>
    <t>CONSTRUCCIONES CIVILES ACOSTA INGENIERÍA SAS -90%</t>
  </si>
  <si>
    <t>ALFÉREZ INGENIERÍA SAS -10%</t>
  </si>
  <si>
    <t>UNIOBRAS S.A.S</t>
  </si>
  <si>
    <t>JOSE ARVEY FORERO SOTO</t>
  </si>
  <si>
    <t>UNIOBRAS S.A.S -100%</t>
  </si>
  <si>
    <t xml:space="preserve">UNION TEMPORAL CONSTRUCCIONES C&amp;G. </t>
  </si>
  <si>
    <t>CARLOS EDUARDO PULIDO GOMEZ</t>
  </si>
  <si>
    <t>CARLOS EDUARDO PULIDO GOMEZ -10%</t>
  </si>
  <si>
    <t>CONSTRUCCIONES C&amp;G SAS -90%</t>
  </si>
  <si>
    <t xml:space="preserve"> CONSORCIO ADECUACIONES TREQSA. </t>
  </si>
  <si>
    <t>DAYANNA ALEJANDRA BAQUERO AGUILAR</t>
  </si>
  <si>
    <t>TRE-D INGENIERIA Y SOLUCIONES SAS -40%</t>
  </si>
  <si>
    <t>PROYECTOS DE INGENIERIA Y EQUIPOS SAS -10%</t>
  </si>
  <si>
    <t>JASA LTDA -50%</t>
  </si>
  <si>
    <t>GRUPO MSG S.A.S</t>
  </si>
  <si>
    <t>ANA CAROLINA GONZALEZ RODRIGUEZ</t>
  </si>
  <si>
    <t>GRUPO MSG S.A.S - 100%</t>
  </si>
  <si>
    <t xml:space="preserve">GRUPO EMPRESARIAL INVERSIONES Y CONSTRUCCIONES COMPAÑÍA S.A.S INCO S.A.S </t>
  </si>
  <si>
    <t>DIANA MARIA PINEDA SOSA</t>
  </si>
  <si>
    <t>GRUPO EMPRESARIAL INVERSIONES Y CONSTRUCCIONES COMPAÑÍA S.A.S INCO S.A.S  - 100%</t>
  </si>
  <si>
    <t>CONSORCIO OBRAS 2024</t>
  </si>
  <si>
    <t>HENRY OMAR SANCHEZ ARDILA</t>
  </si>
  <si>
    <t xml:space="preserve">AMPLEX DE COLOMBIA SAS - 90% </t>
  </si>
  <si>
    <t>CONSTRUARQUITECTURA Y URBANISMO SAS - 10%</t>
  </si>
  <si>
    <t>CONSORCIO ADECUACIONES RED DISTRITAL 0108</t>
  </si>
  <si>
    <t>IVAN ALEXANDER MENDOZA CABARCAS</t>
  </si>
  <si>
    <t>INGENIERIA VERTICAL ING SAS - 90%</t>
  </si>
  <si>
    <t>RT CONSTRUCCIONES &amp; DISEÑOS SAS - 10%</t>
  </si>
  <si>
    <t>INGENIRIA RH SAS</t>
  </si>
  <si>
    <t>RODRIGO ERNESTO HIDALGO MARTINEZ</t>
  </si>
  <si>
    <t>INGENIERIA SAS - 100%</t>
  </si>
  <si>
    <t>CONSORCIO RL ENGATIVA 2025</t>
  </si>
  <si>
    <t>BERNARDO ANCIZAR OSSA LOPEZ</t>
  </si>
  <si>
    <t>BERNARDO ANCIZAR OSSA LOPEZ -60%</t>
  </si>
  <si>
    <t>BOL INGENIEROS ARQUITECTOS S.A. - 40%</t>
  </si>
  <si>
    <t xml:space="preserve">CONSORCIO EDIFICACIONES CAPITAL 2021 </t>
  </si>
  <si>
    <t xml:space="preserve">MARIA CAROLINA TORRALVO </t>
  </si>
  <si>
    <t xml:space="preserve"> CONSTRUCTORA DEL NORTE ING SAS - 45%</t>
  </si>
  <si>
    <t xml:space="preserve">MTS CONTRUCCIONES SAS - 45% </t>
  </si>
  <si>
    <t>INGENIERIA TELECOMUNICACIONES DE ANTIOQUIA SAS-10%</t>
  </si>
  <si>
    <t>WRUSSY INGENIEROS SAS</t>
  </si>
  <si>
    <t>WILVER FRANCINY RUSSY LADINO</t>
  </si>
  <si>
    <t>WRUSSY INGENIEROS SAS - 100%</t>
  </si>
  <si>
    <t>CONSORCIO ADECUACIONES HICUM</t>
  </si>
  <si>
    <t xml:space="preserve">CRISTIAN ADOLFO NEIRA RUBIANO </t>
  </si>
  <si>
    <t xml:space="preserve">HINCA SAS - 50% </t>
  </si>
  <si>
    <t>CUMBRE ASOCIADOS
LIMITADA-50%</t>
  </si>
  <si>
    <t xml:space="preserve">CONSORCIO SALONES ENGATIVA 2025 </t>
  </si>
  <si>
    <t xml:space="preserve">MIGUEL ANTONIO POLO TORDECILLA </t>
  </si>
  <si>
    <t>CONSTRUCCIONES GOLDEN BQ SAS - 90%</t>
  </si>
  <si>
    <t xml:space="preserve">INGENIERIA &amp; CONSTRUCCIONES TAK SAS - 10% </t>
  </si>
  <si>
    <t>REQUISITOS HABILITANTES TÉCNICOS</t>
  </si>
  <si>
    <t>CUMPLE</t>
  </si>
  <si>
    <t>NO CUMPLE</t>
  </si>
  <si>
    <t>HABILITADO</t>
  </si>
  <si>
    <t>NO HABILITADO</t>
  </si>
  <si>
    <t>NÚMERO DE CONTRATOS PRESENTADOS</t>
  </si>
  <si>
    <t>PRESUPUESTO OFICIAL EN SMMLV
LICITACIÓN</t>
  </si>
  <si>
    <t>VALOR MÍNIMO A CERTIFICAR</t>
  </si>
  <si>
    <t>TERMINO DE EJECUCION EXIGIDO</t>
  </si>
  <si>
    <t>TOTAL SALARIOS MINIMOS ACREDITADOS</t>
  </si>
  <si>
    <t>CONDICIONES DE EXPERIENCIA</t>
  </si>
  <si>
    <t>CONDICION N°. 1 (VER TABLA AL FINAL DE LA HOJA)</t>
  </si>
  <si>
    <t>CONDICION N°. 2 (VER TABLA AL FINAL DE LA HOJA)</t>
  </si>
  <si>
    <t>CONDICION N°. 4 (VER TABLA AL FINAL DE LA HOJA)</t>
  </si>
  <si>
    <t>VALIDACIÓN CONDICIONES</t>
  </si>
  <si>
    <t>VALIDACIÓN
EXPERIENCIA GENERAL</t>
  </si>
  <si>
    <t xml:space="preserve">EXPERIENCIA ESPECIFICA (1) POR LO MENOS UNO (1) DE LOS CONTRATOS VÁLIDOS APORTADOS COMO EXPERIENCIA GENERAL DEBE CORRESPONDER MÍNIMO AL 50% DEL PRESUPUESTO OFICIAL DEL PRESENTE PROCESO DE SELECCIÓN.								</t>
  </si>
  <si>
    <t>CONCLUSIÓN ACREDITACIÓN EXPERIENCIA GENERAL Y EXPERIENCIA ESPECIFICA</t>
  </si>
  <si>
    <t>OBSERVACIONES Y RESPUESTA A LAS OBSERVACIONES</t>
  </si>
  <si>
    <t>Objeto del Contrato</t>
  </si>
  <si>
    <t>Entidad Contratante</t>
  </si>
  <si>
    <t>Valor Contrato</t>
  </si>
  <si>
    <t>Año de ejecución aportado</t>
  </si>
  <si>
    <t>Valor del Contrato en SMMLV</t>
  </si>
  <si>
    <t>Participación UT/CONSORCIO</t>
  </si>
  <si>
    <t>Participación en SMMLV</t>
  </si>
  <si>
    <t>Término de ejecución aportado</t>
  </si>
  <si>
    <t>CODIGO UNSPSC SEGMENTOS 72
(72101500, 72102900, 72103300, 72121100, 72151900, 72152700, 72153600)</t>
  </si>
  <si>
    <t>Valor aportado</t>
  </si>
  <si>
    <t>Prestar los servicios de mantenimiento preventivo y correctivo al sistema eléctrico, al sistema hidráulico, incluidos los tanques de almacenamiento; al mobiliario; así como el mantenimiento integras a las instalaciones locativas y las obras de mejora que se requieran, con el suministro personal, equipo, materiales y repuestos, en las instalaciones físicas de la Secretaria Distrital de Hacienda y zonas comunes del Centro Administrativo Distrital CAD y las diferentes sedes.</t>
  </si>
  <si>
    <t xml:space="preserve">SECRETARIA DE HACEINDA </t>
  </si>
  <si>
    <t xml:space="preserve">CONTRATAR BAJO LA MODALIDAD DE PRECIOS UNITARIOS SIN FORMULA DE REAJUSTE LA ADECUACIÓN, REMODELACIÓN Y/O MANTENIMIENTO INTEGRAL, PREVENTIVO Y CORRECTIVO PARA UNAS INSTALACIONES DE LA POLICÍA NACIONAL - DIRECCION DE BIENESTAR SOCIAL. </t>
  </si>
  <si>
    <t xml:space="preserve">POLICIA NACIONAL </t>
  </si>
  <si>
    <t>TOTALES</t>
  </si>
  <si>
    <t>EXPERIENCIA DEL PROPONENTE</t>
  </si>
  <si>
    <t>CONTRATAR LA EJECUCIÓN DE LAS OBRAS DE MEJORAMIENTO DE VIVIENDA EN L AMODALIDAD DE HABITABILIDAD DE LOS PROYECTOS ESTRUCTURADOS EN LOS TERRITORIOS PRIORIZADOS POR LA SECRETARIA DISTRITAL DEL HABITAT,
GRUPOS 1 Y 2 - 2021 "GRUPO 2" M2 INTERVENIDOS O CONSTRUIDOS: 16.300 M2</t>
  </si>
  <si>
    <t>SECRETARIA
DISTRITAL DEL HABITAT</t>
  </si>
  <si>
    <t xml:space="preserve"> CUMPLE </t>
  </si>
  <si>
    <t xml:space="preserve">EJECUTAR LAS OBRAS DE MEJORAMIENTO DE VIVIENDA EN LA MODALIDAD DE HABITABILIDAD EN LOS TERRITORIOS PRIORIZADOS POR LA SECRETARÍA DISTRITAL DEL HÁBITAT. –
LOTE 2 M2 INTERVENIDOS O CONSTRUIDOS: 47.100 M2 </t>
  </si>
  <si>
    <t xml:space="preserve">SE TOMA EL VALOR DEL CONTRATO EJECUTADO EXPRESADO EN SMMLV: 15.493,22 SEGÚN RUP </t>
  </si>
  <si>
    <t>CONSTRUCCION PARANINFO CASA DE LA CULTURA MUNICIPAL - MUNICIPIO EL COLEGIO</t>
  </si>
  <si>
    <t>MUNICIPIO DE EL COLEGIO</t>
  </si>
  <si>
    <t>CONSTRUCCION Y DOTACION SEDE MEDICINA LEGAL SECCIONAL MAGDALENA SANTAMARTA -PRIMERA ETAPA-</t>
  </si>
  <si>
    <t>INSTITUTO NACIONAL DE MEDICINA LEGAL Y CIENCIAS FORENSES</t>
  </si>
  <si>
    <t>OBRAS DE MODERNIZACION Y REMODELACION EDIFICIO PRINCIPAL DE LA ALCALDIA, TERCERAETAPA, A TODO COSTO</t>
  </si>
  <si>
    <t xml:space="preserve">MUNICIPIO DE CHIA </t>
  </si>
  <si>
    <t>EJECUCION DE OBRAS DE MANTENIMIENTO Y MEJORAMIENTO DE INSTITUCIONES EDUCATIVAS LOCALIZADAS EN AREAS DONDE SE UBICAN COMUNIDADES EN CONDICIONES DE VULNERABILIDAD CON ENFASIS EN VICTIMAS DEL CONFLICTO ARMADO, CONFORME CON LAS DISPOSICIONES DE LA LEY 1448 DE 2011.</t>
  </si>
  <si>
    <t>CORPORACION AMBIENTAL, CULTURAL Y SOCIAL MATERIA PRIMA</t>
  </si>
  <si>
    <t xml:space="preserve">ESTUDIOS, DISEÑOS Y CONSTRUCCION DE OBRAS DE MANTENIMIENTO, REPARACIONES LOCATIVAS Y OPTIMIZACION DE LAS EDIFICACIONES DE USO TURISTICO A CARGO DEL
CONTRATANTE, EN LOS MUNICIPIOS DE SAN ANTERO, COVEÑOS, TOLU, MORROA, MOÑITOS Y CANALETE, A PRECIOS GLOBALES. </t>
  </si>
  <si>
    <t>GUSTAVO ADOLFO VACA</t>
  </si>
  <si>
    <t xml:space="preserve">REALIZAR A MONTO AGOTABLE, A PRECIOS UNITARIOS FIJOS, EL MANTENIMIENTO PREVENTIVO, CORRECTIVO, MEJORAS, REPARACIONES Y ADECUACIONES LOCATIVAS DE LAS SEDES DE LA SECRETARÍA DISTRITAL DE MOVILIDAD Y DE OTRAS EDIFICACIONES A SU CARGO. </t>
  </si>
  <si>
    <t>SECRETARÍA DISTRITAL DE MOVILIDAD</t>
  </si>
  <si>
    <t>MANTENIMIENTO PREVENTIVO GRUPO 1, EDIFICACIONES CATALOGADAS COMO  BIENES DE INTERÉS CULTURAL BIC Y CON NIVEL DE CONSERVACION ARQUITECTÓNICA( COMEDOR DE CADETES, BATALLÓN DE CADETES No. 1,  BATALLÓN DE CADETES No.2, BATALLÓN DE CADETES No.3 Y EDIFICIO DE  AULAS)</t>
  </si>
  <si>
    <t>BATALLON DE APOYO Y SERVICIOS PARA EL COMBATE No. 19 / EJERCITO NACIONAL ESCUELA MILITAR</t>
  </si>
  <si>
    <t>CONSTRUCCION OBRA CIVIL DEL BLOQUE NORTE DEL MODULO INTERDISCIPLINARIO DE LA UNIVARSIDAD TECNOLOGICA DE PEREIRA</t>
  </si>
  <si>
    <t>UNIVERSIDAD TECNOLOGICA DE PEREIRA</t>
  </si>
  <si>
    <t>CONSTRUCCION DE AULAS ESCOLARES EN LAS DIFERENTES INSTITUCIONES EDUCATIVAS DELMUNICIPIO DE LA PLATA HUILA</t>
  </si>
  <si>
    <t>MUNICIPIO DE LA PLATA HUILA</t>
  </si>
  <si>
    <t>CONSTRUCCION DEL NUEVO COLEGIO PUBLICO DE EDUCACION INFANTIL Y PRIMARIA EN ROCHAPEA.</t>
  </si>
  <si>
    <t>GOBIERNO DE NAVARRA - DEPARTAMENTO DE EDUCACION</t>
  </si>
  <si>
    <t>MEJORAMIENTO DE LA INFRAESTRUCTURA EDUCATIVA DE COLEGIO Y ESCUELAS, Y CONSTRUCCION DE CUBIERTA Y CANCHA PARA EL COLEGIO ELISEO PINILLA, DEL MUNICIPIO DE VILLANUEVA, SANTANDER.</t>
  </si>
  <si>
    <t>MUNICIPIO DE VILLANUEVA, SANTANDER.</t>
  </si>
  <si>
    <t>OBRAS PARA ADECUACION DE LAS INSTALACIONES DE LA ESE HOSPITAL UNIVERSITARIO DE SANTANDER.</t>
  </si>
  <si>
    <t>HOSPITAL UNIVERSITARIO DE SANTANDER.</t>
  </si>
  <si>
    <t>AMPLIACIÓN DE LA INSTITUCIÓN EDUCATIVA FRAY PLACIDO, SEDE LOS SAUCES, EN EL MUNICIPIO DE MOCOA DEPARTAMENTO DEL PUTUMAYO</t>
  </si>
  <si>
    <t>GOBERNACION DEL PUTUMAYO</t>
  </si>
  <si>
    <t xml:space="preserve">CONTRATAR POR LA MODALIDAD DE PRECIOS UNITARIOS FIJOS SIN FORMULA DE REAJUSTE, LA CONSTRUCCION DE SALONES COMUNALES UBICADOS EN LA LOCALIDAD DE CIUDAD BOLIVAR </t>
  </si>
  <si>
    <t xml:space="preserve">ALCALDIA LOCAL DE CIUDAD BOLIVAR </t>
  </si>
  <si>
    <t>CONTRATAR BAJO LA MODALIDAD DE PRECIOS UNITARIOS FIJOS SIN FORMULA DE REAJUSTE, LAS ADECUACIONES Y MEJORAS A LAS INSTALACIONES DE LOS SALONES COMUNALES Y/O ESPACIOS COMUNITARIOS UBICADOS EN LA LOCALIDAD DE ENGATIVA</t>
  </si>
  <si>
    <t>FONDO DE DESARROLLO LOCAL DE ENGATIVA</t>
  </si>
  <si>
    <t xml:space="preserve"> MAGDA HEYNNER UMAÑA TORRES - 10%</t>
  </si>
  <si>
    <t>CONTRATAR LAS OBRAS CIVILES DE ADECUACION EN ESPACIOS FISICOS A NIVEL NACIONAL, PARA EL DESARROLLO MISIONAL DEL SERVICIO NACIONAL DE APRENDIZAJE - SENA - A MONTO AGOTABLE ZONA 8 RISARALDA -CHOCO</t>
  </si>
  <si>
    <t>SERVICIO NACIONAL DE APRENDIZAJE - SENA</t>
  </si>
  <si>
    <t>ADELANTAR LAS OBRAS DE ADECUACION, MEJORAMIENTO Y MANTENIMIENTO CORRECTIVO DE LAS PLANTAS FISICAS, ASI COMO LA ADECUACION Y/O MEJORAMIENTO DE COMEDORES ESCOLARES DE LOS COLEGIOS DISTRITALES, CON EL FIN DE ATENDER LOS REQUERIMIENTOS Y NECESIDADES EN TERMINOS DE INFRAESTRUCTURA PARA LA PRESTACION DEL SERVICIO EDUCATIVO</t>
  </si>
  <si>
    <t>SECRETARÍA DE EDUCACIÓN DEL DISTRITO</t>
  </si>
  <si>
    <t>CONSTRUCCION, ADECUACION Y REMODELACION DE LA SES HOSPITAL SAN VICENTE DE PAUL DE PAIPA</t>
  </si>
  <si>
    <t>EMPRESA SOCIAL DEL ESTADO HOSPITAL SAN VICENTE DE PAUL DE PAIPA</t>
  </si>
  <si>
    <t>CONTRATAR POR EL SISTEMA DE PRECIOS UNITARIOS FIJOS SIN FORMULA DE REAJUSTE LA EJECUCION DE LA SOBRAS Y ACTIVIDADES DE ADECUACION, REPARACIONES LOCATIVAS Y MANTENIMIENTO DE LAS DIFERENTES SEDES EN LAS QUE DESARROLLA SU ACTIVIDAD LA SECRETARIA GENERAL DE LA ALCALDIA MAYOR DE BOGOTÁ D.C. Y DONDE LA ENTIDAD LAS REQUIERA</t>
  </si>
  <si>
    <t>SECRETARIA GENERAL DE LA ALCALDIA MAYOR DE BOGOTÁ D.C.</t>
  </si>
  <si>
    <t>REALIZAR A MONTO AGOTABLE, A PRECIOS UNITARIOS FIJOS, SIN FORMULA DE REAJUSTE, EL MANTENIMIENTO PREVENTIVO, CORRECTIVO, MEJORAS, REPARACIONES Y ADECUACIONES LOCATIVAS DE LAS SEDES DE LA SECRETARIA DISTRITAL DE MOVILIDAD Y DE OTRAS EDIFICACIONES A SU CARGO</t>
  </si>
  <si>
    <t>SECRETARIA DISTRITAL DE MOVILIDAD</t>
  </si>
  <si>
    <t>CONSTRUCCION DE LA ESTACION DE POLICIA DE BETANIA MUNICIPIO DE LOS PATIOS, NORTE DE SANTANDER</t>
  </si>
  <si>
    <t xml:space="preserve">ALCALDIA DEL MUNICIPIO DE LOS PATIOS </t>
  </si>
  <si>
    <t xml:space="preserve"> CONSTRUCCIONES AMG S.A.S - 50%</t>
  </si>
  <si>
    <t>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</si>
  <si>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 xml:space="preserve">SECRETARIA DISTRITAL DE EDUCACION </t>
  </si>
  <si>
    <t>MANTENIMIENTO y ADECUACION GENERAL OBJETO DEL CONTRATO INSTALACIONES ESCUELA DE EQUITACION Y PICADERO UBICADAS EN LA ESCUELA DE POSTGRADOS POLICIA AVENIDA BOYACA Nro. 142a 55</t>
  </si>
  <si>
    <t>POLICIA NACIONAL DIRECCION DE CARABINEROS Y SEGURIDAD RURAL</t>
  </si>
  <si>
    <t>REALIZAR LAS OBRAS DE ADECUACION Y REMODELACION DE DEPENDENCIAS DEL EDIFICIO DE LA FISCALIA GENERAL DE LA NACION, UBICADO EN LA CALLE 12 B No. 7-60 EN BOGOTA D.C.</t>
  </si>
  <si>
    <t>FONDO ESPECIAL PARA LA ADMINISTRACCION DE BIENES DE LA FISCALIA GENELA DE LA NACION</t>
  </si>
  <si>
    <t>DENTRO DE LOS DOCUEMNTOS DE LA OFERTA DEL PROPONENTE, NO SE APORTAN LOS DOCUMENTOS PARA VALIDAR LA EXPERIENCIA DEL PROPONENTE, TAL COMO LO SOLICITA EL PLIEGO DE CONDICIONES EN EL NUMERAL 3.5.1, 3.5.2, 3.5.4 Y 3.5.5</t>
  </si>
  <si>
    <t>PROYECTO LINEA 3 BGA OBRA CIVIL CUARTO FRIO - CONSTRUCCION Y REMODELACION DE LAS OFICINAS Y BODEGA DEL CUARTO FRIO</t>
  </si>
  <si>
    <t>INDUSTRIA NACIONAL DE GASEOSAS SAS</t>
  </si>
  <si>
    <t xml:space="preserve">CONSTRUCCION DEL TERMINAL DE TRANSPORTES DEL MUNICIPIO DE URIBIA </t>
  </si>
  <si>
    <t>GOBERNACION DE LA GUAJIRA</t>
  </si>
  <si>
    <t>EL OFERENTE DENTRO DE SU PROPUESTA NO APORTA EL DOCUMENTO DE COMPOSICION ACCIONARIA DEL CONSORCIADO PARA LA ACREDITACIÓN DE LA EXPERIENCIA, TAL COMO LO SOLICITA EL PLIEGO DE CONDICIONES EN SU NUMERAL 3.5.1. EN EL LITERAL E., POR LO TANTO NO ES POSIBLE ACREDITAR LA EXPERIENCIA APORTADA CON EL CONTRATO EN REFERENCIA.</t>
  </si>
  <si>
    <t>ADECUACION DEL PARQUE LOS FUNDADORES DEL MUNICIPIO DE URIBIA, DEPARTAMENTO DE LA GUAJIRA</t>
  </si>
  <si>
    <t>MUNICPIO DE URIBIA</t>
  </si>
  <si>
    <t xml:space="preserve"> TERMINACIÓNDELAOBRA DE MODIFICACIÓN, DEMOLICIÓN PARCIAL, REFORZAMIENTO DE ESTRCUTURAS Y AMPLAIACIÓN DE IED LA MERCED, DE ACUERDO CON LOS PLANOS Y ESPECIFICACIÓN ENTREGADOS POR LA SECRETARIA DE EDUCACIÓN DEL DISTRITO.</t>
  </si>
  <si>
    <t>SECRETARIA DE EDUCACIÓN</t>
  </si>
  <si>
    <t xml:space="preserve"> REALIZAR LAS OBRAS DE MANTENIEMIENTO, ADECUACIONES Y OBRAS MENORES QUE SE PUEDEN PRESENTAR EN LOS CENTROS Y SEDES OPERATIVAS A CARGO DE LA SECRETARIA DISTRITAL DE INTEGRACIÓN SOCIAL EN LA CIUDAD DE BOGOTÁ</t>
  </si>
  <si>
    <t>SECRETARIA DISTRITAL DE INTEGRACIÓN</t>
  </si>
  <si>
    <t>OBRAS COMPLEMENTARIAS Y MEJORAMIENTO INTEGRAL PARA LAS SEDES DE LOS COLEGIOS DISTRITALES DE LAS LOCALIDADES DEL DISTRITO CAPITAL MÁRTIRES Y ANTONIO NARIÑO.</t>
  </si>
  <si>
    <t xml:space="preserve"> Prestar el servicio de mantenimiento integral locativo para las sedes de la procuraduria general de la nacion a nivel nacional</t>
  </si>
  <si>
    <t>PROCURADURIA GENERAL DE LA NACION</t>
  </si>
  <si>
    <t>MANTENIEMIENTO INTEGRAL, PREVENTIVO Y CORRECTIVO PARA LAS INSTALCIONES DE LA ESCUELA DE POSGRADOS DE LA POLICIA "MIGUEL ANTONIO LLERAS PIZARRO" A PRECIOS UNITARIOS FIJOS SIN FORMULA DE REAJUSTE</t>
  </si>
  <si>
    <t xml:space="preserve"> EMPRESA INMOBILIARIA Y DE SERVICIOS LOGISTICOS DE CUNDINAMRACA</t>
  </si>
  <si>
    <t>OBRAS CIVILES CONSTRUCCIÓN Y ADECUACIÓN CENTRO DE DISTRIBUCIÓN GRUPO ÉXITO - SIBERIA – (CONSTRUCCIÓN OFICINAS, CONSTRUCCIÓN CASINO DE COMIDAS, FACILIDADES PARA FABRIACION Y ALMACENAMIENTO DE ALIMENTOS)</t>
  </si>
  <si>
    <t>ALMACENES ÉXITO SA</t>
  </si>
  <si>
    <t>MANTENIMIENTO Y ADECUACION DE LAS INSTALACIONES DE LA POLICIA METROPOLITANA DE TUNJA</t>
  </si>
  <si>
    <t xml:space="preserve">POLICIA METROPOLITANA DE TUNJA METUN </t>
  </si>
  <si>
    <t xml:space="preserve"> MANTENIMIENTO, REFORZAMIENTO ESTRCUTURAL Y ANÁLISIS SISMO RESISTENTE DEL EDIFICIO OPE CALLE 100 </t>
  </si>
  <si>
    <t>ORGANIZACIÓN PUBLICIDAD EXTERIOR S.A.</t>
  </si>
  <si>
    <t>MANTENIMIENTO PREVENTIVO Y CORRECTIVO Y/OMEJORAS
 LOCATIVAS DE LAS INSTALACIONES POLICIALES QUE SON
 OCUPADAS POR EL DEPARTAMENTO DE pOLICÍA GUAJIRA,
 VIVIENDASFISCALESYOTRASINSTALACIONESDEUSOPOLICIAL
 CUYAUNIDADEJECUTORASEAELDEPARTAMENTODEPOLICÍA
 GUAJIRA, POR LA SUMA DE MIL VEINTIDÓS MILLONES 
CIENTOCUATROMILQUINIENTOS CINCUENTAY DOSPESOS
 ($1.022.104.552,00)INCLUIDALAADMINISTRACIÓN, IMPREVISTOSY
 UTILIDAD(AIU), VALORDEL IVASOBRELAUTILIDADYDEMAS
 IMPUESTOS Y TRIBUTOS LEGALES NECESARIOS PARA LA
 EJECUCIÓNDELCONTRATO,DISTRIBUIDOSASÍ:N°1LASUMADE
 QUINIENTOSSETENTAYDOSMILLONESCIENTOCUATROMIL
 QUINIENTOSCINCUENTAYDOSPESOS($572.104.552,00) ÍTEMN°2
 SUMADE: CUATROCIENTOSCINCUENTAMILLONESDEPESOS
 ($450.000.000,00)</t>
  </si>
  <si>
    <t>DEPARTAMENTO DE POLICÍA DE LA GUAJIRA</t>
  </si>
  <si>
    <t>CONSTRUCCION ALOJAMIENTO PARA EL PERSONAL MILITAR EN EL COMBATE AEREO No 4 BARRANCA OFICIAL DE SOLTEROS</t>
  </si>
  <si>
    <t>FUERZA AEREA COLOMBIANA</t>
  </si>
  <si>
    <t>AMPLIACION Y REMODELACION NUEVA SEDE OPERATIVA ADMINISTRATIVA DE ELECTRICOS IMPORTADOS EIMPSA</t>
  </si>
  <si>
    <t>ELECTRICOS IMPORTADOS EIMPSA</t>
  </si>
  <si>
    <t>"MANTENIMIENTO PREVENTIVO Y CORRECTIVO Y/O MEJORAS 
LOCATIVAS DE LAS INSTALACIONES DE LA ESTACIÓN DE 
POLICÍA SANTAFÉ E-3 DE LA POLICÍA METROPOLITANA DE 
BOGOTÁ, A PRECIOS UNITARIOS FIJOS SIN FÓRMULA DE 
REAJUSTE</t>
  </si>
  <si>
    <t xml:space="preserve"> DIRECCIÓN ADMINISTRATIVA Y FINANCIERA DE LA POLICIA NACIONAL</t>
  </si>
  <si>
    <t>LA FISCALÍA GENERAL DE LA NACIÓN, A TRAVÉS DE LA 
SUBDIRECCIÓN REGIONAL DE APOYO CENTRAL, REQUIERE 
REALIZAR EL MANTENIMIENTO DE LAS SEDES PROPIAS 
UBICADAS EN LA CARRERA NO. 7 21 25/27/31 Y CARRERA 12 
NO. 16 - 33 PISO 3 - C.T.I GIRARDOT - CUNDINAMARCA, 
CARRERA 33 NO. 18 - 33 EDIFICIO MANUEL GAONA CRUZ, 
CALLE 18A NO. 69B 43 Y CALLE 20 NO. 69B 79 SANTUARIO - 
BOGOTÁ - CUNDINAMARCA Y CALLE 20 NO. 7 38/44 C.T.I. 
TUNJA - BOYACÁ</t>
  </si>
  <si>
    <t xml:space="preserve"> FISCALÍA GENERAL DE LA NACIÓN REGIONAL CENTRAL</t>
  </si>
  <si>
    <t>ADELANTAR OBRAS DE ADECUACIÓN, MEJORAMIENTO Y 
MANTENIMIENTO CORRECTIVO DE LAS PLANTAS FISICAS, ASÍ 
COMO LA ADECUACIÓN Y/O MEJORAMIENTO DE COMEDORES 
ESCOLARES DE LOS COLEGIOS DISTRITALES Y LA EJECUCIÓN 
DE LA OBRAS MENORES PARA LA ATENCIÓN DE 
EMERGENCIAS EN LOS COLEGIOS DISTRITALES CON EL FIN DE 
ATENDER LOS REQUERIMIENTOS Y NECESIDADES EN 
TÉRMINOS DE INFRAESTRUCTURA PARA LA PRESTACIÓN DEL 
SERVICIO EDUCATIVO - GRUPO 1</t>
  </si>
  <si>
    <t xml:space="preserve"> SECRETARIA DE EDUCACION DEL DISTRITO</t>
  </si>
  <si>
    <t xml:space="preserve">EJECUTAR LAS ACTIVIDADES DE ADECUACIÓN DE ESPACIOS 
FUNCIONALES DE LA SEDE CARTAGENA, INCLUIDA LA MANO 
DE OBRA, LOS MATERIALES, EQUIPAMENTO Y REPUESTOS 
NECESARIOS DE ACUERDO CON EL DIAGNÓSTICO INTEGRAL 
DE LA INFRAESTRUCTURA. </t>
  </si>
  <si>
    <t xml:space="preserve"> ESAP SEDE CENTRAL</t>
  </si>
  <si>
    <t>OBRAS CIVILES, ELECTRICAS, MECANICAS Y DE DOTACION PARA LA ADECUACIÓN DE LAS AULAS No. 210, 211, 212, 213, 214, DE LAS BATERIAS DE BAÑOS DE HOMBRE Y MUJERES, DE LAS OFICINAS ADMINISTRATIVAS DE POSTGRADOS DE ECONOMIA Y DE LA INSTALACION DE UN ASCENSOR PARA PERSONAS CON MOVILIDAD REDUCIDA EN EL CLAUSTRO LA MERCED DE LA UNIVERSIDAD DE CARTAGENA</t>
  </si>
  <si>
    <t>UNIVERSIDAD DE CARTAGENA</t>
  </si>
  <si>
    <t>CONSTRUCCION DE LA III y IV ETAPA DE LA ZONA CLUB, ZONA VIP, AREAS ADMINSTRATIVAS, CABAÑAS, PISCINA, RESTAURANTE Y AREASCOMUNES EN EL HOTEL BORA BORA</t>
  </si>
  <si>
    <t>GRUPO BORA BORA SAS</t>
  </si>
  <si>
    <t>CONSTRUCCIÓN SEDE CONTRALORÍA RIOHACHA GUAJIRA</t>
  </si>
  <si>
    <t xml:space="preserve"> FIDUCIARIA SCOTIABANK COLPATRIA S.A VOCERA DEL PATRIMONIO AUTONOMO PAD FC CONTRALORIA</t>
  </si>
  <si>
    <r>
      <rPr>
        <sz val="12"/>
        <color rgb="FF000000"/>
        <rFont val="Arial"/>
        <family val="2"/>
      </rPr>
      <t xml:space="preserve">EL OFERENTE DENTRO DE SU PROPUESTA NO APORTA LA DOCUMENTACION REQUERIDA PARA LA ACREDITACIÓN DE LA EXPERIENCIA, TAL COMO LO SOLICITA EL PLIEGO DE CONDICIONES EN SU NUMERAL 3.5.5. EN DONDE ESTABLECE QUE </t>
    </r>
    <r>
      <rPr>
        <i/>
        <sz val="12"/>
        <color rgb="FF000000"/>
        <rFont val="Arial"/>
        <family val="2"/>
      </rPr>
      <t>"Para efectos de acreditación de experiencia entre particulares, el Proponente deberá aportar, además, la certificación de facturación expedida con posterioridad a la fecha de terminación del Contrato emitida por el revisor fiscal o contador público del Proponente que acredita la experiencia, según corresponda, con la copia de la tarjeta profesional y certificado de antecedente disciplinarios vigente, de la Junta Central de Contadores, o los documentos equivalentes que hagan sus veces enel país donde se expide el documento del profesional."</t>
    </r>
    <r>
      <rPr>
        <sz val="12"/>
        <color rgb="FF000000"/>
        <rFont val="Arial"/>
        <family val="2"/>
      </rPr>
      <t>, POR LO TANTO NO ES POSIBLE ACREDITAR LA EXPERIENCIA APORTADA CON EL CONTRATO EN REFERENCIA.
ADICIONAL A ESTO, NO ES POSIBLE VERIFICAR EL CUMPLIMIENTO DE LOS CODIGOS UNSPSC, DADO QUE EL NUMERO DEL CONSECUTIVO DEL RUP NO COINCIDE CON EL CONTRATO EN REFERENCIA.</t>
    </r>
  </si>
  <si>
    <t>CONSTRUCCIÓN DE EDIFICIO ADMINISTRATIVO PROTECNICA EXPRES VIA 40 EN LA CIUDAD DE BARRANQUILLA</t>
  </si>
  <si>
    <t>G3O CONSULTORES</t>
  </si>
  <si>
    <r>
      <rPr>
        <sz val="12"/>
        <color rgb="FF000000"/>
        <rFont val="Arial"/>
        <family val="2"/>
      </rPr>
      <t xml:space="preserve">EL OFERENTE DENTRO DE SU PROPUESTA NO APORTA LA DOCUMENTACION REQUERIDA PARA LA ACREDITACIÓN DE LA EXPERIENCIA, TAL COMO LO SOLICITA EL PLIEGO DE CONDICIONES EN SU NUMERAL 3.5.5. EN DONDE ESTABLECE QUE </t>
    </r>
    <r>
      <rPr>
        <i/>
        <sz val="12"/>
        <color rgb="FF000000"/>
        <rFont val="Arial"/>
        <family val="2"/>
      </rPr>
      <t>"Para efectos de acreditación de experiencia entre particulares, el Proponente deberá aportar, además, la certificación de facturación expedida con posterioridad a la fecha de terminación del Contrato emitida por el revisor fiscal o contador público del Proponente que acredita la experiencia, según corresponda, con la copia de la tarjeta profesional y certificado de antecedente disciplinarios vigente, de la Junta Central de Contadores, o los documentos equivalentes que hagan sus veces enel país donde se expide el documento del profesional."</t>
    </r>
    <r>
      <rPr>
        <sz val="12"/>
        <color rgb="FF000000"/>
        <rFont val="Arial"/>
        <family val="2"/>
      </rPr>
      <t>, POR LO TANTO NO ES POSIBLE ACREDITAR LA EXPERIENCIA APORTADA CON EL CONTRATO EN REFERENCIA.</t>
    </r>
  </si>
  <si>
    <t xml:space="preserve"> REALIZAR EL MANTENIMIENTO FISICO Y/O CONSERVACION DEL EDIFICIO MURILLO TORO UBICADO EN LA CARRERA 8A N. 12A-13 EN LA CIUDAD DE BOGOTÁ Y LAS BODEGAS EL ROSAL LOCALIZADA EN LA VEREDA CRUZ VERDE , LA CUAL SE LLEGA POR LA CALLE 10 QUE COMUNICA AL MUNICIPIO EL ROSAL CON LA AUTOPISTA MEDELLIN</t>
  </si>
  <si>
    <t>FONDO DE TECNOLOGIAS DE LA INFORMACION Y LAS COMUNICACIONES</t>
  </si>
  <si>
    <t xml:space="preserve"> OBRAS VARIAS DE MANTENIMIENTO PARA EL PARQUE MUSEO QUIMBAYA EN LA CIUDAD DE ARMENIA</t>
  </si>
  <si>
    <t xml:space="preserve"> BANCO DE LA REPUBLICA</t>
  </si>
  <si>
    <t xml:space="preserve"> EJECUCION DE LAS OBRAS VARIAS CASA DE LA MONEDA REMODELACION DEL MUSEO NUMISMÁTICODE EL BANCO EN LA CIUDAD DE BOGOTÁ.</t>
  </si>
  <si>
    <t xml:space="preserve"> CONSTRUCCION BIBLIOTECA MUNICIPAL DE ANAPOIMA CUNDINAMARCA</t>
  </si>
  <si>
    <t xml:space="preserve"> ALCALDIA MUNICIPAL 
DE ANAPOLIMA</t>
  </si>
  <si>
    <t>“MANTENIMIENTO INTEGRAL, PREVENTIVO Y CORRECTIVO PARA LAS INSTALACIONES DE LA ESCUELA DE POSTGRADOS DE POLICIA "MIGUEL ANTONIO LLERAS PIZARRO”, A PRECIOS UNITARIOS FIJOS SIN FORMULA DE REAJUSTE”</t>
  </si>
  <si>
    <t>ESCUELA DE POSTGRADOS DE POLICIA "MIGUEL ANTONIO LLERAS PIZARRO”</t>
  </si>
  <si>
    <t>REALIZAR EL MANTENIMIENTO Y MEJORA DE LA INFRAESTRUCTURA FÍSICA, ELÉCTRICA, HIDROSANITARIA Y EQUIPOS DE APOYO ELÉCTRICO Y/O MECÁNICO DE LAS ÁREAS MISIONALES, ADMINISTRATIVAS Y COMUNES DEL INSTITUTO NACIONAL DE SALUD.</t>
  </si>
  <si>
    <t>INSTITUTO NACIONAL DE SALUD</t>
  </si>
  <si>
    <t>MANTENIMIENTO PREVENTIVO Y CORRECTIVO, ADECUACIONES Y/O MEJORA LOCATIVAS DE ALGUNAS INSTALACIONES DE LA POLICÍA NACIONAL DIRECCIÓN DE BIENESTAR SOCIAL A PRECIOS UNITARIOS FIJOS SIN FÓRMULA DE REAJUSTE. ÍTEM 1: "MANTENIMIENTO PREVENTIVO Y CORRECTIVO, ADECUACIONES Y/O MEJORAS LOCATIVAS DE ALGUNAS VIVIENDAS FISCALES DE LA DIRECCIÓN DE BIENESTAR SOCIAL DE LA POLICIA NACIONAL A PRECIOS UNITARIOS FIJOS SIN FÓRMULA DE REAJUSTE".</t>
  </si>
  <si>
    <t>POLICIA NACIONAL - DIRECCION DE BIENESTAR SOCIAL</t>
  </si>
  <si>
    <t>“CONTRATAR LAS OBRAS DE MANTENIMIENTO Y ADECUACIONES PARA LAS SEDES EDUCATIVAS OFICIALES DEL MUNICIPIO DE SOACHA EN EL MARCO DE LA ALTERNANCIA EDUCATIVA, INCLUYENDO EL SUMINISTRO DE MATERIALES Y MANO DE OBRA”.</t>
  </si>
  <si>
    <t>MUNICIPIO DE SOACHA</t>
  </si>
  <si>
    <t>Construcción del Colegio INGLÉS NUEVA INGLATERRA ubicado en Funza "Cundinamarca" Calle 15 No. 17-20.</t>
  </si>
  <si>
    <t>Colegio Inglés Nueva Inglaterra</t>
  </si>
  <si>
    <t>Adecuación área de urgencias primer piso Hospital Universitario San Ignacio - Mobiliario incluido.</t>
  </si>
  <si>
    <t>Hospital Universitario San Ignacio</t>
  </si>
  <si>
    <t>Construcción del auditorio de la institución Educativa Las Palmas, del municipio de Envigado.</t>
  </si>
  <si>
    <t>Alcaldía de Envigado</t>
  </si>
  <si>
    <t>Demolición total y construcción de la planta física del Colegio Gran Yomasa sede A, de la localidad 5a Usme de acuerdo con los planos, especificaciones y cantidades de obra entregados por la SED.</t>
  </si>
  <si>
    <t>Secretaria de Educación del Distrito</t>
  </si>
  <si>
    <t>ELABORACIÓN DE DIAGNOSTICOS, ESTUDIOS TECNICOS, AJUSTES A DISEÑOS O DISEÑOS INTEGRALES, CONSTRUCCIÓN Y PUESTA EN FUNCIONAMIENTO DE LAS OBRAS DE INFRAESTRUCTURA EDUCATIVA UBICADAS EN EL DEPARTAMENTO DEL CHOCÓ GRUPO 17.</t>
  </si>
  <si>
    <t>FINDETER</t>
  </si>
  <si>
    <t>FORTALECIMIENTO DE LA INFRAESTRUCTURA FÍSICA DE LOS ESTABLECIMIENTOS DE RECLUSIÓN DEL ORDEN NACIONAL A CARGO DEL INPEC</t>
  </si>
  <si>
    <t>USPEC</t>
  </si>
  <si>
    <t>CONSTRUCCION DEL JARDIN INFANTIL Y CENTRO DE DESARROLLO COMUNITARIO EN EL SECTOR MOCHUELO BAJO DE LA LOCALIDAD DE CIUDAD BOLIVAR BOGOTA D.C.</t>
  </si>
  <si>
    <t>UNIDAD ADMINISTRATIVA ESPECIAL DE SERVICIOS PÚBLICOS - UAESP</t>
  </si>
  <si>
    <t>Construcción Colegio Fabio Vázquez Botero del Municipio de Dosquebradas Risaralda</t>
  </si>
  <si>
    <t>FUNDACIÓN VIDA Y FUTURO</t>
  </si>
  <si>
    <t>La Construcción del Edificio Tecnológico de la Iglesia Presbiteriana Cumberland Presbiterio del Valle del Cauca - Colegio Americano</t>
  </si>
  <si>
    <t>COLEGIO AMERICANO</t>
  </si>
  <si>
    <t>EL CONTRATISTA SE COMPROMETE A EJECUTAR LOS AJUSTES A ESTUDIOS Y DISEÑOS, Y CONSTRUCCIÓN DE OBRAS PARA INFRAESTRUCTURAS ESCOLARES EN INSTITUCIONES EDUCATIVAS UBICADAS EN EL MUNICIPIO DE SANTIAGO DE CALI, DEPARTAMENTO DEL VALLE: GRUPO 1: AJUSTES A ESTUDIOS Y DISEÑOS, Y CONSTRUCCION DE OBRAS PARA INFRAESTRUCTURAS ESCOLARES EN INSTITUCIONES EDUCATIVAS: RODRIGO TAFUR (SEDE ALEJANDRO MONTAÑO) - EL DIAMANTE (SEDE PRINCIPAL) - CARLOS HOLMES (SEDE PRINCIPAL) - CRISTOBAL COLON (SEDE PRINCIPAL) - CIUDAD MODELO (SEDE PRINCIPAL) - NORMAL SUPERIOR (SEDE SALVADOR IGLESIAS). DE CONFORMIDAD CON LO REQUERIDO EN LOS DOCUMENTOS DEL PROCESO DE LICITACIÓN PÚBLICA 036-2010, QUE ANTECEDIO LA CELEBRACION DEL PRESENTE CONTRATO.</t>
  </si>
  <si>
    <t>FONADE</t>
  </si>
  <si>
    <t>Construcción de las obras de reforzamiento estructural contra vulnerabilidad sísmica, en los edificios que albergan equipos de la Unidad Estratégica de Negocios de Telecomunicaciones de EMCALI EICE ESP.</t>
  </si>
  <si>
    <t>EMCALI EICE ESP</t>
  </si>
  <si>
    <t>REALIZAR LAS OBRAS DE TERMINACION DE LA CONTRUCCION DE LA SEDE ADMINISTRATIVA PARA LA ALCALDIA LOCAL DE FONTIBON, BAJO LA MODALIDAD DE PRECIOS UNITARIOS FIJOS SIN FORMULA DE REAJUSTE</t>
  </si>
  <si>
    <t>ALCALDIA LOCAL DE FONTIBON</t>
  </si>
  <si>
    <t>ESTUDIOS, DISEÑOS, CONSTRUCCION, MANTENIMIENTO Y MEJORAMIENTO DE AULAS EDUCATIVAS , AUDITORIO, BIBLIOTECA Y RESTAURANTE ESCOLAR PARA LAS INSTITUCIONES EDUCATIVAS EN LOS COLEGIOS Y ESCUELAS JUAN PABLO II, SAN VICENTE, FRANCISCO DE PAULA SANTANDER, MATA DE MORA, NORMAL Y SAN ISIDRO DEL MUNICIPIO DE SABOYA BOYACA</t>
  </si>
  <si>
    <t>MUNICIPIO DE SABOYA</t>
  </si>
  <si>
    <t xml:space="preserve">Construccion estaciones de policia Genova y San Jose de Alban - Nariño </t>
  </si>
  <si>
    <t>FONDO ROTATORIO DE LA POLICIA</t>
  </si>
  <si>
    <t>EJECUCION DE LAS OBRAS DE AMPLIACION DEL COLEGIO BRASILIA BOSA SEDE PORVENIR IV UBICADO EN LA LOCALIDAD DE BOSA, MEDIANTE LA CONSTRUCCION DE LA NUEVA PLANTA FISICA DE PRIMERA INFANCIA</t>
  </si>
  <si>
    <t>SECRETARIA DE EDUCACION DEL DISTRITO</t>
  </si>
  <si>
    <t>CONSTRUCCION DOTACION ADECUACION PARA LA
ESTACION DE POLICIA SAN MARINO BAGADO CHOCO</t>
  </si>
  <si>
    <t>DIRAF POLICIA NACIONAL</t>
  </si>
  <si>
    <t xml:space="preserve">CONTINUACION DE LA CONSTRUCCION DEL HOSPITAL
REGIONAL DE APIAY </t>
  </si>
  <si>
    <t>FONDO ROTATORIO DEL EJERCITO</t>
  </si>
  <si>
    <t>MANTENIMIENTO CORRECTIVO DE LAS ÁREAS OCCIDENTALES MISIONALES DE LA SEDE PRINCIPAL DEL CLUB MILITAR QUE COMPRENDEN EL SALON COLOMBIA, LA PLAZOLETA CENTRAL Y LOS CAMINOS PEATONALES QUE LAS CONECTAN, INCLUIDA LA ADQUISICION DE BIENES MUEBLES, ENSERES Y EQUIPOS NECESARIOS PARA SU ADECUADA UTILIZACIÓN"</t>
  </si>
  <si>
    <t>CLUB MILITAR</t>
  </si>
  <si>
    <t xml:space="preserve"> EL MANTENIMENTO PREVENTIVO Y CORRECTIVO DE LAS INSTALACIONES FISICAS A CARGO DEL CLUB MILITAR ASI COMO EL SUMINISTRO Y MANTENIMIENTO DE MOBILIARIO, EQUIPOS ESPECIALES, DOTACION Y BIENES E INSUMOS DESTINADOS A LA CORRECTA OPERACIÓN DEL CLUB.</t>
  </si>
  <si>
    <t xml:space="preserve"> EJECUTAR LAS OBRAS DE EMERGENCIA, REPARACIÓN, MEJORAMIENTO, MANTENIMIENTO PREVENTIVO, CORRECTIVO Y OBRAS MENORES DE LAS PLAZAS DE MERCADO DISTRITALES QUE ADMINISTRA EL INSTITUTO PARA LA ECONOMÍA SOCIAL - IPES.</t>
  </si>
  <si>
    <t>INSTITUTO PARA LA ECONOMIA SOCIAL IPES</t>
  </si>
  <si>
    <t>INSTALACIONES / FACILIDADES ELECTRICAS Y ADECUACIONES CIVILES DEL CENTRO DE EMPRENDIMIENTO E INNOVACION DE LA CIUDADELA EDUCATIVA DEL MAGDALENA MEDIO EN EL DISTRITO DE BARRANCABERMEJA.</t>
  </si>
  <si>
    <t>MUNICIPIO DE BARRANCABERMEJA</t>
  </si>
  <si>
    <t>ADECUACION Y MEJORAMIENTO DE LOS RESTAURANTES ESCOLARES DE ESTABLECIMIENTOS EDUCATIVOS OFICIALES DE LA ZONA URBANA Y RURAL DEL MUNICIPIO DE BARRANCABERMEJA Y OBRAS COMPLEMENTARIAS Y URBANISMO I.E. CIUDADELA DEL MAGDALENA MEDIO</t>
  </si>
  <si>
    <t>MEJORAMIENTO DE ESCENARIOS DEPORTIVOS GRUPO No. 03: COMPLEJO DE RAQUETAS</t>
  </si>
  <si>
    <t>DISTRITO TURISTICO Y DISTRITAL DE CARTAGENA DE INDIAS</t>
  </si>
  <si>
    <t>OBRAS O TRABAJOS PREVENTIVOS, CORRECTIVOS, ADECUACIONES, REPARACIONES Y MANTENIMIENTO DE LA INFRAESTRUCTURA FÍSICA DE LAS DIFERENTES ESTACIONES, SUBESTACIONES Y DEMÁS OFICINAS DE LA POLICÍA UBICADAS EN EL DEPARTAMENTO DEL ATLÁNTICO AL SERVICIO DE LA DEATA, INCLUYENDO EL MATERIAL NECESARIO PARA REALIZAR LAS ACTIVIDADES.</t>
  </si>
  <si>
    <t>GOBERNACION DEL ATLANTICO</t>
  </si>
  <si>
    <t>MANTENIMIENTO PREVENTIVO Y/O RECUPERATIVO Y/O CORRECTIVO DE LOS BIENES INMUEBLES DE LA GUARNICIÓN DE BARRANQUILLA Y UNIDADES ADSCRITAS</t>
  </si>
  <si>
    <t>MINISTERIO DE DEFENSA NACIONAL – ARMADA DE COLOMBIA - ESCUELA NAVAL DE SUBOFICIALES ARC “BARRANQUILLA”</t>
  </si>
  <si>
    <t>CONSTRUCCIÓN DE LOS EDIFICIOS DE LAS ZONAS DE PESAJE CI Y CD DEL TÚNEL DE OCCIDENTE DEL PROYECTO AUTOPISTA AL MAR 1</t>
  </si>
  <si>
    <t>SCALA INGENIEROS</t>
  </si>
  <si>
    <t>Construccion del pueblo indigena Siakoro en el municipio de Apartado</t>
  </si>
  <si>
    <t>FUNDAUNIBAN</t>
  </si>
  <si>
    <t>Construccion y adecuacion de  instalaciones de mercado en el edificio Savera 1 en la localidad de Fontibon.</t>
  </si>
  <si>
    <t>SAVERA S.A.S</t>
  </si>
  <si>
    <t xml:space="preserve"> Construccion y restauracion de instalaciones hospitalarias en tabio para Savera SAS</t>
  </si>
  <si>
    <t>CONSTRUCCIÓN DE LA ESTACION DE POLICIA PARA EL MUNICIPIO DE CUNDINAMARCA</t>
  </si>
  <si>
    <t>MUNICIPIO DE GUASCA</t>
  </si>
  <si>
    <t xml:space="preserve"> </t>
  </si>
  <si>
    <t>TERMINACÍÓN DE LA COSNTRUCCION DEL NUEVO EDIFICIO DE INVESTIGACION DE LA FACULTA DE CIENCIAS- EDIC</t>
  </si>
  <si>
    <t xml:space="preserve"> UNIVERSIDAD INDUSTRIAL DE SANTANDER</t>
  </si>
  <si>
    <t>1910.61</t>
  </si>
  <si>
    <t>Realizar la adecuación y dotación salas de audiencia para sistema penal acusatorio a nivel nacional- zona sur.</t>
  </si>
  <si>
    <t xml:space="preserve"> Consejo Superior de la Judicatura</t>
  </si>
  <si>
    <t>Llevar a cabo las adecuaciones mayores, por el sistema de precios unitarios sin formula de reajuste, de las instrucciones públicas prestadoras de servicios de salud afectadas por la ola invernal 2010 2011, en el marco del convenio interadministrativo número 1005-09-191-2011 celebrado entre el Fondo Nacional de Calamidades, hoy Fondo Nacional de Gestión del Riesgo de Desastres- Subcuenta Colombia Humanitaria- Fiduprevisora S. A y el Ministerio de Salud y Protección Social en el Departamento de Cundinamarca- Proyecto No. 2 "HOSPITAL HABACUC CALDERON- CARMEN DE CARUPA</t>
  </si>
  <si>
    <t>MINISTERIO DE SALUD Y PROTECCION SOCIAL</t>
  </si>
  <si>
    <t xml:space="preserve"> Ejecutar las obras necesarias y dotación de mobiliario para la implementación del sistema oral en las especialidades civil y familia nivel nacional</t>
  </si>
  <si>
    <t>CONSEJO SUPERIOR DE LA JUDICATURA</t>
  </si>
  <si>
    <t>Construcción. adecuación y dotación de despachos y salas de audiencias para la implementación de la oralidad en las especialidades Penal y Penalpara la Infancia y Adolescencia a nivel nacional.</t>
  </si>
  <si>
    <t>EL CONTRATISTA se obliga para con LA PROCURADURÍA a prestar el servicio de mantenimiento integral locativo para las sedes en propiedad, comodato y tenencia de la Procuraduría General de la Nación en Bogotá y a nivel nacional, con el fin de mejorar las condiciones físicas de los sitios de trabajo para disminuir el riesgo de accidentalidad y enfermedad laboral</t>
  </si>
  <si>
    <t>PROCURADURÍA GENERAL DE LA NACIÓN</t>
  </si>
  <si>
    <t>REALIZAR ADECUACIONES, REMODELACIONES Y NUEVAS CONSTRUCCIONES EN LA CLINICA DE NUESTRA SEÑORA DE LA PAZ.</t>
  </si>
  <si>
    <t>CLINICA NUESTRA SEÑORA DE LA PAZ</t>
  </si>
  <si>
    <t>MODIFICACIÓN, AMPLIACIÓN, ADECUACIÓN, RESTAURACIÓN Y MANTENIMIENTO DE LAS DIFERENTES ÁREAS DEL HOSPITAL MILITAR CENTRAL NIVEL III Y IV DENTRO DE LAS CUALES ESTAN CONSIDERADAS LA UCI CORONARIA 2o PISO SUR, 8o PISO SUR, HOSPITALIZACIÓN 7o PISO, SALAS DE CIRUGÍA, ÁREAS COMUNES SEGUNDO PISO Y URGENCIAS ENTRE OTRAS, DEL HOSPITAL MtLITAR CENTRAL NIVEL III Y IV.</t>
  </si>
  <si>
    <t xml:space="preserve"> HOSPITAL MILITAR CENTRAL  </t>
  </si>
  <si>
    <t xml:space="preserve">CONTRATAR POR EL SISTEMA DE PRECIOS UNITARIOS FIJOS, SIN FORMULA DE AJUSTE, LA CONSTRUCCION DE LA BIBLIOTECA PUBLICA DEL MUNICIPIO DE ZIPACON, DEPARTAMENTO DE CUNDINAMARCA.                                     </t>
  </si>
  <si>
    <t xml:space="preserve">  MINISTERIO DE CULTURA</t>
  </si>
  <si>
    <t>HECHO EN COLOMBIA DISEÑADORES LTDA 50% y LUIS FERNANDO TAMAYO PERALTA 50%</t>
  </si>
  <si>
    <t xml:space="preserve">REALIZAR POR EL SISTEMA DE PRECIOS UNITARIOS FIJOS, SIN FORMULA DE AJUSTE, LAS OBRAS DE CONSTRUCCION DE INFRAESTRCUTURA CULTURAL EN DIFERENTES REGIONES DEL TERRITORIO NACIONAL. GRUPO 5 ACEVEDO -HUILA, IQUIRA - HUILA, TERUEL - HUILA, SAN JOSE DE FRAGUA - CAQUETA.                                                 </t>
  </si>
  <si>
    <t>MINISTERIO DE CULTURA</t>
  </si>
  <si>
    <t>Diseño y construccion de la sede de
Hoteleria y Turismo para el funcionamiento
del SENA en el Distrito de Barranquilla</t>
  </si>
  <si>
    <t>ALCALDIA DE BARRANQUILLA</t>
  </si>
  <si>
    <t>MANTENIMEINTO PREVENTIVO Y CORRECTIVO Y/O MEJORAS LOCATIVAS DE LAS INSTLACIONES DE LA ESE CARTAGENA DE INDIAS A PRECIOS UNITARIOS FIJOS SIN FORMULA DE REAJUSTE, CON EJECUCIÓN DE TRACTO SUCESIVO</t>
  </si>
  <si>
    <t xml:space="preserve">ESE HOSPITAL LOCAL DE CARTAGENA DE  INDIAS </t>
  </si>
  <si>
    <t>DIAGNÓSTICO, ADECUACIONES Y/O REPARACIONES LOCATIVAS REQUERIDAS EN INFRAESTRUCTURAS DONDE PRESTA SERVICIO EL INSTITUTO COLOMBIANO DE BIENESTAR FAMILIAR (ICBF) QUE HAN SIDO DESTINADAS PARA LA ATENCIÓN AL SISTEMA DE RESPONSABILIDAD PENAL PARA ADOLESCENTES A NIVEL NACIONAL</t>
  </si>
  <si>
    <t>ICBF</t>
  </si>
  <si>
    <t>MANTENIMIENTO ESPECIALIZADO DE CUBIERTAS, FACHADAS Y ESPACIOS INTERIORES DE LA SEDE CENTRAL, SEDE CALLE 18 Y SEDE CARVAJAL DE LA ESCUELA TECNOLÓGICA INSTITUTO TÉCNICO CENTRAL.</t>
  </si>
  <si>
    <t>ETITC</t>
  </si>
  <si>
    <t>MANTENIMIENTO PREVENTIVO Y CORRECTIVO DE LAS INSTALACIONES FISICAS DE LA SECRETARIA DISTRITAL DE SALUD</t>
  </si>
  <si>
    <t>FONDO FINANCIERO DISTRITAL DE SALUD</t>
  </si>
  <si>
    <t>Ampliación y adecuación de las instalaciones del Centro Día en el Municipio de Sopó</t>
  </si>
  <si>
    <t>Municipio de Sopó</t>
  </si>
  <si>
    <t>Construcción de un bloque de dos pisos con dos salones y dos laboratorios en la Institución Educativa Rafael Pombo sede Briceño</t>
  </si>
  <si>
    <t>Construcción de infraestructura educativa en corregimiento Vijagual Zona Rural Municipio de Puerto Wilches</t>
  </si>
  <si>
    <t>Alcaldía Municipal de Puerto Wilches</t>
  </si>
  <si>
    <t>Mejoramiento de la infraestructura física y equipamento tecnológico de los laboratorios para el proceso misional de formación del Instituto Universitario de la Paz Unipaz Barranca Bermeja</t>
  </si>
  <si>
    <t>Departamento de Santander</t>
  </si>
  <si>
    <t>TERMINACION CONSTRUCCION, DOTACION COMANDO DETOL Y METIB- BLOQUE B DETOL-BLOQUE E BIENESTAR Y BLOQUE F ALOJAMIENTOS A PRECIOS UNITARIOS FIJOS SIN FORMULA DE REAJUSTE</t>
  </si>
  <si>
    <t>POLICIA NACIONAL DIRECCION FINANCIERA</t>
  </si>
  <si>
    <t>OBRAS DE CUMPLIMIENTO AL PLAN DE REGULARIZACIÓN COMPLEJO DINAE, FASE A (CONSTRUCCIÓN EDIFICIO GUARDIA, SUBESTACIÓN ELECTRICA, DOTACIÓN, OBRAS COMPLEMENTARIAS Y URBANISMO COMPLEJO EDUCATIVO DINAE), A PRECIOS UNITARIOS FIJOS SIN FÓRMULA DE REAJUSTE.</t>
  </si>
  <si>
    <t>POLICIA NACIONAL DIRECCION DE ESCUELAS</t>
  </si>
  <si>
    <t>CONTRATAR EL MANTENIMIENTO Y ADECUACIÓN DE LA INFRAESTRUCTURA DEL EDIFICIO PALACIO DE JUSTICIA DE NEIVA “RODRIGO LARA BONILLA, Y LAS SEDES JUDICIALES DE LOS MUNICIPIOS DE CAMPOALEGRE, PALERMO Y PITALITO, A CARGO DE LA DIRECCIÓN EJECUTIVA SECCIONAL DE ADMINISTRACIÓN JUDICIAL NEIVA.</t>
  </si>
  <si>
    <t>DIRECCION EJECUTIVA DE ADMINISTRACION JUDICIAL SECCIONAL NEIVA</t>
  </si>
  <si>
    <t>CONSTRUCCION, MANTENIMIENTO, ADECUACION, REMODELACION Y OBRAS VARIAS DE LA EDIFICACION MULTIFAMILIAR EN SEIS (6) PISOS Y SEMISÓTANO PARA DOCE UNIDADES DE VIVIENDA, TRES (3) LOCALES COMERCIALES, ONCE (11) PARQUEOS DE RESIDENTES Y UNO (1) DE VISITANTES, UBICADO EN EL BARRIO PRADO ALTO DE LA CIUDAD DE NEIVA DEPARTAMENTO DEL HUILA</t>
  </si>
  <si>
    <t>SOCIEDAD INVERSIONES HABITAR DEL PRADO S.A.S</t>
  </si>
  <si>
    <t>TERMINACIÓN CONSTRUCCIÓN Y DOTACIÓN BLOQUES ADMINISTRATIVO Y PEDAGÓGICOS DEL COLEGIO NUESTRA SEÑORA DE FÁTIMA DE LA CIUDAD DE BUCARAMANGA-SANTANDER - MODALIDAD DE PRECIOS UNITARIOS SIN FÓRMULA DE REAJUSTE</t>
  </si>
  <si>
    <t>POLICIA NACIONAL DIRECCION DE BIENESTAR SOCIAL</t>
  </si>
  <si>
    <t>REALIZAR A MONTO AGOTABLE EL MANTENIMIENTO Y / O REPARACIONES LOCATIVAS DE LOS SALONES COMUNALES UBICADOS EN LA LOCALIDAD DE ENGATIVÁ BOGOTÁ D.C</t>
  </si>
  <si>
    <t>ALCALDIA LOCAL DE ENGATIVA</t>
  </si>
  <si>
    <t>ADECUACION Y RESTAURACION DE 12 SUITES DEL PISO 17 DEL DENOMINADO EDIFICIO SUITES TEQUENDAMA UBICADO EN LA CARRERA</t>
  </si>
  <si>
    <t>SOCIEDAD HOTELERA TEQUENDAMA</t>
  </si>
  <si>
    <t>CONSTRUCCIÓN DE LA BIBLIOTECA PÚBLICA Y ADECUACION DEL ESPACIO PÚBLICO ALEDAÑO EN EL MUNICIPIO DE TOCANCIPÁ</t>
  </si>
  <si>
    <t>MUNICIPIO DE TOCANCIPA</t>
  </si>
  <si>
    <t>REALIZAR LA CONSTRUCCION DEL CENTRO DE INTEGRACION E INNOVACION SOCIAL</t>
  </si>
  <si>
    <t>MUNICIPIO DE FUSAGASUGA</t>
  </si>
  <si>
    <t>LA EJECUCIÓN DE DISEÑOS, ESTUDIOS TÉCNICOS (CUANDO SE REQUIERA), OBTENCIÓN DE LICENCIAS DE CONSTRUCCIÓN EN CUALQUIERA DE SUS MODALIDADES Y/O LICENCIAS DE URBANISMOS JUNTO CON LOS PERMISOS Y APROBACIONES NECESARIAS, ASÍ COMO LA EJECUCIÓN DE LAS OBRAS EN LA INSTITUCIÓN EDUCATIVA LOS CEREZOS UBICADA EN BOGOTÁ D.C. EN DESARROLLO DEL PNIE</t>
  </si>
  <si>
    <t>FONDO DE FINANCIAMIENTO DE INFRAESTRUCTURA EDUCATIVA - FFIE</t>
  </si>
  <si>
    <t>El valor relacionado en el RUP, no corresponde contra el calculado en el presente formato, no obstante, de acuerdo a certificación y lo establecido en cuanto al aportante en el RUP, se establece como experiencia Valida</t>
  </si>
  <si>
    <t>REALIZAR LA CONSTRUCCIÓN DEL EDIFICIO DE AULAS II DE LA FACULTAD DE INGENIERÍA EN EL CAMPUS NUEVA GRANADA EN CAJICÁ, POR LA MODALIDAD DE PRECIOS UNITARIOS FIJOS SIN FÓRMULA DE REAJUSTE, DE CONFORMIDAD CON LAS ESPECIFICACIONES Y CANTIDADES SEÑALADAS EN EL PLIEGO DE CONDICIONES DE LA INVITACIÓN PÚBLICA NO. 12 DE 2016.</t>
  </si>
  <si>
    <t>UNIVERSIDAD MILITAR NUEVA GRANADA</t>
  </si>
  <si>
    <t>ADQUISICIÓN, CONSTRUCCIÓN Y DOTACIÓN DE LA ESTACIÓN DE POLICIA DE ACHI (BOLIVAR)</t>
  </si>
  <si>
    <t xml:space="preserve">FONDO ROTATORIO DE LA POLICIA </t>
  </si>
  <si>
    <t>DEMOLICIÓN, ESTUDIOS, DISEÑOS Y CONSTRUCCIÓN DEL CDI DEL BARRIO COMPARTIR DEL MUNICIPIO DE SOACHA</t>
  </si>
  <si>
    <t xml:space="preserve">EJECUCION DE LAS OBRAS DE CONSTRUCCION DE LA NUEVA 
PLANTA FISICA DEL COLEGIO LA PALESTINA UBICADO EN LA  LOCALIDAD 07 – BOSA DEL DISTRITOCAPITAL, DEACUERDO CON LOS PLANOS Y ESPECIFICACIONES  ENTREGADOS POR LA SECRETARIA DE EDUCACION DEL DISTRITO </t>
  </si>
  <si>
    <t>SECRETARIA DE EDUCACION DE BOGOTA</t>
  </si>
  <si>
    <t>En el formato 3, el valor total del contrato no corresponde con los soportes presentados, no obstante se corrige dicho valor al descrito en dichos soportes y se valida que el mismo corresponde con lo establecido en el RUP del oferente.</t>
  </si>
  <si>
    <t>MANTENIMIENTO PREVENTIVO Y CORRECTIVO DE LOS EQUIPAMIENTOS DE PROPIEDAD Y/O A CARGO DE LA SECRETARIA DE SEGURIDAD CONVIVENCIA Y JUSTICIA</t>
  </si>
  <si>
    <t xml:space="preserve">SECRETARIA DE SEGURIDAD CONVIVENCIA Y JUSTICIA </t>
  </si>
  <si>
    <t xml:space="preserve">MEJORAMIENTO Y ADECUACION DE LA INFRAESTRUCTURA FISICA DE VARIAS AREAS DE LA E.S.E HOSPITAL SAN RAFAEL DE FUSAGASUGA </t>
  </si>
  <si>
    <t>E.S.E HOSPITAL SAN RAFAEL DE FUSAGASUGA</t>
  </si>
  <si>
    <t>El valor registrado en el RUP no corresponde contra el dispuesto en los documentos de soporte presentados para la acreditacion de este contrato, no obstante el soporte presentado se ajusta a las necesidades de experiencia a acreditar. RUP CONSECUTIVO 12</t>
  </si>
  <si>
    <t>REFORZAMIENTO ESTRUCTURAL Y ADECUACION DE LA EDIFICACION DELCOLEGIO PARA HIJOS DE EMPLEADOS DE LA CONTRALORIA GENERAL DE LA REPUBLICA</t>
  </si>
  <si>
    <t xml:space="preserve">FONDO DE BIENESTAR SOCIAL DE LA CONTRALORIA
</t>
  </si>
  <si>
    <t>CONSTRUCCIÓN DE UNA INFRAESTRUCTURA EDUCATIVA TIPO A EN EL PREDIO DENOMINADO SAMARIA, MUNICIPIO DE PEREIRA, DEPARTAMENTO DE RISARALDA</t>
  </si>
  <si>
    <t xml:space="preserve">Construccion de aulas en la I.E. Francisco Rosario Vela del municipio de Leticia, Amazonas.
</t>
  </si>
  <si>
    <t>ADI Amazonas Desarrollo Inteligente</t>
  </si>
  <si>
    <t xml:space="preserve">ADECUACIONES DE LAS INSTALACIONES DEL HOSPITAL DE SAN RAFAEL DE LETICIA, COMO PARTE DE LA ESTRATEGIA DE FORTALECIMIENTO DE LA PRESTACIÓN DE LOS SERVICIOS DE SALUD EN EL DEPARTAMENTO DEL AMAZONAS, ENCAMINADOS A AFRONTAR LA AMENAZA DE LA PANDEMIA COVID-19 
EN EL DEPARTAMENTO
</t>
  </si>
  <si>
    <t>DEPARTAMENTO DEL AMAZONAS</t>
  </si>
  <si>
    <t xml:space="preserve">CONSTRUCCIÓN Y ADECUACIÓN DE LA 
INFRAESTRUCTURA FÍSICA DEL CENTRO 
DE DESARROLLO AGROINDUSTRIAL Y 
EMPRESARIAL DE VILLETA  - REGIONAL 
CUNDINAMARCA SENA </t>
  </si>
  <si>
    <t>SENA</t>
  </si>
  <si>
    <t>CONTRATAR LA CONSTRUCCIÓN A PRECIOS
 UNITARIOS FIJOS, SIN FORMULA DE REAJUSTE, DE
 LA OBRA PARA LA CONSTRUCCION DE LA ESCUELA
 NACIONAL DE LA CALIDAD DELCAFÉ,EN ELCENTRO
 AGROINDUSTRIAL DEL SENA REGIONAL QUINDIO</t>
  </si>
  <si>
    <t>MANTENIMIENTO Y ADECUACIÓN DE BIENES INMUEBLES DEL COMANDO AEREO DE COMBATE No. 1, SEGÚN FICHA TÉCNICA</t>
  </si>
  <si>
    <t xml:space="preserve"> FUERZA AEREA 
COLOMBIANA</t>
  </si>
  <si>
    <t>CONSTRUCCIONVSEGUNDA ETAPA DE OPTIMIZACION, ADECUACION Y AMPLIACION DE LA INFRAESTRUCTURA DE LA GRANJA INTEGRAL DEL ADULTO MAYOR DEL MUNICIPIO DE AGUAZUL CASANARE</t>
  </si>
  <si>
    <t>ALCALDIA DE 
AGUAZUL</t>
  </si>
  <si>
    <t>ADELANTAR OBRAS DE ADECUACIÓN, MEJORAMIENTO Y MANTENIMIENTOCORRECTIVODE LASPLANTASFÍSICAS, ASÍCOMO LA ADECUACIÓN Y/O MEJORAMIENTO DE COMEDORES ESCOLARES DE LOS COLEGIOS DISTRITALES, CON EL FIN DE ATENDERLOSREQUERIMIENTOSY NECESIDADES EN TÉRMINOS DE INFRAESTRUCTURA PARA LA PRESTACIÓN DEL SERVICIO EDUCATIVO</t>
  </si>
  <si>
    <t>SECRETARIA DE 
EDUCACION 
DEL DISTRITO</t>
  </si>
  <si>
    <t xml:space="preserve">COMFAORIENTE
</t>
  </si>
  <si>
    <t xml:space="preserve">MANTENIMIENTOS DE LOS ALOJAMIENTOS DE TROPA, COMEDORES DE TROPA Y BATERIAS SANITARIAS PARA LAS UNIDADES MILITARES A NIVEL NACIONAL </t>
  </si>
  <si>
    <t>MINISTERIO DE DEFENSA NACIONAL - EJÉRCITO NACIONAL - CENTRAL ADMINISTRATIVA Y CONTABLE ESPECIALIZADA DE INGENIEROS</t>
  </si>
  <si>
    <t>MANTENIMIENTO PREVENTIVO Y CORRECTIVO Y/O MEJORAS LOCATIVAS PARA LAS ESTACIONES, SUBESTACIONES, PUESTOS DE POLICIA, VIVIENDAS FISCALES Y DEMAS INSTALACIONES OCUPADAS POR LA POLICIA NACIONAL CUYA UNIDAD EJECUTORA ES LA POLICIA METROPOLITANA DEL VALLE DE ABURRA A PRECIOS UNITARIOS FIJOS SIN FORMULA DE REAJUSTE - LOTE 2</t>
  </si>
  <si>
    <t>POLICIA NACIONAL - METROPOLITANA DEL VALLE DE ABURRA</t>
  </si>
  <si>
    <t>LA EJECUCCIÓN POR PRECIOS UNITARIOS DE LA OBRA CIVIL PARA LA CONSTRUCCIÓN Y ADECUACIÓN DE LAS OFICINAS DE COLOMBIA COMPRA EFICIENTE UBICADAS EN LOS PISOS 8,10 Y 17 DEL EDIFICIO SEGUROS TEQUENDAMA DE LA CUIDAD DE BOGOTA.</t>
  </si>
  <si>
    <t xml:space="preserve">COLOMBIA COMPRA EFICIENTE </t>
  </si>
  <si>
    <t xml:space="preserve">Ejecución de obras necesarias para la adecuación de las salas de audiencia para la implementación del sistema penal acusatorio a nivel nacional, por el sistema de precios unitarios fijos sin formula de reajuste.  </t>
  </si>
  <si>
    <t>REALIZAR LA CONSTRUCCIÓN Y DOTACIÓN DE
MOBILIARIO DE LA SEDE DE LOS DESPACHOS JUDICIALES DE SALAMINA- CALDAS</t>
  </si>
  <si>
    <t>Construcción del Hangar II "CARAVAN", del Grupo Aéreo del Casanare para el fortalecimiento de la seguridad y convivencia ciudadana, en el Departamento del Casanare</t>
  </si>
  <si>
    <t>GOBERNACION DE CASANARE</t>
  </si>
  <si>
    <t>REALIZAR LOS ESTUDIOS, DISEÑOS, Y OBRAS DE  CONSTRUCCIÓN DEL PROYECTO DE VIVIENDA ALTOS DE KININI,</t>
  </si>
  <si>
    <t>PROMOTORA MANILA SAS</t>
  </si>
  <si>
    <t>CONTRATAR LOS DISEÑOS Y LAS OBRAS DE ADECUACIÓN DEL PISO NOVENO DEL PALACIO DE JUSTICIA ALFONSO REYES ECHANDÍA DE BOGOTÁ D.C.</t>
  </si>
  <si>
    <t>RAMA JUDICIAL DIRECCION EJECUTIVA DE ADMINISTRACION JUDICIAL</t>
  </si>
  <si>
    <t>OBRA PÚBLICA PARA EL DISEÑO Y CONSTRUCCIÓN DE UN ESCUADRÓN Y UN DEPÓSITO DE ARMAMENTO AÉREO, UBICADOS EN EL COMANDO AÉREO DE COMBATE No 4</t>
  </si>
  <si>
    <t>FUERZA AEREA
COLOMBIANA</t>
  </si>
  <si>
    <t>OBRA PÚBLICA PARA EL DISEÑO Y CONSTRUCCIÓN DE UN ESCUADRÓN Y UN DEPÓSITO DE ARMAMENTO AÉREO, UBICADOS EN EL COMANDO AÉREO DE
COMBATE No 4</t>
  </si>
  <si>
    <t>CONSTRUCCION INSTITUCION EDUCATIVA BARRIO SANTA
MARGARITA NUEVA SEDE LUSITANIA</t>
  </si>
  <si>
    <t>ALCALDIA DE
MEDELLIN</t>
  </si>
  <si>
    <t>MANTENIMIENTO Y ADECUACIÓN DE LAS DIFERENTES ÁREAS DEL HOSPITAL NAVAL DE CARTAGENA EN CUMPLIMIENTO DE REQUISITOS DE HABILITACIÓN.</t>
  </si>
  <si>
    <t>BASE NAVAL ARC BOLIVAR</t>
  </si>
  <si>
    <t>CONSTRUCCION CENTRAL DE ABASTOS Y CENTRO MICROEMPRESARIAL DEL MUNICIPIO DE MONTELIBANO, CORDOBA, ETAPA II</t>
  </si>
  <si>
    <t>MUNICIPIO DE MONTELIBANO- CORDOBA</t>
  </si>
  <si>
    <t>CONTRATAR LOS MANTENIMIENTOS DE INSTALACIONES DE LAS UNIDADES MILITARES A NIVEL NACIONAL Y LA IMPLANTACION DE SISTEMAS MODULARES A LAS DIFERENTES UNIDADES MILITARES A NIVEL NACIONAL</t>
  </si>
  <si>
    <t>CENTRAL ADMINISTRATIVA ESPECIALIZADA INGENIEROS</t>
  </si>
  <si>
    <t>CONSTRUCCION DE LA TERCERA FASE DEL COLEGIO NUESTRA SEÑORA DE FATIMA EN LA CIUDAD DE SANTIAGO DE CALI BAJO LA MODALIDAD DE PRECIOS UNITARIOS FIJOS SIN FORMULA DE REAJUSTE</t>
  </si>
  <si>
    <t>OBRAS DE MANTENIMIENTO, MEJORAMIENTO Y REMODELACIÓN DE LOS BIENES INMUEBLES DE LA ESCUELA NAVAL DE CADETES "ALMIRANTE PADILLA", DE ACUERDO CON LAS ESPECIFICACIONES TÉCNICAS</t>
  </si>
  <si>
    <t>ARMADA NACIONAL ESCUELA NAVAL DE CADETES ALMIRANTE PADILLA</t>
  </si>
  <si>
    <t>CONTRATAR LA ADECUACIÓN DE ÁREAS DE TRABAJO DEL EDIFICIO SEDE DE LA SUPERINTENDENCIA FINANCIERA.</t>
  </si>
  <si>
    <t>SUPERINTENDENCIA FINANCIERA DE COLOMBIA</t>
  </si>
  <si>
    <t>MANTENIMIENTO PREVENTIVO Y CORRECTIVO DE INFRAESTRUCTURA FÍSICA DE LA CÁRCEL DISTRITAL DE VARONES Y ANEXO DE MUJERES ADMINISTRADA POR LA SDSCJ.</t>
  </si>
  <si>
    <t>SECRETARIA DISTRITAL DE SEGURIDAD, CONVIVENCIA Y JUSTICIA</t>
  </si>
  <si>
    <t>ORDEN DE SERVICIO PARA EL DESARROLLO DELA OBRA CIVIL REQUERIDA PARA ADELANTARLAS REPARACIONES DE LOS DAÑOSOCASIONADOS EN LA SEDE DE LA CENTRAL DEOPERACIONES DE LA E.A.A.B. ESP, AFECTADASPOR GRANIZADA Y TEMPESTAD.</t>
  </si>
  <si>
    <t>EMPRESA DE ACUEDUCTO Y ALCANTARILLADO DE BOGOTÁ - ESP</t>
  </si>
  <si>
    <t>REALIZAR OBRAS DE CONSTRUCCIÓN Y DOTACIÓN DE LA SEDE PARA LOS DESPACHOS JUDICIALES DEL GUAMO-TOLIMA</t>
  </si>
  <si>
    <t>CONSEJO SUPERIOR DE LA JUDICATURA-DIRECCIÓN EJECUTIVA DE ADMINISTRACIÓN JUDICIAL</t>
  </si>
  <si>
    <t>OBRA CIVIL DEL CDT PESQUERO EN EL MARCO DEL PROYECTO BPIN N° 2013000100257-CONSOLIDACIO DE LAS CAPACIDADES E CIENCIA. TECNOLOGIA E INNOVACION DEL SECTOR AGROPECUARIO Y PESQUERO DEL DEPARTAMENTO DEL CESAR</t>
  </si>
  <si>
    <t xml:space="preserve">DEPARTAMENTO DEL CESAR </t>
  </si>
  <si>
    <t>VALOR TOTAL PROYECTO</t>
  </si>
  <si>
    <t>SMMLV</t>
  </si>
  <si>
    <t>PRESUPUESTO OFICIAL</t>
  </si>
  <si>
    <t>75% SMMLV</t>
  </si>
  <si>
    <t>120% SMMLV</t>
  </si>
  <si>
    <t>150% SMMLV</t>
  </si>
  <si>
    <t>VALOR:</t>
  </si>
  <si>
    <r>
      <rPr>
        <b/>
        <sz val="25"/>
        <color theme="1"/>
        <rFont val="Calibri"/>
        <family val="2"/>
      </rPr>
      <t xml:space="preserve">OBJETO: </t>
    </r>
    <r>
      <rPr>
        <b/>
        <sz val="25"/>
        <color rgb="FFFF0000"/>
        <rFont val="Calibri"/>
        <family val="2"/>
      </rPr>
      <t>REALIZAR A MONTO AGOTABLE Y A PRECIOS UNITARIOS EL MANTENIMIENTO Y/O ADECUACIONES Y/O REPARACIONES LOCATIVAS DE LOS SALONES COMUNALES UBICADOS EN LA LOCALIDAD DE ENGATIVÁ</t>
    </r>
  </si>
  <si>
    <t>Cada contrato debe cumplir con alguno de estos códigos (72101500, 72102900, 72103300, 72121100, 72151900, 72152700, 72153600)</t>
  </si>
  <si>
    <t>Experiencia en contratos, que incluyan actividades:</t>
  </si>
  <si>
    <t>EXPERIENCIA GENERAL</t>
  </si>
  <si>
    <t>• CONSTRUCCIÓN Y/O TERMINACIÓN Y/O AMPLIACIÓN Y/O RECONSTRUCCIÓN Y/O REMODELACIÓN Y/O REFORZAMIENTO Y/O ADECUACIÓN Y/O REPARACIÓN Y/O MANTENIMIENTO Y/O MEJORAMIENTO Y/O MODIFICACIÓN DE EDIFICACIONES.</t>
  </si>
  <si>
    <t>EXPERIENCIA ESPECIFICA</t>
  </si>
  <si>
    <t>POR LO MENOS UNO (1) DE LOS CONTRATOS VÁLIDOS APORTADOS COMO EXPERIENCIA GENERAL DEBE CORRESPONDER MÍNIMO AL 50% DEL PRESUPUESTO OFICIAL DEL PRESENTE PROCESO DE SELECCIÓN.</t>
  </si>
  <si>
    <r>
      <t xml:space="preserve">NÚMERO DE CONTRATOS: </t>
    </r>
    <r>
      <rPr>
        <b/>
        <sz val="18"/>
        <rFont val="Calibri"/>
        <family val="2"/>
      </rPr>
      <t xml:space="preserve">C. El Proponente podrá acreditar la experiencia solicitada con mínimo uno (1) y máximo cinco (5) contratos, los cuales serán evaluados teniendo en cuenta la tabla del numeral 3.5.7 del Pliego de Condiciones, así como el contenido establecido en la matriz de experiencia aplicable al proyecto de infraestructura social. </t>
    </r>
  </si>
  <si>
    <t>CONDICIÓN 1:D.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t>
  </si>
  <si>
    <r>
      <rPr>
        <b/>
        <sz val="18"/>
        <color theme="1"/>
        <rFont val="Calibri"/>
        <family val="2"/>
      </rPr>
      <t>CONDICI</t>
    </r>
    <r>
      <rPr>
        <b/>
        <sz val="18"/>
        <rFont val="Calibri"/>
        <family val="2"/>
      </rPr>
      <t>ÓN 2:A. En el Clasificador de Bienes y servicios, el segmento correspondiente para la clasificación de la experiencia es el segmento 72. (72101500, 72102900, 72103300, 72121100, 72151900, 72152700, 72153600)</t>
    </r>
  </si>
  <si>
    <r>
      <rPr>
        <b/>
        <sz val="18"/>
        <color theme="1"/>
        <rFont val="Calibri"/>
        <family val="2"/>
      </rPr>
      <t>CONDICIÓN 3</t>
    </r>
    <r>
      <rPr>
        <b/>
        <sz val="18"/>
        <rFont val="Calibri"/>
        <family val="2"/>
      </rPr>
      <t xml:space="preserve">: C. Si el Proponente relaciona o anexa más de cinco (5) contratos en el Formato 3 - Experiencia, para efectos de evaluar la experiencia se tendrá en cuenta como máximo los cinco (5) contratos aportados de mayor valor. </t>
    </r>
  </si>
  <si>
    <r>
      <rPr>
        <b/>
        <sz val="18"/>
        <color theme="1"/>
        <rFont val="Calibri"/>
        <family val="2"/>
      </rPr>
      <t>CONDICIÓN 4</t>
    </r>
    <r>
      <rPr>
        <b/>
        <sz val="18"/>
        <rFont val="Calibri"/>
        <family val="2"/>
      </rPr>
      <t xml:space="preserve">: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 </t>
    </r>
  </si>
  <si>
    <r>
      <rPr>
        <b/>
        <sz val="18"/>
        <color theme="1"/>
        <rFont val="Calibri"/>
        <family val="2"/>
      </rPr>
      <t>CONDICIÓN 5</t>
    </r>
    <r>
      <rPr>
        <b/>
        <sz val="18"/>
        <rFont val="Calibri"/>
        <family val="2"/>
      </rPr>
      <t>: F.	Cuando el contrato que se pretende adjuntar como experiencia haya sido ejecutado en Consorcio o en Unión Temporal, el valor a considerar será el registrado en el RUP, o documento válido en caso de que el integrante no esté obligado a tener RUP. En estos casos, la experiencia efectivamente acreditada para el procedimiento de selección será la presentada multiplicada por el porcentaje de participación que tuvo el integrante o los integrantes que presentan la oferta.</t>
    </r>
  </si>
  <si>
    <t>CONDICIÓN 6: H.	Cuando el contrato que se aporte para la experiencia haya sido ejecutado por un Consorcio o una Unión Temporal, y dos (2) o más de sus integrantes conformen un Proponente Plural para participar en el presente proceso, dicho Contrato se entenderá aportado como un (1) solo Contrato y se tendrá en cuenta para el aporte de la experiencia la sumatoria de los porcentajes de los integrantes del Consorcio o de la Unión Temporal que ejecutaron el Contrato y que están participando en el presente Proceso de Contratación.</t>
  </si>
  <si>
    <t>Año</t>
  </si>
  <si>
    <t>Salario mínimo mensual</t>
  </si>
  <si>
    <t>LICITACION PUBLICA    FDLE-LP-810-2024</t>
  </si>
  <si>
    <t>Verificación Capacidad Residual</t>
  </si>
  <si>
    <r>
      <rPr>
        <b/>
        <sz val="10"/>
        <color theme="1"/>
        <rFont val="Calibri"/>
        <family val="2"/>
        <charset val="1"/>
      </rPr>
      <t xml:space="preserve">OBJETO: </t>
    </r>
    <r>
      <rPr>
        <b/>
        <sz val="10"/>
        <color rgb="FFFF0000"/>
        <rFont val="Calibri"/>
        <family val="2"/>
        <charset val="1"/>
      </rPr>
      <t>REALIZAR A MONTO AGOTABLE Y A PRECIOS UNITARIOS EL MANTENIMIENTO Y/O ADECUACIONES Y/O REPARACIONES LOCATIVAS DE LOS SALONES COMUNALES UBICADOS EN LA LOCALIDAD DE ENGATIVÁ</t>
    </r>
  </si>
  <si>
    <r>
      <t xml:space="preserve">NÚMERO DE CONTRATOS: </t>
    </r>
    <r>
      <rPr>
        <b/>
        <sz val="10"/>
        <rFont val="Calibri"/>
        <family val="2"/>
      </rPr>
      <t xml:space="preserve">C. El Proponente podrá acreditar la experiencia solicitada con mínimo uno (1) y máximo cinco (5) contratos, los cuales serán evaluados teniendo en cuenta la tabla del numeral 3.5.7 del Pliego de Condiciones, así como el contenido establecido en la matriz de experiencia aplicable al proyecto de infraestructura social. </t>
    </r>
  </si>
  <si>
    <r>
      <rPr>
        <b/>
        <sz val="10"/>
        <color theme="1"/>
        <rFont val="Calibri"/>
        <family val="2"/>
      </rPr>
      <t>CONDICI</t>
    </r>
    <r>
      <rPr>
        <b/>
        <sz val="10"/>
        <rFont val="Calibri"/>
        <family val="2"/>
      </rPr>
      <t>ÓN 2:A. En el Clasificador de Bienes y servicios, el segmento correspondiente para la clasificación de la experiencia es el segmento 72. (72101500, 72102900, 72103300, 72121100, 72151900, 72152700, 72153600)</t>
    </r>
  </si>
  <si>
    <r>
      <rPr>
        <b/>
        <sz val="10"/>
        <color theme="1"/>
        <rFont val="Calibri"/>
        <family val="2"/>
      </rPr>
      <t>CONDICIÓN 3</t>
    </r>
    <r>
      <rPr>
        <b/>
        <sz val="10"/>
        <rFont val="Calibri"/>
        <family val="2"/>
      </rPr>
      <t xml:space="preserve">: C. Si el Proponente relaciona o anexa más de cinco (5) contratos en el Formato 3 - Experiencia, para efectos de evaluar la experiencia se tendrá en cuenta como máximo los cinco (5) contratos aportados de mayor valor. </t>
    </r>
  </si>
  <si>
    <r>
      <rPr>
        <b/>
        <sz val="10"/>
        <color theme="1"/>
        <rFont val="Calibri"/>
        <family val="2"/>
      </rPr>
      <t>CONDICIÓN 4</t>
    </r>
    <r>
      <rPr>
        <b/>
        <sz val="10"/>
        <rFont val="Calibri"/>
        <family val="2"/>
      </rPr>
      <t xml:space="preserve">: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 </t>
    </r>
  </si>
  <si>
    <r>
      <rPr>
        <b/>
        <sz val="10"/>
        <color theme="1"/>
        <rFont val="Calibri"/>
        <family val="2"/>
      </rPr>
      <t>CONDICIÓN 5</t>
    </r>
    <r>
      <rPr>
        <b/>
        <sz val="10"/>
        <rFont val="Calibri"/>
        <family val="2"/>
      </rPr>
      <t>: F.	Cuando el contrato que se pretende adjuntar como experiencia haya sido ejecutado en Consorcio o en Unión Temporal, el valor a considerar será el registrado en el RUP, o documento válido en caso de que el integrante no esté obligado a tener RUP. En estos casos, la experiencia efectivamente acreditada para el procedimiento de selección será la presentada multiplicada por el porcentaje de participación que tuvo el integrante o los integrantes que presentan la oferta.</t>
    </r>
  </si>
  <si>
    <t>REALIZAR A MONTO AGOTABLE Y A PRECIOS UNITARIOS EL MANTENIMIENTO Y/O ADECUACIONES Y/O REPARACIONES LOCATIVAS DE LOS SALONES COMUNALES UBICADOS EN LA LOCALIDAD DE ENGATIVÁ</t>
  </si>
  <si>
    <t>NOMBRE DE OFERENTE</t>
  </si>
  <si>
    <t>INDICES FINANCIEROS</t>
  </si>
  <si>
    <t>CAPACIDAD JURIDICA</t>
  </si>
  <si>
    <t>CAPACIDAD TÉCNICA</t>
  </si>
  <si>
    <t>CAPACIDAD RESIDUAL</t>
  </si>
  <si>
    <t>INFORME 
FINAL</t>
  </si>
  <si>
    <t>OBSERVACIONES</t>
  </si>
  <si>
    <t>Nombre de Oferente :</t>
  </si>
  <si>
    <t>VERIFICACIÓN REGISTRO NACIONAL DE OBRAS INCONCLUSAS</t>
  </si>
  <si>
    <t>NO REGISTRA OBRAS INCONCLUSAS</t>
  </si>
  <si>
    <t>LICITACION PUBLICA      FDLE-LP-810-2024</t>
  </si>
  <si>
    <t>FACTORES PONDERABLES</t>
  </si>
  <si>
    <t>FACTORES PONDERABLES / PUNTAJE FINAL</t>
  </si>
  <si>
    <t>OFERTA ECONÓMICA
(59,5 PUNTOS)</t>
  </si>
  <si>
    <t>FACTOR DE CALIDAD
(19 PUNTOS)</t>
  </si>
  <si>
    <t>APOYO A LA INDUSTRIAL NACIONAL
(20 PUNTOS)</t>
  </si>
  <si>
    <t>VINCULACIÓN DE PERSONAS CON DISCAPACIDAD
(1 PUNTO)</t>
  </si>
  <si>
    <t>EMPRENDIMIENTOS Y EMPRESAS DE MUJERES (0,25 PUNTOS)</t>
  </si>
  <si>
    <t>MIPYME (0,25 PUNTOS)</t>
  </si>
  <si>
    <t>OBRAS INCONCLUSAS
(-1 PUNTO)</t>
  </si>
  <si>
    <t>MULTAS Y SANCIONES
(-2 PUNTOS)</t>
  </si>
  <si>
    <t>PUNTAJE     TOTAL</t>
  </si>
  <si>
    <t>NO SE OTORGA EL PUNTAJE POR APOYO A LA INDUSTRIA NACIONAL, DADO QUE EL OFERENTE EN EL FORMATO 9 – PUNTAJE DE INDUSTRIA NACIONAL  RELACIONA UN PORCENTAJE DEL 40% PARA VINCULACION DE PERSONAL COLOMBIANO, SIN EMBARGO EL PLIEGO DE CONDICIONES EN SU NUMERAL 4.4.1. ESTABLECE QUE DICHO PORCENTAJE MINIMO TENDRA QUE SER DEL 95%</t>
  </si>
  <si>
    <t>NO SE OTORGA EL PUNTAJE POR VINCULACIÓN DE PERSONAS CON DISCAPACIDAD, DADO QUE EL CERTIFICADO DEL MINISTERIO DEL TRABAJO ES DEL 22 DE AGOSTO DE 2023 POR LO CUAL NO SE ENCUENTRA VIGENTE AL CIERRE DEL PROCESO DE SELECCIÓN.</t>
  </si>
  <si>
    <t>39.5</t>
  </si>
  <si>
    <t>40.5</t>
  </si>
  <si>
    <t>NO SE OTORGA EL PUNTAJE POR APOYO A LA INDUSTRIA NACIONAL, DADO QUE EL OFERENTE EN EL FORMATO 9 RELACIONA UN PORCENTAJE DEL 40% PARA VINCULACION DE PERSONAL COLOMBIANO, SIN EMBARGO EL PLIEGO DE CONDICIONES EN SU NUMERAL 4.4.1. ESTABLECE QUE DICHO PORCENTAJE MINIMO TENDRA QUE SER DEL 95%</t>
  </si>
  <si>
    <t>EL CONTRATO EN REFERENCIA REALIZO ACTIVIDADES PARA LA INTERVENCIÓN DE PLAZOLETA Y SENDEROS PEATONALES, LOS CUAL SEGÚN EL GLOSARIO DE LOS PLIEGOS TIPO DICHAS ACTIVIDADES CORRESPONDEN A PLAZOLETA "Áreas de espacio público abiertas, tratadas como zonas duras y destinadas al disfrute de los ciudadanos y las actividades de convivencia, ocupan media manzana." Y ESPACIO PUBLICO "Conjunto de inmuebles públicos y los elementos arquitectónicos y naturales de los inmuebles privados destinados por naturaleza, usos o afectación a la satisfacción de necesidades urbanas colectivas que transcienden los límites de los intereses individuales de los habitantes". POR LO TANTO NO CUMPLE CON LA EXPERIENCIA SOLICITADA EN EL PLIEGO DE CONDICIONES, LA CUAL CORRESPONDE A INTERVENCIONES EN EDIFICACIONES, ES ASI QUE NO ES POSBLE VERIFICAR EL VALOR CORRESPONDIENTE A LAS ACTIVIDADES PARA ACREDITAR LA EXPERIENCIA DEL PLIEGO TIPO DE INFRAESTRUCTURA SOCIAL LA CUAL CORRESPONDE A INTERVENCIONES EN EDIFICACIONES.
SIENDO ASÍ QUE EL CONSORCIADO CONSTRUCTORA DE VIVIENDA Y OBRAS CIVILES DE COLOMBIA SAS  NO CUMPLE CON LO ESTABLECIDO EN EL PLIEGO DE CONDICIONES EN SU NUMERAL 3.5.2 LITERAL D EL CUAL SEÑALA QUE PARA PODER TENER UN PORCENTAJE DE PARTICIPACIÓN DIFERENTE AL 10% DE LA CONFORMACIÓN DE PROPONENTE PLURAL EL INTEGRANTE DEBERÁ APORTAR POR LO MENOS EL 5% DE LA EXPERIENCIA REQUERIDA</t>
  </si>
  <si>
    <t>EL CONTRATO EN REFERENCIA REALIZO ACTIVIDADES PARA LA INTERVENCIÓN DE ESPACIO PUBLICO, LOS CUAL SEGÚN EL GLOSARIO DE LOS PLIEGOS TIPO DICHAS ACTIVIDADES CORRESPONDEN A ESPACIO PUBLICO "Conjunto de inmuebles públicos y los elementos arquitectónicos y naturales de los inmuebles privados destinados por naturaleza, usos o afectación a la satisfacción de necesidades urbanas colectivas que transcienden los límites de los intereses individuales de los habitantes". POR LO TANTO NO CUMPLE CON LA EXPERIENCIA SOLICITADA EN EL PLIEGO DE CONDICIONES, LA CUAL CORRESPONDE A INTERVENCIONES EN EDIFICACIONES, ES ASI QUE NO ES POSBLE VERIFICAR EL VALOR CORRESPONDIENTE A LAS ACTIVIDADES PARA ACREDITAR LA EXPERIENCIA DEL PLIEGO TIPO DE INFRAESTRUCTURA SOCIAL LA CUAL CORRESPONDE A INTERVENCIONES EN EDIFICACIONES.
SIENDO ASÍ QUE EL CONSORCIADO CONSTRUCTORA DE VIVIENDA Y OBRAS CIVILES DE COLOMBIA SAS  NO CUMPLE CON LO ESTABLECIDO EN EL PLIEGO DE CONDICIONES EN SU NUMERAL 3.5.2 LITERAL D EL CUAL SEÑALA QUE PARA PODER TENER UN PORCENTAJE DE PARTICIPACIÓN DIFERENTE AL 10% DE LA CONFORMACIÓN DE PROPONENTE PLURAL EL INTEGRANTE DEBERÁ APORTAR POR LO MENOS EL 5% DE LA EXPERIENCIA REQUERIDA</t>
  </si>
  <si>
    <t>"EL PROPONENTE NO CUMPLE EL NUMERAL  3,5,7  EN EL QUE REQUISITO DE EXPERIENCIA SI LA SUMATORIA DE LOS VALORES TOTALES EJECUTADOS (INCLUIDO IVA) DE LOS CONTRATOS EXPRESADOS EN SMMLV ES MAYOR O IGUAL AL VALOR MÍNIMO A CERTIFICAR ESTABLECIDO EN LA TABLA ANTERIOR DE 1 HASTA 2 (75 %), POR LO TANTO SEGÚN LOS SALARIOS DEL CONTRATO APORTADO PARA VALIDAR LA EXPERIENCIA NO SUPERA LA EXPERIENCIA REQUERIDA"
ADICIONAL A ESTO, EL CONTRATO EN REFERENCIA REALIZO ACTIVIDADES PARA LA INTERVENCIÓN DE UN HANGAR,SIENDO ASÍ QUE SEGÚN EL GLOSARIO DE LOS PLIEGOS TIPO EL CONCEPTO DE EDIFICACIONES CORRESPONDE A  "Construcción cuyo uso primordial es la habitación u ocupación por seres vivos". POR LO TANTO NO CUMPLE CON LA EXPERIENCIA SOLICITADA EN EL PLIEGO DE CONDICIONES, LA CUAL CORRESPONDE A INTERVENCIONES EN EDIFICACIONES DADO QUE EL MISMO CORRESPONDE A UN HANGAR EL CUAL ES USADO PARA EL ALMACENAMIENTO O APARCAMIENTO DE VEHICULOS AEREOS, LO CUAL NO ES CONSISTENTE CON LA DEFINCION DEL GLOSARIO QUE DEBERÁ SER PARA USO DE SERES VIVIOS.</t>
  </si>
  <si>
    <t>REALIZAR LAS ADECUACIONES DE LA OFICINA DE PROFESORES DE PLANTA DEL DEPARTAMENTO DE MATEMÁTICAS Y EN EL CIDET DEL EDIFICIO B DE LAS INSTALACIONES DE LA CALLE 72 DE LA UNIVERSIDAD PEDAGÓGICA NACIONAL</t>
  </si>
  <si>
    <t>UNIVERSIDAD PEDAGOGICA NACIONAL</t>
  </si>
  <si>
    <t>SE TOMA VALOR REPORTADO EN EL RUP</t>
  </si>
  <si>
    <t>PROTELCA INGENIEROS ARQUITECTOS S.A.S.</t>
  </si>
  <si>
    <t xml:space="preserve">CENAC INGENIEROS </t>
  </si>
  <si>
    <t>DISEÑOS Y ESTUDIOS TÉCNICOS, OBTENCIÓN DE LICENCIAS DE CONSTRUCCIÓN EN CUALQUIERA DE SUS MODALIDADES Y/O LICENCIAS DE URBANISMO JUNTO CON LOS PERMISOS Y APROBACIONES NECESARIAS, ASÍ COMO LA EJECUCIÓN DE LAS OBRAS EN LA INSTITUCIÓN EDUCATIVA ALFONSO LÓPEZ UBICADA EN EL MUNICIPIO DE LA DORADA, CALDAS REQUERIDOS POR EL PA FFIE, EN DESARROLLO DEL PNIE.</t>
  </si>
  <si>
    <t>LOS MANTENIMIENTOS DE LAS INSTALACIONES DE LA ESCUELA MILITAR DE SUBOFICIALES "SARGENTO INOCENCIO CHINCA" "EMSUB" FUERTE MILITAR TOLEMAIDA</t>
  </si>
  <si>
    <t>SECRETARIA DISTRITAL DE SEGURIDAD CONVIVENCIA Y JUSTICIA DE BOGOTA, D.C.</t>
  </si>
  <si>
    <t>ADELANTAR OBRAS DE ADECUACIÓN, MEJORAMIENTO Y MANTENIMIENTO CORRECTIVO DE LAS PLANTAS FISICAS, ASÍ COMO LA ADECUACIÓN Y/O MEJORAMIENTO DE COMEDORES ESCOLARES DE LOS COLEGIOS DISTRITALES Y LA EJECUCIÓN DE LA OBRAS MENORES PARA LA ATENCIÓN DE EMERGENCIAS EN LOS COLEGIOS DISTRITALES CON EL FIN DE ATENDER LOS REQUERIMIENTOS Y  NECESIDADES EN TÉRMINOS DE INFRAESTRUCTURA PARA LA PRESTACIÓN DEL SERVICIO EDUCATIVO.</t>
  </si>
  <si>
    <t>REALIZAR EL MANTENIMIENTO Y MEJORAMIENTO DE LOS EQUIPAMIENTOS DE PROPIEDAD Y/O A CARGO DE LA SECRETARÍA DE SEGURIDAD CONVIVENCIA Y JUSTICIA.</t>
  </si>
  <si>
    <r>
      <t xml:space="preserve">EL OFERENTE EN EL TERMINO DEL TRASLADO DEL INFORME DE EVALUACIÓN PRELIMINAR DE ACUERDO CON EL CRONOGRAMA DEL PROCESO DE SELECCIÓN, NO REALIZO LA SUBSANACIÓN DE LO SOLICITADO EN EL INFORME DE EVALUACIÓN PRELIMINAR PARA CAPACIDAD RESIDUAL, EL CUAL ESTABLECIA QUE:
</t>
    </r>
    <r>
      <rPr>
        <b/>
        <i/>
        <sz val="14"/>
        <rFont val="Calibri"/>
        <family val="2"/>
      </rPr>
      <t xml:space="preserve">"EL OFERENTE NO CUMPLE LA CAPACIDAD RESIDUAL, DADO QUE LOS CONSORCIADOS CONSTRUCTORA DE VIVIENDA Y OBRAS CIVILES DE COLOMBIA S.A.S. Y HARINSA NAVASFALT INFRAESTRUCTURA S.A.S.,  NO APORTAN EL ESTADO DE RESULTADOS INTEGRAL DEL AÑO CON MAYOR INGRESO OPERACIONAL DEBIDAMENTE FIRMADO COMO LO ESTABLECE EL PLIEGO DE CONDICIONES EN SU NUMERAL 3.10.2; LITERAL A ""(...) debidamente firmado por el representante legal y el contador bajo cuya responsabilidad se han preparado y por el revisor fiscal o, en caso de no haberlo, por no estar obligado a tenerlo, por contador público independiente (...)"".
DE IGUAL FORMA, EL CONSORCIADO CONSTRUCTORA DE VIVIENDA Y OBRAS CIVILES DE COLOMBIA S.A.S., NO APORTA EL DICTAMEN U OPINION DE CONFORMIDAD CON LOS ESTADOS FINANCIEROS TAL COMO LO ESTABLECE EL PLIEGO DE CONDICIONES EN SU NUMERAL 3.10.2.; LITERAL A. CAPACIDAD DE ORGANIZACIÓN; Y ASÍ MISMO, ESTE NO APORTA LOS DOCUMENTOS SOLICITADOS EN EL NUMERAL 3.10.2.; LITERAL II. EN DONDE EL PLIEGO SEÑALA QUE SE DEBE APORTAR LOS SIGUIENTES DOCUMENTOS ""Copia de la tarjeta profesional y certificado de antecedentes disciplinarios vigentes de los contadores públicos, revisores fiscales, contadores independientes (externos), quienes suscribieron los documentos señalados en el presente literal. "
SE REQUIERE AL OFERENTE PARA QUE SUBSANE EN EL TERMINO DEL TRASLADO DEL INFORME DE EVALUACIÓN PRELIMINAR"													</t>
    </r>
    <r>
      <rPr>
        <b/>
        <sz val="14"/>
        <rFont val="Calibri"/>
        <family val="2"/>
      </rPr>
      <t xml:space="preserve">						</t>
    </r>
  </si>
  <si>
    <r>
      <t xml:space="preserve">EL OFERENTE EN EL TERMINO DEL TRASLADO DEL INFORME DE EVALUACIÓN PRELIMINAR DE ACUERDO CON EL CRONOGRAMA DEL PROCESO DE SELECCIÓN, NO REALIZO LA SUBSANACIÓN DE LO SOLICITADO EN EL INFORME DE EVALUACIÓN PRELIMINAR PARA CAPACIDAD RESIDUAL, EL CUAL ESTABLECIA QUE:
</t>
    </r>
    <r>
      <rPr>
        <b/>
        <i/>
        <sz val="14"/>
        <rFont val="Calibri"/>
        <family val="2"/>
      </rPr>
      <t>EL OFERENTE NO CUMPLE LA CAPACIDAD RESIDUAL YA QUE DENTRO DE LOS DOCUEMNTOS PRESENTADOS NO SE EVIDENCIA EL RUP PARA VALIDAR EL INDICE DE LIQUIDEZ.
A SU VEZ, NO APORTA EL ESTADO DE RESULTADOS INTEGRAL DEL AÑO CON MAYOR INGRESO OPERACIONAL DEBIDAMENTE FIRMADO COMO LO ESTABLECE EL PLIEGO DE CONDICIONES EN SU NUMERAL 3.10.2; LITERAL A ""(...) debidamente firmado por el representante legal y el contador bajo cuya responsabilidad se han preparado y por el revisor fiscal o, en caso de no haberlo, por no estar obligado a tenerlo, por contador público independiente (...)"".
DE IGUAL FORMA EL OFERENTE NO APORTA EL DICTAMEN U OPINION DE CONFORMIDAD CON LOS ESTADOS FINANCIEROS TAL COMO LO ESTABLECE EL PLIEGO DE CONDICIONES EN SU NUMERAL 3.10.2.; LITERAL A. CAPACIDAD DE ORGANIZACIÓN; Y ASÍ MISMO, ESTE NO APORTA LOS DOCUMENTOS SOLICITADOS EN EL NUMERAL 3.10.2.; LITERAL II. EN DONDE EL PLIEGO SEÑALA QUE SE DEBE APORTAR LOS SIGUIENTES DOCUMENTOS ""Copia de la tarjeta profesional y certificado de antecedentes disciplinarios vigentes de los contadores públicos, revisores fiscales, contadores independientes (externos), quienes suscribieron los documentos señalados en el presente literal. "
SE REQUIERE AL OFERENTE PARA QUE SUBSANE EN EL TERMINO DEL TRASLADO DEL INFORME DE EVALUACIÓN PRELIMINAR"</t>
    </r>
  </si>
  <si>
    <r>
      <t xml:space="preserve">EL OFERENTE EN EL TERMINO DEL TRASLADO DEL INFORME DE EVALUACIÓN PRELIMINAR DE ACUERDO CON EL CRONOGRAMA DEL PROCESO DE SELECCIÓN, NO REALIZO LA SUBSANACIÓN DE LO SOLICITADO EN EL INFORME DE EVALUACIÓN PRELIMINAR PARA CAPACIDAD RESIDUAL, EL CUAL ESTABLECIA QUE:
</t>
    </r>
    <r>
      <rPr>
        <b/>
        <i/>
        <sz val="14"/>
        <rFont val="Calibri"/>
        <family val="2"/>
      </rPr>
      <t>"EL OFERENTE NO CUMPLE LA CAPACIDAD RESIDUAL, DADO QUE EL CONSORCIADO VIGAVI ZOMAC S.A.S., DENTRO DE LOS DOCUMENTOS APORTADOS EL CERTIFICADO DE ANTECEDENTES DISCIPLINARIO DE LA CONTADORA MARJORIE MOSCOTE EPIEYU NO SE ENCUENTRA VIGENTE AL CIERRE DEL PROCESO DE SELECCIÓN.
ADICIONALMENTE, NO SE ESTÁN TOMANDO LOS FORMATOS No. 5 PUBLICADOS POR EL FDLE PARA EL PRESENTE PROCESO DE SELECCIÓN.
SE REQUIERE AL OFERENTE PARA QUE SUBSANE EN EL TERMINO DEL TRASLADO DEL INFORME DE EVALUACIÓN PRELIMINAR"</t>
    </r>
  </si>
  <si>
    <r>
      <t xml:space="preserve">EL OFERENTE EN EL TERMINO DEL TRASLADO DEL INFORME DE EVALUACIÓN PRELIMINAR DE ACUERDO CON EL CRONOGRAMA DEL PROCESO DE SELECCIÓN, NO REALIZO EN DEBIDA FORMA LA SUBSANACIÓN DE LO SOLICITADO EN EL INFORME DE EVALUACIÓN PRELIMINAR PARA CAPACIDAD RESIDUAL, DADO QUE EN LA DOCUMENTACIÓN REMITIDA SE SIGUE ESTABLECIENDO QUE EL CONSORCIADO NECONSER SAS NO ACREDITO EL ESTADO DE RESULTADOS INTEGRAL DEL AÑO CON MAYOR INGRESO OPERACIONAL </t>
    </r>
    <r>
      <rPr>
        <b/>
        <u/>
        <sz val="14"/>
        <rFont val="Calibri"/>
        <family val="2"/>
      </rPr>
      <t>DEBIDAMENTE FIRMADO COMO LO ESTABLECE EL PLIEGO DE CONDICIONES EN SU NUMERAL 3.10.2; LITERAL A</t>
    </r>
    <r>
      <rPr>
        <b/>
        <sz val="14"/>
        <rFont val="Calibri"/>
        <family val="2"/>
      </rPr>
      <t xml:space="preserve"> "(...) debidamente firmado por el representante legal y el contador bajo cuya responsabilidad se han preparado y por el revisor fiscal o, en caso de no haberlo, por no estar obligado a tenerlo, por contador público independiente (...)".
DE IGUAL FORMA, EL OFERENTE NO SUBSANO LO REFERIDO CON EL DILIGENCIAMIENTO DE LOS FORMATOS No. 5 PBULICADOS POR EL FDLE PARA EL PRESENTE PROCESO DE SELECCIÓN.
POR LO ANTERIOR, EL OFERENTE NO SUBSANO EN DEBIDA FORMA LO SOLICITADO EN EL PLIEGO DE CONDICIONES PRELIMINAR PARA LA CAPACIDAD RESIDUAL.</t>
    </r>
  </si>
  <si>
    <r>
      <t xml:space="preserve">EL OFERENTE EN EL TERMINO DEL TRASLADO DEL INFORME DE EVALUACIÓN PRELIMINAR DE ACUERDO CON EL CRONOGRAMA DEL PROCESO DE SELECCIÓN, NO REALIZO EN DEBIDA FORMA LA SUBSANACIÓN DE LO SOLICITADO EN EL INFORME DE EVALUACIÓN PRELIMINAR PARA CAPACIDAD RESIDUAL, DADO QUE EN LA DOCUMENTACIÓN REMITIDA SE SIGUE ESTABLECIENDO QUE EL CONSORCIADO RODRIGUEZ BAUTISTA EDIFICAR S.A.S. NO ACREDITA EL ESTADO DE RESULTADOS INTEGRAL DEL AÑO CON MAYOR INGRESO OPERACIONAL </t>
    </r>
    <r>
      <rPr>
        <b/>
        <u/>
        <sz val="14"/>
        <rFont val="Calibri"/>
        <family val="2"/>
      </rPr>
      <t>DEBIDAMENTE FIRMADO COMO LO ESTABLECE EL PLIEGO DE CONDICIONES EN SU NUMERAL 3.10.2; LITERAL A</t>
    </r>
    <r>
      <rPr>
        <b/>
        <sz val="14"/>
        <rFont val="Calibri"/>
        <family val="2"/>
      </rPr>
      <t xml:space="preserve"> "(...) debidamente firmado por el representante legal y el contador bajo cuya responsabilidad se han preparado y por el revisor fiscal o, en caso de no haberlo, por no estar obligado a tenerlo, por contador público independiente (...)".
POR LO ANTERIOR, EL OFERENTE NO SUBSANO EN DEBIDA FORMA LO SOLICITADO EN EL PLIEGO DE CONDICIONES PRELIMINAR PARA LA CAPACIDAD RESIDUAL.</t>
    </r>
  </si>
  <si>
    <t>UNA VEZ REVISADA SU OBSERVACIÓN Y/O ACLARACIÓN SE REITERA QUE EL CONTRATO EN REFERENCIA REALIZO ACTIVIDADES PARA LA INTERVENCIÓN PARA UNA CUBIERTA Y CANCHA DEPORTIVA, LO CUAL SEGÚN EL GLOSARIO DE LOS PLIEGOS TIPO DICHAS ACTIVIDADES CORRESPONDEN A UN ESCENARIO DEPORTIVO "Instalación construida o adecuada para la práctica de un deporte determinado y legalmente reconocido por el Estado colombiano por intermedio de la autoridad competente respectiva incluyendo todas sus dependencias internas y externas y vías de ingreso y egreso aledañas a dicho escenario". POR LO TANTO NO CUMPLE CON LA EXPERIENCIA SOLICITADA EN EL PLIEGO DE CONDICIONES, LA CUAL CORRESPONDE A INTERVENCIONES EN EDIFICACIONES, ES ASI QUE NO ES POSBLE VERIFICAR EL VALOR CORRESPONDIENTE A LAS ACTIVIDADES PARA ACREDITAR LA EXPERIENCIA DEL PLIEGO TIPO DE INFRAESTRUCTURA SOCIAL LA CUAL CORRESPONDE A INTERVENCIONES EN EDIFICACIONES.
SIENDO ASÍ QUE EL CONSORCIADO CONSTRUCTORA DE VIVIENDA Y OBRAS CIVILES DE COLOMBIA SAS  NO CUMPLE CON LO ESTABLECIDO EN EL PLIEGO DE CONDICIONES EN SU NUMERAL 3.5.2 LITERAL D EL CUAL SEÑALA QUE PARA PODER TENER UN PORCENTAJE DE PARTICIPACIÓN DIFERENTE AL 10% DE LA CONFORMACIÓN DE PROPONENTE PLURAL EL INTEGRANTE DEBERÁ APORTAR POR LO MENOS EL 5% DE LA EXPERIENCIA REQUERIDA</t>
  </si>
  <si>
    <t>NO SE OTORGA EL PUNTAJE POR VINCULACION DE PERSONAS CON DISCAPACIDAD, DADO QUE EL CONSORCIADO LUIS FERNANDO TAMAYO QUE ES QUIEN APORTA DICHO FACTOR PONDERABLE, DENTRO DE LA EVALUACIÓN PRELIMINAR DICHO CONSORCIADO NO CUMPLE CON LO ESTABLECIDO EN EL PLIEGO DE CONDICIONES EN EL NUMERAL 4.5 "Para los Proponentes Plurales, la Entidad tendrá en cuenta la planta de personal del integrante del Proponente Plural que aporte como mínimo el cuarenta por ciento (40 %) de la experiencia requerida para el Proceso de Contratación.", SIENDO ASÍ QUE TAL COMO LO SEÑALA EL PLIEGO DE CONDICIONES EN SU NUMERAL 1.6 "Todos aquellos requisitos de la oferta que afecten la asignación de puntaje, incluyendo los necesarios para acreditar requisitos de desempate, no son subsanables, por lo que los mismos deben ser aportados por los Proponentes desde la presentación de la oferta. No obstante, pueden ser aclarados o ser objeto de explicación." TODO REQUISITO PARA LOS FACTORES PONDERABLES NO ES SUBSANABLE.</t>
  </si>
  <si>
    <t>Construcción de un fuerte de carabineros en el municipio de la Dorada Caldas, de acuerdo con las especificaciones técnicas dadas.</t>
  </si>
  <si>
    <t xml:space="preserve">GOBERNACIÓN DE CALDAS
</t>
  </si>
  <si>
    <t>REALIZAR LA CONSTRUCCIÓN Y URBANIZACIÓN DEL CENTRO EL CAMINO UNIDAD OPERATIVA PARA LA ATENCIÓN DE PERSONA MAYOR Y HABITANTE DE CALLE DE LA CIUDAD DE BOGOTÁ</t>
  </si>
  <si>
    <t>SECRETARIA DE INTEGRACION SOCIAL</t>
  </si>
  <si>
    <t>ADECUACIÓN DE LA INFRAESTRUCTURA FÍSICA DEL SEXTO PISO DEL EDIFICIO SEDE COMFANORTE PARA LA PRESTACIÓN DEL SERVICIO DE COWORKING A LA POBLACIÓN AFILIADA BENEFICIARIA DE LA CAJA DE COMPENSACIÓN FAMILIAR DE NORTE DE SANTANDER COMFANORTE</t>
  </si>
  <si>
    <t>EL CONTRATO EN REFERENCIA NO SE ENCUENTRA REGISTRADO EN EL RUP CON EL NUMERO DE CONSECUTIVO QUE PRESENTA EN EL FORMATO 3 - EXPERIENCIA, DADO QUE DICHO RUP LLEGA HASTA EL CONSECUTIVO 401 Y SE REFERENCIA QUE EL CONTRATO CORRESPONDE AL CONSECUTIVO 402, ES ASÍ QUE NO ES POSIBLE VALIDAR DICHO CONTRATO DADO QUE NO SE ENCUENTRA REGISTRADO EN EL RUP REMITIDO EN LOS DOCUMENTOS DE LA PROPUESTA.
SIENDO ASÍ QUE EL CONSORCIADO JASA LTDA NO CUMPLE CON LO ESTABLECIDO EN EL PLIEGO DE CONDICIONES EN SU NUMERAL 3.5.2 LITERAL D EL CUAL SEÑALA QUE PARA PODER TENER UN PORCENTAJE DE PARTICIPACIÓN DIFERENTE AL 10% DE LA CONFORMACIÓN DE PROPONENTE PLURAL EL INTEGRANTE DEBERÁ APORTAR POR LO MENOS EL 5% DE LA EXPERIENCIA REQUERIDA</t>
  </si>
  <si>
    <t>NO ES POSIBLE VALIDAR LA EXPERIENCIA DEL CONTRATO EN REFERENCIA, DADO QUE DENTRO DE LOS DOCUMENTOS APORTADOS EN EL TERMINO DEL TRASLADO DEL INFORME DE EVALUACIÓN PRELIMINAR, NO SE APORTAN DOCUMENTOS PARA VALIDAR LA EXPERIENCIA TAL COMO LO SOLICITA EL PLIEGO DE CONDICIONES EN SU NUMERAL 3.5.5. DOCUMENTOS VALIDOS PARA LA ACREDITACIÓN DE LA EXPERIENCIA REQUERIDA.
SIENDO ASÍ QUE EL CONSORCIADO JASA LTDA NO CUMPLE CON LO ESTABLECIDO EN EL PLIEGO DE CONDICIONES EN SU NUMERAL 3.5.2 LITERAL D EL CUAL SEÑALA QUE PARA PODER TENER UN PORCENTAJE DE PARTICIPACIÓN DIFERENTE AL 10% DE LA CONFORMACIÓN DE PROPONENTE PLURAL EL INTEGRANTE DEBERÁ APORTAR POR LO MENOS EL 5% DE LA EXPERIENCIA REQUERIDA</t>
  </si>
  <si>
    <t>SE LE ACLARA AL INTERESADO QUE EL DILIGENCIAMIENTO DE LOS FORMATOS CORRESPONDE A RESPONSABILIDAD EXPRESA DE CADA UNO DE LOS OFERENTES, SIENDO ASÍ QUE LOS MISMOS DEBEN ESTAR SUJETOS Y ACORDES A TODO LO SEÑALADO EN EL PLIEGO DE CONDICIONES DEFINITIVO DEL PRESENTE PROCESO DE SELECCIÓN, POR LO CUAL NO SE OTORGA EL PUNTAJE POR APOYO A LA INDUSTRIA NACIONAL, DADO QUE EL OFERENTE EN EL FORMATO 9 – PUNTAJE DE INDUSTRIA NACIONAL  RELACIONA UN PORCENTAJE DEL 40% PARA VINCULACION DE PERSONAL COLOMBIANO, SIN EMBARGO EL PLIEGO DE CONDICIONES EN SU NUMERAL 4.4.1. ESTABLECE QUE DICHO PORCENTAJE MINIMO TENDRA QUE SER DEL 95%.</t>
  </si>
  <si>
    <t>EL OFERENTE EN EL TERMINO DEL TRASLADO DEL INFORME DE EVALUACIÓN PRELIMINAR DE ACUERDO CON EL CRONOGRAMA DEL PROCESO DE SELECCIÓN, NO REALIZO EN DEBIDA FORMA LA SUBSANACIÓN DE LO SOLICITADO EN EL INFORME DE EVALUACIÓN PRELIMINAR PARA CAPACIDAD RESIDUAL, DADO QUE EN LA DOCUMENTACIÓN REMITIDA SE SIGUE ESTABLECIENDO QUE EL CONSORCIADO PROYECTOS DE INGENIERIA Y EQUIPOS SAS, NO ACREDITA EL ESTADO DE RESULTADOS INTEGRAL DEL AÑO CON MAYOR INGRESO OPERACIONAL DEBIDAMENTE FIRMADO COMO LO ESTABLECE EL PLIEGO DE CONDICIONES EN SU NUMERAL 3.10.2; LITERAL A "(...) debidamente firmado por el representante legal y el contador bajo cuya responsabilidad se han preparado y por el revisor fiscal o, en caso de no haberlo, por no estar obligado a tenerlo, por contador público independiente (...)", DE IGUAL FORMA EL CONSORCIADO NO APORTA EL DICTAMEN U OPINION DE CONFORMIDAD CON LOS ESTADOS FINANCIEROS TAL COMO LO ESTABLECE EL PLIEGO DE CONDICIONES EN SU NUMERAL 3.10.2.; LITERAL A. CAPACIDAD DE ORGANIZACIÓN.
SIENDO ASÍ EXPLICITO EL PLIEGO DE CONDICIONES DEFINITIVO EN SEÑALAR QUE EL ESTADO DE RESULTADOS INTEGRAL DEBERÁ ESTAR FIRMADO POR EL CONTADOR QUIEN LOS PREPARO Y POR EL REVISOR FISCAL, O EN CASO DE NO ESTAR OBLIGADO A TENERLO POR UN CONTADOR PUBLICO INDEPENDIENTE, SIENDO ASÍ QUE EL ARTICULO 38 DE LA LEY 222 DE 1995 TAMBIEN SEÑALA "Son dictaminados aquellos estados financieros certificados que se acompañen de la opinión profesional del revisor fiscal o, a falta de éste, del contador público independiente que los hubiere examinado de conformidad con las normas de auditoría generalmente aceptadas."
POR LO ANTERIOR, EL OFERENTE NO SUBSANO EN DEBIDA FORMA LO SOLICITADO EN EL PLIEGO DE CONDICIONES PRELIMINAR PARA LA CAPACIDAD RESIDUAL.</t>
  </si>
  <si>
    <t>RECHAZADO</t>
  </si>
  <si>
    <t>EL OFERENTE NO SUBSANO EN DEBIDA FORMA, POR LO TANTO DE ACUERDO A LA CAUSAL DE RECHAZO ESTABLECIDA EN EL PLIEGO DE CONDICIONES EN EL NUMERAL 1.15 LITERAL D "Que el proponente no aclare, subsane o aporte documentos  necesarios para cumplir un requisito habilitante o aportándolos no lo haga de forma correcta, en los términos establecidos en la sección 1.6."</t>
  </si>
  <si>
    <t>EL OFERENTE NO SUBSANO EN EL TERMINO DEL TRASLADO DEL INFORME PRELIMINAR POR LO TANTO DE ACUERDO A LA CAUSAL DE RECHAZO ESTABLECIDA EN EL PLIEGO DE CONDICIONES EN EL NUMERAL 1.15 LITERAL D "Que el proponente no aclare, subsane o aporte documentos  necesarios para cumplir un requisito habilitante o aportándolos no lo haga de forma correcta, en los términos establecidos en la sección 1.6."</t>
  </si>
  <si>
    <t>NOTA: SOLO SE OTORGA PUNTAJE DE LOS FACTORES PONDERABLES A LOS OFERENTES QUE SE ENCUENTRAN EN CALIDAD DE HABILITADOS EN TODOS LOS FACTORES DE EVALUACIÓN (CAPACIDAD FINANCIERA, JURIDICA, TECNICA Y RESIDUAL)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</si>
</sst>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_-;&quot;-$&quot;* #,##0_-;_-\$* \-_-;_-@_-"/>
    <numFmt numFmtId="167" formatCode="_-* #,##0.00_-;\-* #,##0.00_-;_-* \-??_-;_-@_-"/>
    <numFmt numFmtId="168" formatCode="_-* #,##0.00_-;\-* #,##0.00_-;_-* &quot;-&quot;_-;_-@_-"/>
    <numFmt numFmtId="169" formatCode="_ * #,##0.00_ ;_ * \-#,##0.00_ ;_ * &quot;-&quot;??_ ;_ @_ "/>
    <numFmt numFmtId="170" formatCode="_-&quot;$&quot;\ * #,##0.00_-;\-&quot;$&quot;\ * #,##0.00_-;_-&quot;$&quot;\ * &quot;-&quot;_-;_-@_-"/>
    <numFmt numFmtId="171" formatCode="#,##0_ ;[Red]\-#,##0\ "/>
    <numFmt numFmtId="172" formatCode="0.00000000"/>
    <numFmt numFmtId="173" formatCode="_-[$$-409]* #,##0.00_ ;_-[$$-409]* \-#,##0.00\ ;_-[$$-409]* &quot;-&quot;??_ ;_-@_ "/>
  </numFmts>
  <fonts count="114" x14ac:knownFonts="1">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color rgb="FF000000"/>
      <name val="Calibri"/>
      <family val="2"/>
      <charset val="1"/>
    </font>
    <font>
      <b/>
      <sz val="20"/>
      <color rgb="FF000000"/>
      <name val="Calibri"/>
      <family val="2"/>
      <charset val="1"/>
    </font>
    <font>
      <sz val="11"/>
      <color rgb="FF000000"/>
      <name val="Calibri"/>
      <family val="2"/>
      <charset val="1"/>
    </font>
    <font>
      <sz val="10"/>
      <name val="Arial"/>
      <family val="2"/>
    </font>
    <font>
      <b/>
      <sz val="18"/>
      <color rgb="FF000000"/>
      <name val="Calibri"/>
      <family val="2"/>
    </font>
    <font>
      <sz val="12"/>
      <color rgb="FF000000"/>
      <name val="Arial"/>
      <family val="2"/>
    </font>
    <font>
      <b/>
      <sz val="20"/>
      <name val="Arial"/>
      <family val="2"/>
      <charset val="1"/>
    </font>
    <font>
      <b/>
      <sz val="14"/>
      <name val="Arial"/>
      <family val="2"/>
      <charset val="1"/>
    </font>
    <font>
      <b/>
      <sz val="26"/>
      <name val="Arial"/>
      <family val="2"/>
      <charset val="1"/>
    </font>
    <font>
      <b/>
      <sz val="12"/>
      <name val="Arial"/>
      <family val="2"/>
      <charset val="1"/>
    </font>
    <font>
      <sz val="12"/>
      <name val="Arial"/>
      <family val="2"/>
      <charset val="1"/>
    </font>
    <font>
      <b/>
      <sz val="20"/>
      <color rgb="FF000000"/>
      <name val="Calibri"/>
      <family val="2"/>
    </font>
    <font>
      <b/>
      <sz val="18"/>
      <color rgb="FFFF0000"/>
      <name val="Calibri"/>
      <family val="2"/>
    </font>
    <font>
      <b/>
      <sz val="18"/>
      <color rgb="FFFF0000"/>
      <name val="Calibri"/>
      <family val="2"/>
      <charset val="1"/>
    </font>
    <font>
      <sz val="18"/>
      <color rgb="FF000000"/>
      <name val="Calibri"/>
      <family val="2"/>
      <charset val="1"/>
    </font>
    <font>
      <b/>
      <sz val="11"/>
      <color rgb="FFFFFFFF"/>
      <name val="Arial"/>
      <family val="2"/>
    </font>
    <font>
      <sz val="11"/>
      <color rgb="FF111111"/>
      <name val="Arial"/>
      <family val="2"/>
    </font>
    <font>
      <sz val="11"/>
      <color indexed="8"/>
      <name val="Calibri"/>
      <family val="2"/>
    </font>
    <font>
      <b/>
      <sz val="12"/>
      <color theme="1"/>
      <name val="Arial"/>
      <family val="2"/>
      <charset val="1"/>
    </font>
    <font>
      <sz val="12"/>
      <color rgb="FF000000"/>
      <name val="Calibri"/>
      <family val="2"/>
      <charset val="1"/>
    </font>
    <font>
      <b/>
      <sz val="12"/>
      <name val="Arial"/>
      <family val="2"/>
    </font>
    <font>
      <b/>
      <sz val="18"/>
      <color theme="1"/>
      <name val="Calibri"/>
      <family val="2"/>
    </font>
    <font>
      <b/>
      <u/>
      <sz val="18"/>
      <color rgb="FFFF0000"/>
      <name val="Calibri"/>
      <family val="2"/>
    </font>
    <font>
      <sz val="11"/>
      <color theme="1"/>
      <name val="Calibri"/>
      <family val="2"/>
    </font>
    <font>
      <sz val="11"/>
      <color theme="1"/>
      <name val="Calibri"/>
      <family val="2"/>
    </font>
    <font>
      <b/>
      <sz val="11"/>
      <color theme="1"/>
      <name val="Calibri"/>
      <family val="2"/>
      <scheme val="minor"/>
    </font>
    <font>
      <b/>
      <sz val="11"/>
      <color theme="1"/>
      <name val="Arial Narrow"/>
      <family val="2"/>
    </font>
    <font>
      <b/>
      <sz val="12"/>
      <color rgb="FFFF0000"/>
      <name val="Arial"/>
      <family val="2"/>
    </font>
    <font>
      <b/>
      <sz val="16"/>
      <color rgb="FFFF0000"/>
      <name val="Calibri"/>
      <family val="2"/>
    </font>
    <font>
      <b/>
      <sz val="11"/>
      <color rgb="FF000000"/>
      <name val="Calibri"/>
      <family val="2"/>
    </font>
    <font>
      <b/>
      <sz val="18"/>
      <color theme="1"/>
      <name val="Arial"/>
      <family val="2"/>
      <charset val="1"/>
    </font>
    <font>
      <b/>
      <sz val="11"/>
      <color rgb="FF000000"/>
      <name val="Calibri"/>
      <family val="2"/>
      <charset val="1"/>
    </font>
    <font>
      <sz val="10"/>
      <color indexed="8"/>
      <name val="MS Sans Serif"/>
      <family val="2"/>
    </font>
    <font>
      <sz val="11"/>
      <color theme="0"/>
      <name val="Calibri"/>
      <family val="2"/>
      <charset val="1"/>
    </font>
    <font>
      <b/>
      <sz val="16"/>
      <name val="Calibri"/>
      <family val="2"/>
    </font>
    <font>
      <b/>
      <sz val="18"/>
      <name val="Calibri"/>
      <family val="2"/>
    </font>
    <font>
      <sz val="11"/>
      <name val="Calibri"/>
      <family val="2"/>
      <scheme val="minor"/>
    </font>
    <font>
      <b/>
      <sz val="14"/>
      <color rgb="FFFF0000"/>
      <name val="Arial"/>
      <family val="2"/>
    </font>
    <font>
      <b/>
      <sz val="14"/>
      <name val="Arial"/>
      <family val="2"/>
    </font>
    <font>
      <b/>
      <sz val="12"/>
      <color rgb="FF000000"/>
      <name val="Calibri"/>
      <family val="2"/>
    </font>
    <font>
      <b/>
      <sz val="11"/>
      <name val="Calibri"/>
      <family val="2"/>
      <scheme val="minor"/>
    </font>
    <font>
      <sz val="11"/>
      <name val="Calibri"/>
      <family val="2"/>
    </font>
    <font>
      <b/>
      <sz val="24"/>
      <color theme="0"/>
      <name val="Arial"/>
      <family val="2"/>
      <charset val="1"/>
    </font>
    <font>
      <b/>
      <sz val="36"/>
      <color theme="0"/>
      <name val="Arial"/>
      <family val="2"/>
      <charset val="1"/>
    </font>
    <font>
      <b/>
      <sz val="28"/>
      <color theme="0"/>
      <name val="Calibri"/>
      <family val="2"/>
    </font>
    <font>
      <b/>
      <sz val="10"/>
      <color rgb="FFFF0000"/>
      <name val="Calibri"/>
      <family val="2"/>
      <charset val="1"/>
    </font>
    <font>
      <b/>
      <sz val="10"/>
      <color theme="1"/>
      <name val="Calibri"/>
      <family val="2"/>
      <charset val="1"/>
    </font>
    <font>
      <sz val="10"/>
      <color rgb="FF000000"/>
      <name val="Calibri"/>
      <family val="2"/>
      <charset val="1"/>
    </font>
    <font>
      <b/>
      <sz val="12"/>
      <color rgb="FF000000"/>
      <name val="Calibri"/>
      <family val="2"/>
      <charset val="1"/>
    </font>
    <font>
      <b/>
      <u/>
      <sz val="18"/>
      <color rgb="FFFF0000"/>
      <name val="Calibri"/>
      <family val="2"/>
      <charset val="1"/>
    </font>
    <font>
      <sz val="12"/>
      <name val="Arial"/>
      <family val="2"/>
    </font>
    <font>
      <sz val="12"/>
      <color rgb="FF000000"/>
      <name val="Arial"/>
      <family val="2"/>
      <charset val="1"/>
    </font>
    <font>
      <b/>
      <sz val="11"/>
      <color theme="0"/>
      <name val="Calibri"/>
      <family val="2"/>
      <scheme val="minor"/>
    </font>
    <font>
      <sz val="11"/>
      <name val="Calibri"/>
      <family val="2"/>
      <charset val="1"/>
    </font>
    <font>
      <b/>
      <sz val="14"/>
      <name val="Calibri"/>
      <family val="2"/>
    </font>
    <font>
      <b/>
      <sz val="18"/>
      <name val="Arial"/>
      <family val="2"/>
      <charset val="1"/>
    </font>
    <font>
      <b/>
      <sz val="16"/>
      <name val="Arial"/>
      <family val="2"/>
    </font>
    <font>
      <b/>
      <sz val="26"/>
      <color rgb="FF000000"/>
      <name val="Calibri"/>
      <family val="2"/>
      <charset val="1"/>
    </font>
    <font>
      <b/>
      <sz val="22"/>
      <color theme="1"/>
      <name val="Calibri"/>
      <family val="2"/>
      <scheme val="minor"/>
    </font>
    <font>
      <b/>
      <sz val="18"/>
      <color rgb="FF000000"/>
      <name val="Calibri"/>
      <family val="2"/>
      <charset val="1"/>
    </font>
    <font>
      <b/>
      <sz val="25"/>
      <color rgb="FFFF0000"/>
      <name val="Calibri"/>
      <family val="2"/>
    </font>
    <font>
      <b/>
      <sz val="25"/>
      <color theme="1"/>
      <name val="Calibri"/>
      <family val="2"/>
    </font>
    <font>
      <b/>
      <sz val="18"/>
      <name val="Arial"/>
      <family val="2"/>
    </font>
    <font>
      <b/>
      <sz val="10"/>
      <name val="Calibri"/>
      <family val="2"/>
    </font>
    <font>
      <b/>
      <sz val="10"/>
      <color rgb="FFFF0000"/>
      <name val="Calibri"/>
      <family val="2"/>
    </font>
    <font>
      <b/>
      <u/>
      <sz val="10"/>
      <color rgb="FFFF0000"/>
      <name val="Calibri"/>
      <family val="2"/>
    </font>
    <font>
      <sz val="10"/>
      <color rgb="FF000000"/>
      <name val="Calibri"/>
      <family val="2"/>
    </font>
    <font>
      <b/>
      <sz val="10"/>
      <color rgb="FF000000"/>
      <name val="Calibri"/>
      <family val="2"/>
    </font>
    <font>
      <b/>
      <sz val="10"/>
      <color theme="1"/>
      <name val="Calibri"/>
      <family val="2"/>
    </font>
    <font>
      <b/>
      <sz val="16"/>
      <color theme="1"/>
      <name val="Arial Narrow"/>
      <family val="2"/>
    </font>
    <font>
      <b/>
      <sz val="16"/>
      <color theme="1"/>
      <name val="Calibri"/>
      <family val="2"/>
      <scheme val="minor"/>
    </font>
    <font>
      <b/>
      <sz val="14"/>
      <name val="Calibri"/>
      <family val="2"/>
      <scheme val="minor"/>
    </font>
    <font>
      <sz val="14"/>
      <name val="Calibri"/>
      <family val="2"/>
      <scheme val="minor"/>
    </font>
    <font>
      <sz val="14"/>
      <color rgb="FFFF0000"/>
      <name val="Calibri"/>
      <family val="2"/>
      <scheme val="minor"/>
    </font>
    <font>
      <sz val="14"/>
      <name val="Calibri"/>
      <family val="2"/>
    </font>
    <font>
      <b/>
      <sz val="14"/>
      <color rgb="FF000000"/>
      <name val="Calibri"/>
      <family val="2"/>
      <scheme val="minor"/>
    </font>
    <font>
      <b/>
      <sz val="16"/>
      <color rgb="FF000000"/>
      <name val="Calibri"/>
      <family val="2"/>
    </font>
    <font>
      <b/>
      <sz val="46"/>
      <name val="Arial"/>
      <family val="2"/>
      <charset val="1"/>
    </font>
    <font>
      <b/>
      <sz val="14"/>
      <color rgb="FF000000"/>
      <name val="Calibri"/>
      <family val="2"/>
    </font>
    <font>
      <sz val="12"/>
      <color rgb="FF000000"/>
      <name val="Arial"/>
      <family val="2"/>
    </font>
    <font>
      <i/>
      <sz val="12"/>
      <color rgb="FF000000"/>
      <name val="Arial"/>
      <family val="2"/>
    </font>
    <font>
      <sz val="14"/>
      <name val="Calibri"/>
      <family val="2"/>
      <scheme val="minor"/>
    </font>
    <font>
      <b/>
      <sz val="14"/>
      <name val="Calibri"/>
      <family val="2"/>
      <charset val="1"/>
    </font>
    <font>
      <sz val="14"/>
      <name val="Calibri"/>
      <family val="2"/>
      <charset val="1"/>
    </font>
    <font>
      <sz val="14"/>
      <color rgb="FFFF0000"/>
      <name val="Calibri"/>
      <family val="2"/>
      <charset val="1"/>
    </font>
    <font>
      <sz val="12"/>
      <name val="Arial"/>
      <family val="2"/>
    </font>
    <font>
      <b/>
      <sz val="12"/>
      <name val="Arial"/>
      <family val="2"/>
    </font>
    <font>
      <b/>
      <sz val="18"/>
      <name val="Arial"/>
      <family val="2"/>
    </font>
    <font>
      <b/>
      <sz val="24"/>
      <color theme="0"/>
      <name val="Arial"/>
      <family val="2"/>
    </font>
    <font>
      <b/>
      <sz val="16"/>
      <name val="Arial"/>
      <family val="2"/>
    </font>
    <font>
      <b/>
      <sz val="11"/>
      <color theme="0"/>
      <name val="Calibri"/>
      <family val="2"/>
      <scheme val="minor"/>
    </font>
    <font>
      <b/>
      <sz val="11"/>
      <name val="Calibri"/>
      <family val="2"/>
      <scheme val="minor"/>
    </font>
    <font>
      <sz val="10"/>
      <name val="Arial"/>
      <family val="2"/>
    </font>
    <font>
      <b/>
      <sz val="28"/>
      <color theme="0"/>
      <name val="Calibri"/>
      <family val="2"/>
      <charset val="1"/>
    </font>
    <font>
      <b/>
      <sz val="36"/>
      <color theme="0"/>
      <name val="Arial"/>
      <family val="2"/>
    </font>
    <font>
      <b/>
      <sz val="12"/>
      <color theme="1"/>
      <name val="Arial"/>
      <family val="2"/>
    </font>
    <font>
      <b/>
      <sz val="14"/>
      <name val="Arial"/>
      <family val="2"/>
    </font>
    <font>
      <b/>
      <sz val="18"/>
      <color theme="1"/>
      <name val="Arial"/>
      <family val="2"/>
    </font>
    <font>
      <sz val="11"/>
      <name val="Calibri"/>
      <family val="2"/>
      <scheme val="minor"/>
    </font>
    <font>
      <sz val="12"/>
      <color rgb="FFFF0000"/>
      <name val="Arial"/>
      <family val="2"/>
    </font>
    <font>
      <b/>
      <i/>
      <sz val="14"/>
      <name val="Calibri"/>
      <family val="2"/>
    </font>
    <font>
      <b/>
      <u/>
      <sz val="14"/>
      <name val="Calibri"/>
      <family val="2"/>
    </font>
    <font>
      <b/>
      <sz val="16"/>
      <color rgb="FF000000"/>
      <name val="Calibri"/>
      <family val="2"/>
      <charset val="1"/>
    </font>
    <font>
      <b/>
      <sz val="16"/>
      <name val="Calibri"/>
      <family val="2"/>
      <scheme val="minor"/>
    </font>
  </fonts>
  <fills count="21">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6" tint="0.39997558519241921"/>
        <bgColor indexed="64"/>
      </patternFill>
    </fill>
    <fill>
      <patternFill patternType="solid">
        <fgColor rgb="FF77BB0F"/>
        <bgColor indexed="64"/>
      </patternFill>
    </fill>
    <fill>
      <patternFill patternType="solid">
        <fgColor rgb="FFF8F8F8"/>
        <bgColor indexed="64"/>
      </patternFill>
    </fill>
    <fill>
      <patternFill patternType="solid">
        <fgColor rgb="FFFFFFFF"/>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theme="7"/>
        <bgColor indexed="64"/>
      </patternFill>
    </fill>
    <fill>
      <patternFill patternType="solid">
        <fgColor theme="2" tint="-9.9978637043366805E-2"/>
        <bgColor rgb="FFFFFFCC"/>
      </patternFill>
    </fill>
    <fill>
      <patternFill patternType="solid">
        <fgColor theme="2" tint="-9.9978637043366805E-2"/>
        <bgColor rgb="FFCCFFFF"/>
      </patternFill>
    </fill>
    <fill>
      <patternFill patternType="solid">
        <fgColor theme="1" tint="0.34998626667073579"/>
        <bgColor indexed="64"/>
      </patternFill>
    </fill>
    <fill>
      <patternFill patternType="solid">
        <fgColor rgb="FFC6E0B4"/>
        <bgColor rgb="FF000000"/>
      </patternFill>
    </fill>
    <fill>
      <patternFill patternType="solid">
        <fgColor theme="9"/>
        <bgColor indexed="64"/>
      </patternFill>
    </fill>
    <fill>
      <patternFill patternType="solid">
        <fgColor rgb="FF92D050"/>
        <bgColor indexed="64"/>
      </patternFill>
    </fill>
    <fill>
      <patternFill patternType="solid">
        <fgColor rgb="FFC00000"/>
        <bgColor indexed="64"/>
      </patternFill>
    </fill>
    <fill>
      <patternFill patternType="solid">
        <fgColor theme="0"/>
        <bgColor indexed="64"/>
      </patternFill>
    </fill>
    <fill>
      <patternFill patternType="solid">
        <fgColor rgb="FFD0CECE"/>
        <bgColor rgb="FF000000"/>
      </patternFill>
    </fill>
  </fills>
  <borders count="118">
    <border>
      <left/>
      <right/>
      <top/>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style="medium">
        <color auto="1"/>
      </left>
      <right/>
      <top/>
      <bottom style="medium">
        <color auto="1"/>
      </bottom>
      <diagonal/>
    </border>
    <border>
      <left style="medium">
        <color auto="1"/>
      </left>
      <right/>
      <top style="medium">
        <color auto="1"/>
      </top>
      <bottom/>
      <diagonal/>
    </border>
    <border>
      <left style="medium">
        <color auto="1"/>
      </left>
      <right/>
      <top/>
      <bottom/>
      <diagonal/>
    </border>
    <border>
      <left style="thin">
        <color auto="1"/>
      </left>
      <right style="thin">
        <color auto="1"/>
      </right>
      <top style="medium">
        <color auto="1"/>
      </top>
      <bottom style="thin">
        <color auto="1"/>
      </bottom>
      <diagonal/>
    </border>
    <border>
      <left/>
      <right style="medium">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right/>
      <top style="medium">
        <color auto="1"/>
      </top>
      <bottom/>
      <diagonal/>
    </border>
    <border>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auto="1"/>
      </left>
      <right/>
      <top style="thin">
        <color auto="1"/>
      </top>
      <bottom style="medium">
        <color auto="1"/>
      </bottom>
      <diagonal/>
    </border>
    <border>
      <left/>
      <right/>
      <top style="thin">
        <color indexed="64"/>
      </top>
      <bottom style="medium">
        <color indexed="64"/>
      </bottom>
      <diagonal/>
    </border>
    <border>
      <left style="thin">
        <color auto="1"/>
      </left>
      <right/>
      <top style="thin">
        <color auto="1"/>
      </top>
      <bottom style="medium">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auto="1"/>
      </right>
      <top/>
      <bottom style="thin">
        <color auto="1"/>
      </bottom>
      <diagonal/>
    </border>
    <border>
      <left/>
      <right style="medium">
        <color auto="1"/>
      </right>
      <top style="thin">
        <color auto="1"/>
      </top>
      <bottom style="medium">
        <color auto="1"/>
      </bottom>
      <diagonal/>
    </border>
    <border>
      <left style="medium">
        <color indexed="64"/>
      </left>
      <right style="medium">
        <color indexed="64"/>
      </right>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right style="medium">
        <color auto="1"/>
      </right>
      <top style="thin">
        <color auto="1"/>
      </top>
      <bottom/>
      <diagonal/>
    </border>
    <border>
      <left style="medium">
        <color indexed="64"/>
      </left>
      <right style="medium">
        <color indexed="64"/>
      </right>
      <top style="thin">
        <color auto="1"/>
      </top>
      <bottom/>
      <diagonal/>
    </border>
    <border>
      <left style="medium">
        <color indexed="64"/>
      </left>
      <right style="medium">
        <color indexed="64"/>
      </right>
      <top style="medium">
        <color indexed="64"/>
      </top>
      <bottom style="thin">
        <color auto="1"/>
      </bottom>
      <diagonal/>
    </border>
    <border>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auto="1"/>
      </left>
      <right style="thin">
        <color auto="1"/>
      </right>
      <top/>
      <bottom style="medium">
        <color auto="1"/>
      </bottom>
      <diagonal/>
    </border>
    <border>
      <left/>
      <right style="thin">
        <color auto="1"/>
      </right>
      <top/>
      <bottom style="medium">
        <color auto="1"/>
      </bottom>
      <diagonal/>
    </border>
    <border>
      <left style="medium">
        <color indexed="64"/>
      </left>
      <right/>
      <top/>
      <bottom style="thin">
        <color auto="1"/>
      </bottom>
      <diagonal/>
    </border>
    <border>
      <left style="medium">
        <color indexed="64"/>
      </left>
      <right style="medium">
        <color indexed="64"/>
      </right>
      <top/>
      <bottom style="medium">
        <color indexed="64"/>
      </bottom>
      <diagonal/>
    </border>
    <border>
      <left/>
      <right style="medium">
        <color indexed="64"/>
      </right>
      <top style="medium">
        <color indexed="64"/>
      </top>
      <bottom style="thin">
        <color auto="1"/>
      </bottom>
      <diagonal/>
    </border>
    <border>
      <left style="medium">
        <color indexed="64"/>
      </left>
      <right style="thin">
        <color auto="1"/>
      </right>
      <top/>
      <bottom style="medium">
        <color indexed="64"/>
      </bottom>
      <diagonal/>
    </border>
    <border>
      <left style="thin">
        <color auto="1"/>
      </left>
      <right/>
      <top/>
      <bottom style="medium">
        <color auto="1"/>
      </bottom>
      <diagonal/>
    </border>
    <border>
      <left/>
      <right style="thin">
        <color rgb="FF000000"/>
      </right>
      <top style="thin">
        <color indexed="64"/>
      </top>
      <bottom style="thin">
        <color indexed="64"/>
      </bottom>
      <diagonal/>
    </border>
    <border>
      <left/>
      <right style="thin">
        <color indexed="64"/>
      </right>
      <top/>
      <bottom style="thin">
        <color indexed="64"/>
      </bottom>
      <diagonal/>
    </border>
    <border>
      <left style="medium">
        <color rgb="FF000000"/>
      </left>
      <right style="medium">
        <color indexed="64"/>
      </right>
      <top style="medium">
        <color indexed="64"/>
      </top>
      <bottom/>
      <diagonal/>
    </border>
    <border>
      <left style="medium">
        <color rgb="FF000000"/>
      </left>
      <right style="medium">
        <color indexed="64"/>
      </right>
      <top/>
      <bottom/>
      <diagonal/>
    </border>
    <border>
      <left style="medium">
        <color rgb="FF000000"/>
      </left>
      <right style="medium">
        <color indexed="64"/>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bottom/>
      <diagonal/>
    </border>
    <border>
      <left style="medium">
        <color indexed="64"/>
      </left>
      <right style="medium">
        <color rgb="FF000000"/>
      </right>
      <top/>
      <bottom style="medium">
        <color auto="1"/>
      </bottom>
      <diagonal/>
    </border>
    <border>
      <left style="medium">
        <color rgb="FF000000"/>
      </left>
      <right/>
      <top/>
      <bottom style="medium">
        <color auto="1"/>
      </bottom>
      <diagonal/>
    </border>
    <border>
      <left/>
      <right style="medium">
        <color rgb="FF000000"/>
      </right>
      <top/>
      <bottom style="medium">
        <color auto="1"/>
      </bottom>
      <diagonal/>
    </border>
    <border>
      <left style="medium">
        <color indexed="64"/>
      </left>
      <right style="medium">
        <color indexed="64"/>
      </right>
      <top/>
      <bottom/>
      <diagonal/>
    </border>
    <border>
      <left style="medium">
        <color indexed="64"/>
      </left>
      <right style="medium">
        <color indexed="64"/>
      </right>
      <top/>
      <bottom style="medium">
        <color rgb="FF000000"/>
      </bottom>
      <diagonal/>
    </border>
    <border>
      <left style="medium">
        <color auto="1"/>
      </left>
      <right style="thin">
        <color auto="1"/>
      </right>
      <top/>
      <bottom style="thin">
        <color auto="1"/>
      </bottom>
      <diagonal/>
    </border>
    <border>
      <left style="medium">
        <color auto="1"/>
      </left>
      <right style="thin">
        <color auto="1"/>
      </right>
      <top/>
      <bottom/>
      <diagonal/>
    </border>
    <border>
      <left/>
      <right style="thin">
        <color indexed="64"/>
      </right>
      <top style="dotted">
        <color indexed="64"/>
      </top>
      <bottom style="dotted">
        <color indexed="64"/>
      </bottom>
      <diagonal/>
    </border>
    <border>
      <left/>
      <right/>
      <top style="thin">
        <color rgb="FF000000"/>
      </top>
      <bottom style="thin">
        <color rgb="FF000000"/>
      </bottom>
      <diagonal/>
    </border>
    <border>
      <left style="thin">
        <color rgb="FF000000"/>
      </left>
      <right/>
      <top/>
      <bottom style="thin">
        <color rgb="FF000000"/>
      </bottom>
      <diagonal/>
    </border>
    <border>
      <left style="medium">
        <color auto="1"/>
      </left>
      <right/>
      <top style="medium">
        <color rgb="FF000000"/>
      </top>
      <bottom/>
      <diagonal/>
    </border>
    <border>
      <left/>
      <right style="medium">
        <color indexed="64"/>
      </right>
      <top style="medium">
        <color rgb="FF000000"/>
      </top>
      <bottom/>
      <diagonal/>
    </border>
    <border>
      <left style="medium">
        <color auto="1"/>
      </left>
      <right/>
      <top/>
      <bottom style="medium">
        <color rgb="FF000000"/>
      </bottom>
      <diagonal/>
    </border>
    <border>
      <left/>
      <right style="medium">
        <color indexed="64"/>
      </right>
      <top/>
      <bottom style="medium">
        <color rgb="FF000000"/>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style="thin">
        <color auto="1"/>
      </right>
      <top style="thin">
        <color auto="1"/>
      </top>
      <bottom style="thin">
        <color auto="1"/>
      </bottom>
      <diagonal/>
    </border>
    <border>
      <left style="thin">
        <color auto="1"/>
      </left>
      <right style="medium">
        <color rgb="FF000000"/>
      </right>
      <top style="thin">
        <color auto="1"/>
      </top>
      <bottom style="thin">
        <color auto="1"/>
      </bottom>
      <diagonal/>
    </border>
    <border>
      <left/>
      <right style="medium">
        <color rgb="FF000000"/>
      </right>
      <top style="thin">
        <color auto="1"/>
      </top>
      <bottom style="thin">
        <color auto="1"/>
      </bottom>
      <diagonal/>
    </border>
    <border>
      <left/>
      <right style="medium">
        <color rgb="FF000000"/>
      </right>
      <top/>
      <bottom style="thin">
        <color auto="1"/>
      </bottom>
      <diagonal/>
    </border>
    <border>
      <left/>
      <right/>
      <top style="medium">
        <color indexed="64"/>
      </top>
      <bottom style="thin">
        <color auto="1"/>
      </bottom>
      <diagonal/>
    </border>
    <border>
      <left style="medium">
        <color rgb="FF000000"/>
      </left>
      <right style="thin">
        <color auto="1"/>
      </right>
      <top style="medium">
        <color indexed="64"/>
      </top>
      <bottom style="thin">
        <color auto="1"/>
      </bottom>
      <diagonal/>
    </border>
    <border>
      <left/>
      <right style="thin">
        <color indexed="64"/>
      </right>
      <top style="medium">
        <color indexed="64"/>
      </top>
      <bottom style="thin">
        <color indexed="64"/>
      </bottom>
      <diagonal/>
    </border>
    <border>
      <left style="thin">
        <color auto="1"/>
      </left>
      <right style="medium">
        <color rgb="FF000000"/>
      </right>
      <top style="medium">
        <color indexed="64"/>
      </top>
      <bottom style="thin">
        <color auto="1"/>
      </bottom>
      <diagonal/>
    </border>
    <border>
      <left/>
      <right style="medium">
        <color indexed="64"/>
      </right>
      <top style="medium">
        <color indexed="64"/>
      </top>
      <bottom style="thin">
        <color rgb="FF000000"/>
      </bottom>
      <diagonal/>
    </border>
    <border>
      <left/>
      <right style="medium">
        <color indexed="64"/>
      </right>
      <top style="thin">
        <color rgb="FF000000"/>
      </top>
      <bottom style="thin">
        <color rgb="FF000000"/>
      </bottom>
      <diagonal/>
    </border>
    <border>
      <left style="medium">
        <color rgb="FF000000"/>
      </left>
      <right style="thin">
        <color indexed="64"/>
      </right>
      <top/>
      <bottom style="medium">
        <color indexed="64"/>
      </bottom>
      <diagonal/>
    </border>
    <border>
      <left/>
      <right style="medium">
        <color indexed="64"/>
      </right>
      <top style="thin">
        <color rgb="FF000000"/>
      </top>
      <bottom style="medium">
        <color indexed="64"/>
      </bottom>
      <diagonal/>
    </border>
  </borders>
  <cellStyleXfs count="60">
    <xf numFmtId="0" fontId="0" fillId="0" borderId="0"/>
    <xf numFmtId="166" fontId="12" fillId="0" borderId="0" applyBorder="0" applyProtection="0"/>
    <xf numFmtId="164" fontId="13" fillId="0" borderId="0" applyBorder="0" applyAlignment="0" applyProtection="0"/>
    <xf numFmtId="167" fontId="12" fillId="0" borderId="0" applyBorder="0" applyProtection="0"/>
    <xf numFmtId="9" fontId="12" fillId="0" borderId="0" applyBorder="0" applyProtection="0"/>
    <xf numFmtId="0" fontId="13" fillId="0" borderId="0"/>
    <xf numFmtId="9" fontId="13" fillId="0" borderId="0" applyFont="0" applyFill="0" applyBorder="0" applyAlignment="0" applyProtection="0"/>
    <xf numFmtId="169" fontId="13" fillId="0" borderId="0" applyFont="0" applyFill="0" applyBorder="0" applyAlignment="0" applyProtection="0"/>
    <xf numFmtId="0" fontId="27" fillId="0" borderId="0" applyFill="0" applyProtection="0"/>
    <xf numFmtId="0" fontId="9" fillId="0" borderId="0"/>
    <xf numFmtId="0" fontId="33" fillId="0" borderId="0"/>
    <xf numFmtId="0" fontId="12" fillId="0" borderId="0"/>
    <xf numFmtId="42" fontId="12" fillId="0" borderId="0" applyFont="0" applyFill="0" applyBorder="0" applyAlignment="0" applyProtection="0"/>
    <xf numFmtId="166" fontId="12" fillId="0" borderId="0" applyBorder="0" applyProtection="0"/>
    <xf numFmtId="41" fontId="12" fillId="0" borderId="0" applyFont="0" applyFill="0" applyBorder="0" applyAlignment="0" applyProtection="0"/>
    <xf numFmtId="0" fontId="34" fillId="0" borderId="0"/>
    <xf numFmtId="41" fontId="12" fillId="0" borderId="0" applyFont="0" applyFill="0" applyBorder="0" applyAlignment="0" applyProtection="0"/>
    <xf numFmtId="0" fontId="8" fillId="0" borderId="0"/>
    <xf numFmtId="42" fontId="8" fillId="0" borderId="0" applyFont="0" applyFill="0" applyBorder="0" applyAlignment="0" applyProtection="0"/>
    <xf numFmtId="41" fontId="8" fillId="0" borderId="0" applyFont="0" applyFill="0" applyBorder="0" applyAlignment="0" applyProtection="0"/>
    <xf numFmtId="42" fontId="12" fillId="0" borderId="0" applyFont="0" applyFill="0" applyBorder="0" applyAlignment="0" applyProtection="0"/>
    <xf numFmtId="0" fontId="7" fillId="0" borderId="0"/>
    <xf numFmtId="42" fontId="7" fillId="0" borderId="0" applyFont="0" applyFill="0" applyBorder="0" applyAlignment="0" applyProtection="0"/>
    <xf numFmtId="41" fontId="7" fillId="0" borderId="0" applyFont="0" applyFill="0" applyBorder="0" applyAlignment="0" applyProtection="0"/>
    <xf numFmtId="0" fontId="6" fillId="0" borderId="0"/>
    <xf numFmtId="9" fontId="12" fillId="0" borderId="0" applyFont="0" applyFill="0" applyBorder="0" applyAlignment="0" applyProtection="0"/>
    <xf numFmtId="169" fontId="13" fillId="0" borderId="0" applyFont="0" applyFill="0" applyBorder="0" applyAlignment="0" applyProtection="0"/>
    <xf numFmtId="9" fontId="13" fillId="0" borderId="0" applyFont="0" applyFill="0" applyBorder="0" applyAlignment="0" applyProtection="0"/>
    <xf numFmtId="42" fontId="13" fillId="0" borderId="0" applyFont="0" applyFill="0" applyBorder="0" applyAlignment="0" applyProtection="0"/>
    <xf numFmtId="0" fontId="5" fillId="0" borderId="0"/>
    <xf numFmtId="42" fontId="12" fillId="0" borderId="0" applyFont="0" applyFill="0" applyBorder="0" applyAlignment="0" applyProtection="0"/>
    <xf numFmtId="41" fontId="12" fillId="0" borderId="0" applyFont="0" applyFill="0" applyBorder="0" applyAlignment="0" applyProtection="0"/>
    <xf numFmtId="0" fontId="33" fillId="0" borderId="0"/>
    <xf numFmtId="41" fontId="12" fillId="0" borderId="0" applyFont="0" applyFill="0" applyBorder="0" applyAlignment="0" applyProtection="0"/>
    <xf numFmtId="0" fontId="5" fillId="0" borderId="0"/>
    <xf numFmtId="42" fontId="5" fillId="0" borderId="0" applyFont="0" applyFill="0" applyBorder="0" applyAlignment="0" applyProtection="0"/>
    <xf numFmtId="41" fontId="5" fillId="0" borderId="0" applyFont="0" applyFill="0" applyBorder="0" applyAlignment="0" applyProtection="0"/>
    <xf numFmtId="42" fontId="12" fillId="0" borderId="0" applyFont="0" applyFill="0" applyBorder="0" applyAlignment="0" applyProtection="0"/>
    <xf numFmtId="0" fontId="5" fillId="0" borderId="0"/>
    <xf numFmtId="42" fontId="5" fillId="0" borderId="0" applyFont="0" applyFill="0" applyBorder="0" applyAlignment="0" applyProtection="0"/>
    <xf numFmtId="41" fontId="5" fillId="0" borderId="0" applyFont="0" applyFill="0" applyBorder="0" applyAlignment="0" applyProtection="0"/>
    <xf numFmtId="0" fontId="5" fillId="0" borderId="0"/>
    <xf numFmtId="42" fontId="13" fillId="0" borderId="0" applyFont="0" applyFill="0" applyBorder="0" applyAlignment="0" applyProtection="0"/>
    <xf numFmtId="0" fontId="4" fillId="0" borderId="0"/>
    <xf numFmtId="41"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0" fontId="42" fillId="0" borderId="0"/>
    <xf numFmtId="0" fontId="13" fillId="0" borderId="0"/>
    <xf numFmtId="0" fontId="3" fillId="0" borderId="0"/>
    <xf numFmtId="42" fontId="3" fillId="0" borderId="0" applyFont="0" applyFill="0" applyBorder="0" applyAlignment="0" applyProtection="0"/>
    <xf numFmtId="41" fontId="3" fillId="0" borderId="0" applyFont="0" applyFill="0" applyBorder="0" applyAlignment="0" applyProtection="0"/>
    <xf numFmtId="0" fontId="3" fillId="0" borderId="0"/>
    <xf numFmtId="165" fontId="3" fillId="0" borderId="0" applyFont="0" applyFill="0" applyBorder="0" applyAlignment="0" applyProtection="0"/>
    <xf numFmtId="9" fontId="3" fillId="0" borderId="0" applyFont="0" applyFill="0" applyBorder="0" applyAlignment="0" applyProtection="0"/>
    <xf numFmtId="0" fontId="2" fillId="0" borderId="0"/>
    <xf numFmtId="0" fontId="2" fillId="0" borderId="0"/>
    <xf numFmtId="0" fontId="1" fillId="0" borderId="0"/>
    <xf numFmtId="44" fontId="12" fillId="0" borderId="0" applyFont="0" applyFill="0" applyBorder="0" applyAlignment="0" applyProtection="0"/>
  </cellStyleXfs>
  <cellXfs count="700">
    <xf numFmtId="0" fontId="0" fillId="0" borderId="0" xfId="0"/>
    <xf numFmtId="9" fontId="23" fillId="0" borderId="0" xfId="4" applyFont="1" applyBorder="1" applyAlignment="1" applyProtection="1">
      <alignment vertical="center"/>
    </xf>
    <xf numFmtId="9" fontId="15" fillId="0" borderId="1" xfId="4" applyFont="1" applyBorder="1" applyAlignment="1" applyProtection="1">
      <alignment vertical="center"/>
    </xf>
    <xf numFmtId="0" fontId="30" fillId="0" borderId="0" xfId="11" applyFont="1" applyAlignment="1">
      <alignment horizontal="center" vertical="center" wrapText="1"/>
    </xf>
    <xf numFmtId="167" fontId="30" fillId="0" borderId="0" xfId="3" applyFont="1" applyBorder="1" applyAlignment="1" applyProtection="1">
      <alignment horizontal="center" vertical="center" wrapText="1"/>
    </xf>
    <xf numFmtId="167" fontId="30" fillId="0" borderId="10" xfId="3" applyFont="1" applyBorder="1" applyAlignment="1" applyProtection="1">
      <alignment horizontal="center" vertical="center" wrapText="1"/>
    </xf>
    <xf numFmtId="0" fontId="30" fillId="0" borderId="16" xfId="11" applyFont="1" applyBorder="1" applyAlignment="1">
      <alignment horizontal="center" vertical="center" wrapText="1"/>
    </xf>
    <xf numFmtId="0" fontId="30" fillId="0" borderId="1" xfId="11" applyFont="1" applyBorder="1" applyAlignment="1">
      <alignment horizontal="center" vertical="center" wrapText="1"/>
    </xf>
    <xf numFmtId="4" fontId="20" fillId="0" borderId="1" xfId="13" applyNumberFormat="1" applyFont="1" applyBorder="1" applyAlignment="1" applyProtection="1">
      <alignment vertical="center" wrapText="1"/>
    </xf>
    <xf numFmtId="0" fontId="12" fillId="4" borderId="0" xfId="11" applyFill="1" applyAlignment="1">
      <alignment vertical="center"/>
    </xf>
    <xf numFmtId="0" fontId="12" fillId="0" borderId="0" xfId="11" applyAlignment="1">
      <alignment vertical="center"/>
    </xf>
    <xf numFmtId="0" fontId="43" fillId="0" borderId="0" xfId="11" applyFont="1" applyAlignment="1">
      <alignment vertical="center"/>
    </xf>
    <xf numFmtId="0" fontId="28" fillId="0" borderId="21" xfId="11" applyFont="1" applyBorder="1" applyAlignment="1">
      <alignment horizontal="justify" vertical="center"/>
    </xf>
    <xf numFmtId="0" fontId="39" fillId="0" borderId="6" xfId="11" applyFont="1" applyBorder="1" applyAlignment="1">
      <alignment horizontal="center" vertical="center" wrapText="1"/>
    </xf>
    <xf numFmtId="168" fontId="19" fillId="0" borderId="13" xfId="16" applyNumberFormat="1" applyFont="1" applyFill="1" applyBorder="1" applyAlignment="1" applyProtection="1">
      <alignment horizontal="center" vertical="center" wrapText="1"/>
    </xf>
    <xf numFmtId="0" fontId="20" fillId="0" borderId="26" xfId="11" applyFont="1" applyBorder="1" applyAlignment="1">
      <alignment horizontal="center" vertical="center" wrapText="1"/>
    </xf>
    <xf numFmtId="0" fontId="29" fillId="0" borderId="0" xfId="11" applyFont="1" applyAlignment="1">
      <alignment vertical="center"/>
    </xf>
    <xf numFmtId="0" fontId="30" fillId="0" borderId="1" xfId="11" applyFont="1" applyBorder="1" applyAlignment="1">
      <alignment horizontal="left" vertical="center" wrapText="1"/>
    </xf>
    <xf numFmtId="168" fontId="44" fillId="0" borderId="1" xfId="16" applyNumberFormat="1" applyFont="1" applyBorder="1" applyAlignment="1">
      <alignment vertical="center"/>
    </xf>
    <xf numFmtId="0" fontId="37" fillId="0" borderId="18" xfId="11" applyFont="1" applyBorder="1" applyAlignment="1">
      <alignment horizontal="left" vertical="center" wrapText="1"/>
    </xf>
    <xf numFmtId="42" fontId="37" fillId="0" borderId="18" xfId="12" applyFont="1" applyBorder="1" applyAlignment="1">
      <alignment horizontal="left" vertical="center" wrapText="1"/>
    </xf>
    <xf numFmtId="41" fontId="37" fillId="0" borderId="0" xfId="16" applyFont="1" applyBorder="1" applyAlignment="1">
      <alignment vertical="center" wrapText="1"/>
    </xf>
    <xf numFmtId="168" fontId="38" fillId="0" borderId="0" xfId="16" applyNumberFormat="1" applyFont="1" applyBorder="1" applyAlignment="1">
      <alignment vertical="center"/>
    </xf>
    <xf numFmtId="171" fontId="37" fillId="0" borderId="0" xfId="11" applyNumberFormat="1" applyFont="1" applyAlignment="1">
      <alignment horizontal="center" vertical="center" wrapText="1"/>
    </xf>
    <xf numFmtId="41" fontId="37" fillId="0" borderId="0" xfId="16" applyFont="1" applyBorder="1" applyAlignment="1">
      <alignment horizontal="center" vertical="center" wrapText="1"/>
    </xf>
    <xf numFmtId="0" fontId="24" fillId="0" borderId="0" xfId="11" applyFont="1" applyAlignment="1">
      <alignment vertical="center"/>
    </xf>
    <xf numFmtId="0" fontId="45" fillId="0" borderId="0" xfId="11" applyFont="1" applyAlignment="1">
      <alignment horizontal="left" vertical="center" wrapText="1"/>
    </xf>
    <xf numFmtId="167" fontId="14" fillId="0" borderId="0" xfId="3" applyFont="1" applyBorder="1" applyAlignment="1" applyProtection="1">
      <alignment vertical="center"/>
    </xf>
    <xf numFmtId="10" fontId="26" fillId="0" borderId="0" xfId="11" applyNumberFormat="1" applyFont="1" applyAlignment="1">
      <alignment horizontal="center" vertical="center" wrapText="1"/>
    </xf>
    <xf numFmtId="0" fontId="16" fillId="0" borderId="0" xfId="11" applyFont="1" applyAlignment="1">
      <alignment vertical="center" wrapText="1"/>
    </xf>
    <xf numFmtId="0" fontId="17" fillId="0" borderId="0" xfId="11" applyFont="1" applyAlignment="1">
      <alignment vertical="center" wrapText="1"/>
    </xf>
    <xf numFmtId="0" fontId="18" fillId="0" borderId="0" xfId="11" applyFont="1" applyAlignment="1">
      <alignment vertical="center" wrapText="1"/>
    </xf>
    <xf numFmtId="0" fontId="12" fillId="0" borderId="0" xfId="11" applyAlignment="1">
      <alignment horizontal="left" vertical="center" wrapText="1"/>
    </xf>
    <xf numFmtId="0" fontId="12" fillId="0" borderId="0" xfId="11" applyAlignment="1">
      <alignment vertical="center" wrapText="1"/>
    </xf>
    <xf numFmtId="0" fontId="41" fillId="0" borderId="8" xfId="11" applyFont="1" applyBorder="1" applyAlignment="1">
      <alignment horizontal="left" vertical="center" wrapText="1"/>
    </xf>
    <xf numFmtId="0" fontId="10" fillId="0" borderId="0" xfId="11" applyFont="1" applyAlignment="1">
      <alignment vertical="center"/>
    </xf>
    <xf numFmtId="0" fontId="10" fillId="0" borderId="5" xfId="11" applyFont="1" applyBorder="1" applyAlignment="1">
      <alignment vertical="center" wrapText="1"/>
    </xf>
    <xf numFmtId="0" fontId="12" fillId="0" borderId="1" xfId="11" applyBorder="1" applyAlignment="1">
      <alignment vertical="center"/>
    </xf>
    <xf numFmtId="0" fontId="22" fillId="0" borderId="0" xfId="11" applyFont="1" applyAlignment="1">
      <alignment horizontal="left" vertical="center" wrapText="1"/>
    </xf>
    <xf numFmtId="0" fontId="22" fillId="0" borderId="0" xfId="11" applyFont="1" applyAlignment="1">
      <alignment horizontal="justify" vertical="center" wrapText="1"/>
    </xf>
    <xf numFmtId="41" fontId="30" fillId="0" borderId="0" xfId="16" applyFont="1" applyBorder="1" applyAlignment="1">
      <alignment horizontal="center" vertical="center" wrapText="1"/>
    </xf>
    <xf numFmtId="9" fontId="30" fillId="0" borderId="1" xfId="11" applyNumberFormat="1" applyFont="1" applyBorder="1" applyAlignment="1">
      <alignment horizontal="center" vertical="center" wrapText="1"/>
    </xf>
    <xf numFmtId="42" fontId="47" fillId="0" borderId="1" xfId="12" applyFont="1" applyBorder="1" applyAlignment="1">
      <alignment horizontal="left" vertical="center" wrapText="1"/>
    </xf>
    <xf numFmtId="42" fontId="48" fillId="0" borderId="1" xfId="20" applyFont="1" applyBorder="1" applyAlignment="1">
      <alignment vertical="center" wrapText="1"/>
    </xf>
    <xf numFmtId="168" fontId="21" fillId="0" borderId="22" xfId="16" applyNumberFormat="1" applyFont="1" applyBorder="1" applyAlignment="1">
      <alignment horizontal="center" vertical="center"/>
    </xf>
    <xf numFmtId="4" fontId="19" fillId="0" borderId="27" xfId="13" applyNumberFormat="1" applyFont="1" applyBorder="1" applyAlignment="1" applyProtection="1">
      <alignment vertical="center" wrapText="1"/>
    </xf>
    <xf numFmtId="0" fontId="0" fillId="0" borderId="0" xfId="0" applyAlignment="1">
      <alignment horizontal="center" vertical="center"/>
    </xf>
    <xf numFmtId="0" fontId="0" fillId="0" borderId="1" xfId="0" applyBorder="1" applyAlignment="1">
      <alignment horizontal="center" vertical="center"/>
    </xf>
    <xf numFmtId="1" fontId="17" fillId="10" borderId="6" xfId="3" applyNumberFormat="1" applyFont="1" applyFill="1" applyBorder="1" applyAlignment="1" applyProtection="1">
      <alignment horizontal="center" vertical="center"/>
    </xf>
    <xf numFmtId="0" fontId="19" fillId="10" borderId="1" xfId="11" applyFont="1" applyFill="1" applyBorder="1" applyAlignment="1">
      <alignment vertical="center" wrapText="1"/>
    </xf>
    <xf numFmtId="0" fontId="19" fillId="10" borderId="13" xfId="11" applyFont="1" applyFill="1" applyBorder="1" applyAlignment="1">
      <alignment vertical="center" wrapText="1"/>
    </xf>
    <xf numFmtId="0" fontId="19" fillId="10" borderId="26" xfId="11" applyFont="1" applyFill="1" applyBorder="1" applyAlignment="1">
      <alignment vertical="center" wrapText="1"/>
    </xf>
    <xf numFmtId="0" fontId="49" fillId="9" borderId="1" xfId="0" applyFont="1" applyFill="1" applyBorder="1" applyAlignment="1">
      <alignment horizontal="center"/>
    </xf>
    <xf numFmtId="0" fontId="0" fillId="0" borderId="40" xfId="0" applyBorder="1" applyAlignment="1">
      <alignment horizontal="center" vertical="center"/>
    </xf>
    <xf numFmtId="0" fontId="49" fillId="9" borderId="13" xfId="0" applyFont="1" applyFill="1" applyBorder="1" applyAlignment="1">
      <alignment horizontal="center"/>
    </xf>
    <xf numFmtId="9" fontId="0" fillId="0" borderId="13" xfId="25" applyFont="1" applyBorder="1" applyAlignment="1">
      <alignment horizontal="center" vertical="center"/>
    </xf>
    <xf numFmtId="0" fontId="58" fillId="9" borderId="41" xfId="0" applyFont="1" applyFill="1" applyBorder="1" applyAlignment="1">
      <alignment horizontal="center"/>
    </xf>
    <xf numFmtId="0" fontId="0" fillId="0" borderId="41" xfId="0" applyBorder="1" applyAlignment="1">
      <alignment horizontal="center" vertical="center"/>
    </xf>
    <xf numFmtId="14" fontId="20" fillId="0" borderId="1" xfId="3" applyNumberFormat="1" applyFont="1" applyBorder="1" applyAlignment="1" applyProtection="1">
      <alignment horizontal="center" vertical="center" wrapText="1"/>
    </xf>
    <xf numFmtId="0" fontId="24" fillId="0" borderId="0" xfId="11" applyFont="1" applyAlignment="1">
      <alignment horizontal="center" vertical="center" wrapText="1"/>
    </xf>
    <xf numFmtId="0" fontId="32" fillId="0" borderId="0" xfId="11" applyFont="1" applyAlignment="1">
      <alignment horizontal="center" vertical="center" wrapText="1"/>
    </xf>
    <xf numFmtId="0" fontId="25" fillId="0" borderId="0" xfId="11" applyFont="1" applyAlignment="1">
      <alignment horizontal="center" vertical="center" wrapText="1"/>
    </xf>
    <xf numFmtId="0" fontId="25" fillId="5" borderId="31" xfId="11" applyFont="1" applyFill="1" applyBorder="1" applyAlignment="1">
      <alignment horizontal="center" vertical="center" wrapText="1"/>
    </xf>
    <xf numFmtId="6" fontId="26" fillId="7" borderId="26" xfId="11" applyNumberFormat="1" applyFont="1" applyFill="1" applyBorder="1" applyAlignment="1">
      <alignment horizontal="center" vertical="center" wrapText="1"/>
    </xf>
    <xf numFmtId="6" fontId="26" fillId="0" borderId="26" xfId="11" applyNumberFormat="1" applyFont="1" applyBorder="1" applyAlignment="1">
      <alignment horizontal="center" vertical="center" wrapText="1"/>
    </xf>
    <xf numFmtId="6" fontId="26" fillId="0" borderId="45" xfId="11" applyNumberFormat="1" applyFont="1" applyBorder="1" applyAlignment="1">
      <alignment horizontal="center" vertical="center" wrapText="1"/>
    </xf>
    <xf numFmtId="0" fontId="25" fillId="5" borderId="43" xfId="11" applyFont="1" applyFill="1" applyBorder="1" applyAlignment="1">
      <alignment horizontal="center" vertical="center" wrapText="1"/>
    </xf>
    <xf numFmtId="0" fontId="26" fillId="6" borderId="47" xfId="11" applyFont="1" applyFill="1" applyBorder="1" applyAlignment="1">
      <alignment horizontal="center" vertical="center" wrapText="1"/>
    </xf>
    <xf numFmtId="0" fontId="26" fillId="0" borderId="47" xfId="11" applyFont="1" applyBorder="1" applyAlignment="1">
      <alignment horizontal="center" vertical="center" wrapText="1"/>
    </xf>
    <xf numFmtId="0" fontId="26" fillId="0" borderId="48" xfId="11" applyFont="1" applyBorder="1" applyAlignment="1">
      <alignment horizontal="center" vertical="center" wrapText="1"/>
    </xf>
    <xf numFmtId="0" fontId="26" fillId="0" borderId="50" xfId="11" applyFont="1" applyBorder="1" applyAlignment="1">
      <alignment horizontal="center" vertical="center" wrapText="1"/>
    </xf>
    <xf numFmtId="6" fontId="26" fillId="0" borderId="49" xfId="11" applyNumberFormat="1" applyFont="1" applyBorder="1" applyAlignment="1">
      <alignment horizontal="center" vertical="center" wrapText="1"/>
    </xf>
    <xf numFmtId="0" fontId="10" fillId="0" borderId="1" xfId="11" applyFont="1" applyBorder="1" applyAlignment="1">
      <alignment vertical="center" wrapText="1"/>
    </xf>
    <xf numFmtId="0" fontId="10" fillId="0" borderId="1" xfId="11" applyFont="1" applyBorder="1" applyAlignment="1">
      <alignment vertical="center"/>
    </xf>
    <xf numFmtId="0" fontId="50" fillId="0" borderId="1" xfId="58" applyFont="1" applyBorder="1" applyAlignment="1">
      <alignment vertical="center"/>
    </xf>
    <xf numFmtId="0" fontId="30" fillId="10" borderId="1" xfId="11" applyFont="1" applyFill="1" applyBorder="1" applyAlignment="1">
      <alignment vertical="center" wrapText="1"/>
    </xf>
    <xf numFmtId="0" fontId="26" fillId="6" borderId="46" xfId="11" applyFont="1" applyFill="1" applyBorder="1" applyAlignment="1">
      <alignment horizontal="center" vertical="center" wrapText="1"/>
    </xf>
    <xf numFmtId="6" fontId="26" fillId="7" borderId="44" xfId="11" applyNumberFormat="1" applyFont="1" applyFill="1" applyBorder="1" applyAlignment="1">
      <alignment horizontal="center" vertical="center" wrapText="1"/>
    </xf>
    <xf numFmtId="1" fontId="60" fillId="0" borderId="1" xfId="3" applyNumberFormat="1" applyFont="1" applyBorder="1" applyAlignment="1" applyProtection="1">
      <alignment horizontal="center" vertical="center" wrapText="1"/>
    </xf>
    <xf numFmtId="168" fontId="20" fillId="0" borderId="13" xfId="16" applyNumberFormat="1" applyFont="1" applyFill="1" applyBorder="1" applyAlignment="1" applyProtection="1">
      <alignment horizontal="center" vertical="center" wrapText="1"/>
    </xf>
    <xf numFmtId="0" fontId="61" fillId="0" borderId="26" xfId="11" applyFont="1" applyBorder="1" applyAlignment="1">
      <alignment horizontal="center" vertical="center" wrapText="1"/>
    </xf>
    <xf numFmtId="0" fontId="7" fillId="0" borderId="0" xfId="21" applyAlignment="1">
      <alignment vertical="center"/>
    </xf>
    <xf numFmtId="0" fontId="46" fillId="0" borderId="0" xfId="21" applyFont="1" applyAlignment="1">
      <alignment vertical="center"/>
    </xf>
    <xf numFmtId="0" fontId="7" fillId="0" borderId="0" xfId="21" applyAlignment="1">
      <alignment horizontal="center" vertical="center" wrapText="1"/>
    </xf>
    <xf numFmtId="0" fontId="46" fillId="0" borderId="0" xfId="21" applyFont="1" applyAlignment="1">
      <alignment horizontal="center" vertical="center" wrapText="1"/>
    </xf>
    <xf numFmtId="0" fontId="7" fillId="0" borderId="11" xfId="21" applyBorder="1" applyAlignment="1">
      <alignment vertical="center"/>
    </xf>
    <xf numFmtId="0" fontId="7" fillId="0" borderId="20" xfId="21" applyBorder="1" applyAlignment="1">
      <alignment vertical="center"/>
    </xf>
    <xf numFmtId="0" fontId="7" fillId="0" borderId="7" xfId="21" applyBorder="1" applyAlignment="1">
      <alignment vertical="center"/>
    </xf>
    <xf numFmtId="0" fontId="7" fillId="0" borderId="12" xfId="21" applyBorder="1" applyAlignment="1">
      <alignment vertical="center"/>
    </xf>
    <xf numFmtId="0" fontId="7" fillId="0" borderId="2" xfId="21" applyBorder="1" applyAlignment="1">
      <alignment vertical="center"/>
    </xf>
    <xf numFmtId="0" fontId="35" fillId="0" borderId="4" xfId="21" applyFont="1" applyBorder="1" applyAlignment="1">
      <alignment vertical="center"/>
    </xf>
    <xf numFmtId="170" fontId="36" fillId="0" borderId="11" xfId="22" applyNumberFormat="1" applyFont="1" applyBorder="1" applyAlignment="1">
      <alignment vertical="center"/>
    </xf>
    <xf numFmtId="0" fontId="36" fillId="0" borderId="11" xfId="21" applyFont="1" applyBorder="1" applyAlignment="1">
      <alignment horizontal="center" vertical="center"/>
    </xf>
    <xf numFmtId="0" fontId="1" fillId="0" borderId="0" xfId="21" applyFont="1" applyAlignment="1">
      <alignment horizontal="center" vertical="center"/>
    </xf>
    <xf numFmtId="172" fontId="7" fillId="0" borderId="0" xfId="21" applyNumberFormat="1" applyAlignment="1">
      <alignment vertical="center"/>
    </xf>
    <xf numFmtId="0" fontId="63" fillId="0" borderId="0" xfId="11" applyFont="1"/>
    <xf numFmtId="0" fontId="63" fillId="0" borderId="0" xfId="11" applyFont="1" applyAlignment="1">
      <alignment wrapText="1"/>
    </xf>
    <xf numFmtId="0" fontId="50" fillId="16" borderId="1" xfId="11" applyFont="1" applyFill="1" applyBorder="1" applyAlignment="1">
      <alignment horizontal="center" vertical="center"/>
    </xf>
    <xf numFmtId="168" fontId="40" fillId="17" borderId="24" xfId="16" applyNumberFormat="1" applyFont="1" applyFill="1" applyBorder="1" applyAlignment="1">
      <alignment vertical="center"/>
    </xf>
    <xf numFmtId="9" fontId="39" fillId="17" borderId="1" xfId="4" applyFont="1" applyFill="1" applyBorder="1" applyAlignment="1">
      <alignment horizontal="center" vertical="center"/>
    </xf>
    <xf numFmtId="0" fontId="20" fillId="0" borderId="23" xfId="11" applyFont="1" applyBorder="1" applyAlignment="1">
      <alignment horizontal="center" vertical="center" wrapText="1"/>
    </xf>
    <xf numFmtId="0" fontId="19" fillId="10" borderId="23" xfId="11" applyFont="1" applyFill="1" applyBorder="1" applyAlignment="1">
      <alignment vertical="center" wrapText="1"/>
    </xf>
    <xf numFmtId="0" fontId="52" fillId="11" borderId="45" xfId="11" applyFont="1" applyFill="1" applyBorder="1" applyAlignment="1">
      <alignment horizontal="center" vertical="center" wrapText="1"/>
    </xf>
    <xf numFmtId="4" fontId="19" fillId="0" borderId="14" xfId="13" applyNumberFormat="1" applyFont="1" applyBorder="1" applyAlignment="1" applyProtection="1">
      <alignment horizontal="center" vertical="center" wrapText="1"/>
    </xf>
    <xf numFmtId="0" fontId="0" fillId="0" borderId="65" xfId="0" applyBorder="1" applyAlignment="1">
      <alignment horizontal="center" vertical="center"/>
    </xf>
    <xf numFmtId="9" fontId="0" fillId="0" borderId="17" xfId="25" applyFont="1" applyBorder="1" applyAlignment="1">
      <alignment horizontal="center" vertical="center"/>
    </xf>
    <xf numFmtId="9" fontId="0" fillId="0" borderId="1" xfId="25" applyFont="1" applyBorder="1" applyAlignment="1">
      <alignment horizontal="center" vertical="center"/>
    </xf>
    <xf numFmtId="4" fontId="19" fillId="10" borderId="14" xfId="11" applyNumberFormat="1" applyFont="1" applyFill="1" applyBorder="1" applyAlignment="1">
      <alignment vertical="center" wrapText="1"/>
    </xf>
    <xf numFmtId="2" fontId="66" fillId="10" borderId="43" xfId="11" applyNumberFormat="1" applyFont="1" applyFill="1" applyBorder="1" applyAlignment="1">
      <alignment horizontal="center" vertical="center" wrapText="1"/>
    </xf>
    <xf numFmtId="0" fontId="19" fillId="10" borderId="24" xfId="11" applyFont="1" applyFill="1" applyBorder="1" applyAlignment="1">
      <alignment vertical="center" wrapText="1"/>
    </xf>
    <xf numFmtId="0" fontId="19" fillId="10" borderId="47" xfId="11" applyFont="1" applyFill="1" applyBorder="1" applyAlignment="1">
      <alignment vertical="center" wrapText="1"/>
    </xf>
    <xf numFmtId="0" fontId="20" fillId="0" borderId="47" xfId="11" applyFont="1" applyBorder="1" applyAlignment="1">
      <alignment horizontal="center" vertical="center" wrapText="1"/>
    </xf>
    <xf numFmtId="2" fontId="19" fillId="10" borderId="12" xfId="11" applyNumberFormat="1" applyFont="1" applyFill="1" applyBorder="1" applyAlignment="1">
      <alignment horizontal="center" vertical="center" wrapText="1"/>
    </xf>
    <xf numFmtId="0" fontId="19" fillId="10" borderId="70" xfId="11" applyFont="1" applyFill="1" applyBorder="1" applyAlignment="1">
      <alignment vertical="center" wrapText="1"/>
    </xf>
    <xf numFmtId="0" fontId="19" fillId="10" borderId="16" xfId="11" applyFont="1" applyFill="1" applyBorder="1" applyAlignment="1">
      <alignment vertical="center" wrapText="1"/>
    </xf>
    <xf numFmtId="4" fontId="19" fillId="10" borderId="16" xfId="11" applyNumberFormat="1" applyFont="1" applyFill="1" applyBorder="1" applyAlignment="1">
      <alignment vertical="center" wrapText="1"/>
    </xf>
    <xf numFmtId="0" fontId="19" fillId="10" borderId="46" xfId="11" applyFont="1" applyFill="1" applyBorder="1" applyAlignment="1">
      <alignment vertical="center" wrapText="1"/>
    </xf>
    <xf numFmtId="0" fontId="19" fillId="10" borderId="44" xfId="11" applyFont="1" applyFill="1" applyBorder="1" applyAlignment="1">
      <alignment vertical="center" wrapText="1"/>
    </xf>
    <xf numFmtId="2" fontId="72" fillId="10" borderId="43" xfId="11" applyNumberFormat="1" applyFont="1" applyFill="1" applyBorder="1" applyAlignment="1">
      <alignment horizontal="center" vertical="center" wrapText="1"/>
    </xf>
    <xf numFmtId="0" fontId="19" fillId="10" borderId="72" xfId="11" applyFont="1" applyFill="1" applyBorder="1" applyAlignment="1">
      <alignment vertical="center" wrapText="1"/>
    </xf>
    <xf numFmtId="4" fontId="19" fillId="0" borderId="26" xfId="13" applyNumberFormat="1" applyFont="1" applyBorder="1" applyAlignment="1" applyProtection="1">
      <alignment horizontal="center" vertical="center" wrapText="1"/>
    </xf>
    <xf numFmtId="0" fontId="19" fillId="13" borderId="73" xfId="11" applyFont="1" applyFill="1" applyBorder="1" applyAlignment="1">
      <alignment horizontal="center" vertical="center" wrapText="1"/>
    </xf>
    <xf numFmtId="0" fontId="19" fillId="13" borderId="74" xfId="11" applyFont="1" applyFill="1" applyBorder="1" applyAlignment="1">
      <alignment horizontal="center" vertical="center" wrapText="1"/>
    </xf>
    <xf numFmtId="0" fontId="19" fillId="13" borderId="68" xfId="11" applyFont="1" applyFill="1" applyBorder="1" applyAlignment="1">
      <alignment horizontal="center" vertical="center" wrapText="1"/>
    </xf>
    <xf numFmtId="0" fontId="19" fillId="12" borderId="43" xfId="11" applyFont="1" applyFill="1" applyBorder="1" applyAlignment="1">
      <alignment horizontal="center" vertical="center" wrapText="1"/>
    </xf>
    <xf numFmtId="0" fontId="28" fillId="13" borderId="62" xfId="11" applyFont="1" applyFill="1" applyBorder="1" applyAlignment="1">
      <alignment horizontal="center" vertical="center" wrapText="1"/>
    </xf>
    <xf numFmtId="0" fontId="28" fillId="13" borderId="53" xfId="11" applyFont="1" applyFill="1" applyBorder="1" applyAlignment="1">
      <alignment horizontal="center" vertical="center" wrapText="1"/>
    </xf>
    <xf numFmtId="0" fontId="28" fillId="13" borderId="43" xfId="11" applyFont="1" applyFill="1" applyBorder="1" applyAlignment="1">
      <alignment horizontal="center" vertical="center" wrapText="1"/>
    </xf>
    <xf numFmtId="43" fontId="30" fillId="0" borderId="0" xfId="11" applyNumberFormat="1" applyFont="1" applyAlignment="1">
      <alignment horizontal="center" vertical="center" wrapText="1"/>
    </xf>
    <xf numFmtId="0" fontId="57" fillId="0" borderId="0" xfId="0" applyFont="1" applyAlignment="1">
      <alignment wrapText="1"/>
    </xf>
    <xf numFmtId="0" fontId="57" fillId="0" borderId="0" xfId="11" applyFont="1" applyAlignment="1">
      <alignment vertical="center" wrapText="1"/>
    </xf>
    <xf numFmtId="0" fontId="73" fillId="0" borderId="0" xfId="11" applyFont="1" applyAlignment="1">
      <alignment horizontal="left" vertical="center" wrapText="1"/>
    </xf>
    <xf numFmtId="0" fontId="74" fillId="0" borderId="0" xfId="11" applyFont="1" applyAlignment="1">
      <alignment horizontal="left" vertical="center" wrapText="1"/>
    </xf>
    <xf numFmtId="0" fontId="75" fillId="0" borderId="0" xfId="11" applyFont="1" applyAlignment="1">
      <alignment horizontal="center" vertical="center" wrapText="1"/>
    </xf>
    <xf numFmtId="9" fontId="74" fillId="0" borderId="0" xfId="4" applyFont="1" applyBorder="1" applyAlignment="1" applyProtection="1">
      <alignment vertical="center" wrapText="1"/>
    </xf>
    <xf numFmtId="0" fontId="76" fillId="0" borderId="0" xfId="11" applyFont="1" applyAlignment="1">
      <alignment horizontal="center" vertical="center" wrapText="1"/>
    </xf>
    <xf numFmtId="0" fontId="74" fillId="0" borderId="0" xfId="11" applyFont="1" applyAlignment="1">
      <alignment horizontal="justify" vertical="center" wrapText="1"/>
    </xf>
    <xf numFmtId="44" fontId="20" fillId="0" borderId="1" xfId="59" applyFont="1" applyFill="1" applyBorder="1" applyAlignment="1">
      <alignment horizontal="center" vertical="center" wrapText="1"/>
    </xf>
    <xf numFmtId="168" fontId="79" fillId="0" borderId="54" xfId="23" applyNumberFormat="1" applyFont="1" applyBorder="1" applyAlignment="1">
      <alignment horizontal="center" vertical="center" wrapText="1"/>
    </xf>
    <xf numFmtId="0" fontId="80" fillId="0" borderId="54" xfId="21" applyFont="1" applyBorder="1" applyAlignment="1">
      <alignment horizontal="center" vertical="center" wrapText="1"/>
    </xf>
    <xf numFmtId="0" fontId="82" fillId="0" borderId="1" xfId="21" applyFont="1" applyBorder="1" applyAlignment="1">
      <alignment horizontal="center" vertical="center"/>
    </xf>
    <xf numFmtId="0" fontId="82" fillId="8" borderId="1" xfId="21" applyFont="1" applyFill="1" applyBorder="1" applyAlignment="1">
      <alignment horizontal="center" vertical="center"/>
    </xf>
    <xf numFmtId="0" fontId="83" fillId="8" borderId="1" xfId="21" applyFont="1" applyFill="1" applyBorder="1" applyAlignment="1">
      <alignment horizontal="center" vertical="center"/>
    </xf>
    <xf numFmtId="0" fontId="82" fillId="0" borderId="1" xfId="21" applyFont="1" applyBorder="1" applyAlignment="1">
      <alignment vertical="center"/>
    </xf>
    <xf numFmtId="0" fontId="84" fillId="0" borderId="1" xfId="0" applyFont="1" applyBorder="1" applyAlignment="1">
      <alignment vertical="center"/>
    </xf>
    <xf numFmtId="0" fontId="81" fillId="0" borderId="1" xfId="11" applyFont="1" applyBorder="1" applyAlignment="1">
      <alignment horizontal="center" vertical="center"/>
    </xf>
    <xf numFmtId="0" fontId="85" fillId="7" borderId="1" xfId="11" applyFont="1" applyFill="1" applyBorder="1" applyAlignment="1">
      <alignment horizontal="center" vertical="center"/>
    </xf>
    <xf numFmtId="0" fontId="86" fillId="3" borderId="32" xfId="11" applyFont="1" applyFill="1" applyBorder="1" applyAlignment="1">
      <alignment horizontal="center" vertical="center" wrapText="1"/>
    </xf>
    <xf numFmtId="0" fontId="86" fillId="3" borderId="33" xfId="11" applyFont="1" applyFill="1" applyBorder="1" applyAlignment="1">
      <alignment horizontal="center" vertical="center" wrapText="1"/>
    </xf>
    <xf numFmtId="0" fontId="86" fillId="3" borderId="34" xfId="11" applyFont="1" applyFill="1" applyBorder="1" applyAlignment="1">
      <alignment horizontal="center" vertical="center" wrapText="1"/>
    </xf>
    <xf numFmtId="0" fontId="15" fillId="0" borderId="26" xfId="11" applyFont="1" applyBorder="1" applyAlignment="1">
      <alignment horizontal="center" vertical="center" wrapText="1"/>
    </xf>
    <xf numFmtId="0" fontId="89" fillId="0" borderId="26" xfId="11" applyFont="1" applyBorder="1" applyAlignment="1">
      <alignment horizontal="center" vertical="center" wrapText="1"/>
    </xf>
    <xf numFmtId="17" fontId="29" fillId="0" borderId="0" xfId="11" applyNumberFormat="1" applyFont="1" applyAlignment="1">
      <alignment vertical="center"/>
    </xf>
    <xf numFmtId="0" fontId="91" fillId="8" borderId="1" xfId="21" applyFont="1" applyFill="1" applyBorder="1" applyAlignment="1">
      <alignment horizontal="center" vertical="center"/>
    </xf>
    <xf numFmtId="0" fontId="20" fillId="0" borderId="26" xfId="0" applyFont="1" applyBorder="1" applyAlignment="1">
      <alignment horizontal="center" vertical="center" wrapText="1"/>
    </xf>
    <xf numFmtId="4" fontId="19" fillId="0" borderId="14" xfId="0" applyNumberFormat="1" applyFont="1" applyBorder="1" applyAlignment="1">
      <alignment horizontal="center" vertical="center" wrapText="1"/>
    </xf>
    <xf numFmtId="4" fontId="19" fillId="0" borderId="16" xfId="0" applyNumberFormat="1" applyFont="1" applyBorder="1" applyAlignment="1">
      <alignment horizontal="center" vertical="center" wrapText="1"/>
    </xf>
    <xf numFmtId="0" fontId="93" fillId="15" borderId="1" xfId="0" applyFont="1" applyFill="1" applyBorder="1" applyAlignment="1">
      <alignment horizontal="center" vertical="center"/>
    </xf>
    <xf numFmtId="0" fontId="93" fillId="15" borderId="15" xfId="0" applyFont="1" applyFill="1" applyBorder="1" applyAlignment="1">
      <alignment horizontal="center" vertical="center"/>
    </xf>
    <xf numFmtId="0" fontId="94" fillId="15" borderId="15" xfId="0" applyFont="1" applyFill="1" applyBorder="1" applyAlignment="1">
      <alignment horizontal="center" vertical="center"/>
    </xf>
    <xf numFmtId="0" fontId="93" fillId="15" borderId="9" xfId="0" applyFont="1" applyFill="1" applyBorder="1" applyAlignment="1">
      <alignment horizontal="center" vertical="center"/>
    </xf>
    <xf numFmtId="0" fontId="93" fillId="15" borderId="76" xfId="0" applyFont="1" applyFill="1" applyBorder="1" applyAlignment="1">
      <alignment horizontal="center" vertical="center"/>
    </xf>
    <xf numFmtId="0" fontId="94" fillId="15" borderId="76" xfId="0" applyFont="1" applyFill="1" applyBorder="1" applyAlignment="1">
      <alignment horizontal="center" vertical="center"/>
    </xf>
    <xf numFmtId="0" fontId="95" fillId="0" borderId="14" xfId="0" applyFont="1" applyBorder="1" applyAlignment="1">
      <alignment wrapText="1"/>
    </xf>
    <xf numFmtId="14" fontId="95" fillId="0" borderId="1" xfId="0" applyNumberFormat="1" applyFont="1" applyBorder="1" applyAlignment="1">
      <alignment wrapText="1"/>
    </xf>
    <xf numFmtId="0" fontId="96" fillId="10" borderId="16" xfId="11" applyFont="1" applyFill="1" applyBorder="1" applyAlignment="1">
      <alignment vertical="center" wrapText="1"/>
    </xf>
    <xf numFmtId="168" fontId="95" fillId="0" borderId="13" xfId="16" applyNumberFormat="1" applyFont="1" applyBorder="1" applyAlignment="1">
      <alignment horizontal="center" vertical="center" wrapText="1"/>
    </xf>
    <xf numFmtId="4" fontId="95" fillId="0" borderId="1" xfId="13" applyNumberFormat="1" applyFont="1" applyBorder="1" applyAlignment="1">
      <alignment vertical="center" wrapText="1"/>
    </xf>
    <xf numFmtId="9" fontId="89" fillId="0" borderId="1" xfId="4" applyFont="1" applyBorder="1" applyAlignment="1">
      <alignment vertical="center"/>
    </xf>
    <xf numFmtId="14" fontId="95" fillId="0" borderId="1" xfId="3" applyNumberFormat="1" applyFont="1" applyBorder="1" applyAlignment="1">
      <alignment horizontal="center" vertical="center" wrapText="1"/>
    </xf>
    <xf numFmtId="0" fontId="96" fillId="10" borderId="70" xfId="11" applyFont="1" applyFill="1" applyBorder="1" applyAlignment="1">
      <alignment vertical="center" wrapText="1"/>
    </xf>
    <xf numFmtId="4" fontId="96" fillId="10" borderId="16" xfId="11" applyNumberFormat="1" applyFont="1" applyFill="1" applyBorder="1" applyAlignment="1">
      <alignment vertical="center" wrapText="1"/>
    </xf>
    <xf numFmtId="0" fontId="96" fillId="10" borderId="46" xfId="11" applyFont="1" applyFill="1" applyBorder="1" applyAlignment="1">
      <alignment vertical="center" wrapText="1"/>
    </xf>
    <xf numFmtId="0" fontId="96" fillId="10" borderId="72" xfId="11" applyFont="1" applyFill="1" applyBorder="1" applyAlignment="1">
      <alignment vertical="center" wrapText="1"/>
    </xf>
    <xf numFmtId="0" fontId="96" fillId="10" borderId="44" xfId="11" applyFont="1" applyFill="1" applyBorder="1" applyAlignment="1">
      <alignment vertical="center" wrapText="1"/>
    </xf>
    <xf numFmtId="44" fontId="95" fillId="0" borderId="1" xfId="59" applyFont="1" applyBorder="1" applyAlignment="1">
      <alignment horizontal="center" vertical="center" wrapText="1"/>
    </xf>
    <xf numFmtId="0" fontId="95" fillId="0" borderId="26" xfId="11" applyFont="1" applyBorder="1" applyAlignment="1">
      <alignment horizontal="center" vertical="center" wrapText="1"/>
    </xf>
    <xf numFmtId="0" fontId="98" fillId="11" borderId="45" xfId="11" applyFont="1" applyFill="1" applyBorder="1" applyAlignment="1">
      <alignment horizontal="center" vertical="center" wrapText="1"/>
    </xf>
    <xf numFmtId="2" fontId="97" fillId="10" borderId="43" xfId="11" applyNumberFormat="1" applyFont="1" applyFill="1" applyBorder="1" applyAlignment="1">
      <alignment horizontal="center" vertical="center" wrapText="1"/>
    </xf>
    <xf numFmtId="2" fontId="99" fillId="10" borderId="43" xfId="11" applyNumberFormat="1" applyFont="1" applyFill="1" applyBorder="1" applyAlignment="1">
      <alignment horizontal="center" vertical="center" wrapText="1"/>
    </xf>
    <xf numFmtId="2" fontId="96" fillId="10" borderId="12" xfId="11" applyNumberFormat="1" applyFont="1" applyFill="1" applyBorder="1" applyAlignment="1">
      <alignment horizontal="center" vertical="center" wrapText="1"/>
    </xf>
    <xf numFmtId="2" fontId="96" fillId="10" borderId="38" xfId="11" applyNumberFormat="1" applyFont="1" applyFill="1" applyBorder="1" applyAlignment="1">
      <alignment horizontal="center" vertical="center" wrapText="1"/>
    </xf>
    <xf numFmtId="2" fontId="96" fillId="10" borderId="39" xfId="11" applyNumberFormat="1" applyFont="1" applyFill="1" applyBorder="1" applyAlignment="1">
      <alignment horizontal="center" vertical="center" wrapText="1"/>
    </xf>
    <xf numFmtId="4" fontId="96" fillId="0" borderId="27" xfId="13" applyNumberFormat="1" applyFont="1" applyBorder="1" applyAlignment="1">
      <alignment vertical="center" wrapText="1"/>
    </xf>
    <xf numFmtId="0" fontId="96" fillId="0" borderId="35" xfId="11" applyFont="1" applyBorder="1" applyAlignment="1">
      <alignment horizontal="center" vertical="center" wrapText="1"/>
    </xf>
    <xf numFmtId="0" fontId="96" fillId="0" borderId="38" xfId="11" applyFont="1" applyBorder="1" applyAlignment="1">
      <alignment horizontal="center" vertical="center" wrapText="1"/>
    </xf>
    <xf numFmtId="0" fontId="96" fillId="0" borderId="37" xfId="11" applyFont="1" applyBorder="1" applyAlignment="1">
      <alignment horizontal="center" vertical="center" wrapText="1"/>
    </xf>
    <xf numFmtId="1" fontId="95" fillId="0" borderId="1" xfId="3" applyNumberFormat="1" applyFont="1" applyBorder="1" applyAlignment="1">
      <alignment horizontal="center" vertical="center" wrapText="1"/>
    </xf>
    <xf numFmtId="0" fontId="95" fillId="0" borderId="23" xfId="11" applyFont="1" applyBorder="1" applyAlignment="1">
      <alignment horizontal="center" vertical="center" wrapText="1"/>
    </xf>
    <xf numFmtId="4" fontId="19" fillId="0" borderId="16" xfId="11" applyNumberFormat="1" applyFont="1" applyBorder="1" applyAlignment="1">
      <alignment vertical="center" wrapText="1"/>
    </xf>
    <xf numFmtId="0" fontId="19" fillId="0" borderId="72" xfId="11" applyFont="1" applyBorder="1" applyAlignment="1">
      <alignment vertical="center" wrapText="1"/>
    </xf>
    <xf numFmtId="0" fontId="19" fillId="0" borderId="44" xfId="11" applyFont="1" applyBorder="1" applyAlignment="1">
      <alignment vertical="center" wrapText="1"/>
    </xf>
    <xf numFmtId="0" fontId="101" fillId="16" borderId="1" xfId="11" applyFont="1" applyFill="1" applyBorder="1" applyAlignment="1">
      <alignment horizontal="center" vertical="center"/>
    </xf>
    <xf numFmtId="0" fontId="61" fillId="0" borderId="49" xfId="11" applyFont="1" applyBorder="1" applyAlignment="1">
      <alignment horizontal="center" vertical="center" wrapText="1"/>
    </xf>
    <xf numFmtId="0" fontId="96" fillId="0" borderId="0" xfId="11" applyFont="1" applyAlignment="1">
      <alignment horizontal="center" vertical="center" wrapText="1"/>
    </xf>
    <xf numFmtId="0" fontId="28" fillId="13" borderId="32" xfId="11" applyFont="1" applyFill="1" applyBorder="1" applyAlignment="1">
      <alignment horizontal="center" vertical="center" wrapText="1"/>
    </xf>
    <xf numFmtId="0" fontId="28" fillId="13" borderId="34" xfId="11" applyFont="1" applyFill="1" applyBorder="1" applyAlignment="1">
      <alignment horizontal="center" vertical="center" wrapText="1"/>
    </xf>
    <xf numFmtId="2" fontId="66" fillId="10" borderId="71" xfId="11" applyNumberFormat="1" applyFont="1" applyFill="1" applyBorder="1" applyAlignment="1">
      <alignment horizontal="center" vertical="center" wrapText="1"/>
    </xf>
    <xf numFmtId="44" fontId="20" fillId="0" borderId="16" xfId="59" applyFont="1" applyFill="1" applyBorder="1" applyAlignment="1">
      <alignment horizontal="center" vertical="center" wrapText="1"/>
    </xf>
    <xf numFmtId="168" fontId="20" fillId="0" borderId="16" xfId="16" applyNumberFormat="1" applyFont="1" applyFill="1" applyBorder="1" applyAlignment="1" applyProtection="1">
      <alignment horizontal="center" vertical="center" wrapText="1"/>
    </xf>
    <xf numFmtId="4" fontId="19" fillId="0" borderId="44" xfId="13" applyNumberFormat="1" applyFont="1" applyBorder="1" applyAlignment="1" applyProtection="1">
      <alignment horizontal="center" vertical="center" wrapText="1"/>
    </xf>
    <xf numFmtId="0" fontId="61" fillId="0" borderId="44" xfId="11" applyFont="1" applyBorder="1" applyAlignment="1">
      <alignment horizontal="center" vertical="center" wrapText="1"/>
    </xf>
    <xf numFmtId="0" fontId="102" fillId="0" borderId="89" xfId="0" applyFont="1" applyBorder="1" applyAlignment="1">
      <alignment wrapText="1"/>
    </xf>
    <xf numFmtId="4" fontId="96" fillId="0" borderId="16" xfId="11" applyNumberFormat="1" applyFont="1" applyBorder="1" applyAlignment="1">
      <alignment vertical="center" wrapText="1"/>
    </xf>
    <xf numFmtId="0" fontId="96" fillId="0" borderId="72" xfId="11" applyFont="1" applyBorder="1" applyAlignment="1">
      <alignment vertical="center" wrapText="1"/>
    </xf>
    <xf numFmtId="0" fontId="96" fillId="0" borderId="44" xfId="11" applyFont="1" applyBorder="1" applyAlignment="1">
      <alignment vertical="center" wrapText="1"/>
    </xf>
    <xf numFmtId="0" fontId="0" fillId="0" borderId="0" xfId="11" applyFont="1" applyAlignment="1">
      <alignment vertical="center"/>
    </xf>
    <xf numFmtId="4" fontId="96" fillId="0" borderId="14" xfId="13" applyNumberFormat="1" applyFont="1" applyBorder="1" applyAlignment="1">
      <alignment horizontal="center" vertical="center" wrapText="1"/>
    </xf>
    <xf numFmtId="0" fontId="95" fillId="0" borderId="47" xfId="11" applyFont="1" applyBorder="1" applyAlignment="1">
      <alignment horizontal="center" vertical="center" wrapText="1"/>
    </xf>
    <xf numFmtId="4" fontId="96" fillId="0" borderId="26" xfId="13" applyNumberFormat="1" applyFont="1" applyBorder="1" applyAlignment="1">
      <alignment horizontal="center" vertical="center" wrapText="1"/>
    </xf>
    <xf numFmtId="0" fontId="19" fillId="10" borderId="90" xfId="11" applyFont="1" applyFill="1" applyBorder="1" applyAlignment="1">
      <alignment vertical="center" wrapText="1"/>
    </xf>
    <xf numFmtId="0" fontId="20" fillId="0" borderId="90" xfId="11" applyFont="1" applyBorder="1" applyAlignment="1">
      <alignment horizontal="center" vertical="center" wrapText="1"/>
    </xf>
    <xf numFmtId="0" fontId="96" fillId="10" borderId="90" xfId="11" applyFont="1" applyFill="1" applyBorder="1" applyAlignment="1">
      <alignment vertical="center" wrapText="1"/>
    </xf>
    <xf numFmtId="4" fontId="19" fillId="10" borderId="90" xfId="11" applyNumberFormat="1" applyFont="1" applyFill="1" applyBorder="1" applyAlignment="1">
      <alignment vertical="center" wrapText="1"/>
    </xf>
    <xf numFmtId="4" fontId="19" fillId="0" borderId="90" xfId="13" applyNumberFormat="1" applyFont="1" applyBorder="1" applyAlignment="1" applyProtection="1">
      <alignment horizontal="center" vertical="center" wrapText="1"/>
    </xf>
    <xf numFmtId="4" fontId="96" fillId="10" borderId="90" xfId="11" applyNumberFormat="1" applyFont="1" applyFill="1" applyBorder="1" applyAlignment="1">
      <alignment vertical="center" wrapText="1"/>
    </xf>
    <xf numFmtId="4" fontId="96" fillId="0" borderId="90" xfId="13" applyNumberFormat="1" applyFont="1" applyBorder="1" applyAlignment="1">
      <alignment horizontal="center" vertical="center" wrapText="1"/>
    </xf>
    <xf numFmtId="0" fontId="95" fillId="0" borderId="90" xfId="11" applyFont="1" applyBorder="1" applyAlignment="1">
      <alignment horizontal="center" vertical="center" wrapText="1"/>
    </xf>
    <xf numFmtId="0" fontId="105" fillId="0" borderId="21" xfId="11" applyFont="1" applyBorder="1" applyAlignment="1">
      <alignment horizontal="justify" vertical="center"/>
    </xf>
    <xf numFmtId="1" fontId="106" fillId="10" borderId="6" xfId="3" applyNumberFormat="1" applyFont="1" applyFill="1" applyBorder="1" applyAlignment="1">
      <alignment horizontal="center" vertical="center"/>
    </xf>
    <xf numFmtId="0" fontId="41" fillId="0" borderId="6" xfId="11" applyFont="1" applyBorder="1" applyAlignment="1">
      <alignment horizontal="center" vertical="center" wrapText="1"/>
    </xf>
    <xf numFmtId="168" fontId="11" fillId="0" borderId="22" xfId="16" applyNumberFormat="1" applyFont="1" applyBorder="1" applyAlignment="1">
      <alignment horizontal="center" vertical="center"/>
    </xf>
    <xf numFmtId="9" fontId="41" fillId="17" borderId="1" xfId="4" applyFont="1" applyFill="1" applyBorder="1" applyAlignment="1">
      <alignment horizontal="center" vertical="center"/>
    </xf>
    <xf numFmtId="168" fontId="107" fillId="17" borderId="24" xfId="16" applyNumberFormat="1" applyFont="1" applyFill="1" applyBorder="1" applyAlignment="1">
      <alignment vertical="center"/>
    </xf>
    <xf numFmtId="0" fontId="96" fillId="12" borderId="43" xfId="11" applyFont="1" applyFill="1" applyBorder="1" applyAlignment="1">
      <alignment horizontal="center" vertical="center" wrapText="1"/>
    </xf>
    <xf numFmtId="0" fontId="96" fillId="13" borderId="73" xfId="11" applyFont="1" applyFill="1" applyBorder="1" applyAlignment="1">
      <alignment horizontal="center" vertical="center" wrapText="1"/>
    </xf>
    <xf numFmtId="0" fontId="96" fillId="13" borderId="74" xfId="11" applyFont="1" applyFill="1" applyBorder="1" applyAlignment="1">
      <alignment horizontal="center" vertical="center" wrapText="1"/>
    </xf>
    <xf numFmtId="0" fontId="96" fillId="13" borderId="68" xfId="11" applyFont="1" applyFill="1" applyBorder="1" applyAlignment="1">
      <alignment horizontal="center" vertical="center" wrapText="1"/>
    </xf>
    <xf numFmtId="0" fontId="105" fillId="13" borderId="43" xfId="11" applyFont="1" applyFill="1" applyBorder="1" applyAlignment="1">
      <alignment horizontal="center" vertical="center" wrapText="1"/>
    </xf>
    <xf numFmtId="0" fontId="105" fillId="13" borderId="62" xfId="11" applyFont="1" applyFill="1" applyBorder="1" applyAlignment="1">
      <alignment horizontal="center" vertical="center" wrapText="1"/>
    </xf>
    <xf numFmtId="0" fontId="105" fillId="13" borderId="53" xfId="11" applyFont="1" applyFill="1" applyBorder="1" applyAlignment="1">
      <alignment horizontal="center" vertical="center" wrapText="1"/>
    </xf>
    <xf numFmtId="0" fontId="93" fillId="0" borderId="15" xfId="0" applyFont="1" applyBorder="1" applyAlignment="1">
      <alignment horizontal="center"/>
    </xf>
    <xf numFmtId="0" fontId="11" fillId="0" borderId="0" xfId="11" applyFont="1" applyAlignment="1">
      <alignment horizontal="center" vertical="center"/>
    </xf>
    <xf numFmtId="0" fontId="11" fillId="0" borderId="10" xfId="11" applyFont="1" applyBorder="1" applyAlignment="1">
      <alignment horizontal="center" vertical="center"/>
    </xf>
    <xf numFmtId="0" fontId="12" fillId="0" borderId="0" xfId="11" applyAlignment="1">
      <alignment horizontal="center" vertical="center"/>
    </xf>
    <xf numFmtId="14" fontId="20" fillId="0" borderId="1" xfId="0" applyNumberFormat="1" applyFont="1" applyBorder="1" applyAlignment="1">
      <alignment horizontal="center" vertical="center" wrapText="1"/>
    </xf>
    <xf numFmtId="0" fontId="20" fillId="0" borderId="13" xfId="0" applyFont="1" applyBorder="1" applyAlignment="1">
      <alignment horizontal="center" vertical="center" wrapText="1"/>
    </xf>
    <xf numFmtId="0" fontId="19" fillId="10" borderId="16" xfId="11" applyFont="1" applyFill="1" applyBorder="1" applyAlignment="1">
      <alignment horizontal="center" vertical="center" wrapText="1"/>
    </xf>
    <xf numFmtId="0" fontId="20" fillId="0" borderId="23" xfId="0" applyFont="1" applyBorder="1" applyAlignment="1">
      <alignment horizontal="center" vertical="center" wrapText="1"/>
    </xf>
    <xf numFmtId="4" fontId="20" fillId="0" borderId="1" xfId="13" applyNumberFormat="1" applyFont="1" applyBorder="1" applyAlignment="1" applyProtection="1">
      <alignment horizontal="center" vertical="center" wrapText="1"/>
    </xf>
    <xf numFmtId="9" fontId="15" fillId="0" borderId="1" xfId="4" applyFont="1" applyBorder="1" applyAlignment="1" applyProtection="1">
      <alignment horizontal="center" vertical="center"/>
    </xf>
    <xf numFmtId="9" fontId="15" fillId="0" borderId="1" xfId="0" applyNumberFormat="1" applyFont="1" applyBorder="1" applyAlignment="1">
      <alignment horizontal="center" vertical="center"/>
    </xf>
    <xf numFmtId="0" fontId="95" fillId="0" borderId="23" xfId="0" applyFont="1" applyBorder="1" applyAlignment="1">
      <alignment vertical="center" wrapText="1"/>
    </xf>
    <xf numFmtId="0" fontId="95" fillId="0" borderId="87" xfId="0" applyFont="1" applyBorder="1" applyAlignment="1">
      <alignment vertical="center" wrapText="1"/>
    </xf>
    <xf numFmtId="0" fontId="95" fillId="0" borderId="70" xfId="0" applyFont="1" applyBorder="1" applyAlignment="1">
      <alignment vertical="center" wrapText="1"/>
    </xf>
    <xf numFmtId="0" fontId="96" fillId="20" borderId="16" xfId="0" applyFont="1" applyFill="1" applyBorder="1" applyAlignment="1">
      <alignment wrapText="1"/>
    </xf>
    <xf numFmtId="0" fontId="96" fillId="20" borderId="9" xfId="0" applyFont="1" applyFill="1" applyBorder="1" applyAlignment="1">
      <alignment wrapText="1"/>
    </xf>
    <xf numFmtId="0" fontId="96" fillId="10" borderId="1" xfId="11" applyFont="1" applyFill="1" applyBorder="1" applyAlignment="1">
      <alignment vertical="center" wrapText="1"/>
    </xf>
    <xf numFmtId="14" fontId="95" fillId="0" borderId="9" xfId="0" applyNumberFormat="1" applyFont="1" applyBorder="1" applyAlignment="1">
      <alignment wrapText="1"/>
    </xf>
    <xf numFmtId="0" fontId="95" fillId="0" borderId="16" xfId="0" applyFont="1" applyBorder="1" applyAlignment="1">
      <alignment wrapText="1"/>
    </xf>
    <xf numFmtId="0" fontId="100" fillId="0" borderId="1" xfId="11" applyFont="1" applyBorder="1" applyAlignment="1">
      <alignment horizontal="center" vertical="center"/>
    </xf>
    <xf numFmtId="0" fontId="109" fillId="0" borderId="26" xfId="0" applyFont="1" applyBorder="1" applyAlignment="1">
      <alignment wrapText="1"/>
    </xf>
    <xf numFmtId="0" fontId="0" fillId="0" borderId="0" xfId="0" applyAlignment="1">
      <alignment horizontal="center"/>
    </xf>
    <xf numFmtId="0" fontId="29" fillId="0" borderId="0" xfId="0" applyFont="1"/>
    <xf numFmtId="0" fontId="63" fillId="0" borderId="0" xfId="0" applyFont="1"/>
    <xf numFmtId="0" fontId="0" fillId="0" borderId="1" xfId="0" applyBorder="1" applyAlignment="1">
      <alignment horizontal="center" vertical="center" wrapText="1"/>
    </xf>
    <xf numFmtId="0" fontId="0" fillId="0" borderId="15" xfId="0" applyBorder="1" applyAlignment="1">
      <alignment horizontal="center" vertical="center"/>
    </xf>
    <xf numFmtId="0" fontId="0" fillId="0" borderId="9" xfId="0" applyBorder="1" applyAlignment="1">
      <alignment horizontal="center" vertical="center"/>
    </xf>
    <xf numFmtId="0" fontId="0" fillId="0" borderId="76" xfId="0" applyBorder="1" applyAlignment="1">
      <alignment horizontal="center" vertical="center"/>
    </xf>
    <xf numFmtId="0" fontId="0" fillId="0" borderId="9" xfId="0" applyBorder="1" applyAlignment="1">
      <alignment horizontal="center" vertical="center" wrapText="1"/>
    </xf>
    <xf numFmtId="0" fontId="84" fillId="15" borderId="1" xfId="0" applyFont="1" applyFill="1" applyBorder="1" applyAlignment="1">
      <alignment horizontal="center" vertical="center"/>
    </xf>
    <xf numFmtId="0" fontId="84" fillId="15" borderId="15" xfId="0" applyFont="1" applyFill="1" applyBorder="1" applyAlignment="1">
      <alignment horizontal="center" vertical="center"/>
    </xf>
    <xf numFmtId="0" fontId="84" fillId="15" borderId="9" xfId="0" applyFont="1" applyFill="1" applyBorder="1" applyAlignment="1">
      <alignment horizontal="center" vertical="center"/>
    </xf>
    <xf numFmtId="0" fontId="84" fillId="15" borderId="76" xfId="0" applyFont="1" applyFill="1" applyBorder="1" applyAlignment="1">
      <alignment horizontal="center" vertical="center"/>
    </xf>
    <xf numFmtId="0" fontId="20" fillId="0" borderId="23" xfId="0" applyFont="1" applyBorder="1" applyAlignment="1">
      <alignment vertical="center" wrapText="1"/>
    </xf>
    <xf numFmtId="0" fontId="20" fillId="0" borderId="87" xfId="0" applyFont="1" applyBorder="1" applyAlignment="1">
      <alignment vertical="center" wrapText="1"/>
    </xf>
    <xf numFmtId="14" fontId="20" fillId="0" borderId="9" xfId="0" applyNumberFormat="1" applyFont="1" applyBorder="1" applyAlignment="1">
      <alignment horizontal="center" vertical="center" wrapText="1"/>
    </xf>
    <xf numFmtId="0" fontId="20" fillId="0" borderId="23" xfId="0" applyFont="1" applyBorder="1" applyAlignment="1">
      <alignment horizontal="left" vertical="center" wrapText="1"/>
    </xf>
    <xf numFmtId="0" fontId="20" fillId="0" borderId="87" xfId="0" applyFont="1" applyBorder="1" applyAlignment="1">
      <alignment horizontal="left" vertical="center" wrapText="1"/>
    </xf>
    <xf numFmtId="0" fontId="95" fillId="0" borderId="14" xfId="0" applyFont="1" applyBorder="1" applyAlignment="1">
      <alignment horizontal="center" vertical="center" wrapText="1"/>
    </xf>
    <xf numFmtId="0" fontId="57" fillId="0" borderId="9" xfId="0" applyFont="1" applyBorder="1" applyAlignment="1">
      <alignment horizontal="center" vertical="center"/>
    </xf>
    <xf numFmtId="0" fontId="0" fillId="0" borderId="98" xfId="0" applyBorder="1" applyAlignment="1">
      <alignment horizontal="center" vertical="center"/>
    </xf>
    <xf numFmtId="0" fontId="0" fillId="0" borderId="99" xfId="0" applyBorder="1" applyAlignment="1">
      <alignment horizontal="center" vertical="center"/>
    </xf>
    <xf numFmtId="0" fontId="0" fillId="0" borderId="100" xfId="0" applyBorder="1" applyAlignment="1">
      <alignment horizontal="center" vertical="center"/>
    </xf>
    <xf numFmtId="0" fontId="0" fillId="0" borderId="101" xfId="0" applyBorder="1" applyAlignment="1">
      <alignment horizontal="center" vertical="center"/>
    </xf>
    <xf numFmtId="0" fontId="0" fillId="0" borderId="13" xfId="0" applyBorder="1" applyAlignment="1">
      <alignment horizontal="center" vertical="center" wrapText="1"/>
    </xf>
    <xf numFmtId="0" fontId="0" fillId="0" borderId="96" xfId="0" applyBorder="1" applyAlignment="1">
      <alignment horizontal="center" vertical="center"/>
    </xf>
    <xf numFmtId="0" fontId="0" fillId="0" borderId="90" xfId="0" applyBorder="1" applyAlignment="1">
      <alignment horizontal="center" vertical="center"/>
    </xf>
    <xf numFmtId="0" fontId="0" fillId="0" borderId="91" xfId="0" applyBorder="1" applyAlignment="1">
      <alignment horizontal="center" vertical="center"/>
    </xf>
    <xf numFmtId="0" fontId="0" fillId="7" borderId="100" xfId="0" applyFill="1" applyBorder="1" applyAlignment="1">
      <alignment horizontal="center" vertical="center"/>
    </xf>
    <xf numFmtId="0" fontId="0" fillId="7" borderId="101" xfId="0" applyFill="1" applyBorder="1" applyAlignment="1">
      <alignment horizontal="center" vertical="center"/>
    </xf>
    <xf numFmtId="0" fontId="0" fillId="7" borderId="90" xfId="0" applyFill="1" applyBorder="1" applyAlignment="1">
      <alignment horizontal="center" vertical="center"/>
    </xf>
    <xf numFmtId="0" fontId="0" fillId="0" borderId="66" xfId="0" applyBorder="1" applyAlignment="1">
      <alignment horizontal="center" vertical="center"/>
    </xf>
    <xf numFmtId="0" fontId="0" fillId="0" borderId="67"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15" xfId="0" applyBorder="1" applyAlignment="1">
      <alignment horizontal="center" vertical="center" wrapText="1"/>
    </xf>
    <xf numFmtId="0" fontId="0" fillId="0" borderId="13" xfId="0" applyBorder="1" applyAlignment="1">
      <alignment horizontal="center" vertical="center"/>
    </xf>
    <xf numFmtId="14" fontId="95" fillId="0" borderId="1" xfId="0" applyNumberFormat="1" applyFont="1" applyBorder="1" applyAlignment="1">
      <alignment horizontal="center" vertical="center" wrapText="1"/>
    </xf>
    <xf numFmtId="0" fontId="95" fillId="0" borderId="23" xfId="0" applyFont="1" applyBorder="1" applyAlignment="1">
      <alignment horizontal="center" vertical="center" wrapText="1"/>
    </xf>
    <xf numFmtId="0" fontId="95" fillId="0" borderId="1" xfId="0" applyFont="1" applyBorder="1" applyAlignment="1">
      <alignment horizontal="center" vertical="center" wrapText="1"/>
    </xf>
    <xf numFmtId="0" fontId="95" fillId="0" borderId="87" xfId="0" applyFont="1" applyBorder="1" applyAlignment="1">
      <alignment horizontal="center" vertical="center" wrapText="1"/>
    </xf>
    <xf numFmtId="0" fontId="95" fillId="0" borderId="9" xfId="0" applyFont="1" applyBorder="1" applyAlignment="1">
      <alignment horizontal="center" vertical="center" wrapText="1"/>
    </xf>
    <xf numFmtId="0" fontId="95" fillId="0" borderId="23" xfId="0" applyFont="1" applyBorder="1" applyAlignment="1">
      <alignment horizontal="center" wrapText="1"/>
    </xf>
    <xf numFmtId="0" fontId="95" fillId="0" borderId="87" xfId="0" applyFont="1" applyBorder="1" applyAlignment="1">
      <alignment horizontal="center" wrapText="1"/>
    </xf>
    <xf numFmtId="14" fontId="95" fillId="0" borderId="9" xfId="0" applyNumberFormat="1" applyFont="1" applyBorder="1" applyAlignment="1">
      <alignment horizontal="center" vertical="center" wrapText="1"/>
    </xf>
    <xf numFmtId="0" fontId="95" fillId="0" borderId="16" xfId="0" applyFont="1" applyBorder="1" applyAlignment="1">
      <alignment horizontal="center" vertical="center" wrapText="1"/>
    </xf>
    <xf numFmtId="0" fontId="20" fillId="0" borderId="40" xfId="11" applyFont="1" applyBorder="1" applyAlignment="1">
      <alignment horizontal="center" vertical="center" wrapText="1"/>
    </xf>
    <xf numFmtId="44" fontId="20" fillId="0" borderId="40" xfId="59" applyFont="1" applyFill="1" applyBorder="1" applyAlignment="1">
      <alignment horizontal="center" vertical="center" wrapText="1"/>
    </xf>
    <xf numFmtId="1" fontId="60" fillId="0" borderId="40" xfId="3" applyNumberFormat="1" applyFont="1" applyBorder="1" applyAlignment="1" applyProtection="1">
      <alignment horizontal="center" vertical="center" wrapText="1"/>
    </xf>
    <xf numFmtId="4" fontId="20" fillId="0" borderId="40" xfId="13" applyNumberFormat="1" applyFont="1" applyBorder="1" applyAlignment="1" applyProtection="1">
      <alignment vertical="center" wrapText="1"/>
    </xf>
    <xf numFmtId="9" fontId="15" fillId="0" borderId="40" xfId="4" applyFont="1" applyBorder="1" applyAlignment="1" applyProtection="1">
      <alignment vertical="center"/>
    </xf>
    <xf numFmtId="14" fontId="20" fillId="0" borderId="40" xfId="3" applyNumberFormat="1" applyFont="1" applyBorder="1" applyAlignment="1" applyProtection="1">
      <alignment horizontal="center" vertical="center" wrapText="1"/>
    </xf>
    <xf numFmtId="168" fontId="20" fillId="0" borderId="40" xfId="16" applyNumberFormat="1" applyFont="1" applyFill="1" applyBorder="1" applyAlignment="1" applyProtection="1">
      <alignment horizontal="center" vertical="center" wrapText="1"/>
    </xf>
    <xf numFmtId="0" fontId="19" fillId="10" borderId="5" xfId="11" applyFont="1" applyFill="1" applyBorder="1" applyAlignment="1">
      <alignment vertical="center" wrapText="1"/>
    </xf>
    <xf numFmtId="0" fontId="19" fillId="10" borderId="0" xfId="11" applyFont="1" applyFill="1" applyAlignment="1">
      <alignment vertical="center" wrapText="1"/>
    </xf>
    <xf numFmtId="0" fontId="20" fillId="0" borderId="87" xfId="11" applyFont="1" applyBorder="1" applyAlignment="1">
      <alignment horizontal="center" vertical="center" wrapText="1"/>
    </xf>
    <xf numFmtId="44" fontId="20" fillId="0" borderId="9" xfId="59" applyFont="1" applyFill="1" applyBorder="1" applyAlignment="1">
      <alignment horizontal="center" vertical="center" wrapText="1"/>
    </xf>
    <xf numFmtId="1" fontId="60" fillId="0" borderId="9" xfId="3" applyNumberFormat="1" applyFont="1" applyBorder="1" applyAlignment="1" applyProtection="1">
      <alignment horizontal="center" vertical="center" wrapText="1"/>
    </xf>
    <xf numFmtId="4" fontId="20" fillId="0" borderId="9" xfId="13" applyNumberFormat="1" applyFont="1" applyBorder="1" applyAlignment="1" applyProtection="1">
      <alignment vertical="center" wrapText="1"/>
    </xf>
    <xf numFmtId="9" fontId="15" fillId="0" borderId="9" xfId="4" applyFont="1" applyBorder="1" applyAlignment="1" applyProtection="1">
      <alignment vertical="center"/>
    </xf>
    <xf numFmtId="14" fontId="20" fillId="0" borderId="9" xfId="3" applyNumberFormat="1" applyFont="1" applyBorder="1" applyAlignment="1" applyProtection="1">
      <alignment horizontal="center" vertical="center" wrapText="1"/>
    </xf>
    <xf numFmtId="168" fontId="20" fillId="0" borderId="96" xfId="16" applyNumberFormat="1" applyFont="1" applyFill="1" applyBorder="1" applyAlignment="1" applyProtection="1">
      <alignment horizontal="center" vertical="center" wrapText="1"/>
    </xf>
    <xf numFmtId="0" fontId="95" fillId="0" borderId="87" xfId="0" applyFont="1" applyBorder="1" applyAlignment="1">
      <alignment horizontal="left" vertical="center" wrapText="1"/>
    </xf>
    <xf numFmtId="0" fontId="96" fillId="20" borderId="16" xfId="0" applyFont="1" applyFill="1" applyBorder="1" applyAlignment="1">
      <alignment horizontal="center" vertical="center" wrapText="1"/>
    </xf>
    <xf numFmtId="173" fontId="96" fillId="10" borderId="16" xfId="11" applyNumberFormat="1" applyFont="1" applyFill="1" applyBorder="1" applyAlignment="1">
      <alignment horizontal="center" vertical="center" wrapText="1"/>
    </xf>
    <xf numFmtId="173" fontId="95" fillId="0" borderId="15" xfId="0" applyNumberFormat="1" applyFont="1" applyBorder="1" applyAlignment="1">
      <alignment horizontal="center" vertical="center" wrapText="1"/>
    </xf>
    <xf numFmtId="0" fontId="96" fillId="10" borderId="16" xfId="11" applyFont="1" applyFill="1" applyBorder="1" applyAlignment="1">
      <alignment horizontal="center" vertical="center" wrapText="1"/>
    </xf>
    <xf numFmtId="0" fontId="19" fillId="10" borderId="1" xfId="11" applyFont="1" applyFill="1" applyBorder="1" applyAlignment="1">
      <alignment horizontal="center" vertical="center" wrapText="1"/>
    </xf>
    <xf numFmtId="0" fontId="95" fillId="0" borderId="15" xfId="0" applyFont="1" applyBorder="1" applyAlignment="1">
      <alignment horizontal="center" vertical="center" wrapText="1"/>
    </xf>
    <xf numFmtId="0" fontId="20" fillId="0" borderId="14" xfId="11" applyFont="1" applyBorder="1" applyAlignment="1">
      <alignment horizontal="center" vertical="center" wrapText="1"/>
    </xf>
    <xf numFmtId="0" fontId="19" fillId="10" borderId="14" xfId="11" applyFont="1" applyFill="1" applyBorder="1" applyAlignment="1">
      <alignment vertical="center" wrapText="1"/>
    </xf>
    <xf numFmtId="0" fontId="96" fillId="10" borderId="23" xfId="11" applyFont="1" applyFill="1" applyBorder="1" applyAlignment="1">
      <alignment vertical="center" wrapText="1"/>
    </xf>
    <xf numFmtId="0" fontId="96" fillId="10" borderId="13" xfId="11" applyFont="1" applyFill="1" applyBorder="1" applyAlignment="1">
      <alignment vertical="center" wrapText="1"/>
    </xf>
    <xf numFmtId="4" fontId="96" fillId="10" borderId="14" xfId="11" applyNumberFormat="1" applyFont="1" applyFill="1" applyBorder="1" applyAlignment="1">
      <alignment vertical="center" wrapText="1"/>
    </xf>
    <xf numFmtId="0" fontId="96" fillId="10" borderId="47" xfId="11" applyFont="1" applyFill="1" applyBorder="1" applyAlignment="1">
      <alignment vertical="center" wrapText="1"/>
    </xf>
    <xf numFmtId="0" fontId="96" fillId="10" borderId="24" xfId="11" applyFont="1" applyFill="1" applyBorder="1" applyAlignment="1">
      <alignment vertical="center" wrapText="1"/>
    </xf>
    <xf numFmtId="0" fontId="96" fillId="10" borderId="26" xfId="11" applyFont="1" applyFill="1" applyBorder="1" applyAlignment="1">
      <alignment vertical="center" wrapText="1"/>
    </xf>
    <xf numFmtId="0" fontId="96" fillId="10" borderId="5" xfId="11" applyFont="1" applyFill="1" applyBorder="1" applyAlignment="1">
      <alignment vertical="center" wrapText="1"/>
    </xf>
    <xf numFmtId="0" fontId="95" fillId="0" borderId="87" xfId="11" applyFont="1" applyBorder="1" applyAlignment="1">
      <alignment horizontal="center" vertical="center" wrapText="1"/>
    </xf>
    <xf numFmtId="0" fontId="29" fillId="0" borderId="0" xfId="11" applyFont="1" applyAlignment="1">
      <alignment vertical="center" wrapText="1"/>
    </xf>
    <xf numFmtId="0" fontId="81" fillId="0" borderId="106" xfId="17" applyFont="1" applyBorder="1" applyAlignment="1">
      <alignment horizontal="left" vertical="center" wrapText="1"/>
    </xf>
    <xf numFmtId="0" fontId="81" fillId="0" borderId="107" xfId="21" applyFont="1" applyBorder="1" applyAlignment="1">
      <alignment horizontal="center" vertical="center"/>
    </xf>
    <xf numFmtId="0" fontId="92" fillId="0" borderId="108" xfId="0" applyFont="1" applyBorder="1" applyAlignment="1">
      <alignment horizontal="center" vertical="center"/>
    </xf>
    <xf numFmtId="0" fontId="92" fillId="0" borderId="109" xfId="0" applyFont="1" applyBorder="1" applyAlignment="1">
      <alignment horizontal="center" vertical="center"/>
    </xf>
    <xf numFmtId="0" fontId="92" fillId="0" borderId="106" xfId="0" applyFont="1" applyBorder="1" applyAlignment="1">
      <alignment horizontal="left" wrapText="1"/>
    </xf>
    <xf numFmtId="0" fontId="92" fillId="0" borderId="108" xfId="0" applyFont="1" applyBorder="1" applyAlignment="1">
      <alignment horizontal="center"/>
    </xf>
    <xf numFmtId="0" fontId="81" fillId="0" borderId="36" xfId="21" applyFont="1" applyBorder="1" applyAlignment="1">
      <alignment vertical="center"/>
    </xf>
    <xf numFmtId="0" fontId="81" fillId="0" borderId="25" xfId="21" applyFont="1" applyBorder="1" applyAlignment="1">
      <alignment vertical="center"/>
    </xf>
    <xf numFmtId="0" fontId="60" fillId="0" borderId="26" xfId="11" applyFont="1" applyBorder="1" applyAlignment="1">
      <alignment horizontal="center" vertical="center" wrapText="1"/>
    </xf>
    <xf numFmtId="0" fontId="89" fillId="0" borderId="44" xfId="0" applyFont="1" applyBorder="1" applyAlignment="1">
      <alignment horizontal="center" vertical="center" wrapText="1"/>
    </xf>
    <xf numFmtId="0" fontId="86" fillId="3" borderId="4" xfId="11" applyFont="1" applyFill="1" applyBorder="1" applyAlignment="1">
      <alignment horizontal="center" vertical="center" wrapText="1"/>
    </xf>
    <xf numFmtId="0" fontId="51" fillId="0" borderId="13" xfId="0" applyFont="1" applyBorder="1" applyAlignment="1">
      <alignment vertical="center"/>
    </xf>
    <xf numFmtId="0" fontId="101" fillId="16" borderId="24" xfId="11" applyFont="1" applyFill="1" applyBorder="1" applyAlignment="1">
      <alignment horizontal="center" vertical="center"/>
    </xf>
    <xf numFmtId="0" fontId="101" fillId="16" borderId="23" xfId="11" applyFont="1" applyFill="1" applyBorder="1" applyAlignment="1">
      <alignment horizontal="center" vertical="center"/>
    </xf>
    <xf numFmtId="0" fontId="100" fillId="0" borderId="24" xfId="11" applyFont="1" applyBorder="1" applyAlignment="1">
      <alignment horizontal="center" vertical="center"/>
    </xf>
    <xf numFmtId="0" fontId="101" fillId="16" borderId="27" xfId="11" applyFont="1" applyFill="1" applyBorder="1" applyAlignment="1">
      <alignment horizontal="center" vertical="center"/>
    </xf>
    <xf numFmtId="0" fontId="101" fillId="16" borderId="28" xfId="11" applyFont="1" applyFill="1" applyBorder="1" applyAlignment="1">
      <alignment horizontal="center" vertical="center"/>
    </xf>
    <xf numFmtId="0" fontId="12" fillId="0" borderId="8" xfId="11" applyBorder="1" applyAlignment="1">
      <alignment vertical="center"/>
    </xf>
    <xf numFmtId="0" fontId="12" fillId="0" borderId="4" xfId="11" applyBorder="1" applyAlignment="1">
      <alignment vertical="center"/>
    </xf>
    <xf numFmtId="0" fontId="50" fillId="0" borderId="23" xfId="21" applyFont="1" applyBorder="1" applyAlignment="1">
      <alignment vertical="center"/>
    </xf>
    <xf numFmtId="0" fontId="50" fillId="0" borderId="64" xfId="21" applyFont="1" applyBorder="1" applyAlignment="1">
      <alignment vertical="center"/>
    </xf>
    <xf numFmtId="0" fontId="51" fillId="0" borderId="39" xfId="0" applyFont="1" applyBorder="1" applyAlignment="1">
      <alignment vertical="center"/>
    </xf>
    <xf numFmtId="0" fontId="86" fillId="3" borderId="20" xfId="11" applyFont="1" applyFill="1" applyBorder="1" applyAlignment="1">
      <alignment horizontal="center" vertical="center" wrapText="1"/>
    </xf>
    <xf numFmtId="0" fontId="86" fillId="3" borderId="54" xfId="11" applyFont="1" applyFill="1" applyBorder="1" applyAlignment="1">
      <alignment horizontal="center" vertical="center" wrapText="1"/>
    </xf>
    <xf numFmtId="0" fontId="50" fillId="16" borderId="21" xfId="11" applyFont="1" applyFill="1" applyBorder="1" applyAlignment="1">
      <alignment horizontal="center" vertical="center"/>
    </xf>
    <xf numFmtId="0" fontId="50" fillId="16" borderId="6" xfId="11" applyFont="1" applyFill="1" applyBorder="1" applyAlignment="1">
      <alignment horizontal="center" vertical="center"/>
    </xf>
    <xf numFmtId="0" fontId="101" fillId="16" borderId="22" xfId="11" applyFont="1" applyFill="1" applyBorder="1" applyAlignment="1">
      <alignment horizontal="center" vertical="center"/>
    </xf>
    <xf numFmtId="0" fontId="101" fillId="16" borderId="64" xfId="11" applyFont="1" applyFill="1" applyBorder="1" applyAlignment="1">
      <alignment horizontal="center" vertical="center"/>
    </xf>
    <xf numFmtId="0" fontId="100" fillId="0" borderId="27" xfId="11" applyFont="1" applyBorder="1" applyAlignment="1">
      <alignment horizontal="center" vertical="center"/>
    </xf>
    <xf numFmtId="0" fontId="62" fillId="0" borderId="1" xfId="11" applyFont="1" applyBorder="1" applyAlignment="1">
      <alignment horizontal="center" vertical="center"/>
    </xf>
    <xf numFmtId="0" fontId="62" fillId="0" borderId="24" xfId="11" applyFont="1" applyBorder="1" applyAlignment="1">
      <alignment horizontal="center" vertical="center"/>
    </xf>
    <xf numFmtId="0" fontId="20" fillId="0" borderId="46" xfId="11" applyFont="1" applyBorder="1" applyAlignment="1">
      <alignment horizontal="center" vertical="center" wrapText="1"/>
    </xf>
    <xf numFmtId="0" fontId="20" fillId="0" borderId="1" xfId="11" applyFont="1" applyBorder="1" applyAlignment="1">
      <alignment horizontal="center" vertical="center" wrapText="1"/>
    </xf>
    <xf numFmtId="0" fontId="20" fillId="0" borderId="1" xfId="0" applyFont="1" applyBorder="1" applyAlignment="1">
      <alignment horizontal="center" vertical="center" wrapText="1"/>
    </xf>
    <xf numFmtId="2" fontId="99" fillId="10" borderId="71" xfId="11" applyNumberFormat="1" applyFont="1" applyFill="1" applyBorder="1" applyAlignment="1">
      <alignment horizontal="center" vertical="center" wrapText="1"/>
    </xf>
    <xf numFmtId="0" fontId="19" fillId="10" borderId="51" xfId="11" applyFont="1" applyFill="1" applyBorder="1" applyAlignment="1">
      <alignment vertical="center" wrapText="1"/>
    </xf>
    <xf numFmtId="0" fontId="20" fillId="0" borderId="48" xfId="11" applyFont="1" applyBorder="1" applyAlignment="1">
      <alignment horizontal="center" vertical="center" wrapText="1"/>
    </xf>
    <xf numFmtId="0" fontId="19" fillId="10" borderId="110" xfId="11" applyFont="1" applyFill="1" applyBorder="1" applyAlignment="1">
      <alignment vertical="center" wrapText="1"/>
    </xf>
    <xf numFmtId="2" fontId="97" fillId="10" borderId="3" xfId="11" applyNumberFormat="1" applyFont="1" applyFill="1" applyBorder="1" applyAlignment="1">
      <alignment horizontal="center" vertical="center" wrapText="1"/>
    </xf>
    <xf numFmtId="0" fontId="96" fillId="10" borderId="7" xfId="11" applyFont="1" applyFill="1" applyBorder="1" applyAlignment="1">
      <alignment vertical="center" wrapText="1"/>
    </xf>
    <xf numFmtId="0" fontId="98" fillId="11" borderId="2" xfId="11" applyFont="1" applyFill="1" applyBorder="1" applyAlignment="1">
      <alignment horizontal="center" vertical="center" wrapText="1"/>
    </xf>
    <xf numFmtId="0" fontId="95" fillId="0" borderId="51" xfId="11" applyFont="1" applyBorder="1" applyAlignment="1">
      <alignment vertical="center" wrapText="1"/>
    </xf>
    <xf numFmtId="0" fontId="95" fillId="0" borderId="47" xfId="11" applyFont="1" applyBorder="1" applyAlignment="1">
      <alignment vertical="center" wrapText="1"/>
    </xf>
    <xf numFmtId="0" fontId="95" fillId="0" borderId="48" xfId="11" applyFont="1" applyBorder="1" applyAlignment="1">
      <alignment horizontal="center" vertical="center" wrapText="1"/>
    </xf>
    <xf numFmtId="0" fontId="95" fillId="0" borderId="50" xfId="11" applyFont="1" applyBorder="1" applyAlignment="1">
      <alignment vertical="center" wrapText="1"/>
    </xf>
    <xf numFmtId="0" fontId="95" fillId="0" borderId="46" xfId="11" applyFont="1" applyBorder="1" applyAlignment="1">
      <alignment vertical="center" wrapText="1"/>
    </xf>
    <xf numFmtId="0" fontId="112" fillId="3" borderId="1" xfId="11" applyFont="1" applyFill="1" applyBorder="1" applyAlignment="1">
      <alignment horizontal="center" vertical="center" wrapText="1"/>
    </xf>
    <xf numFmtId="0" fontId="62" fillId="18" borderId="25" xfId="11" applyFont="1" applyFill="1" applyBorder="1" applyAlignment="1">
      <alignment horizontal="center" vertical="center"/>
    </xf>
    <xf numFmtId="0" fontId="46" fillId="0" borderId="51" xfId="11" applyFont="1" applyBorder="1" applyAlignment="1">
      <alignment horizontal="left" vertical="center" wrapText="1"/>
    </xf>
    <xf numFmtId="0" fontId="46" fillId="0" borderId="47" xfId="11" applyFont="1" applyBorder="1" applyAlignment="1">
      <alignment horizontal="left" vertical="center" wrapText="1"/>
    </xf>
    <xf numFmtId="0" fontId="46" fillId="0" borderId="47" xfId="0" applyFont="1" applyBorder="1" applyAlignment="1">
      <alignment horizontal="left" vertical="center" wrapText="1"/>
    </xf>
    <xf numFmtId="0" fontId="51" fillId="0" borderId="47" xfId="0" applyFont="1" applyBorder="1" applyAlignment="1">
      <alignment horizontal="justify" vertical="center" wrapText="1"/>
    </xf>
    <xf numFmtId="0" fontId="51" fillId="0" borderId="47" xfId="0" applyFont="1" applyBorder="1" applyAlignment="1">
      <alignment horizontal="left" vertical="center" wrapText="1"/>
    </xf>
    <xf numFmtId="0" fontId="63" fillId="0" borderId="47" xfId="0" applyFont="1" applyBorder="1" applyAlignment="1">
      <alignment wrapText="1"/>
    </xf>
    <xf numFmtId="0" fontId="51" fillId="0" borderId="48" xfId="0" applyFont="1" applyBorder="1" applyAlignment="1">
      <alignment horizontal="justify" vertical="center" wrapText="1"/>
    </xf>
    <xf numFmtId="0" fontId="16" fillId="4" borderId="13" xfId="11" applyFont="1" applyFill="1" applyBorder="1" applyAlignment="1">
      <alignment horizontal="center" vertical="center" wrapText="1"/>
    </xf>
    <xf numFmtId="0" fontId="16" fillId="4" borderId="14" xfId="11" applyFont="1" applyFill="1" applyBorder="1" applyAlignment="1">
      <alignment horizontal="center" vertical="center" wrapText="1"/>
    </xf>
    <xf numFmtId="0" fontId="16" fillId="0" borderId="17" xfId="11" applyFont="1" applyBorder="1" applyAlignment="1">
      <alignment horizontal="center" vertical="center" wrapText="1"/>
    </xf>
    <xf numFmtId="0" fontId="16" fillId="0" borderId="18" xfId="11" applyFont="1" applyBorder="1" applyAlignment="1">
      <alignment horizontal="center" vertical="center" wrapText="1"/>
    </xf>
    <xf numFmtId="0" fontId="16" fillId="0" borderId="19" xfId="11" applyFont="1" applyBorder="1" applyAlignment="1">
      <alignment horizontal="center" vertical="center" wrapText="1"/>
    </xf>
    <xf numFmtId="0" fontId="96" fillId="13" borderId="54" xfId="11" applyFont="1" applyFill="1" applyBorder="1" applyAlignment="1">
      <alignment horizontal="center" vertical="center" wrapText="1"/>
    </xf>
    <xf numFmtId="0" fontId="96" fillId="13" borderId="71" xfId="11" applyFont="1" applyFill="1" applyBorder="1" applyAlignment="1">
      <alignment horizontal="center" vertical="center" wrapText="1"/>
    </xf>
    <xf numFmtId="0" fontId="96" fillId="13" borderId="4" xfId="11" applyFont="1" applyFill="1" applyBorder="1" applyAlignment="1">
      <alignment horizontal="center" vertical="center" wrapText="1"/>
    </xf>
    <xf numFmtId="0" fontId="96" fillId="13" borderId="20" xfId="11" applyFont="1" applyFill="1" applyBorder="1" applyAlignment="1">
      <alignment horizontal="center" vertical="center" wrapText="1"/>
    </xf>
    <xf numFmtId="0" fontId="96" fillId="13" borderId="3" xfId="11" applyFont="1" applyFill="1" applyBorder="1" applyAlignment="1">
      <alignment horizontal="center" vertical="center" wrapText="1"/>
    </xf>
    <xf numFmtId="0" fontId="96" fillId="13" borderId="2" xfId="11" applyFont="1" applyFill="1" applyBorder="1" applyAlignment="1">
      <alignment horizontal="center" vertical="center" wrapText="1"/>
    </xf>
    <xf numFmtId="0" fontId="106" fillId="13" borderId="20" xfId="11" applyFont="1" applyFill="1" applyBorder="1" applyAlignment="1">
      <alignment horizontal="center" vertical="center" wrapText="1"/>
    </xf>
    <xf numFmtId="0" fontId="106" fillId="13" borderId="2" xfId="11" applyFont="1" applyFill="1" applyBorder="1" applyAlignment="1">
      <alignment horizontal="center" vertical="center" wrapText="1"/>
    </xf>
    <xf numFmtId="0" fontId="96" fillId="13" borderId="74" xfId="11" applyFont="1" applyFill="1" applyBorder="1" applyAlignment="1">
      <alignment horizontal="center" vertical="center" wrapText="1"/>
    </xf>
    <xf numFmtId="0" fontId="96" fillId="13" borderId="69" xfId="11" applyFont="1" applyFill="1" applyBorder="1" applyAlignment="1">
      <alignment horizontal="center" vertical="center" wrapText="1"/>
    </xf>
    <xf numFmtId="2" fontId="97" fillId="19" borderId="9" xfId="11" applyNumberFormat="1" applyFont="1" applyFill="1" applyBorder="1" applyAlignment="1">
      <alignment horizontal="center" vertical="center" wrapText="1"/>
    </xf>
    <xf numFmtId="2" fontId="97" fillId="19" borderId="1" xfId="11" applyNumberFormat="1" applyFont="1" applyFill="1" applyBorder="1" applyAlignment="1">
      <alignment horizontal="center" vertical="center" wrapText="1"/>
    </xf>
    <xf numFmtId="0" fontId="97" fillId="19" borderId="46" xfId="11" applyFont="1" applyFill="1" applyBorder="1" applyAlignment="1">
      <alignment horizontal="center" vertical="center" wrapText="1"/>
    </xf>
    <xf numFmtId="0" fontId="97" fillId="19" borderId="47" xfId="11" applyFont="1" applyFill="1" applyBorder="1" applyAlignment="1">
      <alignment horizontal="center" vertical="center" wrapText="1"/>
    </xf>
    <xf numFmtId="2" fontId="97" fillId="19" borderId="21" xfId="11" applyNumberFormat="1" applyFont="1" applyFill="1" applyBorder="1" applyAlignment="1">
      <alignment horizontal="center" vertical="center" wrapText="1"/>
    </xf>
    <xf numFmtId="2" fontId="97" fillId="19" borderId="23" xfId="11" applyNumberFormat="1" applyFont="1" applyFill="1" applyBorder="1" applyAlignment="1">
      <alignment horizontal="center" vertical="center" wrapText="1"/>
    </xf>
    <xf numFmtId="2" fontId="97" fillId="10" borderId="10" xfId="11" applyNumberFormat="1" applyFont="1" applyFill="1" applyBorder="1" applyAlignment="1">
      <alignment horizontal="center" vertical="center" wrapText="1"/>
    </xf>
    <xf numFmtId="2" fontId="97" fillId="10" borderId="69" xfId="11" applyNumberFormat="1" applyFont="1" applyFill="1" applyBorder="1" applyAlignment="1">
      <alignment horizontal="center" vertical="center" wrapText="1"/>
    </xf>
    <xf numFmtId="0" fontId="95" fillId="0" borderId="13" xfId="11" applyFont="1" applyBorder="1" applyAlignment="1">
      <alignment horizontal="center" vertical="center" wrapText="1"/>
    </xf>
    <xf numFmtId="0" fontId="95" fillId="0" borderId="15" xfId="11" applyFont="1" applyBorder="1" applyAlignment="1">
      <alignment horizontal="center" vertical="center" wrapText="1"/>
    </xf>
    <xf numFmtId="0" fontId="96" fillId="10" borderId="13" xfId="11" applyFont="1" applyFill="1" applyBorder="1" applyAlignment="1">
      <alignment horizontal="center" vertical="center" wrapText="1"/>
    </xf>
    <xf numFmtId="0" fontId="96" fillId="10" borderId="15" xfId="11" applyFont="1" applyFill="1" applyBorder="1" applyAlignment="1">
      <alignment horizontal="center" vertical="center" wrapText="1"/>
    </xf>
    <xf numFmtId="0" fontId="96" fillId="0" borderId="37" xfId="11" applyFont="1" applyBorder="1" applyAlignment="1">
      <alignment horizontal="center" vertical="center" wrapText="1"/>
    </xf>
    <xf numFmtId="0" fontId="96" fillId="0" borderId="38" xfId="11" applyFont="1" applyBorder="1" applyAlignment="1">
      <alignment horizontal="center" vertical="center" wrapText="1"/>
    </xf>
    <xf numFmtId="0" fontId="96" fillId="0" borderId="35" xfId="11" applyFont="1" applyBorder="1" applyAlignment="1">
      <alignment horizontal="center" vertical="center" wrapText="1"/>
    </xf>
    <xf numFmtId="2" fontId="96" fillId="10" borderId="39" xfId="11" applyNumberFormat="1" applyFont="1" applyFill="1" applyBorder="1" applyAlignment="1">
      <alignment horizontal="center" vertical="center" wrapText="1"/>
    </xf>
    <xf numFmtId="2" fontId="96" fillId="10" borderId="38" xfId="11" applyNumberFormat="1" applyFont="1" applyFill="1" applyBorder="1" applyAlignment="1">
      <alignment horizontal="center" vertical="center" wrapText="1"/>
    </xf>
    <xf numFmtId="0" fontId="103" fillId="14" borderId="4" xfId="11" applyFont="1" applyFill="1" applyBorder="1" applyAlignment="1">
      <alignment horizontal="center" vertical="center"/>
    </xf>
    <xf numFmtId="0" fontId="103" fillId="14" borderId="11" xfId="11" applyFont="1" applyFill="1" applyBorder="1" applyAlignment="1">
      <alignment horizontal="center" vertical="center"/>
    </xf>
    <xf numFmtId="0" fontId="103" fillId="14" borderId="20" xfId="11" applyFont="1" applyFill="1" applyBorder="1" applyAlignment="1">
      <alignment horizontal="center" vertical="center"/>
    </xf>
    <xf numFmtId="0" fontId="104" fillId="14" borderId="4" xfId="11" applyFont="1" applyFill="1" applyBorder="1" applyAlignment="1">
      <alignment horizontal="center" vertical="center"/>
    </xf>
    <xf numFmtId="0" fontId="104" fillId="14" borderId="11" xfId="11" applyFont="1" applyFill="1" applyBorder="1" applyAlignment="1">
      <alignment horizontal="center" vertical="center"/>
    </xf>
    <xf numFmtId="0" fontId="104" fillId="14" borderId="20" xfId="11" applyFont="1" applyFill="1" applyBorder="1" applyAlignment="1">
      <alignment horizontal="center" vertical="center"/>
    </xf>
    <xf numFmtId="0" fontId="104" fillId="14" borderId="0" xfId="11" applyFont="1" applyFill="1" applyAlignment="1">
      <alignment horizontal="center" vertical="center"/>
    </xf>
    <xf numFmtId="0" fontId="104" fillId="14" borderId="7" xfId="11" applyFont="1" applyFill="1" applyBorder="1" applyAlignment="1">
      <alignment horizontal="center" vertical="center"/>
    </xf>
    <xf numFmtId="0" fontId="104" fillId="14" borderId="12" xfId="11" applyFont="1" applyFill="1" applyBorder="1" applyAlignment="1">
      <alignment horizontal="center" vertical="center"/>
    </xf>
    <xf numFmtId="0" fontId="104" fillId="14" borderId="2" xfId="11" applyFont="1" applyFill="1" applyBorder="1" applyAlignment="1">
      <alignment horizontal="center" vertical="center"/>
    </xf>
    <xf numFmtId="0" fontId="96" fillId="0" borderId="23" xfId="11" applyFont="1" applyBorder="1" applyAlignment="1">
      <alignment horizontal="left" vertical="center" wrapText="1"/>
    </xf>
    <xf numFmtId="0" fontId="96" fillId="0" borderId="1" xfId="11" applyFont="1" applyBorder="1" applyAlignment="1">
      <alignment horizontal="left" vertical="center" wrapText="1"/>
    </xf>
    <xf numFmtId="14" fontId="41" fillId="0" borderId="1" xfId="4" applyNumberFormat="1" applyFont="1" applyBorder="1" applyAlignment="1">
      <alignment horizontal="center" vertical="center"/>
    </xf>
    <xf numFmtId="14" fontId="41" fillId="0" borderId="24" xfId="4" applyNumberFormat="1" applyFont="1" applyBorder="1" applyAlignment="1">
      <alignment horizontal="center" vertical="center"/>
    </xf>
    <xf numFmtId="0" fontId="96" fillId="0" borderId="64" xfId="11" applyFont="1" applyBorder="1" applyAlignment="1">
      <alignment horizontal="left" vertical="center" wrapText="1"/>
    </xf>
    <xf numFmtId="0" fontId="96" fillId="0" borderId="27" xfId="11" applyFont="1" applyBorder="1" applyAlignment="1">
      <alignment horizontal="left" vertical="center" wrapText="1"/>
    </xf>
    <xf numFmtId="2" fontId="97" fillId="10" borderId="27" xfId="11" applyNumberFormat="1" applyFont="1" applyFill="1" applyBorder="1" applyAlignment="1">
      <alignment horizontal="center" vertical="center"/>
    </xf>
    <xf numFmtId="2" fontId="97" fillId="10" borderId="28" xfId="11" applyNumberFormat="1" applyFont="1" applyFill="1" applyBorder="1" applyAlignment="1">
      <alignment horizontal="center" vertical="center"/>
    </xf>
    <xf numFmtId="0" fontId="54" fillId="14" borderId="4" xfId="11" applyFont="1" applyFill="1" applyBorder="1" applyAlignment="1">
      <alignment horizontal="center" vertical="center"/>
    </xf>
    <xf numFmtId="0" fontId="54" fillId="14" borderId="11" xfId="11" applyFont="1" applyFill="1" applyBorder="1" applyAlignment="1">
      <alignment horizontal="center" vertical="center"/>
    </xf>
    <xf numFmtId="0" fontId="54" fillId="14" borderId="20" xfId="11" applyFont="1" applyFill="1" applyBorder="1" applyAlignment="1">
      <alignment horizontal="center" vertical="center"/>
    </xf>
    <xf numFmtId="0" fontId="53" fillId="14" borderId="4" xfId="11" applyFont="1" applyFill="1" applyBorder="1" applyAlignment="1">
      <alignment horizontal="center" vertical="center"/>
    </xf>
    <xf numFmtId="0" fontId="53" fillId="14" borderId="11" xfId="11" applyFont="1" applyFill="1" applyBorder="1" applyAlignment="1">
      <alignment horizontal="center" vertical="center"/>
    </xf>
    <xf numFmtId="0" fontId="53" fillId="14" borderId="20" xfId="11" applyFont="1" applyFill="1" applyBorder="1" applyAlignment="1">
      <alignment horizontal="center" vertical="center"/>
    </xf>
    <xf numFmtId="0" fontId="53" fillId="14" borderId="0" xfId="11" applyFont="1" applyFill="1" applyAlignment="1">
      <alignment horizontal="center" vertical="center"/>
    </xf>
    <xf numFmtId="0" fontId="53" fillId="14" borderId="7" xfId="11" applyFont="1" applyFill="1" applyBorder="1" applyAlignment="1">
      <alignment horizontal="center" vertical="center"/>
    </xf>
    <xf numFmtId="0" fontId="53" fillId="14" borderId="12" xfId="11" applyFont="1" applyFill="1" applyBorder="1" applyAlignment="1">
      <alignment horizontal="center" vertical="center"/>
    </xf>
    <xf numFmtId="0" fontId="53" fillId="14" borderId="2" xfId="11" applyFont="1" applyFill="1" applyBorder="1" applyAlignment="1">
      <alignment horizontal="center" vertical="center"/>
    </xf>
    <xf numFmtId="0" fontId="19" fillId="0" borderId="23" xfId="11" applyFont="1" applyBorder="1" applyAlignment="1">
      <alignment horizontal="left" vertical="center" wrapText="1"/>
    </xf>
    <xf numFmtId="0" fontId="19" fillId="0" borderId="1" xfId="11" applyFont="1" applyBorder="1" applyAlignment="1">
      <alignment horizontal="left" vertical="center" wrapText="1"/>
    </xf>
    <xf numFmtId="14" fontId="39" fillId="0" borderId="1" xfId="4" applyNumberFormat="1" applyFont="1" applyBorder="1" applyAlignment="1">
      <alignment horizontal="center" vertical="center"/>
    </xf>
    <xf numFmtId="14" fontId="39" fillId="0" borderId="24" xfId="4" applyNumberFormat="1" applyFont="1" applyBorder="1" applyAlignment="1">
      <alignment horizontal="center" vertical="center"/>
    </xf>
    <xf numFmtId="0" fontId="19" fillId="0" borderId="64" xfId="11" applyFont="1" applyBorder="1" applyAlignment="1">
      <alignment horizontal="left" vertical="center" wrapText="1"/>
    </xf>
    <xf numFmtId="0" fontId="19" fillId="0" borderId="27" xfId="11" applyFont="1" applyBorder="1" applyAlignment="1">
      <alignment horizontal="left" vertical="center" wrapText="1"/>
    </xf>
    <xf numFmtId="2" fontId="65" fillId="10" borderId="27" xfId="11" applyNumberFormat="1" applyFont="1" applyFill="1" applyBorder="1" applyAlignment="1">
      <alignment horizontal="center" vertical="center"/>
    </xf>
    <xf numFmtId="2" fontId="65" fillId="10" borderId="28" xfId="11" applyNumberFormat="1" applyFont="1" applyFill="1" applyBorder="1" applyAlignment="1">
      <alignment horizontal="center" vertical="center"/>
    </xf>
    <xf numFmtId="0" fontId="106" fillId="12" borderId="29" xfId="11" applyFont="1" applyFill="1" applyBorder="1" applyAlignment="1">
      <alignment horizontal="center" vertical="center" wrapText="1"/>
    </xf>
    <xf numFmtId="0" fontId="106" fillId="12" borderId="30" xfId="11" applyFont="1" applyFill="1" applyBorder="1" applyAlignment="1">
      <alignment horizontal="center" vertical="center" wrapText="1"/>
    </xf>
    <xf numFmtId="0" fontId="106" fillId="12" borderId="31" xfId="11" applyFont="1" applyFill="1" applyBorder="1" applyAlignment="1">
      <alignment horizontal="center" vertical="center" wrapText="1"/>
    </xf>
    <xf numFmtId="0" fontId="96" fillId="12" borderId="29" xfId="11" applyFont="1" applyFill="1" applyBorder="1" applyAlignment="1">
      <alignment horizontal="center" vertical="center" wrapText="1"/>
    </xf>
    <xf numFmtId="0" fontId="96" fillId="12" borderId="31" xfId="11" applyFont="1" applyFill="1" applyBorder="1" applyAlignment="1">
      <alignment horizontal="center" vertical="center" wrapText="1"/>
    </xf>
    <xf numFmtId="0" fontId="95" fillId="0" borderId="14" xfId="0" applyFont="1" applyBorder="1" applyAlignment="1">
      <alignment horizontal="center" vertical="center" wrapText="1"/>
    </xf>
    <xf numFmtId="0" fontId="95" fillId="0" borderId="75" xfId="0" applyFont="1" applyBorder="1" applyAlignment="1">
      <alignment horizontal="center" vertical="center" wrapText="1"/>
    </xf>
    <xf numFmtId="2" fontId="19" fillId="10" borderId="39" xfId="11" applyNumberFormat="1" applyFont="1" applyFill="1" applyBorder="1" applyAlignment="1">
      <alignment horizontal="center" vertical="center" wrapText="1"/>
    </xf>
    <xf numFmtId="2" fontId="19" fillId="10" borderId="38" xfId="11" applyNumberFormat="1" applyFont="1" applyFill="1" applyBorder="1" applyAlignment="1">
      <alignment horizontal="center" vertical="center" wrapText="1"/>
    </xf>
    <xf numFmtId="0" fontId="19" fillId="13" borderId="54" xfId="11" applyFont="1" applyFill="1" applyBorder="1" applyAlignment="1">
      <alignment horizontal="center" vertical="center" wrapText="1"/>
    </xf>
    <xf numFmtId="0" fontId="19" fillId="13" borderId="71" xfId="11" applyFont="1" applyFill="1" applyBorder="1" applyAlignment="1">
      <alignment horizontal="center" vertical="center" wrapText="1"/>
    </xf>
    <xf numFmtId="2" fontId="72" fillId="10" borderId="10" xfId="11" applyNumberFormat="1" applyFont="1" applyFill="1" applyBorder="1" applyAlignment="1">
      <alignment horizontal="center" vertical="center" wrapText="1"/>
    </xf>
    <xf numFmtId="2" fontId="72" fillId="10" borderId="69" xfId="11" applyNumberFormat="1" applyFont="1" applyFill="1" applyBorder="1" applyAlignment="1">
      <alignment horizontal="center" vertical="center" wrapText="1"/>
    </xf>
    <xf numFmtId="0" fontId="30" fillId="0" borderId="37" xfId="11" applyFont="1" applyBorder="1" applyAlignment="1">
      <alignment horizontal="center" vertical="center" wrapText="1"/>
    </xf>
    <xf numFmtId="0" fontId="30" fillId="0" borderId="38" xfId="11" applyFont="1" applyBorder="1" applyAlignment="1">
      <alignment horizontal="center" vertical="center" wrapText="1"/>
    </xf>
    <xf numFmtId="0" fontId="30" fillId="0" borderId="35" xfId="11" applyFont="1" applyBorder="1" applyAlignment="1">
      <alignment horizontal="center" vertical="center" wrapText="1"/>
    </xf>
    <xf numFmtId="0" fontId="48" fillId="13" borderId="20" xfId="11" applyFont="1" applyFill="1" applyBorder="1" applyAlignment="1">
      <alignment horizontal="center" vertical="center" wrapText="1"/>
    </xf>
    <xf numFmtId="0" fontId="48" fillId="13" borderId="2" xfId="11" applyFont="1" applyFill="1" applyBorder="1" applyAlignment="1">
      <alignment horizontal="center" vertical="center" wrapText="1"/>
    </xf>
    <xf numFmtId="0" fontId="19" fillId="13" borderId="74" xfId="11" applyFont="1" applyFill="1" applyBorder="1" applyAlignment="1">
      <alignment horizontal="center" vertical="center" wrapText="1"/>
    </xf>
    <xf numFmtId="0" fontId="19" fillId="13" borderId="69" xfId="11" applyFont="1" applyFill="1" applyBorder="1" applyAlignment="1">
      <alignment horizontal="center" vertical="center" wrapText="1"/>
    </xf>
    <xf numFmtId="0" fontId="20" fillId="0" borderId="13" xfId="11" applyFont="1" applyBorder="1" applyAlignment="1">
      <alignment horizontal="center" vertical="center" wrapText="1"/>
    </xf>
    <xf numFmtId="0" fontId="20" fillId="0" borderId="15" xfId="11" applyFont="1" applyBorder="1" applyAlignment="1">
      <alignment horizontal="center" vertical="center" wrapText="1"/>
    </xf>
    <xf numFmtId="2" fontId="65" fillId="19" borderId="9" xfId="11" applyNumberFormat="1" applyFont="1" applyFill="1" applyBorder="1" applyAlignment="1">
      <alignment horizontal="center" vertical="center" wrapText="1"/>
    </xf>
    <xf numFmtId="2" fontId="65" fillId="19" borderId="1" xfId="11" applyNumberFormat="1" applyFont="1" applyFill="1" applyBorder="1" applyAlignment="1">
      <alignment horizontal="center" vertical="center" wrapText="1"/>
    </xf>
    <xf numFmtId="0" fontId="19" fillId="13" borderId="4" xfId="11" applyFont="1" applyFill="1" applyBorder="1" applyAlignment="1">
      <alignment horizontal="center" vertical="center" wrapText="1"/>
    </xf>
    <xf numFmtId="0" fontId="19" fillId="13" borderId="20" xfId="11" applyFont="1" applyFill="1" applyBorder="1" applyAlignment="1">
      <alignment horizontal="center" vertical="center" wrapText="1"/>
    </xf>
    <xf numFmtId="0" fontId="19" fillId="13" borderId="3" xfId="11" applyFont="1" applyFill="1" applyBorder="1" applyAlignment="1">
      <alignment horizontal="center" vertical="center" wrapText="1"/>
    </xf>
    <xf numFmtId="0" fontId="19" fillId="13" borderId="2" xfId="11" applyFont="1" applyFill="1" applyBorder="1" applyAlignment="1">
      <alignment horizontal="center" vertical="center" wrapText="1"/>
    </xf>
    <xf numFmtId="2" fontId="65" fillId="19" borderId="21" xfId="11" applyNumberFormat="1" applyFont="1" applyFill="1" applyBorder="1" applyAlignment="1">
      <alignment horizontal="center" vertical="center" wrapText="1"/>
    </xf>
    <xf numFmtId="2" fontId="65" fillId="19" borderId="23" xfId="11" applyNumberFormat="1" applyFont="1" applyFill="1" applyBorder="1" applyAlignment="1">
      <alignment horizontal="center" vertical="center" wrapText="1"/>
    </xf>
    <xf numFmtId="0" fontId="87" fillId="4" borderId="29" xfId="11" applyFont="1" applyFill="1" applyBorder="1" applyAlignment="1">
      <alignment horizontal="center" vertical="center" wrapText="1"/>
    </xf>
    <xf numFmtId="0" fontId="87" fillId="4" borderId="30" xfId="11" applyFont="1" applyFill="1" applyBorder="1" applyAlignment="1">
      <alignment horizontal="center" vertical="center" wrapText="1"/>
    </xf>
    <xf numFmtId="0" fontId="87" fillId="4" borderId="31" xfId="11" applyFont="1" applyFill="1" applyBorder="1" applyAlignment="1">
      <alignment horizontal="center" vertical="center" wrapText="1"/>
    </xf>
    <xf numFmtId="0" fontId="87" fillId="0" borderId="62" xfId="11" applyFont="1" applyBorder="1" applyAlignment="1">
      <alignment horizontal="center" vertical="center" wrapText="1"/>
    </xf>
    <xf numFmtId="0" fontId="87" fillId="0" borderId="63" xfId="11" applyFont="1" applyBorder="1" applyAlignment="1">
      <alignment horizontal="center" vertical="center" wrapText="1"/>
    </xf>
    <xf numFmtId="0" fontId="87" fillId="0" borderId="53" xfId="11" applyFont="1" applyBorder="1" applyAlignment="1">
      <alignment horizontal="center" vertical="center" wrapText="1"/>
    </xf>
    <xf numFmtId="0" fontId="19" fillId="0" borderId="62" xfId="11" applyFont="1" applyBorder="1" applyAlignment="1">
      <alignment horizontal="center" vertical="center"/>
    </xf>
    <xf numFmtId="0" fontId="19" fillId="0" borderId="63" xfId="11" applyFont="1" applyBorder="1" applyAlignment="1">
      <alignment horizontal="center" vertical="center"/>
    </xf>
    <xf numFmtId="0" fontId="19" fillId="0" borderId="53" xfId="11" applyFont="1" applyBorder="1" applyAlignment="1">
      <alignment horizontal="center" vertical="center"/>
    </xf>
    <xf numFmtId="0" fontId="65" fillId="19" borderId="46" xfId="11" applyFont="1" applyFill="1" applyBorder="1" applyAlignment="1">
      <alignment horizontal="center" vertical="center" wrapText="1"/>
    </xf>
    <xf numFmtId="0" fontId="65" fillId="19" borderId="47" xfId="11" applyFont="1" applyFill="1" applyBorder="1" applyAlignment="1">
      <alignment horizontal="center" vertical="center" wrapText="1"/>
    </xf>
    <xf numFmtId="0" fontId="19" fillId="12" borderId="29" xfId="11" applyFont="1" applyFill="1" applyBorder="1" applyAlignment="1">
      <alignment horizontal="center" vertical="center" wrapText="1"/>
    </xf>
    <xf numFmtId="0" fontId="19" fillId="12" borderId="31" xfId="11" applyFont="1" applyFill="1" applyBorder="1" applyAlignment="1">
      <alignment horizontal="center" vertical="center" wrapText="1"/>
    </xf>
    <xf numFmtId="0" fontId="17" fillId="12" borderId="29" xfId="11" applyFont="1" applyFill="1" applyBorder="1" applyAlignment="1">
      <alignment horizontal="center" vertical="center" wrapText="1"/>
    </xf>
    <xf numFmtId="0" fontId="17" fillId="12" borderId="30" xfId="11" applyFont="1" applyFill="1" applyBorder="1" applyAlignment="1">
      <alignment horizontal="center" vertical="center" wrapText="1"/>
    </xf>
    <xf numFmtId="0" fontId="17" fillId="12" borderId="31" xfId="11" applyFont="1" applyFill="1" applyBorder="1" applyAlignment="1">
      <alignment horizontal="center" vertical="center" wrapText="1"/>
    </xf>
    <xf numFmtId="0" fontId="24" fillId="0" borderId="0" xfId="11" applyFont="1" applyAlignment="1">
      <alignment horizontal="center" vertical="center" wrapText="1"/>
    </xf>
    <xf numFmtId="0" fontId="22" fillId="0" borderId="0" xfId="11" applyFont="1" applyAlignment="1">
      <alignment horizontal="center" vertical="center" wrapText="1"/>
    </xf>
    <xf numFmtId="0" fontId="32" fillId="0" borderId="0" xfId="11" applyFont="1" applyAlignment="1">
      <alignment horizontal="center" vertical="center" wrapText="1"/>
    </xf>
    <xf numFmtId="0" fontId="30" fillId="0" borderId="13" xfId="11" applyFont="1" applyBorder="1" applyAlignment="1">
      <alignment horizontal="center" vertical="center" wrapText="1"/>
    </xf>
    <xf numFmtId="0" fontId="30" fillId="0" borderId="15" xfId="11" applyFont="1" applyBorder="1" applyAlignment="1">
      <alignment horizontal="center" vertical="center" wrapText="1"/>
    </xf>
    <xf numFmtId="0" fontId="31" fillId="0" borderId="0" xfId="11" applyFont="1" applyAlignment="1">
      <alignment horizontal="center" vertical="center" wrapText="1"/>
    </xf>
    <xf numFmtId="0" fontId="14" fillId="0" borderId="0" xfId="11" applyFont="1" applyAlignment="1">
      <alignment horizontal="center" vertical="center" wrapText="1"/>
    </xf>
    <xf numFmtId="0" fontId="70" fillId="0" borderId="0" xfId="11" applyFont="1" applyAlignment="1">
      <alignment horizontal="center" vertical="center" wrapText="1"/>
    </xf>
    <xf numFmtId="0" fontId="95" fillId="0" borderId="14" xfId="0" applyFont="1" applyBorder="1" applyAlignment="1">
      <alignment horizontal="center" wrapText="1"/>
    </xf>
    <xf numFmtId="0" fontId="95" fillId="0" borderId="75" xfId="0" applyFont="1" applyBorder="1" applyAlignment="1">
      <alignment horizontal="center" wrapText="1"/>
    </xf>
    <xf numFmtId="0" fontId="19" fillId="10" borderId="13" xfId="11" applyFont="1" applyFill="1" applyBorder="1" applyAlignment="1">
      <alignment horizontal="center" vertical="center" wrapText="1"/>
    </xf>
    <xf numFmtId="0" fontId="19" fillId="10" borderId="15" xfId="11" applyFont="1" applyFill="1" applyBorder="1" applyAlignment="1">
      <alignment horizontal="center" vertical="center" wrapText="1"/>
    </xf>
    <xf numFmtId="2" fontId="65" fillId="19" borderId="15" xfId="11" applyNumberFormat="1" applyFont="1" applyFill="1" applyBorder="1" applyAlignment="1">
      <alignment horizontal="center" vertical="center" wrapText="1"/>
    </xf>
    <xf numFmtId="0" fontId="20" fillId="0" borderId="40" xfId="11" applyFont="1" applyBorder="1" applyAlignment="1">
      <alignment horizontal="center" vertical="center" wrapText="1"/>
    </xf>
    <xf numFmtId="0" fontId="20" fillId="0" borderId="96" xfId="11" applyFont="1" applyBorder="1" applyAlignment="1">
      <alignment horizontal="center" vertical="center" wrapText="1"/>
    </xf>
    <xf numFmtId="0" fontId="20" fillId="0" borderId="76" xfId="11" applyFont="1" applyBorder="1" applyAlignment="1">
      <alignment horizontal="center" vertical="center" wrapText="1"/>
    </xf>
    <xf numFmtId="0" fontId="95" fillId="0" borderId="102" xfId="11" applyFont="1" applyBorder="1" applyAlignment="1">
      <alignment horizontal="center" vertical="center" wrapText="1"/>
    </xf>
    <xf numFmtId="0" fontId="95" fillId="0" borderId="97" xfId="11" applyFont="1" applyBorder="1" applyAlignment="1">
      <alignment horizontal="center" vertical="center" wrapText="1"/>
    </xf>
    <xf numFmtId="0" fontId="20" fillId="0" borderId="13" xfId="0" applyFont="1" applyBorder="1" applyAlignment="1">
      <alignment vertical="center" wrapText="1"/>
    </xf>
    <xf numFmtId="0" fontId="20" fillId="0" borderId="75" xfId="0" applyFont="1" applyBorder="1" applyAlignment="1">
      <alignment vertical="center" wrapText="1"/>
    </xf>
    <xf numFmtId="0" fontId="20" fillId="0" borderId="13" xfId="0" applyFont="1" applyBorder="1" applyAlignment="1">
      <alignment horizontal="center" vertical="center" wrapText="1"/>
    </xf>
    <xf numFmtId="0" fontId="20" fillId="0" borderId="75" xfId="0" applyFont="1" applyBorder="1" applyAlignment="1">
      <alignment horizontal="center" vertical="center" wrapText="1"/>
    </xf>
    <xf numFmtId="0" fontId="95" fillId="0" borderId="14" xfId="0" applyFont="1" applyBorder="1" applyAlignment="1">
      <alignment vertical="center" wrapText="1"/>
    </xf>
    <xf numFmtId="0" fontId="95" fillId="0" borderId="75" xfId="0" applyFont="1" applyBorder="1" applyAlignment="1">
      <alignment vertical="center" wrapText="1"/>
    </xf>
    <xf numFmtId="0" fontId="95" fillId="0" borderId="13" xfId="0" applyFont="1" applyBorder="1" applyAlignment="1">
      <alignment vertical="center" wrapText="1"/>
    </xf>
    <xf numFmtId="0" fontId="95" fillId="0" borderId="15" xfId="0" applyFont="1" applyBorder="1" applyAlignment="1">
      <alignment vertical="center" wrapText="1"/>
    </xf>
    <xf numFmtId="0" fontId="20" fillId="0" borderId="1" xfId="0" applyFont="1" applyBorder="1" applyAlignment="1">
      <alignment horizontal="center" vertical="center" wrapText="1"/>
    </xf>
    <xf numFmtId="2" fontId="65" fillId="19" borderId="33" xfId="11" applyNumberFormat="1" applyFont="1" applyFill="1" applyBorder="1" applyAlignment="1">
      <alignment horizontal="center" vertical="center" wrapText="1"/>
    </xf>
    <xf numFmtId="2" fontId="65" fillId="19" borderId="8" xfId="11" applyNumberFormat="1" applyFont="1" applyFill="1" applyBorder="1" applyAlignment="1">
      <alignment horizontal="center" vertical="center" wrapText="1"/>
    </xf>
    <xf numFmtId="0" fontId="65" fillId="19" borderId="4" xfId="11" applyFont="1" applyFill="1" applyBorder="1" applyAlignment="1">
      <alignment horizontal="center" vertical="center" wrapText="1"/>
    </xf>
    <xf numFmtId="0" fontId="65" fillId="19" borderId="5" xfId="11" applyFont="1" applyFill="1" applyBorder="1" applyAlignment="1">
      <alignment horizontal="center" vertical="center" wrapText="1"/>
    </xf>
    <xf numFmtId="0" fontId="65" fillId="19" borderId="3" xfId="11" applyFont="1" applyFill="1" applyBorder="1" applyAlignment="1">
      <alignment horizontal="center" vertical="center" wrapText="1"/>
    </xf>
    <xf numFmtId="2" fontId="65" fillId="19" borderId="54" xfId="11" applyNumberFormat="1" applyFont="1" applyFill="1" applyBorder="1" applyAlignment="1">
      <alignment horizontal="center" vertical="center" wrapText="1"/>
    </xf>
    <xf numFmtId="2" fontId="65" fillId="19" borderId="85" xfId="11" applyNumberFormat="1" applyFont="1" applyFill="1" applyBorder="1" applyAlignment="1">
      <alignment horizontal="center" vertical="center" wrapText="1"/>
    </xf>
    <xf numFmtId="2" fontId="65" fillId="19" borderId="71" xfId="11" applyNumberFormat="1" applyFont="1" applyFill="1" applyBorder="1" applyAlignment="1">
      <alignment horizontal="center" vertical="center" wrapText="1"/>
    </xf>
    <xf numFmtId="2" fontId="72" fillId="10" borderId="54" xfId="11" applyNumberFormat="1" applyFont="1" applyFill="1" applyBorder="1" applyAlignment="1">
      <alignment horizontal="center" vertical="center" wrapText="1"/>
    </xf>
    <xf numFmtId="2" fontId="72" fillId="10" borderId="5" xfId="11" applyNumberFormat="1" applyFont="1" applyFill="1" applyBorder="1" applyAlignment="1">
      <alignment horizontal="center" vertical="center" wrapText="1"/>
    </xf>
    <xf numFmtId="2" fontId="72" fillId="10" borderId="71" xfId="11" applyNumberFormat="1" applyFont="1" applyFill="1" applyBorder="1" applyAlignment="1">
      <alignment horizontal="center" vertical="center" wrapText="1"/>
    </xf>
    <xf numFmtId="0" fontId="95" fillId="0" borderId="13" xfId="0" applyFont="1" applyBorder="1" applyAlignment="1">
      <alignment horizontal="center" vertical="center" wrapText="1"/>
    </xf>
    <xf numFmtId="2" fontId="19" fillId="10" borderId="12" xfId="11" applyNumberFormat="1" applyFont="1" applyFill="1" applyBorder="1" applyAlignment="1">
      <alignment horizontal="center" vertical="center" wrapText="1"/>
    </xf>
    <xf numFmtId="0" fontId="19" fillId="13" borderId="85" xfId="11" applyFont="1" applyFill="1" applyBorder="1" applyAlignment="1">
      <alignment horizontal="center" vertical="center" wrapText="1"/>
    </xf>
    <xf numFmtId="0" fontId="19" fillId="13" borderId="5" xfId="11" applyFont="1" applyFill="1" applyBorder="1" applyAlignment="1">
      <alignment horizontal="center" vertical="center" wrapText="1"/>
    </xf>
    <xf numFmtId="2" fontId="65" fillId="19" borderId="103" xfId="11" applyNumberFormat="1" applyFont="1" applyFill="1" applyBorder="1" applyAlignment="1">
      <alignment horizontal="center" vertical="center" wrapText="1"/>
    </xf>
    <xf numFmtId="2" fontId="65" fillId="19" borderId="104" xfId="11" applyNumberFormat="1" applyFont="1" applyFill="1" applyBorder="1" applyAlignment="1">
      <alignment horizontal="center" vertical="center" wrapText="1"/>
    </xf>
    <xf numFmtId="2" fontId="65" fillId="19" borderId="105" xfId="11" applyNumberFormat="1" applyFont="1" applyFill="1" applyBorder="1" applyAlignment="1">
      <alignment horizontal="center" vertical="center" wrapText="1"/>
    </xf>
    <xf numFmtId="0" fontId="65" fillId="19" borderId="103" xfId="11" applyFont="1" applyFill="1" applyBorder="1" applyAlignment="1">
      <alignment horizontal="center" vertical="center" wrapText="1"/>
    </xf>
    <xf numFmtId="0" fontId="65" fillId="19" borderId="104" xfId="11" applyFont="1" applyFill="1" applyBorder="1" applyAlignment="1">
      <alignment horizontal="center" vertical="center" wrapText="1"/>
    </xf>
    <xf numFmtId="0" fontId="65" fillId="19" borderId="105" xfId="11" applyFont="1" applyFill="1" applyBorder="1" applyAlignment="1">
      <alignment horizontal="center" vertical="center" wrapText="1"/>
    </xf>
    <xf numFmtId="0" fontId="54" fillId="14" borderId="29" xfId="11" applyFont="1" applyFill="1" applyBorder="1" applyAlignment="1">
      <alignment horizontal="center" vertical="center"/>
    </xf>
    <xf numFmtId="0" fontId="54" fillId="14" borderId="30" xfId="11" applyFont="1" applyFill="1" applyBorder="1" applyAlignment="1">
      <alignment horizontal="center" vertical="center"/>
    </xf>
    <xf numFmtId="0" fontId="54" fillId="14" borderId="31" xfId="11" applyFont="1" applyFill="1" applyBorder="1" applyAlignment="1">
      <alignment horizontal="center" vertical="center"/>
    </xf>
    <xf numFmtId="2" fontId="65" fillId="19" borderId="87" xfId="11" applyNumberFormat="1" applyFont="1" applyFill="1" applyBorder="1" applyAlignment="1">
      <alignment horizontal="center" vertical="center" wrapText="1"/>
    </xf>
    <xf numFmtId="2" fontId="97" fillId="19" borderId="40" xfId="11" applyNumberFormat="1" applyFont="1" applyFill="1" applyBorder="1" applyAlignment="1">
      <alignment horizontal="center" vertical="center" wrapText="1"/>
    </xf>
    <xf numFmtId="0" fontId="97" fillId="19" borderId="40" xfId="11" applyFont="1" applyFill="1" applyBorder="1" applyAlignment="1">
      <alignment horizontal="center" vertical="center" wrapText="1"/>
    </xf>
    <xf numFmtId="0" fontId="95" fillId="0" borderId="14" xfId="11" applyFont="1" applyBorder="1" applyAlignment="1">
      <alignment horizontal="center" vertical="center" wrapText="1"/>
    </xf>
    <xf numFmtId="0" fontId="60" fillId="0" borderId="13" xfId="11" applyFont="1" applyBorder="1" applyAlignment="1">
      <alignment horizontal="center" vertical="center" wrapText="1"/>
    </xf>
    <xf numFmtId="2" fontId="97" fillId="19" borderId="8" xfId="11" applyNumberFormat="1" applyFont="1" applyFill="1" applyBorder="1" applyAlignment="1">
      <alignment horizontal="center" vertical="center" wrapText="1"/>
    </xf>
    <xf numFmtId="0" fontId="97" fillId="19" borderId="50" xfId="11" applyFont="1" applyFill="1" applyBorder="1" applyAlignment="1">
      <alignment horizontal="center" vertical="center"/>
    </xf>
    <xf numFmtId="0" fontId="97" fillId="19" borderId="85" xfId="11" applyFont="1" applyFill="1" applyBorder="1" applyAlignment="1">
      <alignment horizontal="center" vertical="center"/>
    </xf>
    <xf numFmtId="0" fontId="97" fillId="19" borderId="46" xfId="11" applyFont="1" applyFill="1" applyBorder="1" applyAlignment="1">
      <alignment horizontal="center" vertical="center"/>
    </xf>
    <xf numFmtId="2" fontId="97" fillId="19" borderId="32" xfId="11" applyNumberFormat="1" applyFont="1" applyFill="1" applyBorder="1" applyAlignment="1">
      <alignment horizontal="center" vertical="center" wrapText="1"/>
    </xf>
    <xf numFmtId="2" fontId="97" fillId="19" borderId="88" xfId="11" applyNumberFormat="1" applyFont="1" applyFill="1" applyBorder="1" applyAlignment="1">
      <alignment horizontal="center" vertical="center" wrapText="1"/>
    </xf>
    <xf numFmtId="2" fontId="97" fillId="19" borderId="73" xfId="11" applyNumberFormat="1" applyFont="1" applyFill="1" applyBorder="1" applyAlignment="1">
      <alignment horizontal="center" vertical="center" wrapText="1"/>
    </xf>
    <xf numFmtId="2" fontId="97" fillId="10" borderId="88" xfId="11" applyNumberFormat="1" applyFont="1" applyFill="1" applyBorder="1" applyAlignment="1">
      <alignment horizontal="center" vertical="center" wrapText="1"/>
    </xf>
    <xf numFmtId="0" fontId="64" fillId="0" borderId="36" xfId="11" applyFont="1" applyBorder="1" applyAlignment="1">
      <alignment horizontal="center" vertical="center"/>
    </xf>
    <xf numFmtId="0" fontId="64" fillId="0" borderId="25" xfId="11" applyFont="1" applyBorder="1" applyAlignment="1">
      <alignment horizontal="center" vertical="center"/>
    </xf>
    <xf numFmtId="0" fontId="64" fillId="0" borderId="37" xfId="11" applyFont="1" applyBorder="1" applyAlignment="1">
      <alignment horizontal="center" vertical="center"/>
    </xf>
    <xf numFmtId="0" fontId="64" fillId="15" borderId="55" xfId="0" applyFont="1" applyFill="1" applyBorder="1" applyAlignment="1">
      <alignment horizontal="center" vertical="center" wrapText="1"/>
    </xf>
    <xf numFmtId="0" fontId="64" fillId="15" borderId="56" xfId="0" applyFont="1" applyFill="1" applyBorder="1" applyAlignment="1">
      <alignment horizontal="center" vertical="center"/>
    </xf>
    <xf numFmtId="0" fontId="64" fillId="15" borderId="57" xfId="0" applyFont="1" applyFill="1" applyBorder="1" applyAlignment="1">
      <alignment horizontal="center" vertical="center"/>
    </xf>
    <xf numFmtId="0" fontId="64" fillId="15" borderId="58" xfId="0" applyFont="1" applyFill="1" applyBorder="1" applyAlignment="1">
      <alignment horizontal="center" vertical="center"/>
    </xf>
    <xf numFmtId="0" fontId="64" fillId="15" borderId="0" xfId="0" applyFont="1" applyFill="1" applyAlignment="1">
      <alignment horizontal="center" vertical="center"/>
    </xf>
    <xf numFmtId="0" fontId="64" fillId="15" borderId="59" xfId="0" applyFont="1" applyFill="1" applyBorder="1" applyAlignment="1">
      <alignment horizontal="center" vertical="center"/>
    </xf>
    <xf numFmtId="0" fontId="64" fillId="0" borderId="51" xfId="11" applyFont="1" applyBorder="1" applyAlignment="1">
      <alignment horizontal="center" vertical="center" wrapText="1"/>
    </xf>
    <xf numFmtId="0" fontId="64" fillId="0" borderId="47" xfId="11" applyFont="1" applyBorder="1" applyAlignment="1">
      <alignment horizontal="center" vertical="center" wrapText="1"/>
    </xf>
    <xf numFmtId="0" fontId="64" fillId="0" borderId="48" xfId="11" applyFont="1" applyBorder="1" applyAlignment="1">
      <alignment horizontal="center" vertical="center" wrapText="1"/>
    </xf>
    <xf numFmtId="0" fontId="64" fillId="15" borderId="4" xfId="0" applyFont="1" applyFill="1" applyBorder="1" applyAlignment="1">
      <alignment horizontal="center" vertical="center" wrapText="1"/>
    </xf>
    <xf numFmtId="0" fontId="64" fillId="15" borderId="11" xfId="0" applyFont="1" applyFill="1" applyBorder="1" applyAlignment="1">
      <alignment horizontal="center" vertical="center"/>
    </xf>
    <xf numFmtId="0" fontId="64" fillId="15" borderId="20" xfId="0" applyFont="1" applyFill="1" applyBorder="1" applyAlignment="1">
      <alignment horizontal="center" vertical="center"/>
    </xf>
    <xf numFmtId="0" fontId="64" fillId="15" borderId="5" xfId="0" applyFont="1" applyFill="1" applyBorder="1" applyAlignment="1">
      <alignment horizontal="center" vertical="center"/>
    </xf>
    <xf numFmtId="0" fontId="64" fillId="15" borderId="7" xfId="0" applyFont="1" applyFill="1" applyBorder="1" applyAlignment="1">
      <alignment horizontal="center" vertical="center"/>
    </xf>
    <xf numFmtId="0" fontId="64" fillId="15" borderId="3" xfId="0" applyFont="1" applyFill="1" applyBorder="1" applyAlignment="1">
      <alignment horizontal="center" vertical="center"/>
    </xf>
    <xf numFmtId="0" fontId="64" fillId="15" borderId="12" xfId="0" applyFont="1" applyFill="1" applyBorder="1" applyAlignment="1">
      <alignment horizontal="center" vertical="center"/>
    </xf>
    <xf numFmtId="0" fontId="64" fillId="15" borderId="2" xfId="0" applyFont="1" applyFill="1" applyBorder="1" applyAlignment="1">
      <alignment horizontal="center" vertical="center"/>
    </xf>
    <xf numFmtId="0" fontId="64" fillId="15" borderId="5" xfId="0" applyFont="1" applyFill="1" applyBorder="1" applyAlignment="1">
      <alignment horizontal="center" vertical="center" wrapText="1"/>
    </xf>
    <xf numFmtId="0" fontId="64" fillId="15" borderId="55" xfId="0" applyFont="1" applyFill="1" applyBorder="1" applyAlignment="1">
      <alignment horizontal="center" vertical="center"/>
    </xf>
    <xf numFmtId="0" fontId="64" fillId="15" borderId="4" xfId="0" applyFont="1" applyFill="1" applyBorder="1" applyAlignment="1">
      <alignment horizontal="center" vertical="center"/>
    </xf>
    <xf numFmtId="0" fontId="92" fillId="15" borderId="4" xfId="0" applyFont="1" applyFill="1" applyBorder="1" applyAlignment="1">
      <alignment horizontal="center" vertical="center" wrapText="1"/>
    </xf>
    <xf numFmtId="0" fontId="92" fillId="15" borderId="11" xfId="0" applyFont="1" applyFill="1" applyBorder="1" applyAlignment="1">
      <alignment horizontal="center" vertical="center" wrapText="1"/>
    </xf>
    <xf numFmtId="0" fontId="92" fillId="15" borderId="20" xfId="0" applyFont="1" applyFill="1" applyBorder="1" applyAlignment="1">
      <alignment horizontal="center" vertical="center" wrapText="1"/>
    </xf>
    <xf numFmtId="0" fontId="92" fillId="15" borderId="5" xfId="0" applyFont="1" applyFill="1" applyBorder="1" applyAlignment="1">
      <alignment horizontal="center" vertical="center" wrapText="1"/>
    </xf>
    <xf numFmtId="0" fontId="92" fillId="15" borderId="0" xfId="0" applyFont="1" applyFill="1" applyAlignment="1">
      <alignment horizontal="center" vertical="center" wrapText="1"/>
    </xf>
    <xf numFmtId="0" fontId="92" fillId="15" borderId="7" xfId="0" applyFont="1" applyFill="1" applyBorder="1" applyAlignment="1">
      <alignment horizontal="center" vertical="center" wrapText="1"/>
    </xf>
    <xf numFmtId="0" fontId="92" fillId="15" borderId="94" xfId="0" applyFont="1" applyFill="1" applyBorder="1" applyAlignment="1">
      <alignment horizontal="center" vertical="center" wrapText="1"/>
    </xf>
    <xf numFmtId="0" fontId="92" fillId="15" borderId="42" xfId="0" applyFont="1" applyFill="1" applyBorder="1" applyAlignment="1">
      <alignment horizontal="center" vertical="center" wrapText="1"/>
    </xf>
    <xf numFmtId="0" fontId="92" fillId="15" borderId="95" xfId="0" applyFont="1" applyFill="1" applyBorder="1" applyAlignment="1">
      <alignment horizontal="center" vertical="center" wrapText="1"/>
    </xf>
    <xf numFmtId="0" fontId="64" fillId="15" borderId="60" xfId="0" applyFont="1" applyFill="1" applyBorder="1" applyAlignment="1">
      <alignment horizontal="center" vertical="center"/>
    </xf>
    <xf numFmtId="0" fontId="64" fillId="15" borderId="42" xfId="0" applyFont="1" applyFill="1" applyBorder="1" applyAlignment="1">
      <alignment horizontal="center" vertical="center"/>
    </xf>
    <xf numFmtId="0" fontId="64" fillId="15" borderId="61" xfId="0" applyFont="1" applyFill="1" applyBorder="1" applyAlignment="1">
      <alignment horizontal="center" vertical="center"/>
    </xf>
    <xf numFmtId="0" fontId="92" fillId="15" borderId="92" xfId="0" applyFont="1" applyFill="1" applyBorder="1" applyAlignment="1">
      <alignment horizontal="center" vertical="center" wrapText="1"/>
    </xf>
    <xf numFmtId="0" fontId="92" fillId="15" borderId="56" xfId="0" applyFont="1" applyFill="1" applyBorder="1" applyAlignment="1">
      <alignment horizontal="center" vertical="center" wrapText="1"/>
    </xf>
    <xf numFmtId="0" fontId="92" fillId="15" borderId="93" xfId="0" applyFont="1" applyFill="1" applyBorder="1" applyAlignment="1">
      <alignment horizontal="center" vertical="center" wrapText="1"/>
    </xf>
    <xf numFmtId="0" fontId="64" fillId="0" borderId="80" xfId="11" applyFont="1" applyBorder="1" applyAlignment="1">
      <alignment horizontal="center" vertical="center"/>
    </xf>
    <xf numFmtId="0" fontId="64" fillId="0" borderId="81" xfId="11" applyFont="1" applyBorder="1" applyAlignment="1">
      <alignment horizontal="center" vertical="center"/>
    </xf>
    <xf numFmtId="0" fontId="64" fillId="0" borderId="82" xfId="11" applyFont="1" applyBorder="1" applyAlignment="1">
      <alignment horizontal="center" vertical="center"/>
    </xf>
    <xf numFmtId="0" fontId="64" fillId="0" borderId="51" xfId="11" applyFont="1" applyBorder="1" applyAlignment="1">
      <alignment horizontal="center" vertical="center"/>
    </xf>
    <xf numFmtId="0" fontId="64" fillId="0" borderId="47" xfId="11" applyFont="1" applyBorder="1" applyAlignment="1">
      <alignment horizontal="center" vertical="center"/>
    </xf>
    <xf numFmtId="0" fontId="64" fillId="0" borderId="48" xfId="11" applyFont="1" applyBorder="1" applyAlignment="1">
      <alignment horizontal="center" vertical="center"/>
    </xf>
    <xf numFmtId="0" fontId="64" fillId="15" borderId="58" xfId="0" applyFont="1" applyFill="1" applyBorder="1" applyAlignment="1">
      <alignment horizontal="center" vertical="center" wrapText="1"/>
    </xf>
    <xf numFmtId="0" fontId="64" fillId="0" borderId="72" xfId="11" applyFont="1" applyBorder="1" applyAlignment="1">
      <alignment horizontal="center" vertical="center" wrapText="1"/>
    </xf>
    <xf numFmtId="0" fontId="64" fillId="0" borderId="26" xfId="11" applyFont="1" applyBorder="1" applyAlignment="1">
      <alignment horizontal="center" vertical="center" wrapText="1"/>
    </xf>
    <xf numFmtId="0" fontId="64" fillId="0" borderId="45" xfId="11" applyFont="1" applyBorder="1" applyAlignment="1">
      <alignment horizontal="center" vertical="center" wrapText="1"/>
    </xf>
    <xf numFmtId="0" fontId="18" fillId="0" borderId="62" xfId="11" applyFont="1" applyBorder="1" applyAlignment="1">
      <alignment horizontal="center" vertical="center" wrapText="1"/>
    </xf>
    <xf numFmtId="0" fontId="18" fillId="0" borderId="63" xfId="11" applyFont="1" applyBorder="1" applyAlignment="1">
      <alignment horizontal="center" vertical="center" wrapText="1"/>
    </xf>
    <xf numFmtId="0" fontId="18" fillId="0" borderId="53" xfId="11" applyFont="1" applyBorder="1" applyAlignment="1">
      <alignment horizontal="center" vertical="center" wrapText="1"/>
    </xf>
    <xf numFmtId="0" fontId="88" fillId="15" borderId="55" xfId="0" applyFont="1" applyFill="1" applyBorder="1" applyAlignment="1">
      <alignment horizontal="center" vertical="center" wrapText="1"/>
    </xf>
    <xf numFmtId="0" fontId="64" fillId="15" borderId="55" xfId="0" applyFont="1" applyFill="1" applyBorder="1" applyAlignment="1">
      <alignment horizontal="center" wrapText="1"/>
    </xf>
    <xf numFmtId="0" fontId="64" fillId="15" borderId="56" xfId="0" applyFont="1" applyFill="1" applyBorder="1" applyAlignment="1">
      <alignment horizontal="center" wrapText="1"/>
    </xf>
    <xf numFmtId="0" fontId="64" fillId="15" borderId="57" xfId="0" applyFont="1" applyFill="1" applyBorder="1" applyAlignment="1">
      <alignment horizontal="center" wrapText="1"/>
    </xf>
    <xf numFmtId="0" fontId="64" fillId="15" borderId="58" xfId="0" applyFont="1" applyFill="1" applyBorder="1" applyAlignment="1">
      <alignment horizontal="center" wrapText="1"/>
    </xf>
    <xf numFmtId="0" fontId="64" fillId="15" borderId="0" xfId="0" applyFont="1" applyFill="1" applyAlignment="1">
      <alignment horizontal="center" wrapText="1"/>
    </xf>
    <xf numFmtId="0" fontId="64" fillId="15" borderId="59" xfId="0" applyFont="1" applyFill="1" applyBorder="1" applyAlignment="1">
      <alignment horizontal="center" wrapText="1"/>
    </xf>
    <xf numFmtId="0" fontId="64" fillId="15" borderId="60" xfId="0" applyFont="1" applyFill="1" applyBorder="1" applyAlignment="1">
      <alignment horizontal="center" wrapText="1"/>
    </xf>
    <xf numFmtId="0" fontId="64" fillId="15" borderId="42" xfId="0" applyFont="1" applyFill="1" applyBorder="1" applyAlignment="1">
      <alignment horizontal="center" wrapText="1"/>
    </xf>
    <xf numFmtId="0" fontId="64" fillId="15" borderId="61" xfId="0" applyFont="1" applyFill="1" applyBorder="1" applyAlignment="1">
      <alignment horizontal="center" wrapText="1"/>
    </xf>
    <xf numFmtId="0" fontId="92" fillId="15" borderId="55" xfId="0" applyFont="1" applyFill="1" applyBorder="1" applyAlignment="1">
      <alignment horizontal="center" vertical="center" wrapText="1"/>
    </xf>
    <xf numFmtId="0" fontId="92" fillId="15" borderId="56" xfId="0" applyFont="1" applyFill="1" applyBorder="1" applyAlignment="1">
      <alignment horizontal="center" vertical="center"/>
    </xf>
    <xf numFmtId="0" fontId="92" fillId="15" borderId="57" xfId="0" applyFont="1" applyFill="1" applyBorder="1" applyAlignment="1">
      <alignment horizontal="center" vertical="center"/>
    </xf>
    <xf numFmtId="0" fontId="92" fillId="15" borderId="58" xfId="0" applyFont="1" applyFill="1" applyBorder="1" applyAlignment="1">
      <alignment horizontal="center" vertical="center"/>
    </xf>
    <xf numFmtId="0" fontId="92" fillId="15" borderId="0" xfId="0" applyFont="1" applyFill="1" applyAlignment="1">
      <alignment horizontal="center" vertical="center"/>
    </xf>
    <xf numFmtId="0" fontId="92" fillId="15" borderId="59" xfId="0" applyFont="1" applyFill="1" applyBorder="1" applyAlignment="1">
      <alignment horizontal="center" vertical="center"/>
    </xf>
    <xf numFmtId="0" fontId="92" fillId="0" borderId="85" xfId="0" applyFont="1" applyBorder="1" applyAlignment="1">
      <alignment horizontal="center" vertical="center" wrapText="1"/>
    </xf>
    <xf numFmtId="0" fontId="92" fillId="0" borderId="86" xfId="0" applyFont="1" applyBorder="1" applyAlignment="1">
      <alignment horizontal="center" vertical="center" wrapText="1"/>
    </xf>
    <xf numFmtId="0" fontId="64" fillId="0" borderId="77" xfId="11" applyFont="1" applyBorder="1" applyAlignment="1">
      <alignment horizontal="center" vertical="center" wrapText="1"/>
    </xf>
    <xf numFmtId="0" fontId="64" fillId="0" borderId="78" xfId="11" applyFont="1" applyBorder="1" applyAlignment="1">
      <alignment horizontal="center" vertical="center" wrapText="1"/>
    </xf>
    <xf numFmtId="0" fontId="64" fillId="0" borderId="79" xfId="11" applyFont="1" applyBorder="1" applyAlignment="1">
      <alignment horizontal="center" vertical="center" wrapText="1"/>
    </xf>
    <xf numFmtId="0" fontId="64" fillId="15" borderId="83" xfId="0" applyFont="1" applyFill="1" applyBorder="1" applyAlignment="1">
      <alignment horizontal="center" vertical="center"/>
    </xf>
    <xf numFmtId="0" fontId="64" fillId="15" borderId="84" xfId="0" applyFont="1" applyFill="1" applyBorder="1" applyAlignment="1">
      <alignment horizontal="center" vertical="center"/>
    </xf>
    <xf numFmtId="0" fontId="23" fillId="0" borderId="0" xfId="11" applyFont="1" applyAlignment="1">
      <alignment horizontal="center" vertical="center" wrapText="1"/>
    </xf>
    <xf numFmtId="0" fontId="59" fillId="0" borderId="0" xfId="11" applyFont="1" applyAlignment="1">
      <alignment horizontal="center" vertical="center" wrapText="1"/>
    </xf>
    <xf numFmtId="0" fontId="55" fillId="0" borderId="0" xfId="11" applyFont="1" applyAlignment="1">
      <alignment horizontal="center" vertical="center" wrapText="1"/>
    </xf>
    <xf numFmtId="0" fontId="78" fillId="0" borderId="0" xfId="11" applyFont="1" applyAlignment="1">
      <alignment horizontal="center" vertical="center" wrapText="1"/>
    </xf>
    <xf numFmtId="0" fontId="77" fillId="0" borderId="0" xfId="11" applyFont="1" applyAlignment="1">
      <alignment horizontal="center" vertical="center" wrapText="1"/>
    </xf>
    <xf numFmtId="0" fontId="75" fillId="0" borderId="0" xfId="11" applyFont="1" applyAlignment="1">
      <alignment horizontal="center" vertical="center" wrapText="1"/>
    </xf>
    <xf numFmtId="0" fontId="74" fillId="0" borderId="0" xfId="11" applyFont="1" applyAlignment="1">
      <alignment horizontal="center" vertical="center" wrapText="1"/>
    </xf>
    <xf numFmtId="0" fontId="67" fillId="0" borderId="29" xfId="11" applyFont="1" applyBorder="1" applyAlignment="1">
      <alignment horizontal="center" vertical="center"/>
    </xf>
    <xf numFmtId="0" fontId="67" fillId="0" borderId="30" xfId="11" applyFont="1" applyBorder="1" applyAlignment="1">
      <alignment horizontal="center" vertical="center"/>
    </xf>
    <xf numFmtId="0" fontId="67" fillId="0" borderId="52" xfId="11" applyFont="1" applyBorder="1" applyAlignment="1">
      <alignment horizontal="center" vertical="center"/>
    </xf>
    <xf numFmtId="0" fontId="67" fillId="0" borderId="53" xfId="11" applyFont="1" applyBorder="1" applyAlignment="1">
      <alignment horizontal="center" vertical="center"/>
    </xf>
    <xf numFmtId="0" fontId="11" fillId="2" borderId="29" xfId="11" applyFont="1" applyFill="1" applyBorder="1" applyAlignment="1">
      <alignment horizontal="center" vertical="center" wrapText="1"/>
    </xf>
    <xf numFmtId="0" fontId="11" fillId="2" borderId="30" xfId="11" applyFont="1" applyFill="1" applyBorder="1" applyAlignment="1">
      <alignment horizontal="center" vertical="center" wrapText="1"/>
    </xf>
    <xf numFmtId="0" fontId="11" fillId="2" borderId="52" xfId="11" applyFont="1" applyFill="1" applyBorder="1" applyAlignment="1">
      <alignment horizontal="center" vertical="center" wrapText="1"/>
    </xf>
    <xf numFmtId="0" fontId="11" fillId="2" borderId="53" xfId="11" applyFont="1" applyFill="1" applyBorder="1" applyAlignment="1">
      <alignment horizontal="center" vertical="center" wrapText="1"/>
    </xf>
    <xf numFmtId="0" fontId="67" fillId="0" borderId="1" xfId="11" applyFont="1" applyBorder="1" applyAlignment="1">
      <alignment horizontal="center" vertical="center"/>
    </xf>
    <xf numFmtId="0" fontId="69" fillId="2" borderId="1" xfId="11" applyFont="1" applyFill="1" applyBorder="1" applyAlignment="1">
      <alignment horizontal="center" vertical="center" wrapText="1"/>
    </xf>
    <xf numFmtId="0" fontId="68" fillId="0" borderId="4" xfId="21" applyFont="1" applyBorder="1" applyAlignment="1">
      <alignment horizontal="center" vertical="center"/>
    </xf>
    <xf numFmtId="0" fontId="68" fillId="0" borderId="11" xfId="21" applyFont="1" applyBorder="1" applyAlignment="1">
      <alignment horizontal="center" vertical="center"/>
    </xf>
    <xf numFmtId="0" fontId="68" fillId="0" borderId="20" xfId="21" applyFont="1" applyBorder="1" applyAlignment="1">
      <alignment horizontal="center" vertical="center"/>
    </xf>
    <xf numFmtId="0" fontId="68" fillId="0" borderId="29" xfId="21" applyFont="1" applyBorder="1" applyAlignment="1">
      <alignment horizontal="center" vertical="center"/>
    </xf>
    <xf numFmtId="0" fontId="68" fillId="0" borderId="30" xfId="21" applyFont="1" applyBorder="1" applyAlignment="1">
      <alignment horizontal="center" vertical="center"/>
    </xf>
    <xf numFmtId="0" fontId="68" fillId="0" borderId="31" xfId="21" applyFont="1" applyBorder="1" applyAlignment="1">
      <alignment horizontal="center" vertical="center"/>
    </xf>
    <xf numFmtId="0" fontId="68" fillId="0" borderId="5" xfId="21" applyFont="1" applyBorder="1" applyAlignment="1">
      <alignment horizontal="center" vertical="center"/>
    </xf>
    <xf numFmtId="0" fontId="68" fillId="0" borderId="0" xfId="21" applyFont="1" applyAlignment="1">
      <alignment horizontal="center" vertical="center"/>
    </xf>
    <xf numFmtId="0" fontId="68" fillId="0" borderId="7" xfId="21" applyFont="1" applyBorder="1" applyAlignment="1">
      <alignment horizontal="center" vertical="center"/>
    </xf>
    <xf numFmtId="0" fontId="68" fillId="0" borderId="3" xfId="21" applyFont="1" applyBorder="1" applyAlignment="1">
      <alignment horizontal="center" vertical="center"/>
    </xf>
    <xf numFmtId="0" fontId="68" fillId="0" borderId="12" xfId="21" applyFont="1" applyBorder="1" applyAlignment="1">
      <alignment horizontal="center" vertical="center"/>
    </xf>
    <xf numFmtId="0" fontId="68" fillId="0" borderId="2" xfId="21" applyFont="1" applyBorder="1" applyAlignment="1">
      <alignment horizontal="center" vertical="center"/>
    </xf>
    <xf numFmtId="168" fontId="79" fillId="0" borderId="20" xfId="23" applyNumberFormat="1" applyFont="1" applyBorder="1" applyAlignment="1">
      <alignment horizontal="center" vertical="center" wrapText="1"/>
    </xf>
    <xf numFmtId="168" fontId="79" fillId="0" borderId="4" xfId="23" applyNumberFormat="1" applyFont="1" applyBorder="1" applyAlignment="1">
      <alignment horizontal="center" vertical="center" wrapText="1"/>
    </xf>
    <xf numFmtId="0" fontId="81" fillId="0" borderId="111" xfId="17" applyFont="1" applyBorder="1" applyAlignment="1">
      <alignment horizontal="left" vertical="center" wrapText="1"/>
    </xf>
    <xf numFmtId="0" fontId="82" fillId="0" borderId="6" xfId="21" applyFont="1" applyBorder="1" applyAlignment="1">
      <alignment horizontal="center" vertical="center"/>
    </xf>
    <xf numFmtId="0" fontId="93" fillId="15" borderId="6" xfId="0" applyFont="1" applyFill="1" applyBorder="1" applyAlignment="1">
      <alignment horizontal="center" vertical="center"/>
    </xf>
    <xf numFmtId="0" fontId="93" fillId="15" borderId="112" xfId="0" applyFont="1" applyFill="1" applyBorder="1" applyAlignment="1">
      <alignment horizontal="center" vertical="center"/>
    </xf>
    <xf numFmtId="0" fontId="82" fillId="8" borderId="6" xfId="21" applyFont="1" applyFill="1" applyBorder="1" applyAlignment="1">
      <alignment horizontal="center" vertical="center"/>
    </xf>
    <xf numFmtId="0" fontId="83" fillId="8" borderId="6" xfId="21" applyFont="1" applyFill="1" applyBorder="1" applyAlignment="1">
      <alignment horizontal="center" vertical="center"/>
    </xf>
    <xf numFmtId="0" fontId="81" fillId="0" borderId="113" xfId="21" applyFont="1" applyBorder="1" applyAlignment="1">
      <alignment horizontal="center" vertical="center"/>
    </xf>
    <xf numFmtId="0" fontId="63" fillId="0" borderId="114" xfId="0" applyFont="1" applyBorder="1" applyAlignment="1">
      <alignment wrapText="1"/>
    </xf>
    <xf numFmtId="0" fontId="63" fillId="0" borderId="115" xfId="0" applyFont="1" applyBorder="1" applyAlignment="1">
      <alignment wrapText="1"/>
    </xf>
    <xf numFmtId="0" fontId="108" fillId="0" borderId="115" xfId="21" applyFont="1" applyBorder="1" applyAlignment="1">
      <alignment horizontal="center" vertical="center" wrapText="1"/>
    </xf>
    <xf numFmtId="0" fontId="63" fillId="0" borderId="115" xfId="11" applyFont="1" applyBorder="1" applyAlignment="1">
      <alignment horizontal="center" vertical="center" wrapText="1"/>
    </xf>
    <xf numFmtId="0" fontId="46" fillId="0" borderId="115" xfId="21" applyFont="1" applyBorder="1" applyAlignment="1">
      <alignment horizontal="center" vertical="center" wrapText="1"/>
    </xf>
    <xf numFmtId="0" fontId="63" fillId="0" borderId="115" xfId="0" applyFont="1" applyBorder="1" applyAlignment="1">
      <alignment horizontal="center" vertical="center" wrapText="1"/>
    </xf>
    <xf numFmtId="0" fontId="81" fillId="0" borderId="25" xfId="21" applyFont="1" applyBorder="1" applyAlignment="1">
      <alignment horizontal="right" vertical="center"/>
    </xf>
    <xf numFmtId="0" fontId="92" fillId="0" borderId="25" xfId="0" applyFont="1" applyBorder="1" applyAlignment="1">
      <alignment horizontal="right" vertical="center"/>
    </xf>
    <xf numFmtId="0" fontId="92" fillId="0" borderId="3" xfId="0" applyFont="1" applyBorder="1" applyAlignment="1">
      <alignment horizontal="right"/>
    </xf>
    <xf numFmtId="0" fontId="92" fillId="0" borderId="116" xfId="0" applyFont="1" applyBorder="1" applyAlignment="1">
      <alignment horizontal="left" wrapText="1"/>
    </xf>
    <xf numFmtId="0" fontId="93" fillId="0" borderId="69" xfId="0" applyFont="1" applyBorder="1" applyAlignment="1">
      <alignment horizontal="center"/>
    </xf>
    <xf numFmtId="0" fontId="93" fillId="15" borderId="69" xfId="0" applyFont="1" applyFill="1" applyBorder="1" applyAlignment="1">
      <alignment horizontal="center" vertical="center"/>
    </xf>
    <xf numFmtId="0" fontId="94" fillId="15" borderId="69" xfId="0" applyFont="1" applyFill="1" applyBorder="1" applyAlignment="1">
      <alignment horizontal="center" vertical="center"/>
    </xf>
    <xf numFmtId="0" fontId="92" fillId="0" borderId="84" xfId="0" applyFont="1" applyBorder="1" applyAlignment="1">
      <alignment horizontal="center"/>
    </xf>
    <xf numFmtId="0" fontId="63" fillId="0" borderId="117" xfId="0" applyFont="1" applyBorder="1" applyAlignment="1">
      <alignment horizontal="center" wrapText="1"/>
    </xf>
    <xf numFmtId="0" fontId="113" fillId="0" borderId="4" xfId="21" applyFont="1" applyBorder="1" applyAlignment="1">
      <alignment horizontal="center" vertical="center" wrapText="1"/>
    </xf>
    <xf numFmtId="0" fontId="113" fillId="0" borderId="11" xfId="21" applyFont="1" applyBorder="1" applyAlignment="1">
      <alignment horizontal="center" vertical="center" wrapText="1"/>
    </xf>
    <xf numFmtId="0" fontId="113" fillId="0" borderId="20" xfId="21" applyFont="1" applyBorder="1" applyAlignment="1">
      <alignment horizontal="center" vertical="center" wrapText="1"/>
    </xf>
    <xf numFmtId="0" fontId="113" fillId="0" borderId="5" xfId="21" applyFont="1" applyBorder="1" applyAlignment="1">
      <alignment horizontal="center" vertical="center" wrapText="1"/>
    </xf>
    <xf numFmtId="0" fontId="113" fillId="0" borderId="0" xfId="21" applyFont="1" applyAlignment="1">
      <alignment horizontal="center" vertical="center" wrapText="1"/>
    </xf>
    <xf numFmtId="0" fontId="113" fillId="0" borderId="7" xfId="21" applyFont="1" applyBorder="1" applyAlignment="1">
      <alignment horizontal="center" vertical="center" wrapText="1"/>
    </xf>
    <xf numFmtId="0" fontId="113" fillId="0" borderId="3" xfId="21" applyFont="1" applyBorder="1" applyAlignment="1">
      <alignment horizontal="center" vertical="center" wrapText="1"/>
    </xf>
    <xf numFmtId="0" fontId="113" fillId="0" borderId="12" xfId="21" applyFont="1" applyBorder="1" applyAlignment="1">
      <alignment horizontal="center" vertical="center" wrapText="1"/>
    </xf>
    <xf numFmtId="0" fontId="113" fillId="0" borderId="2" xfId="21" applyFont="1" applyBorder="1" applyAlignment="1">
      <alignment horizontal="center" vertical="center" wrapText="1"/>
    </xf>
  </cellXfs>
  <cellStyles count="60">
    <cellStyle name="Millares [0]" xfId="16" builtinId="6"/>
    <cellStyle name="Millares [0] 2" xfId="14" xr:uid="{00000000-0005-0000-0000-000001000000}"/>
    <cellStyle name="Millares [0] 2 2" xfId="19" xr:uid="{00000000-0005-0000-0000-000002000000}"/>
    <cellStyle name="Millares [0] 2 2 2" xfId="36" xr:uid="{00000000-0005-0000-0000-000003000000}"/>
    <cellStyle name="Millares [0] 2 3" xfId="23" xr:uid="{00000000-0005-0000-0000-000004000000}"/>
    <cellStyle name="Millares [0] 2 3 2" xfId="40" xr:uid="{00000000-0005-0000-0000-000005000000}"/>
    <cellStyle name="Millares [0] 2 4" xfId="31" xr:uid="{00000000-0005-0000-0000-000006000000}"/>
    <cellStyle name="Millares [0] 3" xfId="33" xr:uid="{00000000-0005-0000-0000-000007000000}"/>
    <cellStyle name="Millares [0] 4" xfId="44" xr:uid="{00000000-0005-0000-0000-000008000000}"/>
    <cellStyle name="Millares [0] 5" xfId="52" xr:uid="{00000000-0005-0000-0000-000009000000}"/>
    <cellStyle name="Millares 2" xfId="3" xr:uid="{00000000-0005-0000-0000-00000A000000}"/>
    <cellStyle name="Millares 2 2" xfId="26" xr:uid="{00000000-0005-0000-0000-00000B000000}"/>
    <cellStyle name="Millares 3" xfId="7" xr:uid="{00000000-0005-0000-0000-00000C000000}"/>
    <cellStyle name="Millares 4" xfId="46" xr:uid="{00000000-0005-0000-0000-00000D000000}"/>
    <cellStyle name="Moneda" xfId="59" builtinId="4"/>
    <cellStyle name="Moneda [0]" xfId="20" builtinId="7"/>
    <cellStyle name="Moneda [0] 2" xfId="12" xr:uid="{00000000-0005-0000-0000-00000F000000}"/>
    <cellStyle name="Moneda [0] 2 2" xfId="18" xr:uid="{00000000-0005-0000-0000-000010000000}"/>
    <cellStyle name="Moneda [0] 2 2 2" xfId="35" xr:uid="{00000000-0005-0000-0000-000011000000}"/>
    <cellStyle name="Moneda [0] 2 3" xfId="22" xr:uid="{00000000-0005-0000-0000-000012000000}"/>
    <cellStyle name="Moneda [0] 2 3 2" xfId="39" xr:uid="{00000000-0005-0000-0000-000013000000}"/>
    <cellStyle name="Moneda [0] 2 4" xfId="28" xr:uid="{00000000-0005-0000-0000-000014000000}"/>
    <cellStyle name="Moneda [0] 2 4 2" xfId="42" xr:uid="{00000000-0005-0000-0000-000015000000}"/>
    <cellStyle name="Moneda [0] 2 5" xfId="30" xr:uid="{00000000-0005-0000-0000-000016000000}"/>
    <cellStyle name="Moneda [0] 3" xfId="37" xr:uid="{00000000-0005-0000-0000-000017000000}"/>
    <cellStyle name="Moneda [0] 4" xfId="45" xr:uid="{00000000-0005-0000-0000-000018000000}"/>
    <cellStyle name="Moneda [0] 5" xfId="51" xr:uid="{00000000-0005-0000-0000-000019000000}"/>
    <cellStyle name="Moneda 2" xfId="2" xr:uid="{00000000-0005-0000-0000-00001A000000}"/>
    <cellStyle name="Moneda 3" xfId="54" xr:uid="{00000000-0005-0000-0000-00001B000000}"/>
    <cellStyle name="Normal" xfId="0" builtinId="0"/>
    <cellStyle name="Normal 10" xfId="48" xr:uid="{00000000-0005-0000-0000-00001D000000}"/>
    <cellStyle name="Normal 11" xfId="56" xr:uid="{00000000-0005-0000-0000-00001E000000}"/>
    <cellStyle name="Normal 12 2" xfId="49" xr:uid="{00000000-0005-0000-0000-00001F000000}"/>
    <cellStyle name="Normal 2" xfId="5" xr:uid="{00000000-0005-0000-0000-000020000000}"/>
    <cellStyle name="Normal 2 2" xfId="11" xr:uid="{00000000-0005-0000-0000-000021000000}"/>
    <cellStyle name="Normal 3" xfId="8" xr:uid="{00000000-0005-0000-0000-000022000000}"/>
    <cellStyle name="Normal 3 2" xfId="17" xr:uid="{00000000-0005-0000-0000-000023000000}"/>
    <cellStyle name="Normal 3 2 2" xfId="34" xr:uid="{00000000-0005-0000-0000-000024000000}"/>
    <cellStyle name="Normal 3 3" xfId="21" xr:uid="{00000000-0005-0000-0000-000025000000}"/>
    <cellStyle name="Normal 3 3 2" xfId="38" xr:uid="{00000000-0005-0000-0000-000026000000}"/>
    <cellStyle name="Normal 3 3 3" xfId="57" xr:uid="{00000000-0005-0000-0000-000027000000}"/>
    <cellStyle name="Normal 3 3 4" xfId="58" xr:uid="{00000000-0005-0000-0000-000028000000}"/>
    <cellStyle name="Normal 3 4" xfId="53" xr:uid="{00000000-0005-0000-0000-000029000000}"/>
    <cellStyle name="Normal 4" xfId="9" xr:uid="{00000000-0005-0000-0000-00002A000000}"/>
    <cellStyle name="Normal 4 2" xfId="29" xr:uid="{00000000-0005-0000-0000-00002B000000}"/>
    <cellStyle name="Normal 5" xfId="10" xr:uid="{00000000-0005-0000-0000-00002C000000}"/>
    <cellStyle name="Normal 6" xfId="15" xr:uid="{00000000-0005-0000-0000-00002D000000}"/>
    <cellStyle name="Normal 6 2" xfId="32" xr:uid="{00000000-0005-0000-0000-00002E000000}"/>
    <cellStyle name="Normal 7" xfId="24" xr:uid="{00000000-0005-0000-0000-00002F000000}"/>
    <cellStyle name="Normal 7 2" xfId="41" xr:uid="{00000000-0005-0000-0000-000030000000}"/>
    <cellStyle name="Normal 8" xfId="43" xr:uid="{00000000-0005-0000-0000-000031000000}"/>
    <cellStyle name="Normal 9" xfId="50" xr:uid="{00000000-0005-0000-0000-000032000000}"/>
    <cellStyle name="Porcentaje" xfId="25" builtinId="5"/>
    <cellStyle name="Porcentaje 2" xfId="4" xr:uid="{00000000-0005-0000-0000-000034000000}"/>
    <cellStyle name="Porcentaje 2 2" xfId="27" xr:uid="{00000000-0005-0000-0000-000035000000}"/>
    <cellStyle name="Porcentaje 3" xfId="6" xr:uid="{00000000-0005-0000-0000-000036000000}"/>
    <cellStyle name="Porcentaje 4" xfId="47" xr:uid="{00000000-0005-0000-0000-000037000000}"/>
    <cellStyle name="Porcentaje 5" xfId="55" xr:uid="{00000000-0005-0000-0000-000038000000}"/>
    <cellStyle name="Texto explicativo" xfId="1" builtinId="53" customBuiltin="1"/>
    <cellStyle name="Texto explicativo 2" xfId="13" xr:uid="{00000000-0005-0000-0000-00003A000000}"/>
  </cellStyles>
  <dxfs count="618">
    <dxf>
      <font>
        <strike val="0"/>
        <color rgb="FFFF0000"/>
      </font>
    </dxf>
    <dxf>
      <font>
        <strike val="0"/>
        <color rgb="FFFF0000"/>
      </font>
    </dxf>
    <dxf>
      <font>
        <b/>
        <i val="0"/>
        <color theme="0"/>
      </font>
      <fill>
        <patternFill>
          <bgColor rgb="FF92D050"/>
        </patternFill>
      </fill>
    </dxf>
    <dxf>
      <font>
        <b/>
        <i val="0"/>
      </font>
      <fill>
        <patternFill>
          <bgColor rgb="FFFF0000"/>
        </patternFill>
      </fill>
    </dxf>
    <dxf>
      <font>
        <b/>
        <i val="0"/>
        <color theme="1"/>
      </font>
      <fill>
        <patternFill>
          <bgColor theme="9"/>
        </patternFill>
      </fill>
    </dxf>
    <dxf>
      <font>
        <b/>
        <i val="0"/>
        <color theme="1"/>
      </font>
      <fill>
        <patternFill>
          <bgColor rgb="FFFF0000"/>
        </patternFill>
      </fill>
    </dxf>
    <dxf>
      <font>
        <color theme="0"/>
      </font>
      <fill>
        <patternFill>
          <bgColor rgb="FF00B050"/>
        </patternFill>
      </fill>
    </dxf>
    <dxf>
      <font>
        <b/>
        <i val="0"/>
        <color theme="0"/>
      </font>
      <fill>
        <patternFill>
          <bgColor rgb="FFFF0000"/>
        </patternFill>
      </fill>
    </dxf>
    <dxf>
      <font>
        <b/>
        <i val="0"/>
        <color theme="1"/>
      </font>
      <fill>
        <patternFill>
          <bgColor theme="9"/>
        </patternFill>
      </fill>
    </dxf>
    <dxf>
      <font>
        <b/>
        <i val="0"/>
        <color theme="1"/>
      </font>
      <fill>
        <patternFill>
          <bgColor rgb="FFFF0000"/>
        </patternFill>
      </fill>
    </dxf>
    <dxf>
      <font>
        <color theme="0"/>
      </font>
      <fill>
        <patternFill>
          <bgColor rgb="FF00B050"/>
        </patternFill>
      </fill>
    </dxf>
    <dxf>
      <font>
        <b/>
        <i val="0"/>
        <color theme="0"/>
      </font>
      <fill>
        <patternFill>
          <bgColor rgb="FFFF0000"/>
        </patternFill>
      </fill>
    </dxf>
    <dxf>
      <font>
        <b/>
        <i val="0"/>
        <color theme="1"/>
      </font>
      <fill>
        <patternFill>
          <bgColor theme="9"/>
        </patternFill>
      </fill>
    </dxf>
    <dxf>
      <font>
        <b/>
        <i val="0"/>
        <color theme="1"/>
      </font>
      <fill>
        <patternFill>
          <bgColor rgb="FFFF0000"/>
        </patternFill>
      </fill>
    </dxf>
    <dxf>
      <font>
        <color theme="0"/>
      </font>
      <fill>
        <patternFill>
          <bgColor rgb="FF00B050"/>
        </patternFill>
      </fill>
    </dxf>
    <dxf>
      <font>
        <b/>
        <i val="0"/>
        <color theme="0"/>
      </font>
      <fill>
        <patternFill>
          <bgColor rgb="FFFF0000"/>
        </patternFill>
      </fill>
    </dxf>
    <dxf>
      <font>
        <b/>
        <i val="0"/>
        <color theme="1"/>
      </font>
      <fill>
        <patternFill>
          <bgColor theme="9"/>
        </patternFill>
      </fill>
    </dxf>
    <dxf>
      <font>
        <b/>
        <i val="0"/>
        <color theme="1"/>
      </font>
      <fill>
        <patternFill>
          <bgColor rgb="FFFF0000"/>
        </patternFill>
      </fill>
    </dxf>
    <dxf>
      <font>
        <color theme="0"/>
      </font>
      <fill>
        <patternFill>
          <bgColor rgb="FF00B050"/>
        </patternFill>
      </fill>
    </dxf>
    <dxf>
      <font>
        <b/>
        <i val="0"/>
        <color theme="0"/>
      </font>
      <fill>
        <patternFill>
          <bgColor rgb="FFFF0000"/>
        </patternFill>
      </fill>
    </dxf>
    <dxf>
      <font>
        <b/>
        <i val="0"/>
        <color theme="1"/>
      </font>
      <fill>
        <patternFill>
          <bgColor theme="9"/>
        </patternFill>
      </fill>
    </dxf>
    <dxf>
      <font>
        <b/>
        <i val="0"/>
        <color theme="1"/>
      </font>
      <fill>
        <patternFill>
          <bgColor rgb="FFFF0000"/>
        </patternFill>
      </fill>
    </dxf>
    <dxf>
      <font>
        <color theme="0"/>
      </font>
      <fill>
        <patternFill>
          <bgColor rgb="FF00B050"/>
        </patternFill>
      </fill>
    </dxf>
    <dxf>
      <font>
        <b/>
        <i val="0"/>
        <color theme="0"/>
      </font>
      <fill>
        <patternFill>
          <bgColor rgb="FFFF0000"/>
        </patternFill>
      </fill>
    </dxf>
    <dxf>
      <font>
        <b/>
        <i val="0"/>
        <color theme="1"/>
      </font>
      <fill>
        <patternFill>
          <bgColor theme="9"/>
        </patternFill>
      </fill>
    </dxf>
    <dxf>
      <font>
        <b/>
        <i val="0"/>
        <color theme="1"/>
      </font>
      <fill>
        <patternFill>
          <bgColor rgb="FFFF0000"/>
        </patternFill>
      </fill>
    </dxf>
    <dxf>
      <font>
        <color theme="0"/>
      </font>
      <fill>
        <patternFill>
          <bgColor rgb="FF00B050"/>
        </patternFill>
      </fill>
    </dxf>
    <dxf>
      <font>
        <b/>
        <i val="0"/>
        <color theme="0"/>
      </font>
      <fill>
        <patternFill>
          <bgColor rgb="FFFF0000"/>
        </patternFill>
      </fill>
    </dxf>
    <dxf>
      <font>
        <b/>
        <i val="0"/>
        <color theme="1"/>
      </font>
      <fill>
        <patternFill>
          <bgColor theme="9"/>
        </patternFill>
      </fill>
    </dxf>
    <dxf>
      <font>
        <b/>
        <i val="0"/>
        <color theme="1"/>
      </font>
      <fill>
        <patternFill>
          <bgColor rgb="FFFF0000"/>
        </patternFill>
      </fill>
    </dxf>
    <dxf>
      <font>
        <color theme="0"/>
      </font>
      <fill>
        <patternFill>
          <bgColor rgb="FF00B050"/>
        </patternFill>
      </fill>
    </dxf>
    <dxf>
      <font>
        <b/>
        <i val="0"/>
        <color theme="0"/>
      </font>
      <fill>
        <patternFill>
          <bgColor rgb="FFFF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color auto="1"/>
      </font>
      <fill>
        <patternFill>
          <bgColor rgb="FF92D050"/>
        </patternFill>
      </fill>
    </dxf>
    <dxf>
      <font>
        <color theme="0"/>
      </font>
      <fill>
        <patternFill>
          <bgColor rgb="FFFF0000"/>
        </patternFill>
      </fill>
    </dxf>
    <dxf>
      <font>
        <b/>
        <i val="0"/>
        <color auto="1"/>
      </font>
      <fill>
        <patternFill>
          <bgColor rgb="FF00B050"/>
        </patternFill>
      </fill>
    </dxf>
    <dxf>
      <font>
        <b/>
        <i val="0"/>
        <color auto="1"/>
      </font>
      <fill>
        <patternFill>
          <bgColor rgb="FFC0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
      <font>
        <b/>
        <i val="0"/>
        <color theme="0"/>
      </font>
      <fill>
        <patternFill>
          <bgColor rgb="FF92D050"/>
        </patternFill>
      </fill>
    </dxf>
    <dxf>
      <font>
        <b/>
        <i val="0"/>
        <color theme="0"/>
      </font>
      <fill>
        <patternFill>
          <bgColor rgb="FFFF0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0AD47"/>
      <rgbColor rgb="FFADB9CA"/>
      <rgbColor rgb="FF993366"/>
      <rgbColor rgb="FFFFFFCC"/>
      <rgbColor rgb="FFCCFFFF"/>
      <rgbColor rgb="FF660066"/>
      <rgbColor rgb="FFFF8080"/>
      <rgbColor rgb="FF0066CC"/>
      <rgbColor rgb="FFD0CEC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B3B3B3"/>
      <rgbColor rgb="FFFFCC99"/>
      <rgbColor rgb="FF3366FF"/>
      <rgbColor rgb="FF33CCCC"/>
      <rgbColor rgb="FF92D050"/>
      <rgbColor rgb="FFFFCC00"/>
      <rgbColor rgb="FFFF9900"/>
      <rgbColor rgb="FFFF6600"/>
      <rgbColor rgb="FF585858"/>
      <rgbColor rgb="FFAFABAB"/>
      <rgbColor rgb="FF003366"/>
      <rgbColor rgb="FF579D1C"/>
      <rgbColor rgb="FF003300"/>
      <rgbColor rgb="FF333300"/>
      <rgbColor rgb="FF993300"/>
      <rgbColor rgb="FF993366"/>
      <rgbColor rgb="FF44546A"/>
      <rgbColor rgb="FF4E4D4D"/>
      <rgbColor rgb="00003366"/>
      <rgbColor rgb="00339966"/>
      <rgbColor rgb="00003300"/>
      <rgbColor rgb="00333300"/>
      <rgbColor rgb="00993300"/>
      <rgbColor rgb="00993366"/>
      <rgbColor rgb="00333399"/>
      <rgbColor rgb="00333333"/>
    </indexed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jpeg"/><Relationship Id="rId50" Type="http://schemas.openxmlformats.org/officeDocument/2006/relationships/image" Target="../media/image50.png"/><Relationship Id="rId55" Type="http://schemas.openxmlformats.org/officeDocument/2006/relationships/image" Target="../media/image55.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jpeg"/><Relationship Id="rId5" Type="http://schemas.openxmlformats.org/officeDocument/2006/relationships/image" Target="../media/image5.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jpe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jpeg"/><Relationship Id="rId56" Type="http://schemas.openxmlformats.org/officeDocument/2006/relationships/image" Target="../media/image56.jpe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jpeg"/><Relationship Id="rId20" Type="http://schemas.openxmlformats.org/officeDocument/2006/relationships/image" Target="../media/image20.png"/><Relationship Id="rId41" Type="http://schemas.openxmlformats.org/officeDocument/2006/relationships/image" Target="../media/image41.jpeg"/><Relationship Id="rId54" Type="http://schemas.openxmlformats.org/officeDocument/2006/relationships/image" Target="../media/image54.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jpe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s>
</file>

<file path=xl/drawings/_rels/drawing2.xml.rels><?xml version="1.0" encoding="UTF-8" standalone="yes"?>
<Relationships xmlns="http://schemas.openxmlformats.org/package/2006/relationships"><Relationship Id="rId3" Type="http://schemas.openxmlformats.org/officeDocument/2006/relationships/image" Target="../media/image60.png"/><Relationship Id="rId2" Type="http://schemas.openxmlformats.org/officeDocument/2006/relationships/image" Target="../media/image59.png"/><Relationship Id="rId1" Type="http://schemas.openxmlformats.org/officeDocument/2006/relationships/image" Target="../media/image58.png"/></Relationships>
</file>

<file path=xl/drawings/drawing1.xml><?xml version="1.0" encoding="utf-8"?>
<xdr:wsDr xmlns:xdr="http://schemas.openxmlformats.org/drawingml/2006/spreadsheetDrawing" xmlns:a="http://schemas.openxmlformats.org/drawingml/2006/main">
  <xdr:twoCellAnchor editAs="oneCell">
    <xdr:from>
      <xdr:col>1</xdr:col>
      <xdr:colOff>114300</xdr:colOff>
      <xdr:row>1017</xdr:row>
      <xdr:rowOff>161925</xdr:rowOff>
    </xdr:from>
    <xdr:to>
      <xdr:col>12</xdr:col>
      <xdr:colOff>609600</xdr:colOff>
      <xdr:row>1036</xdr:row>
      <xdr:rowOff>180975</xdr:rowOff>
    </xdr:to>
    <xdr:pic>
      <xdr:nvPicPr>
        <xdr:cNvPr id="3" name="Imagen 2">
          <a:extLst>
            <a:ext uri="{FF2B5EF4-FFF2-40B4-BE49-F238E27FC236}">
              <a16:creationId xmlns:a16="http://schemas.microsoft.com/office/drawing/2014/main" id="{72B2D4B9-EF6C-37FE-EA15-A631C58EA52C}"/>
            </a:ext>
            <a:ext uri="{147F2762-F138-4A5C-976F-8EAC2B608ADB}">
              <a16:predDERef xmlns:a16="http://schemas.microsoft.com/office/drawing/2014/main" pred="{AD822148-3D3B-9E6E-87B5-9B2431E6C546}"/>
            </a:ext>
          </a:extLst>
        </xdr:cNvPr>
        <xdr:cNvPicPr>
          <a:picLocks noChangeAspect="1"/>
        </xdr:cNvPicPr>
      </xdr:nvPicPr>
      <xdr:blipFill>
        <a:blip xmlns:r="http://schemas.openxmlformats.org/officeDocument/2006/relationships" r:embed="rId1"/>
        <a:stretch>
          <a:fillRect/>
        </a:stretch>
      </xdr:blipFill>
      <xdr:spPr>
        <a:xfrm>
          <a:off x="2343150" y="195405375"/>
          <a:ext cx="8877300" cy="3638550"/>
        </a:xfrm>
        <a:prstGeom prst="rect">
          <a:avLst/>
        </a:prstGeom>
      </xdr:spPr>
    </xdr:pic>
    <xdr:clientData/>
  </xdr:twoCellAnchor>
  <xdr:twoCellAnchor editAs="oneCell">
    <xdr:from>
      <xdr:col>1</xdr:col>
      <xdr:colOff>66675</xdr:colOff>
      <xdr:row>1040</xdr:row>
      <xdr:rowOff>66675</xdr:rowOff>
    </xdr:from>
    <xdr:to>
      <xdr:col>12</xdr:col>
      <xdr:colOff>685800</xdr:colOff>
      <xdr:row>1060</xdr:row>
      <xdr:rowOff>9525</xdr:rowOff>
    </xdr:to>
    <xdr:pic>
      <xdr:nvPicPr>
        <xdr:cNvPr id="4" name="Imagen 3">
          <a:extLst>
            <a:ext uri="{FF2B5EF4-FFF2-40B4-BE49-F238E27FC236}">
              <a16:creationId xmlns:a16="http://schemas.microsoft.com/office/drawing/2014/main" id="{BCA1958B-A1C6-82D2-86EF-FF72CD64C7C8}"/>
            </a:ext>
            <a:ext uri="{147F2762-F138-4A5C-976F-8EAC2B608ADB}">
              <a16:predDERef xmlns:a16="http://schemas.microsoft.com/office/drawing/2014/main" pred="{72B2D4B9-EF6C-37FE-EA15-A631C58EA52C}"/>
            </a:ext>
          </a:extLst>
        </xdr:cNvPr>
        <xdr:cNvPicPr>
          <a:picLocks noChangeAspect="1"/>
        </xdr:cNvPicPr>
      </xdr:nvPicPr>
      <xdr:blipFill>
        <a:blip xmlns:r="http://schemas.openxmlformats.org/officeDocument/2006/relationships" r:embed="rId2"/>
        <a:stretch>
          <a:fillRect/>
        </a:stretch>
      </xdr:blipFill>
      <xdr:spPr>
        <a:xfrm>
          <a:off x="2295525" y="199701150"/>
          <a:ext cx="9001125" cy="3752850"/>
        </a:xfrm>
        <a:prstGeom prst="rect">
          <a:avLst/>
        </a:prstGeom>
      </xdr:spPr>
    </xdr:pic>
    <xdr:clientData/>
  </xdr:twoCellAnchor>
  <xdr:twoCellAnchor editAs="oneCell">
    <xdr:from>
      <xdr:col>1</xdr:col>
      <xdr:colOff>171450</xdr:colOff>
      <xdr:row>1086</xdr:row>
      <xdr:rowOff>19050</xdr:rowOff>
    </xdr:from>
    <xdr:to>
      <xdr:col>12</xdr:col>
      <xdr:colOff>590550</xdr:colOff>
      <xdr:row>1106</xdr:row>
      <xdr:rowOff>142875</xdr:rowOff>
    </xdr:to>
    <xdr:pic>
      <xdr:nvPicPr>
        <xdr:cNvPr id="5" name="Imagen 4">
          <a:extLst>
            <a:ext uri="{FF2B5EF4-FFF2-40B4-BE49-F238E27FC236}">
              <a16:creationId xmlns:a16="http://schemas.microsoft.com/office/drawing/2014/main" id="{1C61BFA0-A094-26B6-D64E-25E82C981B5C}"/>
            </a:ext>
            <a:ext uri="{147F2762-F138-4A5C-976F-8EAC2B608ADB}">
              <a16:predDERef xmlns:a16="http://schemas.microsoft.com/office/drawing/2014/main" pred="{BCA1958B-A1C6-82D2-86EF-FF72CD64C7C8}"/>
            </a:ext>
          </a:extLst>
        </xdr:cNvPr>
        <xdr:cNvPicPr>
          <a:picLocks noChangeAspect="1"/>
        </xdr:cNvPicPr>
      </xdr:nvPicPr>
      <xdr:blipFill>
        <a:blip xmlns:r="http://schemas.openxmlformats.org/officeDocument/2006/relationships" r:embed="rId3"/>
        <a:stretch>
          <a:fillRect/>
        </a:stretch>
      </xdr:blipFill>
      <xdr:spPr>
        <a:xfrm>
          <a:off x="2400300" y="208435575"/>
          <a:ext cx="8801100" cy="3933825"/>
        </a:xfrm>
        <a:prstGeom prst="rect">
          <a:avLst/>
        </a:prstGeom>
      </xdr:spPr>
    </xdr:pic>
    <xdr:clientData/>
  </xdr:twoCellAnchor>
  <xdr:twoCellAnchor editAs="oneCell">
    <xdr:from>
      <xdr:col>1</xdr:col>
      <xdr:colOff>647700</xdr:colOff>
      <xdr:row>901</xdr:row>
      <xdr:rowOff>104775</xdr:rowOff>
    </xdr:from>
    <xdr:to>
      <xdr:col>12</xdr:col>
      <xdr:colOff>57150</xdr:colOff>
      <xdr:row>922</xdr:row>
      <xdr:rowOff>152400</xdr:rowOff>
    </xdr:to>
    <xdr:pic>
      <xdr:nvPicPr>
        <xdr:cNvPr id="54" name="Imagen 6">
          <a:extLst>
            <a:ext uri="{FF2B5EF4-FFF2-40B4-BE49-F238E27FC236}">
              <a16:creationId xmlns:a16="http://schemas.microsoft.com/office/drawing/2014/main" id="{C0B11001-BBD1-C5AA-D7F9-257E9C80DEA9}"/>
            </a:ext>
            <a:ext uri="{147F2762-F138-4A5C-976F-8EAC2B608ADB}">
              <a16:predDERef xmlns:a16="http://schemas.microsoft.com/office/drawing/2014/main" pred="{1C61BFA0-A094-26B6-D64E-25E82C981B5C}"/>
            </a:ext>
          </a:extLst>
        </xdr:cNvPr>
        <xdr:cNvPicPr>
          <a:picLocks noChangeAspect="1"/>
        </xdr:cNvPicPr>
      </xdr:nvPicPr>
      <xdr:blipFill>
        <a:blip xmlns:r="http://schemas.openxmlformats.org/officeDocument/2006/relationships" r:embed="rId4"/>
        <a:stretch>
          <a:fillRect/>
        </a:stretch>
      </xdr:blipFill>
      <xdr:spPr>
        <a:xfrm>
          <a:off x="2876550" y="173516925"/>
          <a:ext cx="7791450" cy="4048125"/>
        </a:xfrm>
        <a:prstGeom prst="rect">
          <a:avLst/>
        </a:prstGeom>
      </xdr:spPr>
    </xdr:pic>
    <xdr:clientData/>
  </xdr:twoCellAnchor>
  <xdr:twoCellAnchor editAs="oneCell">
    <xdr:from>
      <xdr:col>2</xdr:col>
      <xdr:colOff>9525</xdr:colOff>
      <xdr:row>925</xdr:row>
      <xdr:rowOff>38100</xdr:rowOff>
    </xdr:from>
    <xdr:to>
      <xdr:col>11</xdr:col>
      <xdr:colOff>171450</xdr:colOff>
      <xdr:row>945</xdr:row>
      <xdr:rowOff>95250</xdr:rowOff>
    </xdr:to>
    <xdr:pic>
      <xdr:nvPicPr>
        <xdr:cNvPr id="21" name="Imagen 7">
          <a:extLst>
            <a:ext uri="{FF2B5EF4-FFF2-40B4-BE49-F238E27FC236}">
              <a16:creationId xmlns:a16="http://schemas.microsoft.com/office/drawing/2014/main" id="{AC2397C3-BD08-223B-8548-9E0CDF19FAEE}"/>
            </a:ext>
            <a:ext uri="{147F2762-F138-4A5C-976F-8EAC2B608ADB}">
              <a16:predDERef xmlns:a16="http://schemas.microsoft.com/office/drawing/2014/main" pred="{C0B11001-BBD1-C5AA-D7F9-257E9C80DEA9}"/>
            </a:ext>
          </a:extLst>
        </xdr:cNvPr>
        <xdr:cNvPicPr>
          <a:picLocks noChangeAspect="1"/>
        </xdr:cNvPicPr>
      </xdr:nvPicPr>
      <xdr:blipFill>
        <a:blip xmlns:r="http://schemas.openxmlformats.org/officeDocument/2006/relationships" r:embed="rId5"/>
        <a:stretch>
          <a:fillRect/>
        </a:stretch>
      </xdr:blipFill>
      <xdr:spPr>
        <a:xfrm>
          <a:off x="3000375" y="177717450"/>
          <a:ext cx="7019925" cy="3867150"/>
        </a:xfrm>
        <a:prstGeom prst="rect">
          <a:avLst/>
        </a:prstGeom>
      </xdr:spPr>
    </xdr:pic>
    <xdr:clientData/>
  </xdr:twoCellAnchor>
  <xdr:twoCellAnchor editAs="oneCell">
    <xdr:from>
      <xdr:col>1</xdr:col>
      <xdr:colOff>733425</xdr:colOff>
      <xdr:row>950</xdr:row>
      <xdr:rowOff>19050</xdr:rowOff>
    </xdr:from>
    <xdr:to>
      <xdr:col>10</xdr:col>
      <xdr:colOff>685800</xdr:colOff>
      <xdr:row>969</xdr:row>
      <xdr:rowOff>76200</xdr:rowOff>
    </xdr:to>
    <xdr:pic>
      <xdr:nvPicPr>
        <xdr:cNvPr id="25" name="Imagen 8">
          <a:extLst>
            <a:ext uri="{FF2B5EF4-FFF2-40B4-BE49-F238E27FC236}">
              <a16:creationId xmlns:a16="http://schemas.microsoft.com/office/drawing/2014/main" id="{467A5540-C437-4B64-0E00-F4CB13B2E40D}"/>
            </a:ext>
            <a:ext uri="{147F2762-F138-4A5C-976F-8EAC2B608ADB}">
              <a16:predDERef xmlns:a16="http://schemas.microsoft.com/office/drawing/2014/main" pred="{AC2397C3-BD08-223B-8548-9E0CDF19FAEE}"/>
            </a:ext>
          </a:extLst>
        </xdr:cNvPr>
        <xdr:cNvPicPr>
          <a:picLocks noChangeAspect="1"/>
        </xdr:cNvPicPr>
      </xdr:nvPicPr>
      <xdr:blipFill>
        <a:blip xmlns:r="http://schemas.openxmlformats.org/officeDocument/2006/relationships" r:embed="rId6"/>
        <a:stretch>
          <a:fillRect/>
        </a:stretch>
      </xdr:blipFill>
      <xdr:spPr>
        <a:xfrm>
          <a:off x="2962275" y="182470425"/>
          <a:ext cx="6810375" cy="3676650"/>
        </a:xfrm>
        <a:prstGeom prst="rect">
          <a:avLst/>
        </a:prstGeom>
      </xdr:spPr>
    </xdr:pic>
    <xdr:clientData/>
  </xdr:twoCellAnchor>
  <xdr:twoCellAnchor editAs="oneCell">
    <xdr:from>
      <xdr:col>2</xdr:col>
      <xdr:colOff>180975</xdr:colOff>
      <xdr:row>972</xdr:row>
      <xdr:rowOff>28575</xdr:rowOff>
    </xdr:from>
    <xdr:to>
      <xdr:col>11</xdr:col>
      <xdr:colOff>381000</xdr:colOff>
      <xdr:row>991</xdr:row>
      <xdr:rowOff>0</xdr:rowOff>
    </xdr:to>
    <xdr:pic>
      <xdr:nvPicPr>
        <xdr:cNvPr id="29" name="Imagen 9">
          <a:extLst>
            <a:ext uri="{FF2B5EF4-FFF2-40B4-BE49-F238E27FC236}">
              <a16:creationId xmlns:a16="http://schemas.microsoft.com/office/drawing/2014/main" id="{8EC053BD-A105-E646-1489-CAF18FE310E4}"/>
            </a:ext>
            <a:ext uri="{147F2762-F138-4A5C-976F-8EAC2B608ADB}">
              <a16:predDERef xmlns:a16="http://schemas.microsoft.com/office/drawing/2014/main" pred="{467A5540-C437-4B64-0E00-F4CB13B2E40D}"/>
            </a:ext>
          </a:extLst>
        </xdr:cNvPr>
        <xdr:cNvPicPr>
          <a:picLocks noChangeAspect="1"/>
        </xdr:cNvPicPr>
      </xdr:nvPicPr>
      <xdr:blipFill>
        <a:blip xmlns:r="http://schemas.openxmlformats.org/officeDocument/2006/relationships" r:embed="rId7"/>
        <a:stretch>
          <a:fillRect/>
        </a:stretch>
      </xdr:blipFill>
      <xdr:spPr>
        <a:xfrm>
          <a:off x="3171825" y="186680475"/>
          <a:ext cx="7058025" cy="3590925"/>
        </a:xfrm>
        <a:prstGeom prst="rect">
          <a:avLst/>
        </a:prstGeom>
      </xdr:spPr>
    </xdr:pic>
    <xdr:clientData/>
  </xdr:twoCellAnchor>
  <xdr:twoCellAnchor editAs="oneCell">
    <xdr:from>
      <xdr:col>1</xdr:col>
      <xdr:colOff>542925</xdr:colOff>
      <xdr:row>855</xdr:row>
      <xdr:rowOff>104775</xdr:rowOff>
    </xdr:from>
    <xdr:to>
      <xdr:col>12</xdr:col>
      <xdr:colOff>352425</xdr:colOff>
      <xdr:row>877</xdr:row>
      <xdr:rowOff>123825</xdr:rowOff>
    </xdr:to>
    <xdr:pic>
      <xdr:nvPicPr>
        <xdr:cNvPr id="12" name="Imagen 9">
          <a:extLst>
            <a:ext uri="{FF2B5EF4-FFF2-40B4-BE49-F238E27FC236}">
              <a16:creationId xmlns:a16="http://schemas.microsoft.com/office/drawing/2014/main" id="{9D2DFD38-069F-45B0-33A7-C556BA5514FD}"/>
            </a:ext>
            <a:ext uri="{147F2762-F138-4A5C-976F-8EAC2B608ADB}">
              <a16:predDERef xmlns:a16="http://schemas.microsoft.com/office/drawing/2014/main" pred="{88E3DF59-02DD-CD7D-5563-B2B7CB780892}"/>
            </a:ext>
          </a:extLst>
        </xdr:cNvPr>
        <xdr:cNvPicPr>
          <a:picLocks noChangeAspect="1"/>
        </xdr:cNvPicPr>
      </xdr:nvPicPr>
      <xdr:blipFill>
        <a:blip xmlns:r="http://schemas.openxmlformats.org/officeDocument/2006/relationships" r:embed="rId8"/>
        <a:stretch>
          <a:fillRect/>
        </a:stretch>
      </xdr:blipFill>
      <xdr:spPr>
        <a:xfrm>
          <a:off x="2771775" y="164420550"/>
          <a:ext cx="8191500" cy="4210050"/>
        </a:xfrm>
        <a:prstGeom prst="rect">
          <a:avLst/>
        </a:prstGeom>
      </xdr:spPr>
    </xdr:pic>
    <xdr:clientData/>
  </xdr:twoCellAnchor>
  <xdr:twoCellAnchor editAs="oneCell">
    <xdr:from>
      <xdr:col>1</xdr:col>
      <xdr:colOff>609600</xdr:colOff>
      <xdr:row>1225</xdr:row>
      <xdr:rowOff>19050</xdr:rowOff>
    </xdr:from>
    <xdr:to>
      <xdr:col>11</xdr:col>
      <xdr:colOff>476250</xdr:colOff>
      <xdr:row>1244</xdr:row>
      <xdr:rowOff>142875</xdr:rowOff>
    </xdr:to>
    <xdr:pic>
      <xdr:nvPicPr>
        <xdr:cNvPr id="18" name="Imagen 5">
          <a:extLst>
            <a:ext uri="{FF2B5EF4-FFF2-40B4-BE49-F238E27FC236}">
              <a16:creationId xmlns:a16="http://schemas.microsoft.com/office/drawing/2014/main" id="{F5E7B08B-5603-8C9C-21F8-10882E65CE71}"/>
            </a:ext>
            <a:ext uri="{147F2762-F138-4A5C-976F-8EAC2B608ADB}">
              <a16:predDERef xmlns:a16="http://schemas.microsoft.com/office/drawing/2014/main" pred="{9D2DFD38-069F-45B0-33A7-C556BA5514FD}"/>
            </a:ext>
          </a:extLst>
        </xdr:cNvPr>
        <xdr:cNvPicPr>
          <a:picLocks noChangeAspect="1"/>
        </xdr:cNvPicPr>
      </xdr:nvPicPr>
      <xdr:blipFill>
        <a:blip xmlns:r="http://schemas.openxmlformats.org/officeDocument/2006/relationships" r:embed="rId9"/>
        <a:stretch>
          <a:fillRect/>
        </a:stretch>
      </xdr:blipFill>
      <xdr:spPr>
        <a:xfrm>
          <a:off x="2838450" y="234972225"/>
          <a:ext cx="7486650" cy="3743325"/>
        </a:xfrm>
        <a:prstGeom prst="rect">
          <a:avLst/>
        </a:prstGeom>
      </xdr:spPr>
    </xdr:pic>
    <xdr:clientData/>
  </xdr:twoCellAnchor>
  <xdr:twoCellAnchor editAs="oneCell">
    <xdr:from>
      <xdr:col>1</xdr:col>
      <xdr:colOff>561975</xdr:colOff>
      <xdr:row>1248</xdr:row>
      <xdr:rowOff>9525</xdr:rowOff>
    </xdr:from>
    <xdr:to>
      <xdr:col>11</xdr:col>
      <xdr:colOff>590550</xdr:colOff>
      <xdr:row>1267</xdr:row>
      <xdr:rowOff>76200</xdr:rowOff>
    </xdr:to>
    <xdr:pic>
      <xdr:nvPicPr>
        <xdr:cNvPr id="14" name="Imagen 7">
          <a:extLst>
            <a:ext uri="{FF2B5EF4-FFF2-40B4-BE49-F238E27FC236}">
              <a16:creationId xmlns:a16="http://schemas.microsoft.com/office/drawing/2014/main" id="{80724812-562E-EFC3-BB84-26E8F6513EB3}"/>
            </a:ext>
            <a:ext uri="{147F2762-F138-4A5C-976F-8EAC2B608ADB}">
              <a16:predDERef xmlns:a16="http://schemas.microsoft.com/office/drawing/2014/main" pred="{F5E7B08B-5603-8C9C-21F8-10882E65CE71}"/>
            </a:ext>
          </a:extLst>
        </xdr:cNvPr>
        <xdr:cNvPicPr>
          <a:picLocks noChangeAspect="1"/>
        </xdr:cNvPicPr>
      </xdr:nvPicPr>
      <xdr:blipFill>
        <a:blip xmlns:r="http://schemas.openxmlformats.org/officeDocument/2006/relationships" r:embed="rId10"/>
        <a:stretch>
          <a:fillRect/>
        </a:stretch>
      </xdr:blipFill>
      <xdr:spPr>
        <a:xfrm>
          <a:off x="2790825" y="239353725"/>
          <a:ext cx="7648575" cy="3686175"/>
        </a:xfrm>
        <a:prstGeom prst="rect">
          <a:avLst/>
        </a:prstGeom>
      </xdr:spPr>
    </xdr:pic>
    <xdr:clientData/>
  </xdr:twoCellAnchor>
  <xdr:twoCellAnchor editAs="oneCell">
    <xdr:from>
      <xdr:col>1</xdr:col>
      <xdr:colOff>533400</xdr:colOff>
      <xdr:row>1109</xdr:row>
      <xdr:rowOff>0</xdr:rowOff>
    </xdr:from>
    <xdr:to>
      <xdr:col>12</xdr:col>
      <xdr:colOff>85725</xdr:colOff>
      <xdr:row>1129</xdr:row>
      <xdr:rowOff>57150</xdr:rowOff>
    </xdr:to>
    <xdr:pic>
      <xdr:nvPicPr>
        <xdr:cNvPr id="19" name="Imagen 29">
          <a:extLst>
            <a:ext uri="{FF2B5EF4-FFF2-40B4-BE49-F238E27FC236}">
              <a16:creationId xmlns:a16="http://schemas.microsoft.com/office/drawing/2014/main" id="{04096ADA-75F1-413D-B953-88595CD3E896}"/>
            </a:ext>
            <a:ext uri="{147F2762-F138-4A5C-976F-8EAC2B608ADB}">
              <a16:predDERef xmlns:a16="http://schemas.microsoft.com/office/drawing/2014/main" pred="{80724812-562E-EFC3-BB84-26E8F6513EB3}"/>
            </a:ext>
          </a:extLst>
        </xdr:cNvPr>
        <xdr:cNvPicPr>
          <a:picLocks noChangeAspect="1"/>
        </xdr:cNvPicPr>
      </xdr:nvPicPr>
      <xdr:blipFill>
        <a:blip xmlns:r="http://schemas.openxmlformats.org/officeDocument/2006/relationships" r:embed="rId11"/>
        <a:stretch>
          <a:fillRect/>
        </a:stretch>
      </xdr:blipFill>
      <xdr:spPr>
        <a:xfrm>
          <a:off x="2762250" y="212807550"/>
          <a:ext cx="7934325" cy="3867150"/>
        </a:xfrm>
        <a:prstGeom prst="rect">
          <a:avLst/>
        </a:prstGeom>
      </xdr:spPr>
    </xdr:pic>
    <xdr:clientData/>
  </xdr:twoCellAnchor>
  <xdr:twoCellAnchor editAs="oneCell">
    <xdr:from>
      <xdr:col>1</xdr:col>
      <xdr:colOff>704850</xdr:colOff>
      <xdr:row>1132</xdr:row>
      <xdr:rowOff>47625</xdr:rowOff>
    </xdr:from>
    <xdr:to>
      <xdr:col>11</xdr:col>
      <xdr:colOff>438150</xdr:colOff>
      <xdr:row>1152</xdr:row>
      <xdr:rowOff>152400</xdr:rowOff>
    </xdr:to>
    <xdr:pic>
      <xdr:nvPicPr>
        <xdr:cNvPr id="61" name="Imagen 30">
          <a:extLst>
            <a:ext uri="{FF2B5EF4-FFF2-40B4-BE49-F238E27FC236}">
              <a16:creationId xmlns:a16="http://schemas.microsoft.com/office/drawing/2014/main" id="{64BF1440-234D-4FFD-A8D3-C122661618D8}"/>
            </a:ext>
            <a:ext uri="{147F2762-F138-4A5C-976F-8EAC2B608ADB}">
              <a16:predDERef xmlns:a16="http://schemas.microsoft.com/office/drawing/2014/main" pred="{04096ADA-75F1-413D-B953-88595CD3E896}"/>
            </a:ext>
          </a:extLst>
        </xdr:cNvPr>
        <xdr:cNvPicPr>
          <a:picLocks noChangeAspect="1"/>
        </xdr:cNvPicPr>
      </xdr:nvPicPr>
      <xdr:blipFill>
        <a:blip xmlns:r="http://schemas.openxmlformats.org/officeDocument/2006/relationships" r:embed="rId12"/>
        <a:stretch>
          <a:fillRect/>
        </a:stretch>
      </xdr:blipFill>
      <xdr:spPr>
        <a:xfrm>
          <a:off x="2933700" y="217246200"/>
          <a:ext cx="7353300" cy="3914775"/>
        </a:xfrm>
        <a:prstGeom prst="rect">
          <a:avLst/>
        </a:prstGeom>
      </xdr:spPr>
    </xdr:pic>
    <xdr:clientData/>
  </xdr:twoCellAnchor>
  <xdr:twoCellAnchor editAs="oneCell">
    <xdr:from>
      <xdr:col>1</xdr:col>
      <xdr:colOff>428625</xdr:colOff>
      <xdr:row>1178</xdr:row>
      <xdr:rowOff>171450</xdr:rowOff>
    </xdr:from>
    <xdr:to>
      <xdr:col>12</xdr:col>
      <xdr:colOff>57150</xdr:colOff>
      <xdr:row>1198</xdr:row>
      <xdr:rowOff>66675</xdr:rowOff>
    </xdr:to>
    <xdr:pic>
      <xdr:nvPicPr>
        <xdr:cNvPr id="7" name="Imagen 32">
          <a:extLst>
            <a:ext uri="{FF2B5EF4-FFF2-40B4-BE49-F238E27FC236}">
              <a16:creationId xmlns:a16="http://schemas.microsoft.com/office/drawing/2014/main" id="{CE5E6064-6BB9-43E8-A096-6854C510CE7C}"/>
            </a:ext>
            <a:ext uri="{147F2762-F138-4A5C-976F-8EAC2B608ADB}">
              <a16:predDERef xmlns:a16="http://schemas.microsoft.com/office/drawing/2014/main" pred="{64BF1440-234D-4FFD-A8D3-C122661618D8}"/>
            </a:ext>
          </a:extLst>
        </xdr:cNvPr>
        <xdr:cNvPicPr>
          <a:picLocks noChangeAspect="1"/>
        </xdr:cNvPicPr>
      </xdr:nvPicPr>
      <xdr:blipFill>
        <a:blip xmlns:r="http://schemas.openxmlformats.org/officeDocument/2006/relationships" r:embed="rId13"/>
        <a:stretch>
          <a:fillRect/>
        </a:stretch>
      </xdr:blipFill>
      <xdr:spPr>
        <a:xfrm>
          <a:off x="2657475" y="226466400"/>
          <a:ext cx="8010525" cy="3705225"/>
        </a:xfrm>
        <a:prstGeom prst="rect">
          <a:avLst/>
        </a:prstGeom>
      </xdr:spPr>
    </xdr:pic>
    <xdr:clientData/>
  </xdr:twoCellAnchor>
  <xdr:twoCellAnchor editAs="oneCell">
    <xdr:from>
      <xdr:col>2</xdr:col>
      <xdr:colOff>28575</xdr:colOff>
      <xdr:row>1340</xdr:row>
      <xdr:rowOff>28575</xdr:rowOff>
    </xdr:from>
    <xdr:to>
      <xdr:col>12</xdr:col>
      <xdr:colOff>361950</xdr:colOff>
      <xdr:row>1358</xdr:row>
      <xdr:rowOff>180975</xdr:rowOff>
    </xdr:to>
    <xdr:pic>
      <xdr:nvPicPr>
        <xdr:cNvPr id="37" name="Imagen 22">
          <a:extLst>
            <a:ext uri="{FF2B5EF4-FFF2-40B4-BE49-F238E27FC236}">
              <a16:creationId xmlns:a16="http://schemas.microsoft.com/office/drawing/2014/main" id="{0DDF2707-835E-ED9E-CB2C-F39F265D6B2F}"/>
            </a:ext>
            <a:ext uri="{147F2762-F138-4A5C-976F-8EAC2B608ADB}">
              <a16:predDERef xmlns:a16="http://schemas.microsoft.com/office/drawing/2014/main" pred="{CE5E6064-6BB9-43E8-A096-6854C510CE7C}"/>
            </a:ext>
          </a:extLst>
        </xdr:cNvPr>
        <xdr:cNvPicPr>
          <a:picLocks noChangeAspect="1"/>
        </xdr:cNvPicPr>
      </xdr:nvPicPr>
      <xdr:blipFill>
        <a:blip xmlns:r="http://schemas.openxmlformats.org/officeDocument/2006/relationships" r:embed="rId14"/>
        <a:stretch>
          <a:fillRect/>
        </a:stretch>
      </xdr:blipFill>
      <xdr:spPr>
        <a:xfrm>
          <a:off x="3019425" y="256936875"/>
          <a:ext cx="7953375" cy="3581400"/>
        </a:xfrm>
        <a:prstGeom prst="rect">
          <a:avLst/>
        </a:prstGeom>
      </xdr:spPr>
    </xdr:pic>
    <xdr:clientData/>
  </xdr:twoCellAnchor>
  <xdr:twoCellAnchor editAs="oneCell">
    <xdr:from>
      <xdr:col>1</xdr:col>
      <xdr:colOff>161925</xdr:colOff>
      <xdr:row>1361</xdr:row>
      <xdr:rowOff>152400</xdr:rowOff>
    </xdr:from>
    <xdr:to>
      <xdr:col>12</xdr:col>
      <xdr:colOff>542925</xdr:colOff>
      <xdr:row>1382</xdr:row>
      <xdr:rowOff>142875</xdr:rowOff>
    </xdr:to>
    <xdr:pic>
      <xdr:nvPicPr>
        <xdr:cNvPr id="43" name="Imagen 26">
          <a:extLst>
            <a:ext uri="{FF2B5EF4-FFF2-40B4-BE49-F238E27FC236}">
              <a16:creationId xmlns:a16="http://schemas.microsoft.com/office/drawing/2014/main" id="{96C582B9-207E-D032-6083-B7E3FAD24E89}"/>
            </a:ext>
            <a:ext uri="{147F2762-F138-4A5C-976F-8EAC2B608ADB}">
              <a16:predDERef xmlns:a16="http://schemas.microsoft.com/office/drawing/2014/main" pred="{70447763-CC7A-4471-AB08-8BE6856C7DC5}"/>
            </a:ext>
          </a:extLst>
        </xdr:cNvPr>
        <xdr:cNvPicPr>
          <a:picLocks noChangeAspect="1"/>
        </xdr:cNvPicPr>
      </xdr:nvPicPr>
      <xdr:blipFill>
        <a:blip xmlns:r="http://schemas.openxmlformats.org/officeDocument/2006/relationships" r:embed="rId15"/>
        <a:stretch>
          <a:fillRect/>
        </a:stretch>
      </xdr:blipFill>
      <xdr:spPr>
        <a:xfrm>
          <a:off x="2390775" y="261070725"/>
          <a:ext cx="8763000" cy="3990975"/>
        </a:xfrm>
        <a:prstGeom prst="rect">
          <a:avLst/>
        </a:prstGeom>
      </xdr:spPr>
    </xdr:pic>
    <xdr:clientData/>
  </xdr:twoCellAnchor>
  <xdr:twoCellAnchor editAs="oneCell">
    <xdr:from>
      <xdr:col>1</xdr:col>
      <xdr:colOff>142875</xdr:colOff>
      <xdr:row>1407</xdr:row>
      <xdr:rowOff>123825</xdr:rowOff>
    </xdr:from>
    <xdr:to>
      <xdr:col>12</xdr:col>
      <xdr:colOff>400050</xdr:colOff>
      <xdr:row>1428</xdr:row>
      <xdr:rowOff>171450</xdr:rowOff>
    </xdr:to>
    <xdr:pic>
      <xdr:nvPicPr>
        <xdr:cNvPr id="49" name="Imagen 27">
          <a:extLst>
            <a:ext uri="{FF2B5EF4-FFF2-40B4-BE49-F238E27FC236}">
              <a16:creationId xmlns:a16="http://schemas.microsoft.com/office/drawing/2014/main" id="{2DA42042-8064-257A-130C-967F7A2FF8D0}"/>
            </a:ext>
            <a:ext uri="{147F2762-F138-4A5C-976F-8EAC2B608ADB}">
              <a16:predDERef xmlns:a16="http://schemas.microsoft.com/office/drawing/2014/main" pred="{96C582B9-207E-D032-6083-B7E3FAD24E89}"/>
            </a:ext>
          </a:extLst>
        </xdr:cNvPr>
        <xdr:cNvPicPr>
          <a:picLocks noChangeAspect="1"/>
        </xdr:cNvPicPr>
      </xdr:nvPicPr>
      <xdr:blipFill>
        <a:blip xmlns:r="http://schemas.openxmlformats.org/officeDocument/2006/relationships" r:embed="rId16"/>
        <a:stretch>
          <a:fillRect/>
        </a:stretch>
      </xdr:blipFill>
      <xdr:spPr>
        <a:xfrm>
          <a:off x="2371725" y="269824200"/>
          <a:ext cx="8639175" cy="4048125"/>
        </a:xfrm>
        <a:prstGeom prst="rect">
          <a:avLst/>
        </a:prstGeom>
      </xdr:spPr>
    </xdr:pic>
    <xdr:clientData/>
  </xdr:twoCellAnchor>
  <xdr:twoCellAnchor editAs="oneCell">
    <xdr:from>
      <xdr:col>1</xdr:col>
      <xdr:colOff>190500</xdr:colOff>
      <xdr:row>1431</xdr:row>
      <xdr:rowOff>19050</xdr:rowOff>
    </xdr:from>
    <xdr:to>
      <xdr:col>12</xdr:col>
      <xdr:colOff>400050</xdr:colOff>
      <xdr:row>1452</xdr:row>
      <xdr:rowOff>57150</xdr:rowOff>
    </xdr:to>
    <xdr:pic>
      <xdr:nvPicPr>
        <xdr:cNvPr id="50" name="Imagen 33">
          <a:extLst>
            <a:ext uri="{FF2B5EF4-FFF2-40B4-BE49-F238E27FC236}">
              <a16:creationId xmlns:a16="http://schemas.microsoft.com/office/drawing/2014/main" id="{DC5E9341-29DC-C0D0-ADBE-FD6E7FAB7B29}"/>
            </a:ext>
            <a:ext uri="{147F2762-F138-4A5C-976F-8EAC2B608ADB}">
              <a16:predDERef xmlns:a16="http://schemas.microsoft.com/office/drawing/2014/main" pred="{2DA42042-8064-257A-130C-967F7A2FF8D0}"/>
            </a:ext>
          </a:extLst>
        </xdr:cNvPr>
        <xdr:cNvPicPr>
          <a:picLocks noChangeAspect="1"/>
        </xdr:cNvPicPr>
      </xdr:nvPicPr>
      <xdr:blipFill>
        <a:blip xmlns:r="http://schemas.openxmlformats.org/officeDocument/2006/relationships" r:embed="rId17"/>
        <a:stretch>
          <a:fillRect/>
        </a:stretch>
      </xdr:blipFill>
      <xdr:spPr>
        <a:xfrm>
          <a:off x="2419350" y="274300950"/>
          <a:ext cx="8591550" cy="4038600"/>
        </a:xfrm>
        <a:prstGeom prst="rect">
          <a:avLst/>
        </a:prstGeom>
      </xdr:spPr>
    </xdr:pic>
    <xdr:clientData/>
  </xdr:twoCellAnchor>
  <xdr:twoCellAnchor editAs="oneCell">
    <xdr:from>
      <xdr:col>1</xdr:col>
      <xdr:colOff>695325</xdr:colOff>
      <xdr:row>1292</xdr:row>
      <xdr:rowOff>123825</xdr:rowOff>
    </xdr:from>
    <xdr:to>
      <xdr:col>12</xdr:col>
      <xdr:colOff>171450</xdr:colOff>
      <xdr:row>1312</xdr:row>
      <xdr:rowOff>180975</xdr:rowOff>
    </xdr:to>
    <xdr:pic>
      <xdr:nvPicPr>
        <xdr:cNvPr id="56" name="Imagen 45">
          <a:extLst>
            <a:ext uri="{FF2B5EF4-FFF2-40B4-BE49-F238E27FC236}">
              <a16:creationId xmlns:a16="http://schemas.microsoft.com/office/drawing/2014/main" id="{7BA82C68-5738-ED54-5BE1-81BE5C503643}"/>
            </a:ext>
            <a:ext uri="{147F2762-F138-4A5C-976F-8EAC2B608ADB}">
              <a16:predDERef xmlns:a16="http://schemas.microsoft.com/office/drawing/2014/main" pred="{DC5E9341-29DC-C0D0-ADBE-FD6E7FAB7B29}"/>
            </a:ext>
          </a:extLst>
        </xdr:cNvPr>
        <xdr:cNvPicPr>
          <a:picLocks noChangeAspect="1"/>
        </xdr:cNvPicPr>
      </xdr:nvPicPr>
      <xdr:blipFill>
        <a:blip xmlns:r="http://schemas.openxmlformats.org/officeDocument/2006/relationships" r:embed="rId18"/>
        <a:stretch>
          <a:fillRect/>
        </a:stretch>
      </xdr:blipFill>
      <xdr:spPr>
        <a:xfrm>
          <a:off x="2924175" y="247869075"/>
          <a:ext cx="7858125" cy="3867150"/>
        </a:xfrm>
        <a:prstGeom prst="rect">
          <a:avLst/>
        </a:prstGeom>
      </xdr:spPr>
    </xdr:pic>
    <xdr:clientData/>
  </xdr:twoCellAnchor>
  <xdr:twoCellAnchor editAs="oneCell">
    <xdr:from>
      <xdr:col>2</xdr:col>
      <xdr:colOff>0</xdr:colOff>
      <xdr:row>1316</xdr:row>
      <xdr:rowOff>66675</xdr:rowOff>
    </xdr:from>
    <xdr:to>
      <xdr:col>11</xdr:col>
      <xdr:colOff>485775</xdr:colOff>
      <xdr:row>1336</xdr:row>
      <xdr:rowOff>180975</xdr:rowOff>
    </xdr:to>
    <xdr:pic>
      <xdr:nvPicPr>
        <xdr:cNvPr id="60" name="Imagen 46">
          <a:extLst>
            <a:ext uri="{FF2B5EF4-FFF2-40B4-BE49-F238E27FC236}">
              <a16:creationId xmlns:a16="http://schemas.microsoft.com/office/drawing/2014/main" id="{CDEBC955-FBC1-19B7-231F-CBF97BEB2844}"/>
            </a:ext>
            <a:ext uri="{147F2762-F138-4A5C-976F-8EAC2B608ADB}">
              <a16:predDERef xmlns:a16="http://schemas.microsoft.com/office/drawing/2014/main" pred="{7BA82C68-5738-ED54-5BE1-81BE5C503643}"/>
            </a:ext>
          </a:extLst>
        </xdr:cNvPr>
        <xdr:cNvPicPr>
          <a:picLocks noChangeAspect="1"/>
        </xdr:cNvPicPr>
      </xdr:nvPicPr>
      <xdr:blipFill>
        <a:blip xmlns:r="http://schemas.openxmlformats.org/officeDocument/2006/relationships" r:embed="rId19"/>
        <a:stretch>
          <a:fillRect/>
        </a:stretch>
      </xdr:blipFill>
      <xdr:spPr>
        <a:xfrm>
          <a:off x="2990850" y="252393450"/>
          <a:ext cx="7343775" cy="3924300"/>
        </a:xfrm>
        <a:prstGeom prst="rect">
          <a:avLst/>
        </a:prstGeom>
      </xdr:spPr>
    </xdr:pic>
    <xdr:clientData/>
  </xdr:twoCellAnchor>
  <xdr:twoCellAnchor editAs="oneCell">
    <xdr:from>
      <xdr:col>1</xdr:col>
      <xdr:colOff>590550</xdr:colOff>
      <xdr:row>671</xdr:row>
      <xdr:rowOff>123825</xdr:rowOff>
    </xdr:from>
    <xdr:to>
      <xdr:col>12</xdr:col>
      <xdr:colOff>66675</xdr:colOff>
      <xdr:row>693</xdr:row>
      <xdr:rowOff>85725</xdr:rowOff>
    </xdr:to>
    <xdr:pic>
      <xdr:nvPicPr>
        <xdr:cNvPr id="64" name="Imagen 5">
          <a:extLst>
            <a:ext uri="{FF2B5EF4-FFF2-40B4-BE49-F238E27FC236}">
              <a16:creationId xmlns:a16="http://schemas.microsoft.com/office/drawing/2014/main" id="{24B8746B-2048-A64D-8006-A58CBE0E3AE6}"/>
            </a:ext>
            <a:ext uri="{147F2762-F138-4A5C-976F-8EAC2B608ADB}">
              <a16:predDERef xmlns:a16="http://schemas.microsoft.com/office/drawing/2014/main" pred="{CDEBC955-FBC1-19B7-231F-CBF97BEB2844}"/>
            </a:ext>
          </a:extLst>
        </xdr:cNvPr>
        <xdr:cNvPicPr>
          <a:picLocks noChangeAspect="1"/>
        </xdr:cNvPicPr>
      </xdr:nvPicPr>
      <xdr:blipFill>
        <a:blip xmlns:r="http://schemas.openxmlformats.org/officeDocument/2006/relationships" r:embed="rId20"/>
        <a:stretch>
          <a:fillRect/>
        </a:stretch>
      </xdr:blipFill>
      <xdr:spPr>
        <a:xfrm>
          <a:off x="2819400" y="129311400"/>
          <a:ext cx="7858125" cy="4152900"/>
        </a:xfrm>
        <a:prstGeom prst="rect">
          <a:avLst/>
        </a:prstGeom>
      </xdr:spPr>
    </xdr:pic>
    <xdr:clientData/>
  </xdr:twoCellAnchor>
  <xdr:twoCellAnchor editAs="oneCell">
    <xdr:from>
      <xdr:col>1</xdr:col>
      <xdr:colOff>590550</xdr:colOff>
      <xdr:row>694</xdr:row>
      <xdr:rowOff>142875</xdr:rowOff>
    </xdr:from>
    <xdr:to>
      <xdr:col>11</xdr:col>
      <xdr:colOff>647700</xdr:colOff>
      <xdr:row>715</xdr:row>
      <xdr:rowOff>123825</xdr:rowOff>
    </xdr:to>
    <xdr:pic>
      <xdr:nvPicPr>
        <xdr:cNvPr id="68" name="Imagen 7">
          <a:extLst>
            <a:ext uri="{FF2B5EF4-FFF2-40B4-BE49-F238E27FC236}">
              <a16:creationId xmlns:a16="http://schemas.microsoft.com/office/drawing/2014/main" id="{7C448FAE-7A42-780C-9920-50729F0A9E63}"/>
            </a:ext>
            <a:ext uri="{147F2762-F138-4A5C-976F-8EAC2B608ADB}">
              <a16:predDERef xmlns:a16="http://schemas.microsoft.com/office/drawing/2014/main" pred="{24B8746B-2048-A64D-8006-A58CBE0E3AE6}"/>
            </a:ext>
          </a:extLst>
        </xdr:cNvPr>
        <xdr:cNvPicPr>
          <a:picLocks noChangeAspect="1"/>
        </xdr:cNvPicPr>
      </xdr:nvPicPr>
      <xdr:blipFill>
        <a:blip xmlns:r="http://schemas.openxmlformats.org/officeDocument/2006/relationships" r:embed="rId21"/>
        <a:stretch>
          <a:fillRect/>
        </a:stretch>
      </xdr:blipFill>
      <xdr:spPr>
        <a:xfrm>
          <a:off x="2819400" y="133721475"/>
          <a:ext cx="7677150" cy="3981450"/>
        </a:xfrm>
        <a:prstGeom prst="rect">
          <a:avLst/>
        </a:prstGeom>
      </xdr:spPr>
    </xdr:pic>
    <xdr:clientData/>
  </xdr:twoCellAnchor>
  <xdr:twoCellAnchor editAs="oneCell">
    <xdr:from>
      <xdr:col>1</xdr:col>
      <xdr:colOff>590550</xdr:colOff>
      <xdr:row>4</xdr:row>
      <xdr:rowOff>28575</xdr:rowOff>
    </xdr:from>
    <xdr:to>
      <xdr:col>12</xdr:col>
      <xdr:colOff>285750</xdr:colOff>
      <xdr:row>26</xdr:row>
      <xdr:rowOff>142875</xdr:rowOff>
    </xdr:to>
    <xdr:pic>
      <xdr:nvPicPr>
        <xdr:cNvPr id="2" name="Imagen 1">
          <a:extLst>
            <a:ext uri="{FF2B5EF4-FFF2-40B4-BE49-F238E27FC236}">
              <a16:creationId xmlns:a16="http://schemas.microsoft.com/office/drawing/2014/main" id="{289E06CC-D1E5-24A1-F1B2-D694971E2D8D}"/>
            </a:ext>
            <a:ext uri="{147F2762-F138-4A5C-976F-8EAC2B608ADB}">
              <a16:predDERef xmlns:a16="http://schemas.microsoft.com/office/drawing/2014/main" pred="{7C448FAE-7A42-780C-9920-50729F0A9E63}"/>
            </a:ext>
          </a:extLst>
        </xdr:cNvPr>
        <xdr:cNvPicPr>
          <a:picLocks noChangeAspect="1"/>
        </xdr:cNvPicPr>
      </xdr:nvPicPr>
      <xdr:blipFill>
        <a:blip xmlns:r="http://schemas.openxmlformats.org/officeDocument/2006/relationships" r:embed="rId22"/>
        <a:stretch>
          <a:fillRect/>
        </a:stretch>
      </xdr:blipFill>
      <xdr:spPr>
        <a:xfrm>
          <a:off x="2819400" y="1876425"/>
          <a:ext cx="8077200" cy="4305300"/>
        </a:xfrm>
        <a:prstGeom prst="rect">
          <a:avLst/>
        </a:prstGeom>
      </xdr:spPr>
    </xdr:pic>
    <xdr:clientData/>
  </xdr:twoCellAnchor>
  <xdr:twoCellAnchor editAs="oneCell">
    <xdr:from>
      <xdr:col>1</xdr:col>
      <xdr:colOff>219075</xdr:colOff>
      <xdr:row>27</xdr:row>
      <xdr:rowOff>28575</xdr:rowOff>
    </xdr:from>
    <xdr:to>
      <xdr:col>12</xdr:col>
      <xdr:colOff>523875</xdr:colOff>
      <xdr:row>49</xdr:row>
      <xdr:rowOff>152400</xdr:rowOff>
    </xdr:to>
    <xdr:pic>
      <xdr:nvPicPr>
        <xdr:cNvPr id="6" name="Imagen 5">
          <a:extLst>
            <a:ext uri="{FF2B5EF4-FFF2-40B4-BE49-F238E27FC236}">
              <a16:creationId xmlns:a16="http://schemas.microsoft.com/office/drawing/2014/main" id="{BC56C934-4119-055C-4338-C5C26AD4C47F}"/>
            </a:ext>
            <a:ext uri="{147F2762-F138-4A5C-976F-8EAC2B608ADB}">
              <a16:predDERef xmlns:a16="http://schemas.microsoft.com/office/drawing/2014/main" pred="{289E06CC-D1E5-24A1-F1B2-D694971E2D8D}"/>
            </a:ext>
          </a:extLst>
        </xdr:cNvPr>
        <xdr:cNvPicPr>
          <a:picLocks noChangeAspect="1"/>
        </xdr:cNvPicPr>
      </xdr:nvPicPr>
      <xdr:blipFill>
        <a:blip xmlns:r="http://schemas.openxmlformats.org/officeDocument/2006/relationships" r:embed="rId23"/>
        <a:stretch>
          <a:fillRect/>
        </a:stretch>
      </xdr:blipFill>
      <xdr:spPr>
        <a:xfrm>
          <a:off x="2447925" y="6267450"/>
          <a:ext cx="8686800" cy="4314825"/>
        </a:xfrm>
        <a:prstGeom prst="rect">
          <a:avLst/>
        </a:prstGeom>
      </xdr:spPr>
    </xdr:pic>
    <xdr:clientData/>
  </xdr:twoCellAnchor>
  <xdr:twoCellAnchor editAs="oneCell">
    <xdr:from>
      <xdr:col>1</xdr:col>
      <xdr:colOff>381000</xdr:colOff>
      <xdr:row>50</xdr:row>
      <xdr:rowOff>47625</xdr:rowOff>
    </xdr:from>
    <xdr:to>
      <xdr:col>12</xdr:col>
      <xdr:colOff>219075</xdr:colOff>
      <xdr:row>72</xdr:row>
      <xdr:rowOff>133350</xdr:rowOff>
    </xdr:to>
    <xdr:pic>
      <xdr:nvPicPr>
        <xdr:cNvPr id="13" name="Imagen 12">
          <a:extLst>
            <a:ext uri="{FF2B5EF4-FFF2-40B4-BE49-F238E27FC236}">
              <a16:creationId xmlns:a16="http://schemas.microsoft.com/office/drawing/2014/main" id="{368BF818-DA70-AE2F-4D98-91320DF6B4D3}"/>
            </a:ext>
            <a:ext uri="{147F2762-F138-4A5C-976F-8EAC2B608ADB}">
              <a16:predDERef xmlns:a16="http://schemas.microsoft.com/office/drawing/2014/main" pred="{81EB828E-B0AE-8670-20DA-3DC2306E7860}"/>
            </a:ext>
          </a:extLst>
        </xdr:cNvPr>
        <xdr:cNvPicPr>
          <a:picLocks noChangeAspect="1"/>
        </xdr:cNvPicPr>
      </xdr:nvPicPr>
      <xdr:blipFill>
        <a:blip xmlns:r="http://schemas.openxmlformats.org/officeDocument/2006/relationships" r:embed="rId24"/>
        <a:stretch>
          <a:fillRect/>
        </a:stretch>
      </xdr:blipFill>
      <xdr:spPr>
        <a:xfrm>
          <a:off x="2609850" y="10677525"/>
          <a:ext cx="8220075" cy="4276725"/>
        </a:xfrm>
        <a:prstGeom prst="rect">
          <a:avLst/>
        </a:prstGeom>
      </xdr:spPr>
    </xdr:pic>
    <xdr:clientData/>
  </xdr:twoCellAnchor>
  <xdr:twoCellAnchor editAs="oneCell">
    <xdr:from>
      <xdr:col>1</xdr:col>
      <xdr:colOff>304800</xdr:colOff>
      <xdr:row>73</xdr:row>
      <xdr:rowOff>38100</xdr:rowOff>
    </xdr:from>
    <xdr:to>
      <xdr:col>12</xdr:col>
      <xdr:colOff>409575</xdr:colOff>
      <xdr:row>95</xdr:row>
      <xdr:rowOff>133350</xdr:rowOff>
    </xdr:to>
    <xdr:pic>
      <xdr:nvPicPr>
        <xdr:cNvPr id="16" name="Imagen 15">
          <a:extLst>
            <a:ext uri="{FF2B5EF4-FFF2-40B4-BE49-F238E27FC236}">
              <a16:creationId xmlns:a16="http://schemas.microsoft.com/office/drawing/2014/main" id="{0AC5D365-8D68-E7A8-6B4F-5D25575DD510}"/>
            </a:ext>
            <a:ext uri="{147F2762-F138-4A5C-976F-8EAC2B608ADB}">
              <a16:predDERef xmlns:a16="http://schemas.microsoft.com/office/drawing/2014/main" pred="{368BF818-DA70-AE2F-4D98-91320DF6B4D3}"/>
            </a:ext>
          </a:extLst>
        </xdr:cNvPr>
        <xdr:cNvPicPr>
          <a:picLocks noChangeAspect="1"/>
        </xdr:cNvPicPr>
      </xdr:nvPicPr>
      <xdr:blipFill>
        <a:blip xmlns:r="http://schemas.openxmlformats.org/officeDocument/2006/relationships" r:embed="rId25"/>
        <a:stretch>
          <a:fillRect/>
        </a:stretch>
      </xdr:blipFill>
      <xdr:spPr>
        <a:xfrm>
          <a:off x="2533650" y="15059025"/>
          <a:ext cx="8486775" cy="4286250"/>
        </a:xfrm>
        <a:prstGeom prst="rect">
          <a:avLst/>
        </a:prstGeom>
      </xdr:spPr>
    </xdr:pic>
    <xdr:clientData/>
  </xdr:twoCellAnchor>
  <xdr:twoCellAnchor editAs="oneCell">
    <xdr:from>
      <xdr:col>2</xdr:col>
      <xdr:colOff>0</xdr:colOff>
      <xdr:row>166</xdr:row>
      <xdr:rowOff>38100</xdr:rowOff>
    </xdr:from>
    <xdr:to>
      <xdr:col>12</xdr:col>
      <xdr:colOff>38100</xdr:colOff>
      <xdr:row>186</xdr:row>
      <xdr:rowOff>0</xdr:rowOff>
    </xdr:to>
    <xdr:pic>
      <xdr:nvPicPr>
        <xdr:cNvPr id="32" name="Imagen 9">
          <a:extLst>
            <a:ext uri="{FF2B5EF4-FFF2-40B4-BE49-F238E27FC236}">
              <a16:creationId xmlns:a16="http://schemas.microsoft.com/office/drawing/2014/main" id="{BE553249-21D9-42E2-763C-1F191798E0D0}"/>
            </a:ext>
            <a:ext uri="{147F2762-F138-4A5C-976F-8EAC2B608ADB}">
              <a16:predDERef xmlns:a16="http://schemas.microsoft.com/office/drawing/2014/main" pred="{76BC6817-B692-87D8-6B3A-82AD719A6463}"/>
            </a:ext>
          </a:extLst>
        </xdr:cNvPr>
        <xdr:cNvPicPr>
          <a:picLocks noChangeAspect="1"/>
        </xdr:cNvPicPr>
      </xdr:nvPicPr>
      <xdr:blipFill>
        <a:blip xmlns:r="http://schemas.openxmlformats.org/officeDocument/2006/relationships" r:embed="rId26"/>
        <a:stretch>
          <a:fillRect/>
        </a:stretch>
      </xdr:blipFill>
      <xdr:spPr>
        <a:xfrm>
          <a:off x="2990850" y="32813625"/>
          <a:ext cx="7658100" cy="3771900"/>
        </a:xfrm>
        <a:prstGeom prst="rect">
          <a:avLst/>
        </a:prstGeom>
      </xdr:spPr>
    </xdr:pic>
    <xdr:clientData/>
  </xdr:twoCellAnchor>
  <xdr:twoCellAnchor editAs="oneCell">
    <xdr:from>
      <xdr:col>1</xdr:col>
      <xdr:colOff>723900</xdr:colOff>
      <xdr:row>190</xdr:row>
      <xdr:rowOff>0</xdr:rowOff>
    </xdr:from>
    <xdr:to>
      <xdr:col>12</xdr:col>
      <xdr:colOff>0</xdr:colOff>
      <xdr:row>209</xdr:row>
      <xdr:rowOff>9525</xdr:rowOff>
    </xdr:to>
    <xdr:pic>
      <xdr:nvPicPr>
        <xdr:cNvPr id="31" name="Imagen 10">
          <a:extLst>
            <a:ext uri="{FF2B5EF4-FFF2-40B4-BE49-F238E27FC236}">
              <a16:creationId xmlns:a16="http://schemas.microsoft.com/office/drawing/2014/main" id="{91F32302-FB76-D52F-613C-B2FF3D4C27D0}"/>
            </a:ext>
            <a:ext uri="{147F2762-F138-4A5C-976F-8EAC2B608ADB}">
              <a16:predDERef xmlns:a16="http://schemas.microsoft.com/office/drawing/2014/main" pred="{BE553249-21D9-42E2-763C-1F191798E0D0}"/>
            </a:ext>
          </a:extLst>
        </xdr:cNvPr>
        <xdr:cNvPicPr>
          <a:picLocks noChangeAspect="1"/>
        </xdr:cNvPicPr>
      </xdr:nvPicPr>
      <xdr:blipFill>
        <a:blip xmlns:r="http://schemas.openxmlformats.org/officeDocument/2006/relationships" r:embed="rId27"/>
        <a:stretch>
          <a:fillRect/>
        </a:stretch>
      </xdr:blipFill>
      <xdr:spPr>
        <a:xfrm>
          <a:off x="2952750" y="37357050"/>
          <a:ext cx="7658100" cy="3629025"/>
        </a:xfrm>
        <a:prstGeom prst="rect">
          <a:avLst/>
        </a:prstGeom>
      </xdr:spPr>
    </xdr:pic>
    <xdr:clientData/>
  </xdr:twoCellAnchor>
  <xdr:twoCellAnchor editAs="oneCell">
    <xdr:from>
      <xdr:col>2</xdr:col>
      <xdr:colOff>142875</xdr:colOff>
      <xdr:row>259</xdr:row>
      <xdr:rowOff>66675</xdr:rowOff>
    </xdr:from>
    <xdr:to>
      <xdr:col>11</xdr:col>
      <xdr:colOff>666750</xdr:colOff>
      <xdr:row>277</xdr:row>
      <xdr:rowOff>142875</xdr:rowOff>
    </xdr:to>
    <xdr:pic>
      <xdr:nvPicPr>
        <xdr:cNvPr id="33" name="Imagen 32">
          <a:extLst>
            <a:ext uri="{FF2B5EF4-FFF2-40B4-BE49-F238E27FC236}">
              <a16:creationId xmlns:a16="http://schemas.microsoft.com/office/drawing/2014/main" id="{5B455095-A48B-4A23-74BE-3A8F8BA1B88D}"/>
            </a:ext>
            <a:ext uri="{147F2762-F138-4A5C-976F-8EAC2B608ADB}">
              <a16:predDERef xmlns:a16="http://schemas.microsoft.com/office/drawing/2014/main" pred="{91F32302-FB76-D52F-613C-B2FF3D4C27D0}"/>
            </a:ext>
          </a:extLst>
        </xdr:cNvPr>
        <xdr:cNvPicPr>
          <a:picLocks noChangeAspect="1"/>
        </xdr:cNvPicPr>
      </xdr:nvPicPr>
      <xdr:blipFill>
        <a:blip xmlns:r="http://schemas.openxmlformats.org/officeDocument/2006/relationships" r:embed="rId28"/>
        <a:stretch>
          <a:fillRect/>
        </a:stretch>
      </xdr:blipFill>
      <xdr:spPr>
        <a:xfrm>
          <a:off x="3133725" y="50596800"/>
          <a:ext cx="7381875" cy="3505200"/>
        </a:xfrm>
        <a:prstGeom prst="rect">
          <a:avLst/>
        </a:prstGeom>
      </xdr:spPr>
    </xdr:pic>
    <xdr:clientData/>
  </xdr:twoCellAnchor>
  <xdr:twoCellAnchor editAs="oneCell">
    <xdr:from>
      <xdr:col>2</xdr:col>
      <xdr:colOff>47625</xdr:colOff>
      <xdr:row>282</xdr:row>
      <xdr:rowOff>38100</xdr:rowOff>
    </xdr:from>
    <xdr:to>
      <xdr:col>11</xdr:col>
      <xdr:colOff>695325</xdr:colOff>
      <xdr:row>301</xdr:row>
      <xdr:rowOff>9525</xdr:rowOff>
    </xdr:to>
    <xdr:pic>
      <xdr:nvPicPr>
        <xdr:cNvPr id="34" name="Imagen 33">
          <a:extLst>
            <a:ext uri="{FF2B5EF4-FFF2-40B4-BE49-F238E27FC236}">
              <a16:creationId xmlns:a16="http://schemas.microsoft.com/office/drawing/2014/main" id="{742084D4-EB62-7106-5326-9365AB2654F8}"/>
            </a:ext>
            <a:ext uri="{147F2762-F138-4A5C-976F-8EAC2B608ADB}">
              <a16:predDERef xmlns:a16="http://schemas.microsoft.com/office/drawing/2014/main" pred="{5B455095-A48B-4A23-74BE-3A8F8BA1B88D}"/>
            </a:ext>
          </a:extLst>
        </xdr:cNvPr>
        <xdr:cNvPicPr>
          <a:picLocks noChangeAspect="1"/>
        </xdr:cNvPicPr>
      </xdr:nvPicPr>
      <xdr:blipFill>
        <a:blip xmlns:r="http://schemas.openxmlformats.org/officeDocument/2006/relationships" r:embed="rId29"/>
        <a:stretch>
          <a:fillRect/>
        </a:stretch>
      </xdr:blipFill>
      <xdr:spPr>
        <a:xfrm>
          <a:off x="3038475" y="54959250"/>
          <a:ext cx="7505700" cy="3590925"/>
        </a:xfrm>
        <a:prstGeom prst="rect">
          <a:avLst/>
        </a:prstGeom>
      </xdr:spPr>
    </xdr:pic>
    <xdr:clientData/>
  </xdr:twoCellAnchor>
  <xdr:twoCellAnchor editAs="oneCell">
    <xdr:from>
      <xdr:col>1</xdr:col>
      <xdr:colOff>142875</xdr:colOff>
      <xdr:row>533</xdr:row>
      <xdr:rowOff>104775</xdr:rowOff>
    </xdr:from>
    <xdr:to>
      <xdr:col>12</xdr:col>
      <xdr:colOff>485775</xdr:colOff>
      <xdr:row>555</xdr:row>
      <xdr:rowOff>85725</xdr:rowOff>
    </xdr:to>
    <xdr:pic>
      <xdr:nvPicPr>
        <xdr:cNvPr id="26" name="Imagen 9">
          <a:extLst>
            <a:ext uri="{FF2B5EF4-FFF2-40B4-BE49-F238E27FC236}">
              <a16:creationId xmlns:a16="http://schemas.microsoft.com/office/drawing/2014/main" id="{829A0FC2-C5B1-1E0A-B72C-01FD3C1521EA}"/>
            </a:ext>
            <a:ext uri="{147F2762-F138-4A5C-976F-8EAC2B608ADB}">
              <a16:predDERef xmlns:a16="http://schemas.microsoft.com/office/drawing/2014/main" pred="{742084D4-EB62-7106-5326-9365AB2654F8}"/>
            </a:ext>
          </a:extLst>
        </xdr:cNvPr>
        <xdr:cNvPicPr>
          <a:picLocks noChangeAspect="1"/>
        </xdr:cNvPicPr>
      </xdr:nvPicPr>
      <xdr:blipFill>
        <a:blip xmlns:r="http://schemas.openxmlformats.org/officeDocument/2006/relationships" r:embed="rId30"/>
        <a:stretch>
          <a:fillRect/>
        </a:stretch>
      </xdr:blipFill>
      <xdr:spPr>
        <a:xfrm>
          <a:off x="2371725" y="102946200"/>
          <a:ext cx="8724900" cy="4171950"/>
        </a:xfrm>
        <a:prstGeom prst="rect">
          <a:avLst/>
        </a:prstGeom>
      </xdr:spPr>
    </xdr:pic>
    <xdr:clientData/>
  </xdr:twoCellAnchor>
  <xdr:twoCellAnchor editAs="oneCell">
    <xdr:from>
      <xdr:col>1</xdr:col>
      <xdr:colOff>200025</xdr:colOff>
      <xdr:row>602</xdr:row>
      <xdr:rowOff>66675</xdr:rowOff>
    </xdr:from>
    <xdr:to>
      <xdr:col>12</xdr:col>
      <xdr:colOff>533400</xdr:colOff>
      <xdr:row>624</xdr:row>
      <xdr:rowOff>76200</xdr:rowOff>
    </xdr:to>
    <xdr:pic>
      <xdr:nvPicPr>
        <xdr:cNvPr id="35" name="Imagen 10">
          <a:extLst>
            <a:ext uri="{FF2B5EF4-FFF2-40B4-BE49-F238E27FC236}">
              <a16:creationId xmlns:a16="http://schemas.microsoft.com/office/drawing/2014/main" id="{B1B4383C-1D5E-15F3-B416-95E90DB0A462}"/>
            </a:ext>
            <a:ext uri="{147F2762-F138-4A5C-976F-8EAC2B608ADB}">
              <a16:predDERef xmlns:a16="http://schemas.microsoft.com/office/drawing/2014/main" pred="{829A0FC2-C5B1-1E0A-B72C-01FD3C1521EA}"/>
            </a:ext>
          </a:extLst>
        </xdr:cNvPr>
        <xdr:cNvPicPr>
          <a:picLocks noChangeAspect="1"/>
        </xdr:cNvPicPr>
      </xdr:nvPicPr>
      <xdr:blipFill>
        <a:blip xmlns:r="http://schemas.openxmlformats.org/officeDocument/2006/relationships" r:embed="rId31"/>
        <a:stretch>
          <a:fillRect/>
        </a:stretch>
      </xdr:blipFill>
      <xdr:spPr>
        <a:xfrm>
          <a:off x="2428875" y="116081175"/>
          <a:ext cx="8715375" cy="4200525"/>
        </a:xfrm>
        <a:prstGeom prst="rect">
          <a:avLst/>
        </a:prstGeom>
      </xdr:spPr>
    </xdr:pic>
    <xdr:clientData/>
  </xdr:twoCellAnchor>
  <xdr:twoCellAnchor editAs="oneCell">
    <xdr:from>
      <xdr:col>1</xdr:col>
      <xdr:colOff>190500</xdr:colOff>
      <xdr:row>625</xdr:row>
      <xdr:rowOff>66675</xdr:rowOff>
    </xdr:from>
    <xdr:to>
      <xdr:col>12</xdr:col>
      <xdr:colOff>609600</xdr:colOff>
      <xdr:row>647</xdr:row>
      <xdr:rowOff>95250</xdr:rowOff>
    </xdr:to>
    <xdr:pic>
      <xdr:nvPicPr>
        <xdr:cNvPr id="38" name="Imagen 22">
          <a:extLst>
            <a:ext uri="{FF2B5EF4-FFF2-40B4-BE49-F238E27FC236}">
              <a16:creationId xmlns:a16="http://schemas.microsoft.com/office/drawing/2014/main" id="{5A16E0B0-2A17-DC54-AE5F-66AF29E54E5B}"/>
            </a:ext>
            <a:ext uri="{147F2762-F138-4A5C-976F-8EAC2B608ADB}">
              <a16:predDERef xmlns:a16="http://schemas.microsoft.com/office/drawing/2014/main" pred="{B1B4383C-1D5E-15F3-B416-95E90DB0A462}"/>
            </a:ext>
          </a:extLst>
        </xdr:cNvPr>
        <xdr:cNvPicPr>
          <a:picLocks noChangeAspect="1"/>
        </xdr:cNvPicPr>
      </xdr:nvPicPr>
      <xdr:blipFill>
        <a:blip xmlns:r="http://schemas.openxmlformats.org/officeDocument/2006/relationships" r:embed="rId32"/>
        <a:stretch>
          <a:fillRect/>
        </a:stretch>
      </xdr:blipFill>
      <xdr:spPr>
        <a:xfrm>
          <a:off x="2419350" y="120472200"/>
          <a:ext cx="8801100" cy="4219575"/>
        </a:xfrm>
        <a:prstGeom prst="rect">
          <a:avLst/>
        </a:prstGeom>
      </xdr:spPr>
    </xdr:pic>
    <xdr:clientData/>
  </xdr:twoCellAnchor>
  <xdr:twoCellAnchor editAs="oneCell">
    <xdr:from>
      <xdr:col>1</xdr:col>
      <xdr:colOff>657225</xdr:colOff>
      <xdr:row>235</xdr:row>
      <xdr:rowOff>123825</xdr:rowOff>
    </xdr:from>
    <xdr:to>
      <xdr:col>12</xdr:col>
      <xdr:colOff>180975</xdr:colOff>
      <xdr:row>255</xdr:row>
      <xdr:rowOff>85725</xdr:rowOff>
    </xdr:to>
    <xdr:pic>
      <xdr:nvPicPr>
        <xdr:cNvPr id="27" name="Imagen 26">
          <a:extLst>
            <a:ext uri="{FF2B5EF4-FFF2-40B4-BE49-F238E27FC236}">
              <a16:creationId xmlns:a16="http://schemas.microsoft.com/office/drawing/2014/main" id="{43B27384-E1D5-2B49-E1E0-A06BC9F0B176}"/>
            </a:ext>
            <a:ext uri="{147F2762-F138-4A5C-976F-8EAC2B608ADB}">
              <a16:predDERef xmlns:a16="http://schemas.microsoft.com/office/drawing/2014/main" pred="{5A16E0B0-2A17-DC54-AE5F-66AF29E54E5B}"/>
            </a:ext>
          </a:extLst>
        </xdr:cNvPr>
        <xdr:cNvPicPr>
          <a:picLocks noChangeAspect="1"/>
        </xdr:cNvPicPr>
      </xdr:nvPicPr>
      <xdr:blipFill>
        <a:blip xmlns:r="http://schemas.openxmlformats.org/officeDocument/2006/relationships" r:embed="rId33"/>
        <a:stretch>
          <a:fillRect/>
        </a:stretch>
      </xdr:blipFill>
      <xdr:spPr>
        <a:xfrm>
          <a:off x="2886075" y="46072425"/>
          <a:ext cx="7905750" cy="3771900"/>
        </a:xfrm>
        <a:prstGeom prst="rect">
          <a:avLst/>
        </a:prstGeom>
      </xdr:spPr>
    </xdr:pic>
    <xdr:clientData/>
  </xdr:twoCellAnchor>
  <xdr:twoCellAnchor editAs="oneCell">
    <xdr:from>
      <xdr:col>1</xdr:col>
      <xdr:colOff>228600</xdr:colOff>
      <xdr:row>441</xdr:row>
      <xdr:rowOff>133350</xdr:rowOff>
    </xdr:from>
    <xdr:to>
      <xdr:col>12</xdr:col>
      <xdr:colOff>200025</xdr:colOff>
      <xdr:row>462</xdr:row>
      <xdr:rowOff>76200</xdr:rowOff>
    </xdr:to>
    <xdr:pic>
      <xdr:nvPicPr>
        <xdr:cNvPr id="51" name="Imagen 37">
          <a:extLst>
            <a:ext uri="{FF2B5EF4-FFF2-40B4-BE49-F238E27FC236}">
              <a16:creationId xmlns:a16="http://schemas.microsoft.com/office/drawing/2014/main" id="{74907152-6643-78CE-6B07-E101C29F99FC}"/>
            </a:ext>
            <a:ext uri="{147F2762-F138-4A5C-976F-8EAC2B608ADB}">
              <a16:predDERef xmlns:a16="http://schemas.microsoft.com/office/drawing/2014/main" pred="{43B27384-E1D5-2B49-E1E0-A06BC9F0B176}"/>
            </a:ext>
          </a:extLst>
        </xdr:cNvPr>
        <xdr:cNvPicPr>
          <a:picLocks noChangeAspect="1"/>
        </xdr:cNvPicPr>
      </xdr:nvPicPr>
      <xdr:blipFill>
        <a:blip xmlns:r="http://schemas.openxmlformats.org/officeDocument/2006/relationships" r:embed="rId34"/>
        <a:stretch>
          <a:fillRect/>
        </a:stretch>
      </xdr:blipFill>
      <xdr:spPr>
        <a:xfrm>
          <a:off x="2457450" y="85725000"/>
          <a:ext cx="8353425" cy="3943350"/>
        </a:xfrm>
        <a:prstGeom prst="rect">
          <a:avLst/>
        </a:prstGeom>
      </xdr:spPr>
    </xdr:pic>
    <xdr:clientData/>
  </xdr:twoCellAnchor>
  <xdr:twoCellAnchor editAs="oneCell">
    <xdr:from>
      <xdr:col>1</xdr:col>
      <xdr:colOff>870854</xdr:colOff>
      <xdr:row>119</xdr:row>
      <xdr:rowOff>145140</xdr:rowOff>
    </xdr:from>
    <xdr:to>
      <xdr:col>11</xdr:col>
      <xdr:colOff>759278</xdr:colOff>
      <xdr:row>141</xdr:row>
      <xdr:rowOff>13854</xdr:rowOff>
    </xdr:to>
    <xdr:pic>
      <xdr:nvPicPr>
        <xdr:cNvPr id="8" name="Imagen 7">
          <a:extLst>
            <a:ext uri="{FF2B5EF4-FFF2-40B4-BE49-F238E27FC236}">
              <a16:creationId xmlns:a16="http://schemas.microsoft.com/office/drawing/2014/main" id="{FE8061A8-670F-9F44-BAB1-52D46BA20745}"/>
            </a:ext>
          </a:extLst>
        </xdr:cNvPr>
        <xdr:cNvPicPr>
          <a:picLocks noChangeAspect="1"/>
        </xdr:cNvPicPr>
      </xdr:nvPicPr>
      <xdr:blipFill>
        <a:blip xmlns:r="http://schemas.openxmlformats.org/officeDocument/2006/relationships" r:embed="rId35"/>
        <a:stretch>
          <a:fillRect/>
        </a:stretch>
      </xdr:blipFill>
      <xdr:spPr>
        <a:xfrm>
          <a:off x="3428997" y="24946426"/>
          <a:ext cx="8654145" cy="4259285"/>
        </a:xfrm>
        <a:prstGeom prst="rect">
          <a:avLst/>
        </a:prstGeom>
      </xdr:spPr>
    </xdr:pic>
    <xdr:clientData/>
  </xdr:twoCellAnchor>
  <xdr:twoCellAnchor editAs="oneCell">
    <xdr:from>
      <xdr:col>1</xdr:col>
      <xdr:colOff>761998</xdr:colOff>
      <xdr:row>211</xdr:row>
      <xdr:rowOff>126999</xdr:rowOff>
    </xdr:from>
    <xdr:to>
      <xdr:col>11</xdr:col>
      <xdr:colOff>760872</xdr:colOff>
      <xdr:row>233</xdr:row>
      <xdr:rowOff>36284</xdr:rowOff>
    </xdr:to>
    <xdr:pic>
      <xdr:nvPicPr>
        <xdr:cNvPr id="9" name="Imagen 8">
          <a:extLst>
            <a:ext uri="{FF2B5EF4-FFF2-40B4-BE49-F238E27FC236}">
              <a16:creationId xmlns:a16="http://schemas.microsoft.com/office/drawing/2014/main" id="{015E2821-CCC0-C247-A039-66F44D26FF1A}"/>
            </a:ext>
          </a:extLst>
        </xdr:cNvPr>
        <xdr:cNvPicPr>
          <a:picLocks noChangeAspect="1"/>
        </xdr:cNvPicPr>
      </xdr:nvPicPr>
      <xdr:blipFill>
        <a:blip xmlns:r="http://schemas.openxmlformats.org/officeDocument/2006/relationships" r:embed="rId36"/>
        <a:stretch>
          <a:fillRect/>
        </a:stretch>
      </xdr:blipFill>
      <xdr:spPr>
        <a:xfrm>
          <a:off x="3320141" y="43288856"/>
          <a:ext cx="8764595" cy="4299857"/>
        </a:xfrm>
        <a:prstGeom prst="rect">
          <a:avLst/>
        </a:prstGeom>
      </xdr:spPr>
    </xdr:pic>
    <xdr:clientData/>
  </xdr:twoCellAnchor>
  <xdr:twoCellAnchor editAs="oneCell">
    <xdr:from>
      <xdr:col>1</xdr:col>
      <xdr:colOff>870854</xdr:colOff>
      <xdr:row>119</xdr:row>
      <xdr:rowOff>145140</xdr:rowOff>
    </xdr:from>
    <xdr:to>
      <xdr:col>11</xdr:col>
      <xdr:colOff>418347</xdr:colOff>
      <xdr:row>138</xdr:row>
      <xdr:rowOff>1867</xdr:rowOff>
    </xdr:to>
    <xdr:pic>
      <xdr:nvPicPr>
        <xdr:cNvPr id="10" name="Imagen 9">
          <a:extLst>
            <a:ext uri="{FF2B5EF4-FFF2-40B4-BE49-F238E27FC236}">
              <a16:creationId xmlns:a16="http://schemas.microsoft.com/office/drawing/2014/main" id="{6E1DBBD6-208A-F44E-A6B6-E83BD345A626}"/>
            </a:ext>
          </a:extLst>
        </xdr:cNvPr>
        <xdr:cNvPicPr>
          <a:picLocks noChangeAspect="1"/>
        </xdr:cNvPicPr>
      </xdr:nvPicPr>
      <xdr:blipFill>
        <a:blip xmlns:r="http://schemas.openxmlformats.org/officeDocument/2006/relationships" r:embed="rId37"/>
        <a:stretch>
          <a:fillRect/>
        </a:stretch>
      </xdr:blipFill>
      <xdr:spPr>
        <a:xfrm>
          <a:off x="3428997" y="24946426"/>
          <a:ext cx="8256064" cy="3648584"/>
        </a:xfrm>
        <a:prstGeom prst="rect">
          <a:avLst/>
        </a:prstGeom>
      </xdr:spPr>
    </xdr:pic>
    <xdr:clientData/>
  </xdr:twoCellAnchor>
  <xdr:twoCellAnchor editAs="oneCell">
    <xdr:from>
      <xdr:col>1</xdr:col>
      <xdr:colOff>707571</xdr:colOff>
      <xdr:row>396</xdr:row>
      <xdr:rowOff>54430</xdr:rowOff>
    </xdr:from>
    <xdr:to>
      <xdr:col>12</xdr:col>
      <xdr:colOff>159999</xdr:colOff>
      <xdr:row>416</xdr:row>
      <xdr:rowOff>54429</xdr:rowOff>
    </xdr:to>
    <xdr:pic>
      <xdr:nvPicPr>
        <xdr:cNvPr id="11" name="Imagen 10">
          <a:extLst>
            <a:ext uri="{FF2B5EF4-FFF2-40B4-BE49-F238E27FC236}">
              <a16:creationId xmlns:a16="http://schemas.microsoft.com/office/drawing/2014/main" id="{7F58B8D2-169C-3548-A2E8-542D5106887D}"/>
            </a:ext>
          </a:extLst>
        </xdr:cNvPr>
        <xdr:cNvPicPr>
          <a:picLocks noChangeAspect="1"/>
        </xdr:cNvPicPr>
      </xdr:nvPicPr>
      <xdr:blipFill>
        <a:blip xmlns:r="http://schemas.openxmlformats.org/officeDocument/2006/relationships" r:embed="rId37"/>
        <a:stretch>
          <a:fillRect/>
        </a:stretch>
      </xdr:blipFill>
      <xdr:spPr>
        <a:xfrm>
          <a:off x="3265714" y="80445430"/>
          <a:ext cx="9031856" cy="3991428"/>
        </a:xfrm>
        <a:prstGeom prst="rect">
          <a:avLst/>
        </a:prstGeom>
      </xdr:spPr>
    </xdr:pic>
    <xdr:clientData/>
  </xdr:twoCellAnchor>
  <xdr:twoCellAnchor editAs="oneCell">
    <xdr:from>
      <xdr:col>1</xdr:col>
      <xdr:colOff>761999</xdr:colOff>
      <xdr:row>419</xdr:row>
      <xdr:rowOff>54428</xdr:rowOff>
    </xdr:from>
    <xdr:to>
      <xdr:col>12</xdr:col>
      <xdr:colOff>83684</xdr:colOff>
      <xdr:row>438</xdr:row>
      <xdr:rowOff>181428</xdr:rowOff>
    </xdr:to>
    <xdr:pic>
      <xdr:nvPicPr>
        <xdr:cNvPr id="15" name="Imagen 14">
          <a:extLst>
            <a:ext uri="{FF2B5EF4-FFF2-40B4-BE49-F238E27FC236}">
              <a16:creationId xmlns:a16="http://schemas.microsoft.com/office/drawing/2014/main" id="{CFF44D7A-3755-BA41-8366-441C4B5B26AA}"/>
            </a:ext>
          </a:extLst>
        </xdr:cNvPr>
        <xdr:cNvPicPr>
          <a:picLocks noChangeAspect="1"/>
        </xdr:cNvPicPr>
      </xdr:nvPicPr>
      <xdr:blipFill>
        <a:blip xmlns:r="http://schemas.openxmlformats.org/officeDocument/2006/relationships" r:embed="rId38"/>
        <a:stretch>
          <a:fillRect/>
        </a:stretch>
      </xdr:blipFill>
      <xdr:spPr>
        <a:xfrm>
          <a:off x="3320142" y="85035571"/>
          <a:ext cx="8901113" cy="3918857"/>
        </a:xfrm>
        <a:prstGeom prst="rect">
          <a:avLst/>
        </a:prstGeom>
      </xdr:spPr>
    </xdr:pic>
    <xdr:clientData/>
  </xdr:twoCellAnchor>
  <xdr:twoCellAnchor editAs="oneCell">
    <xdr:from>
      <xdr:col>1</xdr:col>
      <xdr:colOff>562429</xdr:colOff>
      <xdr:row>465</xdr:row>
      <xdr:rowOff>18143</xdr:rowOff>
    </xdr:from>
    <xdr:to>
      <xdr:col>12</xdr:col>
      <xdr:colOff>168409</xdr:colOff>
      <xdr:row>485</xdr:row>
      <xdr:rowOff>127001</xdr:rowOff>
    </xdr:to>
    <xdr:pic>
      <xdr:nvPicPr>
        <xdr:cNvPr id="17" name="Imagen 16">
          <a:extLst>
            <a:ext uri="{FF2B5EF4-FFF2-40B4-BE49-F238E27FC236}">
              <a16:creationId xmlns:a16="http://schemas.microsoft.com/office/drawing/2014/main" id="{A6C7528E-23FB-D949-B2D1-806D09308B41}"/>
            </a:ext>
          </a:extLst>
        </xdr:cNvPr>
        <xdr:cNvPicPr>
          <a:picLocks noChangeAspect="1"/>
        </xdr:cNvPicPr>
      </xdr:nvPicPr>
      <xdr:blipFill>
        <a:blip xmlns:r="http://schemas.openxmlformats.org/officeDocument/2006/relationships" r:embed="rId39"/>
        <a:stretch>
          <a:fillRect/>
        </a:stretch>
      </xdr:blipFill>
      <xdr:spPr>
        <a:xfrm>
          <a:off x="3120572" y="94179572"/>
          <a:ext cx="9185408" cy="4100286"/>
        </a:xfrm>
        <a:prstGeom prst="rect">
          <a:avLst/>
        </a:prstGeom>
      </xdr:spPr>
    </xdr:pic>
    <xdr:clientData/>
  </xdr:twoCellAnchor>
  <xdr:twoCellAnchor editAs="oneCell">
    <xdr:from>
      <xdr:col>1</xdr:col>
      <xdr:colOff>381000</xdr:colOff>
      <xdr:row>510</xdr:row>
      <xdr:rowOff>127000</xdr:rowOff>
    </xdr:from>
    <xdr:to>
      <xdr:col>12</xdr:col>
      <xdr:colOff>253406</xdr:colOff>
      <xdr:row>531</xdr:row>
      <xdr:rowOff>36286</xdr:rowOff>
    </xdr:to>
    <xdr:pic>
      <xdr:nvPicPr>
        <xdr:cNvPr id="22" name="Imagen 21">
          <a:extLst>
            <a:ext uri="{FF2B5EF4-FFF2-40B4-BE49-F238E27FC236}">
              <a16:creationId xmlns:a16="http://schemas.microsoft.com/office/drawing/2014/main" id="{21F0817E-3782-5842-B1B1-C8111C596507}"/>
            </a:ext>
          </a:extLst>
        </xdr:cNvPr>
        <xdr:cNvPicPr>
          <a:picLocks noChangeAspect="1"/>
        </xdr:cNvPicPr>
      </xdr:nvPicPr>
      <xdr:blipFill>
        <a:blip xmlns:r="http://schemas.openxmlformats.org/officeDocument/2006/relationships" r:embed="rId40"/>
        <a:stretch>
          <a:fillRect/>
        </a:stretch>
      </xdr:blipFill>
      <xdr:spPr>
        <a:xfrm>
          <a:off x="2939143" y="103269143"/>
          <a:ext cx="9451834" cy="4100286"/>
        </a:xfrm>
        <a:prstGeom prst="rect">
          <a:avLst/>
        </a:prstGeom>
      </xdr:spPr>
    </xdr:pic>
    <xdr:clientData/>
  </xdr:twoCellAnchor>
  <xdr:twoCellAnchor editAs="oneCell">
    <xdr:from>
      <xdr:col>1</xdr:col>
      <xdr:colOff>743857</xdr:colOff>
      <xdr:row>96</xdr:row>
      <xdr:rowOff>163285</xdr:rowOff>
    </xdr:from>
    <xdr:to>
      <xdr:col>12</xdr:col>
      <xdr:colOff>163286</xdr:colOff>
      <xdr:row>118</xdr:row>
      <xdr:rowOff>15351</xdr:rowOff>
    </xdr:to>
    <xdr:pic>
      <xdr:nvPicPr>
        <xdr:cNvPr id="23" name="Imagen 22">
          <a:extLst>
            <a:ext uri="{FF2B5EF4-FFF2-40B4-BE49-F238E27FC236}">
              <a16:creationId xmlns:a16="http://schemas.microsoft.com/office/drawing/2014/main" id="{DCFB596C-5DCA-0374-4DFC-A0514B51FCD7}"/>
            </a:ext>
          </a:extLst>
        </xdr:cNvPr>
        <xdr:cNvPicPr>
          <a:picLocks noChangeAspect="1"/>
        </xdr:cNvPicPr>
      </xdr:nvPicPr>
      <xdr:blipFill>
        <a:blip xmlns:r="http://schemas.openxmlformats.org/officeDocument/2006/relationships" r:embed="rId41"/>
        <a:stretch>
          <a:fillRect/>
        </a:stretch>
      </xdr:blipFill>
      <xdr:spPr>
        <a:xfrm>
          <a:off x="3302000" y="20374428"/>
          <a:ext cx="8998857" cy="4242637"/>
        </a:xfrm>
        <a:prstGeom prst="rect">
          <a:avLst/>
        </a:prstGeom>
      </xdr:spPr>
    </xdr:pic>
    <xdr:clientData/>
  </xdr:twoCellAnchor>
  <xdr:twoCellAnchor editAs="oneCell">
    <xdr:from>
      <xdr:col>1</xdr:col>
      <xdr:colOff>381000</xdr:colOff>
      <xdr:row>557</xdr:row>
      <xdr:rowOff>84917</xdr:rowOff>
    </xdr:from>
    <xdr:to>
      <xdr:col>12</xdr:col>
      <xdr:colOff>598715</xdr:colOff>
      <xdr:row>577</xdr:row>
      <xdr:rowOff>188046</xdr:rowOff>
    </xdr:to>
    <xdr:pic>
      <xdr:nvPicPr>
        <xdr:cNvPr id="24" name="Imagen 23">
          <a:extLst>
            <a:ext uri="{FF2B5EF4-FFF2-40B4-BE49-F238E27FC236}">
              <a16:creationId xmlns:a16="http://schemas.microsoft.com/office/drawing/2014/main" id="{A3D0F947-8BA2-9940-BAE8-EFD1E989CDCB}"/>
            </a:ext>
          </a:extLst>
        </xdr:cNvPr>
        <xdr:cNvPicPr>
          <a:picLocks noChangeAspect="1"/>
        </xdr:cNvPicPr>
      </xdr:nvPicPr>
      <xdr:blipFill rotWithShape="1">
        <a:blip xmlns:r="http://schemas.openxmlformats.org/officeDocument/2006/relationships" r:embed="rId42"/>
        <a:srcRect l="3200" t="27781" r="20898" b="12952"/>
        <a:stretch/>
      </xdr:blipFill>
      <xdr:spPr>
        <a:xfrm>
          <a:off x="2939143" y="112606917"/>
          <a:ext cx="9797143" cy="4094558"/>
        </a:xfrm>
        <a:prstGeom prst="rect">
          <a:avLst/>
        </a:prstGeom>
      </xdr:spPr>
    </xdr:pic>
    <xdr:clientData/>
  </xdr:twoCellAnchor>
  <xdr:twoCellAnchor editAs="oneCell">
    <xdr:from>
      <xdr:col>1</xdr:col>
      <xdr:colOff>235858</xdr:colOff>
      <xdr:row>579</xdr:row>
      <xdr:rowOff>115810</xdr:rowOff>
    </xdr:from>
    <xdr:to>
      <xdr:col>12</xdr:col>
      <xdr:colOff>616858</xdr:colOff>
      <xdr:row>600</xdr:row>
      <xdr:rowOff>166487</xdr:rowOff>
    </xdr:to>
    <xdr:pic>
      <xdr:nvPicPr>
        <xdr:cNvPr id="28" name="Imagen 27">
          <a:extLst>
            <a:ext uri="{FF2B5EF4-FFF2-40B4-BE49-F238E27FC236}">
              <a16:creationId xmlns:a16="http://schemas.microsoft.com/office/drawing/2014/main" id="{17861F44-FF7C-A84A-8707-DD5AF655B4CE}"/>
            </a:ext>
          </a:extLst>
        </xdr:cNvPr>
        <xdr:cNvPicPr>
          <a:picLocks noChangeAspect="1"/>
        </xdr:cNvPicPr>
      </xdr:nvPicPr>
      <xdr:blipFill rotWithShape="1">
        <a:blip xmlns:r="http://schemas.openxmlformats.org/officeDocument/2006/relationships" r:embed="rId43"/>
        <a:srcRect l="3125" t="28108" r="27380" b="13823"/>
        <a:stretch/>
      </xdr:blipFill>
      <xdr:spPr>
        <a:xfrm>
          <a:off x="2794001" y="117028381"/>
          <a:ext cx="9960428" cy="4241677"/>
        </a:xfrm>
        <a:prstGeom prst="rect">
          <a:avLst/>
        </a:prstGeom>
      </xdr:spPr>
    </xdr:pic>
    <xdr:clientData/>
  </xdr:twoCellAnchor>
  <xdr:twoCellAnchor editAs="oneCell">
    <xdr:from>
      <xdr:col>1</xdr:col>
      <xdr:colOff>326571</xdr:colOff>
      <xdr:row>649</xdr:row>
      <xdr:rowOff>0</xdr:rowOff>
    </xdr:from>
    <xdr:to>
      <xdr:col>12</xdr:col>
      <xdr:colOff>518720</xdr:colOff>
      <xdr:row>669</xdr:row>
      <xdr:rowOff>46666</xdr:rowOff>
    </xdr:to>
    <xdr:pic>
      <xdr:nvPicPr>
        <xdr:cNvPr id="30" name="Imagen 29">
          <a:extLst>
            <a:ext uri="{FF2B5EF4-FFF2-40B4-BE49-F238E27FC236}">
              <a16:creationId xmlns:a16="http://schemas.microsoft.com/office/drawing/2014/main" id="{1023DCDE-4A9C-1947-A3E6-2C33803F0BE1}"/>
            </a:ext>
          </a:extLst>
        </xdr:cNvPr>
        <xdr:cNvPicPr>
          <a:picLocks noChangeAspect="1"/>
        </xdr:cNvPicPr>
      </xdr:nvPicPr>
      <xdr:blipFill>
        <a:blip xmlns:r="http://schemas.openxmlformats.org/officeDocument/2006/relationships" r:embed="rId44"/>
        <a:stretch>
          <a:fillRect/>
        </a:stretch>
      </xdr:blipFill>
      <xdr:spPr>
        <a:xfrm>
          <a:off x="2884714" y="130882571"/>
          <a:ext cx="9771577" cy="4038095"/>
        </a:xfrm>
        <a:prstGeom prst="rect">
          <a:avLst/>
        </a:prstGeom>
      </xdr:spPr>
    </xdr:pic>
    <xdr:clientData/>
  </xdr:twoCellAnchor>
  <xdr:twoCellAnchor editAs="oneCell">
    <xdr:from>
      <xdr:col>1</xdr:col>
      <xdr:colOff>725713</xdr:colOff>
      <xdr:row>740</xdr:row>
      <xdr:rowOff>127000</xdr:rowOff>
    </xdr:from>
    <xdr:to>
      <xdr:col>11</xdr:col>
      <xdr:colOff>759277</xdr:colOff>
      <xdr:row>762</xdr:row>
      <xdr:rowOff>76962</xdr:rowOff>
    </xdr:to>
    <xdr:pic>
      <xdr:nvPicPr>
        <xdr:cNvPr id="36" name="Imagen 35">
          <a:extLst>
            <a:ext uri="{FF2B5EF4-FFF2-40B4-BE49-F238E27FC236}">
              <a16:creationId xmlns:a16="http://schemas.microsoft.com/office/drawing/2014/main" id="{7A739053-8F3B-024A-B1D5-F050A0BEBBBA}"/>
            </a:ext>
          </a:extLst>
        </xdr:cNvPr>
        <xdr:cNvPicPr>
          <a:picLocks noChangeAspect="1"/>
        </xdr:cNvPicPr>
      </xdr:nvPicPr>
      <xdr:blipFill>
        <a:blip xmlns:r="http://schemas.openxmlformats.org/officeDocument/2006/relationships" r:embed="rId45"/>
        <a:stretch>
          <a:fillRect/>
        </a:stretch>
      </xdr:blipFill>
      <xdr:spPr>
        <a:xfrm>
          <a:off x="3283856" y="149170571"/>
          <a:ext cx="8799285" cy="4340534"/>
        </a:xfrm>
        <a:prstGeom prst="rect">
          <a:avLst/>
        </a:prstGeom>
      </xdr:spPr>
    </xdr:pic>
    <xdr:clientData/>
  </xdr:twoCellAnchor>
  <xdr:twoCellAnchor editAs="oneCell">
    <xdr:from>
      <xdr:col>2</xdr:col>
      <xdr:colOff>108856</xdr:colOff>
      <xdr:row>832</xdr:row>
      <xdr:rowOff>145141</xdr:rowOff>
    </xdr:from>
    <xdr:to>
      <xdr:col>11</xdr:col>
      <xdr:colOff>725713</xdr:colOff>
      <xdr:row>853</xdr:row>
      <xdr:rowOff>129784</xdr:rowOff>
    </xdr:to>
    <xdr:pic>
      <xdr:nvPicPr>
        <xdr:cNvPr id="39" name="Imagen 38">
          <a:extLst>
            <a:ext uri="{FF2B5EF4-FFF2-40B4-BE49-F238E27FC236}">
              <a16:creationId xmlns:a16="http://schemas.microsoft.com/office/drawing/2014/main" id="{5D8BF0B0-769B-AFA8-E1F9-D2A901DAF18C}"/>
            </a:ext>
          </a:extLst>
        </xdr:cNvPr>
        <xdr:cNvPicPr>
          <a:picLocks noChangeAspect="1"/>
        </xdr:cNvPicPr>
      </xdr:nvPicPr>
      <xdr:blipFill>
        <a:blip xmlns:r="http://schemas.openxmlformats.org/officeDocument/2006/relationships" r:embed="rId46"/>
        <a:stretch>
          <a:fillRect/>
        </a:stretch>
      </xdr:blipFill>
      <xdr:spPr>
        <a:xfrm>
          <a:off x="3537856" y="167549284"/>
          <a:ext cx="8454571" cy="4175643"/>
        </a:xfrm>
        <a:prstGeom prst="rect">
          <a:avLst/>
        </a:prstGeom>
      </xdr:spPr>
    </xdr:pic>
    <xdr:clientData/>
  </xdr:twoCellAnchor>
  <xdr:twoCellAnchor editAs="oneCell">
    <xdr:from>
      <xdr:col>2</xdr:col>
      <xdr:colOff>54428</xdr:colOff>
      <xdr:row>786</xdr:row>
      <xdr:rowOff>186870</xdr:rowOff>
    </xdr:from>
    <xdr:to>
      <xdr:col>11</xdr:col>
      <xdr:colOff>562427</xdr:colOff>
      <xdr:row>807</xdr:row>
      <xdr:rowOff>144887</xdr:rowOff>
    </xdr:to>
    <xdr:pic>
      <xdr:nvPicPr>
        <xdr:cNvPr id="40" name="Imagen 39">
          <a:extLst>
            <a:ext uri="{FF2B5EF4-FFF2-40B4-BE49-F238E27FC236}">
              <a16:creationId xmlns:a16="http://schemas.microsoft.com/office/drawing/2014/main" id="{DA9CA416-0764-1614-8E0B-0E3DCCFCFE69}"/>
            </a:ext>
          </a:extLst>
        </xdr:cNvPr>
        <xdr:cNvPicPr>
          <a:picLocks noChangeAspect="1"/>
        </xdr:cNvPicPr>
      </xdr:nvPicPr>
      <xdr:blipFill>
        <a:blip xmlns:r="http://schemas.openxmlformats.org/officeDocument/2006/relationships" r:embed="rId47"/>
        <a:stretch>
          <a:fillRect/>
        </a:stretch>
      </xdr:blipFill>
      <xdr:spPr>
        <a:xfrm>
          <a:off x="3483428" y="158410727"/>
          <a:ext cx="8345713" cy="4149017"/>
        </a:xfrm>
        <a:prstGeom prst="rect">
          <a:avLst/>
        </a:prstGeom>
      </xdr:spPr>
    </xdr:pic>
    <xdr:clientData/>
  </xdr:twoCellAnchor>
  <xdr:twoCellAnchor editAs="oneCell">
    <xdr:from>
      <xdr:col>1</xdr:col>
      <xdr:colOff>725715</xdr:colOff>
      <xdr:row>1384</xdr:row>
      <xdr:rowOff>163286</xdr:rowOff>
    </xdr:from>
    <xdr:to>
      <xdr:col>11</xdr:col>
      <xdr:colOff>671286</xdr:colOff>
      <xdr:row>1405</xdr:row>
      <xdr:rowOff>114996</xdr:rowOff>
    </xdr:to>
    <xdr:pic>
      <xdr:nvPicPr>
        <xdr:cNvPr id="41" name="Imagen 40">
          <a:extLst>
            <a:ext uri="{FF2B5EF4-FFF2-40B4-BE49-F238E27FC236}">
              <a16:creationId xmlns:a16="http://schemas.microsoft.com/office/drawing/2014/main" id="{5DACB0C7-42C4-C8F0-355E-9B7E87472DA1}"/>
            </a:ext>
          </a:extLst>
        </xdr:cNvPr>
        <xdr:cNvPicPr>
          <a:picLocks noChangeAspect="1"/>
        </xdr:cNvPicPr>
      </xdr:nvPicPr>
      <xdr:blipFill>
        <a:blip xmlns:r="http://schemas.openxmlformats.org/officeDocument/2006/relationships" r:embed="rId48"/>
        <a:stretch>
          <a:fillRect/>
        </a:stretch>
      </xdr:blipFill>
      <xdr:spPr>
        <a:xfrm>
          <a:off x="3283858" y="277730857"/>
          <a:ext cx="8654142" cy="4142710"/>
        </a:xfrm>
        <a:prstGeom prst="rect">
          <a:avLst/>
        </a:prstGeom>
      </xdr:spPr>
    </xdr:pic>
    <xdr:clientData/>
  </xdr:twoCellAnchor>
  <xdr:twoCellAnchor editAs="oneCell">
    <xdr:from>
      <xdr:col>1</xdr:col>
      <xdr:colOff>580571</xdr:colOff>
      <xdr:row>994</xdr:row>
      <xdr:rowOff>108857</xdr:rowOff>
    </xdr:from>
    <xdr:to>
      <xdr:col>12</xdr:col>
      <xdr:colOff>195487</xdr:colOff>
      <xdr:row>1013</xdr:row>
      <xdr:rowOff>185898</xdr:rowOff>
    </xdr:to>
    <xdr:pic>
      <xdr:nvPicPr>
        <xdr:cNvPr id="42" name="Imagen 41">
          <a:extLst>
            <a:ext uri="{FF2B5EF4-FFF2-40B4-BE49-F238E27FC236}">
              <a16:creationId xmlns:a16="http://schemas.microsoft.com/office/drawing/2014/main" id="{DD565BD7-AC3E-F348-BAC5-31D032082096}"/>
            </a:ext>
          </a:extLst>
        </xdr:cNvPr>
        <xdr:cNvPicPr>
          <a:picLocks noChangeAspect="1"/>
        </xdr:cNvPicPr>
      </xdr:nvPicPr>
      <xdr:blipFill>
        <a:blip xmlns:r="http://schemas.openxmlformats.org/officeDocument/2006/relationships" r:embed="rId49"/>
        <a:stretch>
          <a:fillRect/>
        </a:stretch>
      </xdr:blipFill>
      <xdr:spPr>
        <a:xfrm>
          <a:off x="3138714" y="199843571"/>
          <a:ext cx="9194344" cy="3878423"/>
        </a:xfrm>
        <a:prstGeom prst="rect">
          <a:avLst/>
        </a:prstGeom>
      </xdr:spPr>
    </xdr:pic>
    <xdr:clientData/>
  </xdr:twoCellAnchor>
  <xdr:twoCellAnchor editAs="oneCell">
    <xdr:from>
      <xdr:col>1</xdr:col>
      <xdr:colOff>308429</xdr:colOff>
      <xdr:row>1064</xdr:row>
      <xdr:rowOff>54430</xdr:rowOff>
    </xdr:from>
    <xdr:to>
      <xdr:col>12</xdr:col>
      <xdr:colOff>635001</xdr:colOff>
      <xdr:row>1081</xdr:row>
      <xdr:rowOff>179465</xdr:rowOff>
    </xdr:to>
    <xdr:pic>
      <xdr:nvPicPr>
        <xdr:cNvPr id="44" name="Imagen 43">
          <a:extLst>
            <a:ext uri="{FF2B5EF4-FFF2-40B4-BE49-F238E27FC236}">
              <a16:creationId xmlns:a16="http://schemas.microsoft.com/office/drawing/2014/main" id="{172F8EA4-81B2-144E-BFE7-F8FF50F881F9}"/>
            </a:ext>
          </a:extLst>
        </xdr:cNvPr>
        <xdr:cNvPicPr>
          <a:picLocks noChangeAspect="1"/>
        </xdr:cNvPicPr>
      </xdr:nvPicPr>
      <xdr:blipFill>
        <a:blip xmlns:r="http://schemas.openxmlformats.org/officeDocument/2006/relationships" r:embed="rId50"/>
        <a:stretch>
          <a:fillRect/>
        </a:stretch>
      </xdr:blipFill>
      <xdr:spPr>
        <a:xfrm>
          <a:off x="2866572" y="213759144"/>
          <a:ext cx="9906000" cy="3517750"/>
        </a:xfrm>
        <a:prstGeom prst="rect">
          <a:avLst/>
        </a:prstGeom>
      </xdr:spPr>
    </xdr:pic>
    <xdr:clientData/>
  </xdr:twoCellAnchor>
  <xdr:twoCellAnchor editAs="oneCell">
    <xdr:from>
      <xdr:col>1</xdr:col>
      <xdr:colOff>489856</xdr:colOff>
      <xdr:row>350</xdr:row>
      <xdr:rowOff>72570</xdr:rowOff>
    </xdr:from>
    <xdr:to>
      <xdr:col>12</xdr:col>
      <xdr:colOff>494445</xdr:colOff>
      <xdr:row>371</xdr:row>
      <xdr:rowOff>54428</xdr:rowOff>
    </xdr:to>
    <xdr:pic>
      <xdr:nvPicPr>
        <xdr:cNvPr id="45" name="Imagen 44">
          <a:extLst>
            <a:ext uri="{FF2B5EF4-FFF2-40B4-BE49-F238E27FC236}">
              <a16:creationId xmlns:a16="http://schemas.microsoft.com/office/drawing/2014/main" id="{F589B40C-5F40-A249-85EB-51D3E471E034}"/>
            </a:ext>
          </a:extLst>
        </xdr:cNvPr>
        <xdr:cNvPicPr>
          <a:picLocks noChangeAspect="1"/>
        </xdr:cNvPicPr>
      </xdr:nvPicPr>
      <xdr:blipFill>
        <a:blip xmlns:r="http://schemas.openxmlformats.org/officeDocument/2006/relationships" r:embed="rId51"/>
        <a:stretch>
          <a:fillRect/>
        </a:stretch>
      </xdr:blipFill>
      <xdr:spPr>
        <a:xfrm>
          <a:off x="3047999" y="70974856"/>
          <a:ext cx="9584017" cy="4172858"/>
        </a:xfrm>
        <a:prstGeom prst="rect">
          <a:avLst/>
        </a:prstGeom>
      </xdr:spPr>
    </xdr:pic>
    <xdr:clientData/>
  </xdr:twoCellAnchor>
  <xdr:twoCellAnchor editAs="oneCell">
    <xdr:from>
      <xdr:col>1</xdr:col>
      <xdr:colOff>743858</xdr:colOff>
      <xdr:row>718</xdr:row>
      <xdr:rowOff>90715</xdr:rowOff>
    </xdr:from>
    <xdr:to>
      <xdr:col>12</xdr:col>
      <xdr:colOff>3575</xdr:colOff>
      <xdr:row>738</xdr:row>
      <xdr:rowOff>3596</xdr:rowOff>
    </xdr:to>
    <xdr:pic>
      <xdr:nvPicPr>
        <xdr:cNvPr id="46" name="Imagen 45">
          <a:extLst>
            <a:ext uri="{FF2B5EF4-FFF2-40B4-BE49-F238E27FC236}">
              <a16:creationId xmlns:a16="http://schemas.microsoft.com/office/drawing/2014/main" id="{214FC0E6-64B9-E844-9DDF-F6915D0185A0}"/>
            </a:ext>
          </a:extLst>
        </xdr:cNvPr>
        <xdr:cNvPicPr>
          <a:picLocks noChangeAspect="1"/>
        </xdr:cNvPicPr>
      </xdr:nvPicPr>
      <xdr:blipFill>
        <a:blip xmlns:r="http://schemas.openxmlformats.org/officeDocument/2006/relationships" r:embed="rId52"/>
        <a:stretch>
          <a:fillRect/>
        </a:stretch>
      </xdr:blipFill>
      <xdr:spPr>
        <a:xfrm>
          <a:off x="3302001" y="144743715"/>
          <a:ext cx="8796963" cy="3895238"/>
        </a:xfrm>
        <a:prstGeom prst="rect">
          <a:avLst/>
        </a:prstGeom>
      </xdr:spPr>
    </xdr:pic>
    <xdr:clientData/>
  </xdr:twoCellAnchor>
  <xdr:twoCellAnchor editAs="oneCell">
    <xdr:from>
      <xdr:col>2</xdr:col>
      <xdr:colOff>90714</xdr:colOff>
      <xdr:row>764</xdr:row>
      <xdr:rowOff>72570</xdr:rowOff>
    </xdr:from>
    <xdr:to>
      <xdr:col>11</xdr:col>
      <xdr:colOff>647841</xdr:colOff>
      <xdr:row>784</xdr:row>
      <xdr:rowOff>163285</xdr:rowOff>
    </xdr:to>
    <xdr:pic>
      <xdr:nvPicPr>
        <xdr:cNvPr id="47" name="Imagen 46">
          <a:extLst>
            <a:ext uri="{FF2B5EF4-FFF2-40B4-BE49-F238E27FC236}">
              <a16:creationId xmlns:a16="http://schemas.microsoft.com/office/drawing/2014/main" id="{572BBC6E-9017-4FD4-12B6-A631CF7DBC73}"/>
            </a:ext>
          </a:extLst>
        </xdr:cNvPr>
        <xdr:cNvPicPr>
          <a:picLocks noChangeAspect="1"/>
        </xdr:cNvPicPr>
      </xdr:nvPicPr>
      <xdr:blipFill>
        <a:blip xmlns:r="http://schemas.openxmlformats.org/officeDocument/2006/relationships" r:embed="rId53"/>
        <a:stretch>
          <a:fillRect/>
        </a:stretch>
      </xdr:blipFill>
      <xdr:spPr>
        <a:xfrm>
          <a:off x="3519714" y="153905856"/>
          <a:ext cx="8394841" cy="4082143"/>
        </a:xfrm>
        <a:prstGeom prst="rect">
          <a:avLst/>
        </a:prstGeom>
      </xdr:spPr>
    </xdr:pic>
    <xdr:clientData/>
  </xdr:twoCellAnchor>
  <xdr:twoCellAnchor editAs="oneCell">
    <xdr:from>
      <xdr:col>1</xdr:col>
      <xdr:colOff>653143</xdr:colOff>
      <xdr:row>1155</xdr:row>
      <xdr:rowOff>18143</xdr:rowOff>
    </xdr:from>
    <xdr:to>
      <xdr:col>12</xdr:col>
      <xdr:colOff>15053</xdr:colOff>
      <xdr:row>1175</xdr:row>
      <xdr:rowOff>163286</xdr:rowOff>
    </xdr:to>
    <xdr:pic>
      <xdr:nvPicPr>
        <xdr:cNvPr id="48" name="Imagen 47">
          <a:extLst>
            <a:ext uri="{FF2B5EF4-FFF2-40B4-BE49-F238E27FC236}">
              <a16:creationId xmlns:a16="http://schemas.microsoft.com/office/drawing/2014/main" id="{12FF99D7-404F-2A4B-9B16-C96E51445288}"/>
            </a:ext>
          </a:extLst>
        </xdr:cNvPr>
        <xdr:cNvPicPr>
          <a:picLocks noChangeAspect="1" noChangeArrowheads="1"/>
        </xdr:cNvPicPr>
      </xdr:nvPicPr>
      <xdr:blipFill>
        <a:blip xmlns:r="http://schemas.openxmlformats.org/officeDocument/2006/relationships" r:embed="rId54">
          <a:extLst>
            <a:ext uri="{28A0092B-C50C-407E-A947-70E740481C1C}">
              <a14:useLocalDpi xmlns:a14="http://schemas.microsoft.com/office/drawing/2010/main" val="0"/>
            </a:ext>
          </a:extLst>
        </a:blip>
        <a:srcRect/>
        <a:stretch>
          <a:fillRect/>
        </a:stretch>
      </xdr:blipFill>
      <xdr:spPr bwMode="auto">
        <a:xfrm>
          <a:off x="3211286" y="231883857"/>
          <a:ext cx="8941338" cy="41365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834571</xdr:colOff>
      <xdr:row>372</xdr:row>
      <xdr:rowOff>199570</xdr:rowOff>
    </xdr:from>
    <xdr:to>
      <xdr:col>12</xdr:col>
      <xdr:colOff>391787</xdr:colOff>
      <xdr:row>393</xdr:row>
      <xdr:rowOff>90713</xdr:rowOff>
    </xdr:to>
    <xdr:pic>
      <xdr:nvPicPr>
        <xdr:cNvPr id="20" name="Imagen 19">
          <a:extLst>
            <a:ext uri="{FF2B5EF4-FFF2-40B4-BE49-F238E27FC236}">
              <a16:creationId xmlns:a16="http://schemas.microsoft.com/office/drawing/2014/main" id="{CDCFDBDC-201E-CA49-9525-82F7361D1321}"/>
            </a:ext>
          </a:extLst>
        </xdr:cNvPr>
        <xdr:cNvPicPr>
          <a:picLocks noChangeAspect="1"/>
        </xdr:cNvPicPr>
      </xdr:nvPicPr>
      <xdr:blipFill>
        <a:blip xmlns:r="http://schemas.openxmlformats.org/officeDocument/2006/relationships" r:embed="rId55"/>
        <a:stretch>
          <a:fillRect/>
        </a:stretch>
      </xdr:blipFill>
      <xdr:spPr>
        <a:xfrm>
          <a:off x="3392714" y="75800856"/>
          <a:ext cx="9136644" cy="4082143"/>
        </a:xfrm>
        <a:prstGeom prst="rect">
          <a:avLst/>
        </a:prstGeom>
      </xdr:spPr>
    </xdr:pic>
    <xdr:clientData/>
  </xdr:twoCellAnchor>
  <xdr:twoCellAnchor editAs="oneCell">
    <xdr:from>
      <xdr:col>1</xdr:col>
      <xdr:colOff>707570</xdr:colOff>
      <xdr:row>1270</xdr:row>
      <xdr:rowOff>36286</xdr:rowOff>
    </xdr:from>
    <xdr:to>
      <xdr:col>12</xdr:col>
      <xdr:colOff>273875</xdr:colOff>
      <xdr:row>1289</xdr:row>
      <xdr:rowOff>72571</xdr:rowOff>
    </xdr:to>
    <xdr:pic>
      <xdr:nvPicPr>
        <xdr:cNvPr id="52" name="Imagen 51">
          <a:extLst>
            <a:ext uri="{FF2B5EF4-FFF2-40B4-BE49-F238E27FC236}">
              <a16:creationId xmlns:a16="http://schemas.microsoft.com/office/drawing/2014/main" id="{42005689-A5D2-5F24-89F4-FB15E75EACB5}"/>
            </a:ext>
          </a:extLst>
        </xdr:cNvPr>
        <xdr:cNvPicPr>
          <a:picLocks noChangeAspect="1"/>
        </xdr:cNvPicPr>
      </xdr:nvPicPr>
      <xdr:blipFill>
        <a:blip xmlns:r="http://schemas.openxmlformats.org/officeDocument/2006/relationships" r:embed="rId56"/>
        <a:stretch>
          <a:fillRect/>
        </a:stretch>
      </xdr:blipFill>
      <xdr:spPr>
        <a:xfrm>
          <a:off x="3265713" y="254852715"/>
          <a:ext cx="9145733" cy="3828142"/>
        </a:xfrm>
        <a:prstGeom prst="rect">
          <a:avLst/>
        </a:prstGeom>
      </xdr:spPr>
    </xdr:pic>
    <xdr:clientData/>
  </xdr:twoCellAnchor>
  <xdr:twoCellAnchor editAs="oneCell">
    <xdr:from>
      <xdr:col>2</xdr:col>
      <xdr:colOff>18142</xdr:colOff>
      <xdr:row>879</xdr:row>
      <xdr:rowOff>0</xdr:rowOff>
    </xdr:from>
    <xdr:to>
      <xdr:col>11</xdr:col>
      <xdr:colOff>707571</xdr:colOff>
      <xdr:row>899</xdr:row>
      <xdr:rowOff>186443</xdr:rowOff>
    </xdr:to>
    <xdr:pic>
      <xdr:nvPicPr>
        <xdr:cNvPr id="53" name="Imagen 52">
          <a:extLst>
            <a:ext uri="{FF2B5EF4-FFF2-40B4-BE49-F238E27FC236}">
              <a16:creationId xmlns:a16="http://schemas.microsoft.com/office/drawing/2014/main" id="{FDB96E4D-1694-E70B-A374-F15CF62F9C82}"/>
            </a:ext>
          </a:extLst>
        </xdr:cNvPr>
        <xdr:cNvPicPr>
          <a:picLocks noChangeAspect="1"/>
        </xdr:cNvPicPr>
      </xdr:nvPicPr>
      <xdr:blipFill>
        <a:blip xmlns:r="http://schemas.openxmlformats.org/officeDocument/2006/relationships" r:embed="rId57"/>
        <a:stretch>
          <a:fillRect/>
        </a:stretch>
      </xdr:blipFill>
      <xdr:spPr>
        <a:xfrm>
          <a:off x="3447142" y="176784000"/>
          <a:ext cx="8527143" cy="41778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1028700</xdr:colOff>
      <xdr:row>0</xdr:row>
      <xdr:rowOff>28575</xdr:rowOff>
    </xdr:from>
    <xdr:to>
      <xdr:col>5</xdr:col>
      <xdr:colOff>1266825</xdr:colOff>
      <xdr:row>4</xdr:row>
      <xdr:rowOff>161925</xdr:rowOff>
    </xdr:to>
    <xdr:pic>
      <xdr:nvPicPr>
        <xdr:cNvPr id="4" name="Imagen 1">
          <a:extLst>
            <a:ext uri="{FF2B5EF4-FFF2-40B4-BE49-F238E27FC236}">
              <a16:creationId xmlns:a16="http://schemas.microsoft.com/office/drawing/2014/main" id="{9DF82308-24E6-B6F6-1732-5C9644E2C5EF}"/>
            </a:ext>
          </a:extLst>
        </xdr:cNvPr>
        <xdr:cNvPicPr>
          <a:picLocks noChangeAspect="1"/>
        </xdr:cNvPicPr>
      </xdr:nvPicPr>
      <xdr:blipFill>
        <a:blip xmlns:r="http://schemas.openxmlformats.org/officeDocument/2006/relationships" r:embed="rId1"/>
        <a:stretch>
          <a:fillRect/>
        </a:stretch>
      </xdr:blipFill>
      <xdr:spPr>
        <a:xfrm>
          <a:off x="10067925" y="28575"/>
          <a:ext cx="2924175" cy="1581150"/>
        </a:xfrm>
        <a:prstGeom prst="rect">
          <a:avLst/>
        </a:prstGeom>
      </xdr:spPr>
    </xdr:pic>
    <xdr:clientData/>
  </xdr:twoCellAnchor>
  <xdr:twoCellAnchor editAs="oneCell">
    <xdr:from>
      <xdr:col>6</xdr:col>
      <xdr:colOff>819150</xdr:colOff>
      <xdr:row>0</xdr:row>
      <xdr:rowOff>85725</xdr:rowOff>
    </xdr:from>
    <xdr:to>
      <xdr:col>9</xdr:col>
      <xdr:colOff>1000125</xdr:colOff>
      <xdr:row>1</xdr:row>
      <xdr:rowOff>333375</xdr:rowOff>
    </xdr:to>
    <xdr:pic>
      <xdr:nvPicPr>
        <xdr:cNvPr id="9" name="Imagen 2">
          <a:extLst>
            <a:ext uri="{FF2B5EF4-FFF2-40B4-BE49-F238E27FC236}">
              <a16:creationId xmlns:a16="http://schemas.microsoft.com/office/drawing/2014/main" id="{BF2C43E2-26F3-DAE4-1836-B9972EABE1DD}"/>
            </a:ext>
            <a:ext uri="{147F2762-F138-4A5C-976F-8EAC2B608ADB}">
              <a16:predDERef xmlns:a16="http://schemas.microsoft.com/office/drawing/2014/main" pred="{9DF82308-24E6-B6F6-1732-5C9644E2C5EF}"/>
            </a:ext>
          </a:extLst>
        </xdr:cNvPr>
        <xdr:cNvPicPr>
          <a:picLocks noChangeAspect="1"/>
        </xdr:cNvPicPr>
      </xdr:nvPicPr>
      <xdr:blipFill>
        <a:blip xmlns:r="http://schemas.openxmlformats.org/officeDocument/2006/relationships" r:embed="rId2"/>
        <a:stretch>
          <a:fillRect/>
        </a:stretch>
      </xdr:blipFill>
      <xdr:spPr>
        <a:xfrm>
          <a:off x="13963650" y="85725"/>
          <a:ext cx="4572000" cy="762000"/>
        </a:xfrm>
        <a:prstGeom prst="rect">
          <a:avLst/>
        </a:prstGeom>
      </xdr:spPr>
    </xdr:pic>
    <xdr:clientData/>
  </xdr:twoCellAnchor>
  <xdr:twoCellAnchor editAs="oneCell">
    <xdr:from>
      <xdr:col>6</xdr:col>
      <xdr:colOff>771525</xdr:colOff>
      <xdr:row>1</xdr:row>
      <xdr:rowOff>381000</xdr:rowOff>
    </xdr:from>
    <xdr:to>
      <xdr:col>9</xdr:col>
      <xdr:colOff>1019175</xdr:colOff>
      <xdr:row>4</xdr:row>
      <xdr:rowOff>238125</xdr:rowOff>
    </xdr:to>
    <xdr:pic>
      <xdr:nvPicPr>
        <xdr:cNvPr id="11" name="Imagen 3">
          <a:extLst>
            <a:ext uri="{FF2B5EF4-FFF2-40B4-BE49-F238E27FC236}">
              <a16:creationId xmlns:a16="http://schemas.microsoft.com/office/drawing/2014/main" id="{1391498D-FB53-7E80-E949-6FEDED3B01F4}"/>
            </a:ext>
            <a:ext uri="{147F2762-F138-4A5C-976F-8EAC2B608ADB}">
              <a16:predDERef xmlns:a16="http://schemas.microsoft.com/office/drawing/2014/main" pred="{BF2C43E2-26F3-DAE4-1836-B9972EABE1DD}"/>
            </a:ext>
          </a:extLst>
        </xdr:cNvPr>
        <xdr:cNvPicPr>
          <a:picLocks noChangeAspect="1"/>
        </xdr:cNvPicPr>
      </xdr:nvPicPr>
      <xdr:blipFill>
        <a:blip xmlns:r="http://schemas.openxmlformats.org/officeDocument/2006/relationships" r:embed="rId3"/>
        <a:stretch>
          <a:fillRect/>
        </a:stretch>
      </xdr:blipFill>
      <xdr:spPr>
        <a:xfrm>
          <a:off x="13916025" y="895350"/>
          <a:ext cx="4638675" cy="7905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H66"/>
  <sheetViews>
    <sheetView view="pageBreakPreview" zoomScaleNormal="70" zoomScaleSheetLayoutView="100" workbookViewId="0">
      <pane xSplit="1" ySplit="3" topLeftCell="B4" activePane="bottomRight" state="frozen"/>
      <selection pane="topRight" activeCell="C19" sqref="C19:K19"/>
      <selection pane="bottomLeft" activeCell="C19" sqref="C19:K19"/>
      <selection pane="bottomRight" activeCell="A2" sqref="A2:H2"/>
    </sheetView>
  </sheetViews>
  <sheetFormatPr baseColWidth="10" defaultColWidth="11.42578125" defaultRowHeight="15" x14ac:dyDescent="0.25"/>
  <cols>
    <col min="2" max="2" width="51.7109375" customWidth="1"/>
    <col min="3" max="3" width="39.42578125" bestFit="1" customWidth="1"/>
    <col min="4" max="4" width="33.85546875" customWidth="1"/>
    <col min="5" max="5" width="54.7109375" bestFit="1" customWidth="1"/>
    <col min="6" max="6" width="64.28515625" bestFit="1" customWidth="1"/>
    <col min="7" max="7" width="51.42578125" bestFit="1" customWidth="1"/>
    <col min="8" max="8" width="46.42578125" bestFit="1" customWidth="1"/>
  </cols>
  <sheetData>
    <row r="1" spans="1:8" ht="26.25" customHeight="1" x14ac:dyDescent="0.25">
      <c r="A1" s="386" t="s">
        <v>0</v>
      </c>
      <c r="B1" s="387"/>
      <c r="C1" s="387"/>
      <c r="D1" s="387"/>
      <c r="E1" s="387"/>
      <c r="F1" s="387"/>
      <c r="G1" s="387"/>
      <c r="H1" s="387"/>
    </row>
    <row r="2" spans="1:8" ht="26.25" customHeight="1" x14ac:dyDescent="0.25">
      <c r="A2" s="388" t="s">
        <v>1</v>
      </c>
      <c r="B2" s="389"/>
      <c r="C2" s="389"/>
      <c r="D2" s="389"/>
      <c r="E2" s="389"/>
      <c r="F2" s="389"/>
      <c r="G2" s="389"/>
      <c r="H2" s="390"/>
    </row>
    <row r="3" spans="1:8" ht="15.75" x14ac:dyDescent="0.25">
      <c r="A3" s="52" t="s">
        <v>2</v>
      </c>
      <c r="B3" s="52" t="s">
        <v>3</v>
      </c>
      <c r="C3" s="52" t="s">
        <v>4</v>
      </c>
      <c r="D3" s="52" t="s">
        <v>5</v>
      </c>
      <c r="E3" s="52" t="s">
        <v>6</v>
      </c>
      <c r="F3" s="54" t="s">
        <v>7</v>
      </c>
      <c r="G3" s="56" t="s">
        <v>8</v>
      </c>
      <c r="H3" s="56" t="s">
        <v>9</v>
      </c>
    </row>
    <row r="4" spans="1:8" s="46" customFormat="1" x14ac:dyDescent="0.25">
      <c r="A4" s="47">
        <v>1</v>
      </c>
      <c r="B4" s="47" t="s">
        <v>10</v>
      </c>
      <c r="C4" s="47" t="s">
        <v>11</v>
      </c>
      <c r="D4" s="47" t="s">
        <v>12</v>
      </c>
      <c r="E4" s="47" t="s">
        <v>13</v>
      </c>
      <c r="F4" s="275" t="s">
        <v>14</v>
      </c>
      <c r="G4" s="57"/>
      <c r="H4" s="53"/>
    </row>
    <row r="5" spans="1:8" x14ac:dyDescent="0.25">
      <c r="A5" s="47">
        <v>2</v>
      </c>
      <c r="B5" s="270" t="s">
        <v>15</v>
      </c>
      <c r="C5" s="257" t="s">
        <v>16</v>
      </c>
      <c r="D5" s="257" t="s">
        <v>17</v>
      </c>
      <c r="E5" s="257" t="s">
        <v>18</v>
      </c>
      <c r="F5" s="276" t="s">
        <v>19</v>
      </c>
      <c r="G5" s="57"/>
      <c r="H5" s="53"/>
    </row>
    <row r="6" spans="1:8" x14ac:dyDescent="0.25">
      <c r="A6" s="47">
        <v>3</v>
      </c>
      <c r="B6" s="257" t="s">
        <v>20</v>
      </c>
      <c r="C6" s="257" t="s">
        <v>21</v>
      </c>
      <c r="D6" s="257" t="s">
        <v>12</v>
      </c>
      <c r="E6" s="257" t="s">
        <v>22</v>
      </c>
      <c r="F6" s="276" t="s">
        <v>23</v>
      </c>
      <c r="G6" s="57"/>
      <c r="H6" s="53"/>
    </row>
    <row r="7" spans="1:8" x14ac:dyDescent="0.25">
      <c r="A7" s="47">
        <v>4</v>
      </c>
      <c r="B7" s="257" t="s">
        <v>24</v>
      </c>
      <c r="C7" s="257" t="s">
        <v>25</v>
      </c>
      <c r="D7" s="257" t="s">
        <v>12</v>
      </c>
      <c r="E7" s="257" t="s">
        <v>26</v>
      </c>
      <c r="F7" s="276" t="s">
        <v>27</v>
      </c>
      <c r="G7" s="57"/>
      <c r="H7" s="53"/>
    </row>
    <row r="8" spans="1:8" x14ac:dyDescent="0.25">
      <c r="A8" s="47">
        <v>5</v>
      </c>
      <c r="B8" s="257" t="s">
        <v>28</v>
      </c>
      <c r="C8" s="257" t="s">
        <v>29</v>
      </c>
      <c r="D8" s="257" t="s">
        <v>17</v>
      </c>
      <c r="E8" s="257" t="s">
        <v>30</v>
      </c>
      <c r="F8" s="276" t="s">
        <v>19</v>
      </c>
      <c r="G8" s="57"/>
      <c r="H8" s="53"/>
    </row>
    <row r="9" spans="1:8" s="252" customFormat="1" x14ac:dyDescent="0.25">
      <c r="A9" s="47">
        <v>6</v>
      </c>
      <c r="B9" s="47" t="s">
        <v>31</v>
      </c>
      <c r="C9" s="271" t="s">
        <v>32</v>
      </c>
      <c r="D9" s="271" t="s">
        <v>12</v>
      </c>
      <c r="E9" s="271" t="s">
        <v>33</v>
      </c>
      <c r="F9" s="277" t="s">
        <v>34</v>
      </c>
      <c r="G9" s="57" t="s">
        <v>35</v>
      </c>
      <c r="H9" s="53"/>
    </row>
    <row r="10" spans="1:8" s="252" customFormat="1" x14ac:dyDescent="0.25">
      <c r="A10" s="47">
        <v>7</v>
      </c>
      <c r="B10" s="272" t="s">
        <v>36</v>
      </c>
      <c r="C10" s="273" t="s">
        <v>37</v>
      </c>
      <c r="D10" s="272" t="s">
        <v>38</v>
      </c>
      <c r="E10" s="274" t="s">
        <v>39</v>
      </c>
      <c r="F10" s="273" t="s">
        <v>40</v>
      </c>
      <c r="G10" s="278" t="s">
        <v>41</v>
      </c>
      <c r="H10" s="53"/>
    </row>
    <row r="11" spans="1:8" s="252" customFormat="1" x14ac:dyDescent="0.25">
      <c r="A11" s="47">
        <v>8</v>
      </c>
      <c r="B11" s="272" t="s">
        <v>42</v>
      </c>
      <c r="C11" s="274" t="s">
        <v>43</v>
      </c>
      <c r="D11" s="274" t="s">
        <v>44</v>
      </c>
      <c r="E11" s="274" t="s">
        <v>45</v>
      </c>
      <c r="F11" s="279" t="s">
        <v>19</v>
      </c>
      <c r="G11" s="278" t="s">
        <v>19</v>
      </c>
      <c r="H11" s="53"/>
    </row>
    <row r="12" spans="1:8" s="252" customFormat="1" x14ac:dyDescent="0.25">
      <c r="A12" s="47">
        <v>9</v>
      </c>
      <c r="B12" s="272" t="s">
        <v>46</v>
      </c>
      <c r="C12" s="274" t="s">
        <v>47</v>
      </c>
      <c r="D12" s="274" t="s">
        <v>12</v>
      </c>
      <c r="E12" s="274" t="s">
        <v>48</v>
      </c>
      <c r="F12" s="273" t="s">
        <v>49</v>
      </c>
      <c r="G12" s="278" t="s">
        <v>19</v>
      </c>
      <c r="H12" s="53"/>
    </row>
    <row r="13" spans="1:8" s="252" customFormat="1" x14ac:dyDescent="0.25">
      <c r="A13" s="47">
        <v>10</v>
      </c>
      <c r="B13" s="272" t="s">
        <v>50</v>
      </c>
      <c r="C13" s="274" t="s">
        <v>51</v>
      </c>
      <c r="D13" s="274" t="s">
        <v>12</v>
      </c>
      <c r="E13" s="274" t="s">
        <v>52</v>
      </c>
      <c r="F13" s="273" t="s">
        <v>53</v>
      </c>
      <c r="G13" s="278" t="s">
        <v>19</v>
      </c>
      <c r="H13" s="53"/>
    </row>
    <row r="14" spans="1:8" s="252" customFormat="1" x14ac:dyDescent="0.25">
      <c r="A14" s="47">
        <v>11</v>
      </c>
      <c r="B14" s="272" t="s">
        <v>54</v>
      </c>
      <c r="C14" s="274" t="s">
        <v>55</v>
      </c>
      <c r="D14" s="274" t="s">
        <v>44</v>
      </c>
      <c r="E14" s="274" t="s">
        <v>56</v>
      </c>
      <c r="F14" s="273" t="s">
        <v>19</v>
      </c>
      <c r="G14" s="278" t="s">
        <v>19</v>
      </c>
      <c r="H14" s="53"/>
    </row>
    <row r="15" spans="1:8" s="252" customFormat="1" x14ac:dyDescent="0.25">
      <c r="A15" s="47">
        <v>12</v>
      </c>
      <c r="B15" s="272" t="s">
        <v>57</v>
      </c>
      <c r="C15" s="274" t="s">
        <v>58</v>
      </c>
      <c r="D15" s="274" t="s">
        <v>12</v>
      </c>
      <c r="E15" s="274" t="s">
        <v>59</v>
      </c>
      <c r="F15" s="273" t="s">
        <v>60</v>
      </c>
      <c r="G15" s="278" t="s">
        <v>19</v>
      </c>
      <c r="H15" s="53"/>
    </row>
    <row r="16" spans="1:8" s="252" customFormat="1" x14ac:dyDescent="0.25">
      <c r="A16" s="47">
        <v>13</v>
      </c>
      <c r="B16" s="272" t="s">
        <v>61</v>
      </c>
      <c r="C16" s="274" t="s">
        <v>62</v>
      </c>
      <c r="D16" s="274" t="s">
        <v>12</v>
      </c>
      <c r="E16" s="274" t="s">
        <v>63</v>
      </c>
      <c r="F16" s="280" t="s">
        <v>64</v>
      </c>
      <c r="G16" s="281" t="s">
        <v>65</v>
      </c>
      <c r="H16" s="53"/>
    </row>
    <row r="17" spans="1:8" s="252" customFormat="1" x14ac:dyDescent="0.25">
      <c r="A17" s="47">
        <v>14</v>
      </c>
      <c r="B17" s="272" t="s">
        <v>66</v>
      </c>
      <c r="C17" s="274" t="s">
        <v>67</v>
      </c>
      <c r="D17" s="274" t="s">
        <v>44</v>
      </c>
      <c r="E17" s="274" t="s">
        <v>68</v>
      </c>
      <c r="F17" s="273" t="s">
        <v>19</v>
      </c>
      <c r="G17" s="57" t="s">
        <v>19</v>
      </c>
      <c r="H17" s="53"/>
    </row>
    <row r="18" spans="1:8" x14ac:dyDescent="0.25">
      <c r="A18" s="47">
        <v>15</v>
      </c>
      <c r="B18" s="47" t="s">
        <v>69</v>
      </c>
      <c r="C18" s="47" t="s">
        <v>70</v>
      </c>
      <c r="D18" s="47" t="s">
        <v>12</v>
      </c>
      <c r="E18" s="47" t="s">
        <v>71</v>
      </c>
      <c r="F18" s="55" t="s">
        <v>72</v>
      </c>
      <c r="G18" s="57"/>
      <c r="H18" s="53"/>
    </row>
    <row r="19" spans="1:8" x14ac:dyDescent="0.25">
      <c r="A19" s="47">
        <v>16</v>
      </c>
      <c r="B19" s="47" t="s">
        <v>73</v>
      </c>
      <c r="C19" s="47" t="s">
        <v>74</v>
      </c>
      <c r="D19" s="47" t="s">
        <v>12</v>
      </c>
      <c r="E19" s="47" t="s">
        <v>75</v>
      </c>
      <c r="F19" s="55" t="s">
        <v>76</v>
      </c>
      <c r="G19" s="57" t="s">
        <v>77</v>
      </c>
      <c r="H19" s="53"/>
    </row>
    <row r="20" spans="1:8" x14ac:dyDescent="0.25">
      <c r="A20" s="47">
        <v>17</v>
      </c>
      <c r="B20" s="47" t="s">
        <v>78</v>
      </c>
      <c r="C20" s="47" t="s">
        <v>79</v>
      </c>
      <c r="D20" s="47" t="s">
        <v>12</v>
      </c>
      <c r="E20" s="47" t="s">
        <v>80</v>
      </c>
      <c r="F20" s="55" t="s">
        <v>81</v>
      </c>
      <c r="G20" s="57"/>
      <c r="H20" s="53"/>
    </row>
    <row r="21" spans="1:8" x14ac:dyDescent="0.25">
      <c r="A21" s="47">
        <v>18</v>
      </c>
      <c r="B21" s="47" t="s">
        <v>82</v>
      </c>
      <c r="C21" s="47" t="s">
        <v>83</v>
      </c>
      <c r="D21" s="47" t="s">
        <v>12</v>
      </c>
      <c r="E21" s="47" t="s">
        <v>84</v>
      </c>
      <c r="F21" s="55" t="s">
        <v>85</v>
      </c>
      <c r="G21" s="57"/>
      <c r="H21" s="53"/>
    </row>
    <row r="22" spans="1:8" x14ac:dyDescent="0.25">
      <c r="A22" s="47">
        <v>19</v>
      </c>
      <c r="B22" s="47" t="s">
        <v>86</v>
      </c>
      <c r="C22" s="47" t="s">
        <v>87</v>
      </c>
      <c r="D22" s="47" t="s">
        <v>12</v>
      </c>
      <c r="E22" s="47" t="s">
        <v>88</v>
      </c>
      <c r="F22" s="55" t="s">
        <v>89</v>
      </c>
      <c r="G22" s="57"/>
      <c r="H22" s="53"/>
    </row>
    <row r="23" spans="1:8" x14ac:dyDescent="0.25">
      <c r="A23" s="47">
        <v>20</v>
      </c>
      <c r="B23" s="47" t="s">
        <v>90</v>
      </c>
      <c r="C23" s="47" t="s">
        <v>91</v>
      </c>
      <c r="D23" s="47" t="s">
        <v>12</v>
      </c>
      <c r="E23" s="47" t="s">
        <v>92</v>
      </c>
      <c r="F23" s="55" t="s">
        <v>93</v>
      </c>
      <c r="G23" s="57"/>
      <c r="H23" s="53"/>
    </row>
    <row r="24" spans="1:8" x14ac:dyDescent="0.25">
      <c r="A24" s="104">
        <v>21</v>
      </c>
      <c r="B24" s="104" t="s">
        <v>94</v>
      </c>
      <c r="C24" s="104" t="s">
        <v>95</v>
      </c>
      <c r="D24" s="104" t="s">
        <v>12</v>
      </c>
      <c r="E24" s="104" t="s">
        <v>96</v>
      </c>
      <c r="F24" s="105" t="s">
        <v>97</v>
      </c>
      <c r="G24" s="282"/>
      <c r="H24" s="283"/>
    </row>
    <row r="25" spans="1:8" x14ac:dyDescent="0.25">
      <c r="A25" s="47">
        <v>22</v>
      </c>
      <c r="B25" s="47" t="s">
        <v>98</v>
      </c>
      <c r="C25" s="47" t="s">
        <v>99</v>
      </c>
      <c r="D25" s="47" t="s">
        <v>12</v>
      </c>
      <c r="E25" s="47" t="s">
        <v>100</v>
      </c>
      <c r="F25" s="106" t="s">
        <v>101</v>
      </c>
      <c r="G25" s="47"/>
      <c r="H25" s="47"/>
    </row>
    <row r="26" spans="1:8" x14ac:dyDescent="0.25">
      <c r="A26" s="47">
        <v>23</v>
      </c>
      <c r="B26" s="47" t="s">
        <v>102</v>
      </c>
      <c r="C26" s="47" t="s">
        <v>103</v>
      </c>
      <c r="D26" s="47" t="s">
        <v>12</v>
      </c>
      <c r="E26" s="47" t="s">
        <v>104</v>
      </c>
      <c r="F26" s="106" t="s">
        <v>105</v>
      </c>
      <c r="G26" s="47" t="s">
        <v>106</v>
      </c>
      <c r="H26" s="47"/>
    </row>
    <row r="27" spans="1:8" x14ac:dyDescent="0.25">
      <c r="A27" s="47">
        <v>24</v>
      </c>
      <c r="B27" s="255" t="s">
        <v>107</v>
      </c>
      <c r="C27" s="256" t="s">
        <v>108</v>
      </c>
      <c r="D27" s="256" t="s">
        <v>12</v>
      </c>
      <c r="E27" s="256" t="s">
        <v>109</v>
      </c>
      <c r="F27" s="256" t="s">
        <v>110</v>
      </c>
      <c r="G27" s="256" t="s">
        <v>19</v>
      </c>
      <c r="H27" s="256" t="s">
        <v>19</v>
      </c>
    </row>
    <row r="28" spans="1:8" x14ac:dyDescent="0.25">
      <c r="A28" s="47">
        <v>25</v>
      </c>
      <c r="B28" s="257" t="s">
        <v>111</v>
      </c>
      <c r="C28" s="258" t="s">
        <v>112</v>
      </c>
      <c r="D28" s="258" t="s">
        <v>12</v>
      </c>
      <c r="E28" s="258" t="s">
        <v>113</v>
      </c>
      <c r="F28" s="258" t="s">
        <v>114</v>
      </c>
      <c r="G28" s="258" t="s">
        <v>19</v>
      </c>
      <c r="H28" s="258" t="s">
        <v>19</v>
      </c>
    </row>
    <row r="29" spans="1:8" x14ac:dyDescent="0.25">
      <c r="A29" s="47">
        <v>26</v>
      </c>
      <c r="B29" s="259" t="s">
        <v>115</v>
      </c>
      <c r="C29" s="258" t="s">
        <v>116</v>
      </c>
      <c r="D29" s="258" t="s">
        <v>12</v>
      </c>
      <c r="E29" s="258" t="s">
        <v>117</v>
      </c>
      <c r="F29" s="258" t="s">
        <v>118</v>
      </c>
      <c r="G29" s="258" t="s">
        <v>19</v>
      </c>
      <c r="H29" s="258" t="s">
        <v>19</v>
      </c>
    </row>
    <row r="30" spans="1:8" x14ac:dyDescent="0.25">
      <c r="A30" s="47">
        <v>27</v>
      </c>
      <c r="B30" s="257" t="s">
        <v>119</v>
      </c>
      <c r="C30" s="258" t="s">
        <v>120</v>
      </c>
      <c r="D30" s="258" t="s">
        <v>12</v>
      </c>
      <c r="E30" s="258" t="s">
        <v>121</v>
      </c>
      <c r="F30" s="258" t="s">
        <v>122</v>
      </c>
      <c r="G30" s="258" t="s">
        <v>19</v>
      </c>
      <c r="H30" s="258" t="s">
        <v>19</v>
      </c>
    </row>
    <row r="31" spans="1:8" x14ac:dyDescent="0.25">
      <c r="A31" s="47">
        <v>28</v>
      </c>
      <c r="B31" s="257" t="s">
        <v>123</v>
      </c>
      <c r="C31" s="258" t="s">
        <v>124</v>
      </c>
      <c r="D31" s="258" t="s">
        <v>44</v>
      </c>
      <c r="E31" s="258" t="s">
        <v>125</v>
      </c>
      <c r="F31" s="258" t="s">
        <v>19</v>
      </c>
      <c r="G31" s="258" t="s">
        <v>19</v>
      </c>
      <c r="H31" s="258" t="s">
        <v>19</v>
      </c>
    </row>
    <row r="32" spans="1:8" x14ac:dyDescent="0.25">
      <c r="A32" s="47">
        <v>29</v>
      </c>
      <c r="B32" s="47" t="s">
        <v>126</v>
      </c>
      <c r="C32" s="256" t="s">
        <v>127</v>
      </c>
      <c r="D32" s="256" t="s">
        <v>12</v>
      </c>
      <c r="E32" s="256" t="s">
        <v>128</v>
      </c>
      <c r="F32" s="284" t="s">
        <v>129</v>
      </c>
      <c r="G32" s="57" t="s">
        <v>130</v>
      </c>
      <c r="H32" s="47"/>
    </row>
    <row r="33" spans="1:8" x14ac:dyDescent="0.25">
      <c r="A33" s="47">
        <v>30</v>
      </c>
      <c r="B33" s="257" t="s">
        <v>131</v>
      </c>
      <c r="C33" s="258" t="s">
        <v>132</v>
      </c>
      <c r="D33" s="258" t="s">
        <v>12</v>
      </c>
      <c r="E33" s="258" t="s">
        <v>133</v>
      </c>
      <c r="F33" s="285" t="s">
        <v>134</v>
      </c>
      <c r="G33" s="278" t="s">
        <v>19</v>
      </c>
      <c r="H33" s="47"/>
    </row>
    <row r="34" spans="1:8" x14ac:dyDescent="0.25">
      <c r="A34" s="47">
        <v>31</v>
      </c>
      <c r="B34" s="257" t="s">
        <v>135</v>
      </c>
      <c r="C34" s="258" t="s">
        <v>136</v>
      </c>
      <c r="D34" s="258" t="s">
        <v>12</v>
      </c>
      <c r="E34" s="258" t="s">
        <v>137</v>
      </c>
      <c r="F34" s="285" t="s">
        <v>138</v>
      </c>
      <c r="G34" s="278" t="s">
        <v>19</v>
      </c>
      <c r="H34" s="47"/>
    </row>
    <row r="35" spans="1:8" x14ac:dyDescent="0.25">
      <c r="A35" s="47">
        <v>32</v>
      </c>
      <c r="B35" s="257" t="s">
        <v>139</v>
      </c>
      <c r="C35" s="258" t="s">
        <v>140</v>
      </c>
      <c r="D35" s="258" t="s">
        <v>38</v>
      </c>
      <c r="E35" s="258" t="s">
        <v>141</v>
      </c>
      <c r="F35" s="285" t="s">
        <v>142</v>
      </c>
      <c r="G35" s="278" t="s">
        <v>19</v>
      </c>
      <c r="H35" s="47"/>
    </row>
    <row r="36" spans="1:8" x14ac:dyDescent="0.25">
      <c r="A36" s="47">
        <v>33</v>
      </c>
      <c r="B36" s="257" t="s">
        <v>143</v>
      </c>
      <c r="C36" s="258" t="s">
        <v>144</v>
      </c>
      <c r="D36" s="258" t="s">
        <v>12</v>
      </c>
      <c r="E36" s="258" t="s">
        <v>145</v>
      </c>
      <c r="F36" s="285" t="s">
        <v>146</v>
      </c>
      <c r="G36" s="278" t="s">
        <v>19</v>
      </c>
      <c r="H36" s="47"/>
    </row>
    <row r="37" spans="1:8" x14ac:dyDescent="0.25">
      <c r="A37" s="47">
        <v>34</v>
      </c>
      <c r="B37" s="255" t="s">
        <v>147</v>
      </c>
      <c r="C37" s="256" t="s">
        <v>148</v>
      </c>
      <c r="D37" s="256" t="s">
        <v>44</v>
      </c>
      <c r="E37" s="286" t="s">
        <v>149</v>
      </c>
      <c r="F37" s="256" t="s">
        <v>19</v>
      </c>
      <c r="G37" s="256" t="s">
        <v>19</v>
      </c>
      <c r="H37" s="47"/>
    </row>
    <row r="38" spans="1:8" x14ac:dyDescent="0.25">
      <c r="A38" s="47">
        <v>35</v>
      </c>
      <c r="B38" s="257" t="s">
        <v>150</v>
      </c>
      <c r="C38" s="258" t="s">
        <v>151</v>
      </c>
      <c r="D38" s="258" t="s">
        <v>12</v>
      </c>
      <c r="E38" s="258" t="s">
        <v>152</v>
      </c>
      <c r="F38" s="258" t="s">
        <v>153</v>
      </c>
      <c r="G38" s="258" t="s">
        <v>19</v>
      </c>
      <c r="H38" s="47"/>
    </row>
    <row r="39" spans="1:8" x14ac:dyDescent="0.25">
      <c r="A39" s="47">
        <v>36</v>
      </c>
      <c r="B39" s="257" t="s">
        <v>154</v>
      </c>
      <c r="C39" s="258" t="s">
        <v>155</v>
      </c>
      <c r="D39" s="258" t="s">
        <v>12</v>
      </c>
      <c r="E39" s="258" t="s">
        <v>156</v>
      </c>
      <c r="F39" s="258" t="s">
        <v>157</v>
      </c>
      <c r="G39" s="258" t="s">
        <v>19</v>
      </c>
      <c r="H39" s="47"/>
    </row>
    <row r="40" spans="1:8" x14ac:dyDescent="0.25">
      <c r="A40" s="47">
        <v>37</v>
      </c>
      <c r="B40" s="257" t="s">
        <v>158</v>
      </c>
      <c r="C40" s="258" t="s">
        <v>159</v>
      </c>
      <c r="D40" s="258" t="s">
        <v>12</v>
      </c>
      <c r="E40" s="258" t="s">
        <v>160</v>
      </c>
      <c r="F40" s="258" t="s">
        <v>161</v>
      </c>
      <c r="G40" s="258" t="s">
        <v>19</v>
      </c>
      <c r="H40" s="47"/>
    </row>
    <row r="41" spans="1:8" x14ac:dyDescent="0.25">
      <c r="A41" s="47">
        <v>38</v>
      </c>
      <c r="B41" s="257" t="s">
        <v>162</v>
      </c>
      <c r="C41" s="258" t="s">
        <v>163</v>
      </c>
      <c r="D41" s="258" t="s">
        <v>12</v>
      </c>
      <c r="E41" s="258" t="s">
        <v>164</v>
      </c>
      <c r="F41" s="258" t="s">
        <v>165</v>
      </c>
      <c r="G41" s="258" t="s">
        <v>19</v>
      </c>
      <c r="H41" s="47"/>
    </row>
    <row r="42" spans="1:8" x14ac:dyDescent="0.25">
      <c r="A42" s="47">
        <v>39</v>
      </c>
      <c r="B42" s="47" t="s">
        <v>166</v>
      </c>
      <c r="C42" s="47" t="s">
        <v>167</v>
      </c>
      <c r="D42" s="47" t="s">
        <v>12</v>
      </c>
      <c r="E42" s="47" t="s">
        <v>168</v>
      </c>
      <c r="F42" s="47" t="s">
        <v>169</v>
      </c>
      <c r="G42" s="47" t="s">
        <v>170</v>
      </c>
      <c r="H42" s="47"/>
    </row>
    <row r="43" spans="1:8" x14ac:dyDescent="0.25">
      <c r="A43" s="47">
        <v>40</v>
      </c>
      <c r="B43" s="47" t="s">
        <v>171</v>
      </c>
      <c r="C43" s="47" t="s">
        <v>172</v>
      </c>
      <c r="D43" s="47" t="s">
        <v>38</v>
      </c>
      <c r="E43" s="47" t="s">
        <v>173</v>
      </c>
      <c r="F43" s="47" t="s">
        <v>174</v>
      </c>
      <c r="G43" s="47" t="s">
        <v>175</v>
      </c>
      <c r="H43" s="47"/>
    </row>
    <row r="44" spans="1:8" x14ac:dyDescent="0.25">
      <c r="A44" s="104">
        <v>41</v>
      </c>
      <c r="B44" s="47" t="s">
        <v>176</v>
      </c>
      <c r="C44" s="47" t="s">
        <v>177</v>
      </c>
      <c r="D44" s="47" t="s">
        <v>12</v>
      </c>
      <c r="E44" s="47" t="s">
        <v>178</v>
      </c>
      <c r="F44" s="47" t="s">
        <v>179</v>
      </c>
      <c r="G44" s="47"/>
      <c r="H44" s="104"/>
    </row>
    <row r="45" spans="1:8" x14ac:dyDescent="0.25">
      <c r="A45" s="47">
        <v>42</v>
      </c>
      <c r="B45" s="47" t="s">
        <v>180</v>
      </c>
      <c r="C45" s="47" t="s">
        <v>181</v>
      </c>
      <c r="D45" s="47" t="s">
        <v>12</v>
      </c>
      <c r="E45" s="47" t="s">
        <v>182</v>
      </c>
      <c r="F45" s="47" t="s">
        <v>183</v>
      </c>
      <c r="G45" s="47" t="s">
        <v>184</v>
      </c>
      <c r="H45" s="47"/>
    </row>
    <row r="46" spans="1:8" x14ac:dyDescent="0.25">
      <c r="A46" s="47">
        <v>43</v>
      </c>
      <c r="B46" s="47" t="s">
        <v>185</v>
      </c>
      <c r="C46" s="47" t="s">
        <v>186</v>
      </c>
      <c r="D46" s="47" t="s">
        <v>44</v>
      </c>
      <c r="E46" s="47" t="s">
        <v>187</v>
      </c>
      <c r="F46" s="47"/>
      <c r="G46" s="47"/>
      <c r="H46" s="47"/>
    </row>
    <row r="47" spans="1:8" x14ac:dyDescent="0.25">
      <c r="A47" s="47">
        <v>44</v>
      </c>
      <c r="B47" s="47" t="s">
        <v>188</v>
      </c>
      <c r="C47" s="47" t="s">
        <v>189</v>
      </c>
      <c r="D47" s="47" t="s">
        <v>12</v>
      </c>
      <c r="E47" s="47" t="s">
        <v>190</v>
      </c>
      <c r="F47" s="47" t="s">
        <v>191</v>
      </c>
      <c r="G47" s="47"/>
      <c r="H47" s="47"/>
    </row>
    <row r="48" spans="1:8" x14ac:dyDescent="0.25">
      <c r="A48" s="47">
        <v>45</v>
      </c>
      <c r="B48" s="47" t="s">
        <v>192</v>
      </c>
      <c r="C48" s="47" t="s">
        <v>193</v>
      </c>
      <c r="D48" s="47" t="s">
        <v>12</v>
      </c>
      <c r="E48" s="47" t="s">
        <v>194</v>
      </c>
      <c r="F48" s="47" t="s">
        <v>195</v>
      </c>
      <c r="G48" s="47"/>
      <c r="H48" s="47"/>
    </row>
    <row r="49" spans="1:8" x14ac:dyDescent="0.25">
      <c r="A49" s="47">
        <v>46</v>
      </c>
      <c r="B49" s="47" t="s">
        <v>196</v>
      </c>
      <c r="C49" s="47" t="s">
        <v>197</v>
      </c>
      <c r="D49" s="47" t="s">
        <v>12</v>
      </c>
      <c r="E49" s="47" t="s">
        <v>198</v>
      </c>
      <c r="F49" s="47" t="s">
        <v>199</v>
      </c>
      <c r="G49" s="47"/>
      <c r="H49" s="47"/>
    </row>
    <row r="50" spans="1:8" x14ac:dyDescent="0.25">
      <c r="A50" s="47">
        <v>47</v>
      </c>
      <c r="B50" s="47" t="s">
        <v>200</v>
      </c>
      <c r="C50" s="47" t="s">
        <v>201</v>
      </c>
      <c r="D50" s="47" t="s">
        <v>12</v>
      </c>
      <c r="E50" s="47" t="s">
        <v>202</v>
      </c>
      <c r="F50" s="47" t="s">
        <v>203</v>
      </c>
      <c r="G50" s="47" t="s">
        <v>204</v>
      </c>
      <c r="H50" s="47"/>
    </row>
    <row r="51" spans="1:8" x14ac:dyDescent="0.25">
      <c r="A51" s="47">
        <v>48</v>
      </c>
      <c r="B51" s="47" t="s">
        <v>205</v>
      </c>
      <c r="C51" s="47" t="s">
        <v>206</v>
      </c>
      <c r="D51" s="47" t="s">
        <v>12</v>
      </c>
      <c r="E51" s="47" t="s">
        <v>207</v>
      </c>
      <c r="F51" s="47" t="s">
        <v>208</v>
      </c>
      <c r="G51" s="47" t="s">
        <v>209</v>
      </c>
      <c r="H51" s="47"/>
    </row>
    <row r="52" spans="1:8" x14ac:dyDescent="0.25">
      <c r="A52" s="47">
        <v>49</v>
      </c>
      <c r="B52" s="47" t="s">
        <v>210</v>
      </c>
      <c r="C52" s="47" t="s">
        <v>211</v>
      </c>
      <c r="D52" s="47" t="s">
        <v>12</v>
      </c>
      <c r="E52" s="47" t="s">
        <v>212</v>
      </c>
      <c r="F52" s="47" t="s">
        <v>213</v>
      </c>
      <c r="G52" s="47" t="s">
        <v>214</v>
      </c>
      <c r="H52" s="47"/>
    </row>
    <row r="53" spans="1:8" x14ac:dyDescent="0.25">
      <c r="A53" s="47">
        <v>50</v>
      </c>
      <c r="B53" s="47" t="s">
        <v>215</v>
      </c>
      <c r="C53" s="47" t="s">
        <v>216</v>
      </c>
      <c r="D53" s="47" t="s">
        <v>12</v>
      </c>
      <c r="E53" s="255" t="s">
        <v>217</v>
      </c>
      <c r="F53" s="47" t="s">
        <v>218</v>
      </c>
      <c r="G53" s="47"/>
      <c r="H53" s="47"/>
    </row>
    <row r="54" spans="1:8" x14ac:dyDescent="0.25">
      <c r="A54" s="47">
        <v>51</v>
      </c>
      <c r="B54" s="47" t="s">
        <v>219</v>
      </c>
      <c r="C54" s="47" t="s">
        <v>220</v>
      </c>
      <c r="D54" s="47" t="s">
        <v>44</v>
      </c>
      <c r="E54" s="47" t="s">
        <v>221</v>
      </c>
      <c r="F54" s="255"/>
      <c r="G54" s="47"/>
      <c r="H54" s="47"/>
    </row>
    <row r="55" spans="1:8" x14ac:dyDescent="0.25">
      <c r="A55" s="47">
        <v>52</v>
      </c>
      <c r="B55" s="47" t="s">
        <v>222</v>
      </c>
      <c r="C55" s="47" t="s">
        <v>223</v>
      </c>
      <c r="D55" s="47" t="s">
        <v>12</v>
      </c>
      <c r="E55" s="255" t="s">
        <v>224</v>
      </c>
      <c r="F55" s="255" t="s">
        <v>225</v>
      </c>
      <c r="G55" s="47"/>
      <c r="H55" s="47"/>
    </row>
    <row r="56" spans="1:8" x14ac:dyDescent="0.25">
      <c r="A56" s="47">
        <v>53</v>
      </c>
      <c r="B56" s="47" t="s">
        <v>226</v>
      </c>
      <c r="C56" s="47" t="s">
        <v>227</v>
      </c>
      <c r="D56" s="47" t="s">
        <v>12</v>
      </c>
      <c r="E56" s="255" t="s">
        <v>228</v>
      </c>
      <c r="F56" s="255" t="s">
        <v>229</v>
      </c>
      <c r="G56" s="47" t="s">
        <v>230</v>
      </c>
      <c r="H56" s="47"/>
    </row>
    <row r="57" spans="1:8" x14ac:dyDescent="0.25">
      <c r="A57" s="47">
        <v>54</v>
      </c>
      <c r="B57" s="47" t="s">
        <v>231</v>
      </c>
      <c r="C57" s="47" t="s">
        <v>232</v>
      </c>
      <c r="D57" s="47" t="s">
        <v>44</v>
      </c>
      <c r="E57" s="47" t="s">
        <v>233</v>
      </c>
      <c r="F57" s="47"/>
      <c r="G57" s="47"/>
      <c r="H57" s="47"/>
    </row>
    <row r="58" spans="1:8" ht="30" x14ac:dyDescent="0.25">
      <c r="A58" s="47">
        <v>55</v>
      </c>
      <c r="B58" s="255" t="s">
        <v>234</v>
      </c>
      <c r="C58" s="47" t="s">
        <v>235</v>
      </c>
      <c r="D58" s="47" t="s">
        <v>44</v>
      </c>
      <c r="E58" s="255" t="s">
        <v>236</v>
      </c>
      <c r="F58" s="47"/>
      <c r="G58" s="47"/>
      <c r="H58" s="47"/>
    </row>
    <row r="59" spans="1:8" x14ac:dyDescent="0.25">
      <c r="A59" s="47">
        <v>56</v>
      </c>
      <c r="B59" s="47" t="s">
        <v>237</v>
      </c>
      <c r="C59" s="47" t="s">
        <v>238</v>
      </c>
      <c r="D59" s="47" t="s">
        <v>12</v>
      </c>
      <c r="E59" s="47" t="s">
        <v>239</v>
      </c>
      <c r="F59" s="287" t="s">
        <v>240</v>
      </c>
      <c r="G59" s="47"/>
      <c r="H59" s="47"/>
    </row>
    <row r="60" spans="1:8" x14ac:dyDescent="0.25">
      <c r="A60" s="47">
        <v>57</v>
      </c>
      <c r="B60" s="47" t="s">
        <v>241</v>
      </c>
      <c r="C60" s="47" t="s">
        <v>242</v>
      </c>
      <c r="D60" s="47" t="s">
        <v>12</v>
      </c>
      <c r="E60" s="47" t="s">
        <v>243</v>
      </c>
      <c r="F60" s="287" t="s">
        <v>244</v>
      </c>
      <c r="G60" s="47"/>
      <c r="H60" s="47"/>
    </row>
    <row r="61" spans="1:8" x14ac:dyDescent="0.25">
      <c r="A61" s="47">
        <v>58</v>
      </c>
      <c r="B61" s="47" t="s">
        <v>245</v>
      </c>
      <c r="C61" s="47" t="s">
        <v>246</v>
      </c>
      <c r="D61" s="47" t="s">
        <v>44</v>
      </c>
      <c r="E61" s="47" t="s">
        <v>247</v>
      </c>
      <c r="F61" s="47"/>
      <c r="G61" s="47"/>
      <c r="H61" s="47"/>
    </row>
    <row r="62" spans="1:8" x14ac:dyDescent="0.25">
      <c r="A62" s="47">
        <v>59</v>
      </c>
      <c r="B62" s="47" t="s">
        <v>248</v>
      </c>
      <c r="C62" s="47" t="s">
        <v>249</v>
      </c>
      <c r="D62" s="47" t="s">
        <v>12</v>
      </c>
      <c r="E62" s="47" t="s">
        <v>250</v>
      </c>
      <c r="F62" s="47" t="s">
        <v>251</v>
      </c>
      <c r="G62" s="47"/>
      <c r="H62" s="47"/>
    </row>
    <row r="63" spans="1:8" x14ac:dyDescent="0.25">
      <c r="A63" s="47">
        <v>60</v>
      </c>
      <c r="B63" s="47" t="s">
        <v>252</v>
      </c>
      <c r="C63" s="47" t="s">
        <v>253</v>
      </c>
      <c r="D63" s="47" t="s">
        <v>12</v>
      </c>
      <c r="E63" s="47" t="s">
        <v>254</v>
      </c>
      <c r="F63" s="47" t="s">
        <v>255</v>
      </c>
      <c r="G63" s="47" t="s">
        <v>256</v>
      </c>
      <c r="H63" s="47"/>
    </row>
    <row r="64" spans="1:8" x14ac:dyDescent="0.25">
      <c r="A64" s="47">
        <v>61</v>
      </c>
      <c r="B64" s="47" t="s">
        <v>257</v>
      </c>
      <c r="C64" s="47" t="s">
        <v>258</v>
      </c>
      <c r="D64" s="47" t="s">
        <v>17</v>
      </c>
      <c r="E64" s="47" t="s">
        <v>259</v>
      </c>
      <c r="F64" s="47"/>
      <c r="G64" s="47"/>
      <c r="H64" s="47"/>
    </row>
    <row r="65" spans="1:8" ht="30" x14ac:dyDescent="0.25">
      <c r="A65" s="47">
        <v>62</v>
      </c>
      <c r="B65" s="47" t="s">
        <v>260</v>
      </c>
      <c r="C65" s="47" t="s">
        <v>261</v>
      </c>
      <c r="D65" s="47" t="s">
        <v>12</v>
      </c>
      <c r="E65" s="47" t="s">
        <v>262</v>
      </c>
      <c r="F65" s="255" t="s">
        <v>263</v>
      </c>
      <c r="G65" s="47"/>
      <c r="H65" s="47"/>
    </row>
    <row r="66" spans="1:8" x14ac:dyDescent="0.25">
      <c r="A66" s="47">
        <v>63</v>
      </c>
      <c r="B66" s="47" t="s">
        <v>264</v>
      </c>
      <c r="C66" s="47" t="s">
        <v>265</v>
      </c>
      <c r="D66" s="47" t="s">
        <v>12</v>
      </c>
      <c r="E66" s="47" t="s">
        <v>266</v>
      </c>
      <c r="F66" s="47" t="s">
        <v>267</v>
      </c>
      <c r="G66" s="47"/>
      <c r="H66" s="47"/>
    </row>
  </sheetData>
  <sheetProtection algorithmName="SHA-512" hashValue="kpK7gVGXFf6EvpI6txAy1iFbETZHNfmSXRwsOI7hHpiHAZIEQR2PO+IDE3SaRZnYdLsesDmHES5hoArOlfxgvA==" saltValue="5INT7G8WDY8dTvNCRAtXEA==" spinCount="100000" sheet="1" objects="1" scenarios="1"/>
  <mergeCells count="2">
    <mergeCell ref="A1:H1"/>
    <mergeCell ref="A2:H2"/>
  </mergeCells>
  <pageMargins left="0.7" right="0.7" top="0.75" bottom="0.75" header="0.3" footer="0.3"/>
  <pageSetup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V974"/>
  <sheetViews>
    <sheetView view="pageBreakPreview" zoomScale="56" zoomScaleNormal="55" zoomScaleSheetLayoutView="50" zoomScalePageLayoutView="70" workbookViewId="0">
      <selection activeCell="A2" sqref="A2:R2"/>
    </sheetView>
  </sheetViews>
  <sheetFormatPr baseColWidth="10" defaultColWidth="9.140625" defaultRowHeight="15" x14ac:dyDescent="0.25"/>
  <cols>
    <col min="1" max="1" width="77.85546875" style="10" customWidth="1"/>
    <col min="2" max="2" width="31.28515625" style="10" customWidth="1"/>
    <col min="3" max="3" width="46.85546875" style="10" bestFit="1" customWidth="1"/>
    <col min="4" max="5" width="34.28515625" style="10" customWidth="1"/>
    <col min="6" max="6" width="43.42578125" style="10" customWidth="1"/>
    <col min="7" max="7" width="23.28515625" style="10" customWidth="1"/>
    <col min="8" max="8" width="23.42578125" style="10" customWidth="1"/>
    <col min="9" max="9" width="26.42578125" style="10" customWidth="1"/>
    <col min="10" max="10" width="34.42578125" style="10" customWidth="1"/>
    <col min="11" max="11" width="21.42578125" style="10" customWidth="1"/>
    <col min="12" max="13" width="23.28515625" style="10" customWidth="1"/>
    <col min="14" max="17" width="37.28515625" style="10" customWidth="1"/>
    <col min="18" max="18" width="133.140625" style="10" customWidth="1"/>
    <col min="19" max="19" width="9.140625" style="10"/>
    <col min="20" max="20" width="17.7109375" style="10" customWidth="1"/>
    <col min="21" max="21" width="23.42578125" style="10" customWidth="1"/>
    <col min="22" max="22" width="17.42578125" style="10" bestFit="1" customWidth="1"/>
    <col min="23" max="16384" width="9.140625" style="10"/>
  </cols>
  <sheetData>
    <row r="1" spans="1:20" s="9" customFormat="1" ht="66.75" customHeight="1" thickBot="1" x14ac:dyDescent="0.3">
      <c r="A1" s="484" t="s">
        <v>0</v>
      </c>
      <c r="B1" s="485"/>
      <c r="C1" s="485"/>
      <c r="D1" s="485"/>
      <c r="E1" s="485"/>
      <c r="F1" s="485"/>
      <c r="G1" s="485"/>
      <c r="H1" s="485"/>
      <c r="I1" s="485"/>
      <c r="J1" s="485"/>
      <c r="K1" s="485"/>
      <c r="L1" s="485"/>
      <c r="M1" s="485"/>
      <c r="N1" s="485"/>
      <c r="O1" s="485"/>
      <c r="P1" s="485"/>
      <c r="Q1" s="485"/>
      <c r="R1" s="486"/>
    </row>
    <row r="2" spans="1:20" ht="57.75" customHeight="1" thickBot="1" x14ac:dyDescent="0.3">
      <c r="A2" s="487" t="s">
        <v>1</v>
      </c>
      <c r="B2" s="488"/>
      <c r="C2" s="488"/>
      <c r="D2" s="488"/>
      <c r="E2" s="488"/>
      <c r="F2" s="488"/>
      <c r="G2" s="488"/>
      <c r="H2" s="488"/>
      <c r="I2" s="488"/>
      <c r="J2" s="488"/>
      <c r="K2" s="488"/>
      <c r="L2" s="488"/>
      <c r="M2" s="488"/>
      <c r="N2" s="488"/>
      <c r="O2" s="488"/>
      <c r="P2" s="488"/>
      <c r="Q2" s="488"/>
      <c r="R2" s="489"/>
    </row>
    <row r="3" spans="1:20" ht="56.25" customHeight="1" thickBot="1" x14ac:dyDescent="0.3">
      <c r="A3" s="487" t="s">
        <v>268</v>
      </c>
      <c r="B3" s="488"/>
      <c r="C3" s="488"/>
      <c r="D3" s="488"/>
      <c r="E3" s="488"/>
      <c r="F3" s="488"/>
      <c r="G3" s="488"/>
      <c r="H3" s="488"/>
      <c r="I3" s="488"/>
      <c r="J3" s="488"/>
      <c r="K3" s="488"/>
      <c r="L3" s="488"/>
      <c r="M3" s="488"/>
      <c r="N3" s="488"/>
      <c r="O3" s="488"/>
      <c r="P3" s="488"/>
      <c r="Q3" s="488"/>
      <c r="R3" s="489"/>
      <c r="T3" s="11" t="s">
        <v>269</v>
      </c>
    </row>
    <row r="4" spans="1:20" ht="27.75" customHeight="1" thickBot="1" x14ac:dyDescent="0.3">
      <c r="A4" s="490"/>
      <c r="B4" s="491"/>
      <c r="C4" s="491"/>
      <c r="D4" s="491"/>
      <c r="E4" s="491"/>
      <c r="F4" s="491"/>
      <c r="G4" s="491"/>
      <c r="H4" s="491"/>
      <c r="I4" s="491"/>
      <c r="J4" s="491"/>
      <c r="K4" s="491"/>
      <c r="L4" s="491"/>
      <c r="M4" s="491"/>
      <c r="N4" s="491"/>
      <c r="O4" s="491"/>
      <c r="P4" s="491"/>
      <c r="Q4" s="491"/>
      <c r="R4" s="492"/>
      <c r="T4" s="11" t="s">
        <v>270</v>
      </c>
    </row>
    <row r="5" spans="1:20" ht="15.75" x14ac:dyDescent="0.25">
      <c r="A5" s="3"/>
      <c r="B5" s="3"/>
      <c r="C5" s="3"/>
      <c r="D5" s="3"/>
      <c r="E5" s="3"/>
      <c r="F5" s="3"/>
      <c r="G5" s="3"/>
      <c r="H5" s="3"/>
      <c r="I5" s="3"/>
      <c r="J5" s="3"/>
      <c r="K5" s="3"/>
      <c r="L5" s="3"/>
      <c r="M5" s="3"/>
      <c r="N5" s="4"/>
      <c r="O5" s="4"/>
      <c r="P5" s="4"/>
      <c r="Q5" s="4"/>
      <c r="R5" s="5"/>
      <c r="T5" s="11" t="s">
        <v>271</v>
      </c>
    </row>
    <row r="6" spans="1:20" ht="15.75" x14ac:dyDescent="0.25">
      <c r="A6" s="3"/>
      <c r="B6" s="3"/>
      <c r="C6" s="3"/>
      <c r="D6" s="3"/>
      <c r="E6" s="3"/>
      <c r="F6" s="3"/>
      <c r="G6" s="3"/>
      <c r="H6" s="3"/>
      <c r="I6" s="3"/>
      <c r="J6" s="3"/>
      <c r="K6" s="3"/>
      <c r="L6" s="3"/>
      <c r="M6" s="3"/>
      <c r="N6" s="4"/>
      <c r="O6" s="4"/>
      <c r="P6" s="4"/>
      <c r="Q6" s="4"/>
      <c r="R6" s="4"/>
      <c r="T6" s="11" t="s">
        <v>272</v>
      </c>
    </row>
    <row r="7" spans="1:20" ht="15.75" x14ac:dyDescent="0.25">
      <c r="A7" s="3"/>
      <c r="B7" s="3"/>
      <c r="C7" s="3"/>
      <c r="D7" s="3"/>
      <c r="E7" s="128"/>
      <c r="F7" s="3"/>
      <c r="G7" s="3"/>
      <c r="H7" s="3"/>
      <c r="I7" s="3"/>
      <c r="J7" s="3"/>
      <c r="K7" s="3"/>
      <c r="L7" s="3"/>
      <c r="M7" s="3"/>
      <c r="N7" s="4"/>
      <c r="O7" s="4"/>
      <c r="P7" s="4"/>
      <c r="Q7" s="4"/>
      <c r="R7" s="4"/>
      <c r="T7" s="11"/>
    </row>
    <row r="8" spans="1:20" ht="16.5" thickBot="1" x14ac:dyDescent="0.3">
      <c r="A8" s="3"/>
      <c r="B8" s="3"/>
      <c r="C8" s="3"/>
      <c r="D8" s="3"/>
      <c r="E8" s="3"/>
      <c r="F8" s="3"/>
      <c r="G8" s="3"/>
      <c r="H8" s="3"/>
      <c r="I8" s="3"/>
      <c r="J8" s="3"/>
      <c r="K8" s="3"/>
      <c r="L8" s="3"/>
      <c r="M8" s="3"/>
      <c r="N8" s="4"/>
      <c r="O8" s="4"/>
      <c r="P8" s="4"/>
      <c r="Q8" s="4"/>
      <c r="R8" s="4"/>
    </row>
    <row r="9" spans="1:20" ht="30.75" customHeight="1" thickBot="1" x14ac:dyDescent="0.3">
      <c r="A9" s="436">
        <v>1</v>
      </c>
      <c r="B9" s="437"/>
      <c r="C9" s="437"/>
      <c r="D9" s="438"/>
      <c r="E9" s="439" t="str">
        <f>VLOOKUP(A9,'LISTA DE OFERENTES'!$A$4:$B$84,2,FALSE)</f>
        <v>CONSORCIO OASIS.</v>
      </c>
      <c r="F9" s="440"/>
      <c r="G9" s="440"/>
      <c r="H9" s="440"/>
      <c r="I9" s="440"/>
      <c r="J9" s="440"/>
      <c r="K9" s="440"/>
      <c r="L9" s="440"/>
      <c r="M9" s="440"/>
      <c r="N9" s="440"/>
      <c r="O9" s="440"/>
      <c r="P9" s="440"/>
      <c r="Q9" s="440"/>
      <c r="R9" s="441"/>
    </row>
    <row r="10" spans="1:20" ht="40.5" customHeight="1" x14ac:dyDescent="0.25">
      <c r="A10" s="12" t="s">
        <v>273</v>
      </c>
      <c r="B10" s="48">
        <v>2</v>
      </c>
      <c r="C10" s="13" t="s">
        <v>274</v>
      </c>
      <c r="D10" s="44">
        <f>+$E$909</f>
        <v>3821.223606153846</v>
      </c>
      <c r="E10" s="442"/>
      <c r="F10" s="442"/>
      <c r="G10" s="442"/>
      <c r="H10" s="442"/>
      <c r="I10" s="442"/>
      <c r="J10" s="442"/>
      <c r="K10" s="442"/>
      <c r="L10" s="442"/>
      <c r="M10" s="442"/>
      <c r="N10" s="442"/>
      <c r="O10" s="442"/>
      <c r="P10" s="442"/>
      <c r="Q10" s="442"/>
      <c r="R10" s="443"/>
    </row>
    <row r="11" spans="1:20" ht="23.25" customHeight="1" x14ac:dyDescent="0.25">
      <c r="A11" s="446" t="s">
        <v>275</v>
      </c>
      <c r="B11" s="447"/>
      <c r="C11" s="99">
        <f>IF(B10&lt;3,0.75,IF(B10&lt;5,1.2,1.5))</f>
        <v>0.75</v>
      </c>
      <c r="D11" s="98">
        <f>$D$909*C11</f>
        <v>2865.9177046153845</v>
      </c>
      <c r="E11" s="442"/>
      <c r="F11" s="442"/>
      <c r="G11" s="442"/>
      <c r="H11" s="442"/>
      <c r="I11" s="442"/>
      <c r="J11" s="442"/>
      <c r="K11" s="442"/>
      <c r="L11" s="442"/>
      <c r="M11" s="442"/>
      <c r="N11" s="442"/>
      <c r="O11" s="442"/>
      <c r="P11" s="442"/>
      <c r="Q11" s="442"/>
      <c r="R11" s="443"/>
    </row>
    <row r="12" spans="1:20" ht="34.5" customHeight="1" x14ac:dyDescent="0.25">
      <c r="A12" s="446" t="s">
        <v>276</v>
      </c>
      <c r="B12" s="447"/>
      <c r="C12" s="448">
        <v>45625</v>
      </c>
      <c r="D12" s="449"/>
      <c r="E12" s="442"/>
      <c r="F12" s="442"/>
      <c r="G12" s="442"/>
      <c r="H12" s="442"/>
      <c r="I12" s="442"/>
      <c r="J12" s="442"/>
      <c r="K12" s="442"/>
      <c r="L12" s="442"/>
      <c r="M12" s="442"/>
      <c r="N12" s="442"/>
      <c r="O12" s="442"/>
      <c r="P12" s="442"/>
      <c r="Q12" s="442"/>
      <c r="R12" s="443"/>
    </row>
    <row r="13" spans="1:20" ht="33" customHeight="1" thickBot="1" x14ac:dyDescent="0.3">
      <c r="A13" s="450" t="s">
        <v>277</v>
      </c>
      <c r="B13" s="451"/>
      <c r="C13" s="452" t="str">
        <f>+IF(H20&gt;D11,"CUMPLE","NO CUMPLE")</f>
        <v>CUMPLE</v>
      </c>
      <c r="D13" s="453"/>
      <c r="E13" s="444"/>
      <c r="F13" s="444"/>
      <c r="G13" s="444"/>
      <c r="H13" s="444"/>
      <c r="I13" s="444"/>
      <c r="J13" s="444"/>
      <c r="K13" s="444"/>
      <c r="L13" s="444"/>
      <c r="M13" s="444"/>
      <c r="N13" s="444"/>
      <c r="O13" s="444"/>
      <c r="P13" s="444"/>
      <c r="Q13" s="444"/>
      <c r="R13" s="445"/>
    </row>
    <row r="14" spans="1:20" ht="55.5" customHeight="1" thickBot="1" x14ac:dyDescent="0.3">
      <c r="A14" s="497" t="s">
        <v>278</v>
      </c>
      <c r="B14" s="498"/>
      <c r="C14" s="498"/>
      <c r="D14" s="498"/>
      <c r="E14" s="498"/>
      <c r="F14" s="498"/>
      <c r="G14" s="498"/>
      <c r="H14" s="499"/>
      <c r="I14" s="124" t="s">
        <v>279</v>
      </c>
      <c r="J14" s="124" t="s">
        <v>280</v>
      </c>
      <c r="K14" s="495" t="s">
        <v>281</v>
      </c>
      <c r="L14" s="496"/>
      <c r="M14" s="463" t="s">
        <v>282</v>
      </c>
      <c r="N14" s="463" t="s">
        <v>283</v>
      </c>
      <c r="O14" s="478" t="s">
        <v>284</v>
      </c>
      <c r="P14" s="479"/>
      <c r="Q14" s="463" t="s">
        <v>285</v>
      </c>
      <c r="R14" s="470" t="s">
        <v>286</v>
      </c>
    </row>
    <row r="15" spans="1:20" ht="110.25" customHeight="1" thickBot="1" x14ac:dyDescent="0.3">
      <c r="A15" s="121" t="s">
        <v>287</v>
      </c>
      <c r="B15" s="472" t="s">
        <v>288</v>
      </c>
      <c r="C15" s="473"/>
      <c r="D15" s="123" t="s">
        <v>289</v>
      </c>
      <c r="E15" s="123" t="s">
        <v>290</v>
      </c>
      <c r="F15" s="123" t="s">
        <v>291</v>
      </c>
      <c r="G15" s="122" t="s">
        <v>292</v>
      </c>
      <c r="H15" s="122" t="s">
        <v>293</v>
      </c>
      <c r="I15" s="127" t="s">
        <v>294</v>
      </c>
      <c r="J15" s="127" t="s">
        <v>295</v>
      </c>
      <c r="K15" s="125"/>
      <c r="L15" s="126" t="s">
        <v>296</v>
      </c>
      <c r="M15" s="464"/>
      <c r="N15" s="464"/>
      <c r="O15" s="480"/>
      <c r="P15" s="481"/>
      <c r="Q15" s="464"/>
      <c r="R15" s="471"/>
    </row>
    <row r="16" spans="1:20" ht="15.75" customHeight="1" x14ac:dyDescent="0.25">
      <c r="A16" s="113" t="str">
        <f>VLOOKUP(A9,'LISTA DE OFERENTES'!$A$4:$H$84,5,FALSE)</f>
        <v>OBRICON S.A.S - 50 %</v>
      </c>
      <c r="B16" s="114"/>
      <c r="C16" s="114"/>
      <c r="D16" s="114"/>
      <c r="E16" s="114"/>
      <c r="F16" s="114"/>
      <c r="G16" s="114"/>
      <c r="H16" s="114"/>
      <c r="I16" s="114"/>
      <c r="J16" s="114"/>
      <c r="K16" s="476">
        <f>$D$909/2</f>
        <v>1910.611803076923</v>
      </c>
      <c r="L16" s="115"/>
      <c r="M16" s="493" t="s">
        <v>269</v>
      </c>
      <c r="N16" s="116"/>
      <c r="O16" s="482">
        <f>$D$909*0.5</f>
        <v>1910.611803076923</v>
      </c>
      <c r="P16" s="119"/>
      <c r="Q16" s="465" t="str">
        <f>IF(AND(N20="CUMPLE",O20="CUMPLE"),"CUMPLE","NO CUMPLE")</f>
        <v>CUMPLE</v>
      </c>
      <c r="R16" s="117"/>
    </row>
    <row r="17" spans="1:18" s="16" customFormat="1" ht="105" x14ac:dyDescent="0.25">
      <c r="A17" s="100" t="s">
        <v>297</v>
      </c>
      <c r="B17" s="474" t="s">
        <v>298</v>
      </c>
      <c r="C17" s="475"/>
      <c r="D17" s="137">
        <v>1083308421</v>
      </c>
      <c r="E17" s="78">
        <v>2022</v>
      </c>
      <c r="F17" s="8">
        <f>D17/(VLOOKUP(E17,$D$930:$E$963,2,FALSE))</f>
        <v>1083.308421</v>
      </c>
      <c r="G17" s="2">
        <v>0.5</v>
      </c>
      <c r="H17" s="8">
        <f>G17*F17</f>
        <v>541.65421049999998</v>
      </c>
      <c r="I17" s="288">
        <v>44834</v>
      </c>
      <c r="J17" s="79" t="s">
        <v>269</v>
      </c>
      <c r="K17" s="477"/>
      <c r="L17" s="103">
        <f>H17</f>
        <v>541.65421049999998</v>
      </c>
      <c r="M17" s="494"/>
      <c r="N17" s="111" t="s">
        <v>269</v>
      </c>
      <c r="O17" s="483"/>
      <c r="P17" s="120"/>
      <c r="Q17" s="465"/>
      <c r="R17" s="15"/>
    </row>
    <row r="18" spans="1:18" ht="15.75" customHeight="1" x14ac:dyDescent="0.25">
      <c r="A18" s="113" t="str">
        <f>VLOOKUP(A9,'LISTA DE OFERENTES'!$A$4:$H$84,6,FALSE)</f>
        <v>TAYFER DE COLOMBIA LTDA - 50%</v>
      </c>
      <c r="B18" s="114"/>
      <c r="C18" s="114"/>
      <c r="D18" s="114"/>
      <c r="E18" s="114"/>
      <c r="F18" s="114"/>
      <c r="G18" s="114"/>
      <c r="H18" s="114"/>
      <c r="I18" s="237"/>
      <c r="J18" s="114"/>
      <c r="K18" s="477"/>
      <c r="L18" s="115"/>
      <c r="M18" s="494"/>
      <c r="N18" s="116"/>
      <c r="O18" s="483"/>
      <c r="P18" s="119"/>
      <c r="Q18" s="465"/>
      <c r="R18" s="117"/>
    </row>
    <row r="19" spans="1:18" s="16" customFormat="1" ht="75" x14ac:dyDescent="0.25">
      <c r="A19" s="100" t="s">
        <v>299</v>
      </c>
      <c r="B19" s="474" t="s">
        <v>300</v>
      </c>
      <c r="C19" s="475"/>
      <c r="D19" s="137">
        <v>9571887867.1800003</v>
      </c>
      <c r="E19" s="78">
        <v>2016</v>
      </c>
      <c r="F19" s="8">
        <f>D19/(VLOOKUP(E19,$D$930:$E$963,2,FALSE))</f>
        <v>13883.2670256652</v>
      </c>
      <c r="G19" s="2">
        <v>0.5</v>
      </c>
      <c r="H19" s="8">
        <f>G19*F19</f>
        <v>6941.6335128326</v>
      </c>
      <c r="I19" s="288">
        <v>42490</v>
      </c>
      <c r="J19" s="79" t="s">
        <v>269</v>
      </c>
      <c r="K19" s="477"/>
      <c r="L19" s="103">
        <f>H19</f>
        <v>6941.6335128326</v>
      </c>
      <c r="M19" s="494"/>
      <c r="N19" s="111" t="s">
        <v>269</v>
      </c>
      <c r="O19" s="483"/>
      <c r="P19" s="120">
        <f>+L19</f>
        <v>6941.6335128326</v>
      </c>
      <c r="Q19" s="465"/>
      <c r="R19" s="15"/>
    </row>
    <row r="20" spans="1:18" s="16" customFormat="1" ht="48" customHeight="1" x14ac:dyDescent="0.25">
      <c r="A20" s="467" t="s">
        <v>301</v>
      </c>
      <c r="B20" s="468"/>
      <c r="C20" s="468"/>
      <c r="D20" s="468"/>
      <c r="E20" s="468"/>
      <c r="F20" s="468"/>
      <c r="G20" s="469"/>
      <c r="H20" s="45">
        <f>SUM(H17:H19)</f>
        <v>7483.2877233325999</v>
      </c>
      <c r="I20" s="461" t="s">
        <v>302</v>
      </c>
      <c r="J20" s="462"/>
      <c r="K20" s="462"/>
      <c r="L20" s="462"/>
      <c r="M20" s="112"/>
      <c r="N20" s="108" t="s">
        <v>269</v>
      </c>
      <c r="O20" s="108" t="str">
        <f>IF(P20&gt;O16,"CUMPLE","NO CUMPLE")</f>
        <v>CUMPLE</v>
      </c>
      <c r="P20" s="118">
        <f>SUM(P16:P19)</f>
        <v>6941.6335128326</v>
      </c>
      <c r="Q20" s="466"/>
      <c r="R20" s="102" t="str">
        <f>+IF(AND(M16="CUMPLE",C13="CUMPLE",Q16="CUMPLE"),"HABILITADO","NO HABILITADO")</f>
        <v>HABILITADO</v>
      </c>
    </row>
    <row r="21" spans="1:18" ht="16.5" thickBot="1" x14ac:dyDescent="0.3">
      <c r="A21" s="3"/>
      <c r="B21" s="3"/>
      <c r="C21" s="3"/>
      <c r="D21" s="3"/>
      <c r="E21" s="3"/>
      <c r="F21" s="3"/>
      <c r="G21" s="3"/>
      <c r="H21" s="3"/>
      <c r="I21" s="3"/>
      <c r="J21" s="3"/>
      <c r="K21" s="3"/>
      <c r="L21" s="3"/>
      <c r="M21" s="3"/>
      <c r="N21" s="4"/>
      <c r="O21" s="4"/>
      <c r="P21" s="4"/>
      <c r="Q21" s="4"/>
      <c r="R21" s="4"/>
    </row>
    <row r="22" spans="1:18" ht="30.75" customHeight="1" thickBot="1" x14ac:dyDescent="0.3">
      <c r="A22" s="436">
        <f>1+A9</f>
        <v>2</v>
      </c>
      <c r="B22" s="437"/>
      <c r="C22" s="437"/>
      <c r="D22" s="438"/>
      <c r="E22" s="439" t="str">
        <f>VLOOKUP(A22,'LISTA DE OFERENTES'!$A$4:$B$84,2,FALSE)</f>
        <v>CONSTRUCTORA DE INFRAESTRUCTURA COLOMBIANA COINCO S.A.S.</v>
      </c>
      <c r="F22" s="440"/>
      <c r="G22" s="440"/>
      <c r="H22" s="440"/>
      <c r="I22" s="440"/>
      <c r="J22" s="440"/>
      <c r="K22" s="440"/>
      <c r="L22" s="440"/>
      <c r="M22" s="440"/>
      <c r="N22" s="440"/>
      <c r="O22" s="440"/>
      <c r="P22" s="440"/>
      <c r="Q22" s="440"/>
      <c r="R22" s="441"/>
    </row>
    <row r="23" spans="1:18" ht="40.5" customHeight="1" x14ac:dyDescent="0.25">
      <c r="A23" s="12" t="s">
        <v>273</v>
      </c>
      <c r="B23" s="48">
        <v>2</v>
      </c>
      <c r="C23" s="13" t="s">
        <v>274</v>
      </c>
      <c r="D23" s="44">
        <f>+$E$909</f>
        <v>3821.223606153846</v>
      </c>
      <c r="E23" s="442"/>
      <c r="F23" s="442"/>
      <c r="G23" s="442"/>
      <c r="H23" s="442"/>
      <c r="I23" s="442"/>
      <c r="J23" s="442"/>
      <c r="K23" s="442"/>
      <c r="L23" s="442"/>
      <c r="M23" s="442"/>
      <c r="N23" s="442"/>
      <c r="O23" s="442"/>
      <c r="P23" s="442"/>
      <c r="Q23" s="442"/>
      <c r="R23" s="443"/>
    </row>
    <row r="24" spans="1:18" ht="23.25" customHeight="1" x14ac:dyDescent="0.25">
      <c r="A24" s="446" t="s">
        <v>275</v>
      </c>
      <c r="B24" s="447"/>
      <c r="C24" s="99">
        <f>IF(B23&lt;3,0.75,IF(B23&lt;5,1.2,1.5))</f>
        <v>0.75</v>
      </c>
      <c r="D24" s="98">
        <f>$D$909*C24</f>
        <v>2865.9177046153845</v>
      </c>
      <c r="E24" s="442"/>
      <c r="F24" s="442"/>
      <c r="G24" s="442"/>
      <c r="H24" s="442"/>
      <c r="I24" s="442"/>
      <c r="J24" s="442"/>
      <c r="K24" s="442"/>
      <c r="L24" s="442"/>
      <c r="M24" s="442"/>
      <c r="N24" s="442"/>
      <c r="O24" s="442"/>
      <c r="P24" s="442"/>
      <c r="Q24" s="442"/>
      <c r="R24" s="443"/>
    </row>
    <row r="25" spans="1:18" ht="34.5" customHeight="1" x14ac:dyDescent="0.25">
      <c r="A25" s="446" t="s">
        <v>276</v>
      </c>
      <c r="B25" s="447"/>
      <c r="C25" s="448">
        <v>45625</v>
      </c>
      <c r="D25" s="449"/>
      <c r="E25" s="442"/>
      <c r="F25" s="442"/>
      <c r="G25" s="442"/>
      <c r="H25" s="442"/>
      <c r="I25" s="442"/>
      <c r="J25" s="442"/>
      <c r="K25" s="442"/>
      <c r="L25" s="442"/>
      <c r="M25" s="442"/>
      <c r="N25" s="442"/>
      <c r="O25" s="442"/>
      <c r="P25" s="442"/>
      <c r="Q25" s="442"/>
      <c r="R25" s="443"/>
    </row>
    <row r="26" spans="1:18" ht="33" customHeight="1" thickBot="1" x14ac:dyDescent="0.3">
      <c r="A26" s="450" t="s">
        <v>277</v>
      </c>
      <c r="B26" s="451"/>
      <c r="C26" s="452" t="str">
        <f>+IF(H32&gt;D24,"CUMPLE","NO CUMPLE")</f>
        <v>CUMPLE</v>
      </c>
      <c r="D26" s="453"/>
      <c r="E26" s="444"/>
      <c r="F26" s="444"/>
      <c r="G26" s="444"/>
      <c r="H26" s="444"/>
      <c r="I26" s="444"/>
      <c r="J26" s="444"/>
      <c r="K26" s="444"/>
      <c r="L26" s="444"/>
      <c r="M26" s="444"/>
      <c r="N26" s="444"/>
      <c r="O26" s="444"/>
      <c r="P26" s="444"/>
      <c r="Q26" s="444"/>
      <c r="R26" s="445"/>
    </row>
    <row r="27" spans="1:18" ht="55.5" customHeight="1" thickBot="1" x14ac:dyDescent="0.3">
      <c r="A27" s="497" t="s">
        <v>278</v>
      </c>
      <c r="B27" s="498"/>
      <c r="C27" s="498"/>
      <c r="D27" s="498"/>
      <c r="E27" s="498"/>
      <c r="F27" s="498"/>
      <c r="G27" s="498"/>
      <c r="H27" s="499"/>
      <c r="I27" s="124" t="s">
        <v>279</v>
      </c>
      <c r="J27" s="124" t="s">
        <v>280</v>
      </c>
      <c r="K27" s="495" t="s">
        <v>281</v>
      </c>
      <c r="L27" s="496"/>
      <c r="M27" s="463" t="s">
        <v>282</v>
      </c>
      <c r="N27" s="463" t="s">
        <v>283</v>
      </c>
      <c r="O27" s="478" t="s">
        <v>284</v>
      </c>
      <c r="P27" s="479"/>
      <c r="Q27" s="463" t="s">
        <v>285</v>
      </c>
      <c r="R27" s="470" t="s">
        <v>286</v>
      </c>
    </row>
    <row r="28" spans="1:18" ht="110.25" customHeight="1" thickBot="1" x14ac:dyDescent="0.3">
      <c r="A28" s="121" t="s">
        <v>287</v>
      </c>
      <c r="B28" s="472" t="s">
        <v>288</v>
      </c>
      <c r="C28" s="473"/>
      <c r="D28" s="123" t="s">
        <v>289</v>
      </c>
      <c r="E28" s="123" t="s">
        <v>290</v>
      </c>
      <c r="F28" s="123" t="s">
        <v>291</v>
      </c>
      <c r="G28" s="122" t="s">
        <v>292</v>
      </c>
      <c r="H28" s="122" t="s">
        <v>293</v>
      </c>
      <c r="I28" s="127" t="s">
        <v>294</v>
      </c>
      <c r="J28" s="127" t="s">
        <v>295</v>
      </c>
      <c r="K28" s="125"/>
      <c r="L28" s="126" t="s">
        <v>296</v>
      </c>
      <c r="M28" s="464"/>
      <c r="N28" s="464"/>
      <c r="O28" s="480"/>
      <c r="P28" s="481"/>
      <c r="Q28" s="464"/>
      <c r="R28" s="471"/>
    </row>
    <row r="29" spans="1:18" ht="33.75" customHeight="1" x14ac:dyDescent="0.25">
      <c r="A29" s="113" t="str">
        <f>VLOOKUP(A22,'LISTA DE OFERENTES'!$A$4:$H$84,5,FALSE)</f>
        <v>CONSTRUCTORA DE INFRAESTRUCTURA COLOMBIANA COINCO S.A.S. - 100%</v>
      </c>
      <c r="B29" s="114"/>
      <c r="C29" s="114"/>
      <c r="D29" s="114"/>
      <c r="E29" s="114"/>
      <c r="F29" s="114"/>
      <c r="G29" s="114"/>
      <c r="H29" s="114"/>
      <c r="I29" s="114"/>
      <c r="J29" s="114"/>
      <c r="K29" s="476">
        <f>$D$909/2</f>
        <v>1910.611803076923</v>
      </c>
      <c r="L29" s="115"/>
      <c r="M29" s="493" t="s">
        <v>269</v>
      </c>
      <c r="N29" s="116"/>
      <c r="O29" s="482">
        <f>$D$909*0.5</f>
        <v>1910.611803076923</v>
      </c>
      <c r="P29" s="119"/>
      <c r="Q29" s="465" t="s">
        <v>269</v>
      </c>
      <c r="R29" s="117"/>
    </row>
    <row r="30" spans="1:18" s="16" customFormat="1" ht="90" x14ac:dyDescent="0.2">
      <c r="A30" s="289" t="s">
        <v>303</v>
      </c>
      <c r="B30" s="459" t="s">
        <v>304</v>
      </c>
      <c r="C30" s="460"/>
      <c r="D30" s="290">
        <v>5130409981</v>
      </c>
      <c r="E30" s="78">
        <v>2022</v>
      </c>
      <c r="F30" s="8">
        <f>D30/(VLOOKUP(E30,$D$930:$E$963,2,FALSE))</f>
        <v>5130.4099809999998</v>
      </c>
      <c r="G30" s="2">
        <v>1</v>
      </c>
      <c r="H30" s="8">
        <f>G30*F30</f>
        <v>5130.4099809999998</v>
      </c>
      <c r="I30" s="164">
        <v>44656</v>
      </c>
      <c r="J30" s="163" t="s">
        <v>305</v>
      </c>
      <c r="K30" s="477"/>
      <c r="L30" s="103">
        <f>H30</f>
        <v>5130.4099809999998</v>
      </c>
      <c r="M30" s="494"/>
      <c r="N30" s="111" t="s">
        <v>269</v>
      </c>
      <c r="O30" s="483"/>
      <c r="P30" s="120">
        <f>+L30</f>
        <v>5130.4099809999998</v>
      </c>
      <c r="Q30" s="465"/>
      <c r="R30" s="251"/>
    </row>
    <row r="31" spans="1:18" s="16" customFormat="1" ht="60.75" thickBot="1" x14ac:dyDescent="0.25">
      <c r="A31" s="291" t="s">
        <v>306</v>
      </c>
      <c r="B31" s="459" t="s">
        <v>304</v>
      </c>
      <c r="C31" s="460"/>
      <c r="D31" s="292">
        <v>13600000000</v>
      </c>
      <c r="E31" s="78">
        <v>2020</v>
      </c>
      <c r="F31" s="8">
        <v>15493.22</v>
      </c>
      <c r="G31" s="2">
        <v>0.4</v>
      </c>
      <c r="H31" s="8">
        <f>G31*F31</f>
        <v>6197.2880000000005</v>
      </c>
      <c r="I31" s="248">
        <v>44128</v>
      </c>
      <c r="J31" s="249" t="s">
        <v>305</v>
      </c>
      <c r="K31" s="477"/>
      <c r="L31" s="103">
        <f>H31</f>
        <v>6197.2880000000005</v>
      </c>
      <c r="M31" s="494"/>
      <c r="N31" s="111" t="s">
        <v>269</v>
      </c>
      <c r="O31" s="483"/>
      <c r="P31" s="120">
        <f>+L31</f>
        <v>6197.2880000000005</v>
      </c>
      <c r="Q31" s="465"/>
      <c r="R31" s="340" t="s">
        <v>307</v>
      </c>
    </row>
    <row r="32" spans="1:18" s="16" customFormat="1" ht="48" customHeight="1" thickBot="1" x14ac:dyDescent="0.3">
      <c r="A32" s="467" t="s">
        <v>301</v>
      </c>
      <c r="B32" s="468"/>
      <c r="C32" s="468"/>
      <c r="D32" s="468"/>
      <c r="E32" s="468"/>
      <c r="F32" s="468"/>
      <c r="G32" s="469"/>
      <c r="H32" s="45">
        <f>SUM(H30:H31)</f>
        <v>11327.697981000001</v>
      </c>
      <c r="I32" s="461" t="s">
        <v>302</v>
      </c>
      <c r="J32" s="462"/>
      <c r="K32" s="462"/>
      <c r="L32" s="462"/>
      <c r="M32" s="112"/>
      <c r="N32" s="108"/>
      <c r="O32" s="108" t="str">
        <f>IF(P32&gt;O29,"CUMPLE","NO CUMPLE")</f>
        <v>CUMPLE</v>
      </c>
      <c r="P32" s="118">
        <f>SUM(P29:P31)</f>
        <v>11327.697981000001</v>
      </c>
      <c r="Q32" s="466"/>
      <c r="R32" s="102" t="str">
        <f>+IF(AND(M29="CUMPLE",C26="CUMPLE",Q29="CUMPLE"),"HABILITADO","NO HABILITADO")</f>
        <v>HABILITADO</v>
      </c>
    </row>
    <row r="33" spans="1:18" ht="16.5" thickBot="1" x14ac:dyDescent="0.3">
      <c r="A33" s="3"/>
      <c r="B33" s="3"/>
      <c r="C33" s="3"/>
      <c r="D33" s="3"/>
      <c r="E33" s="3"/>
      <c r="F33" s="3"/>
      <c r="G33" s="3"/>
      <c r="H33" s="3"/>
      <c r="I33" s="3"/>
      <c r="J33" s="3"/>
      <c r="K33" s="3"/>
      <c r="L33" s="3"/>
      <c r="M33" s="3"/>
      <c r="N33" s="4"/>
      <c r="O33" s="4"/>
      <c r="P33" s="4"/>
      <c r="Q33" s="4"/>
      <c r="R33" s="4"/>
    </row>
    <row r="34" spans="1:18" ht="30.75" customHeight="1" thickBot="1" x14ac:dyDescent="0.3">
      <c r="A34" s="436">
        <f>1+A22</f>
        <v>3</v>
      </c>
      <c r="B34" s="437"/>
      <c r="C34" s="437"/>
      <c r="D34" s="438"/>
      <c r="E34" s="439" t="str">
        <f>VLOOKUP(A34,'LISTA DE OFERENTES'!$A$4:$B$84,2,FALSE)</f>
        <v>CONSORCIO SALONES CR 2024.</v>
      </c>
      <c r="F34" s="440"/>
      <c r="G34" s="440"/>
      <c r="H34" s="440"/>
      <c r="I34" s="440"/>
      <c r="J34" s="440"/>
      <c r="K34" s="440"/>
      <c r="L34" s="440"/>
      <c r="M34" s="440"/>
      <c r="N34" s="440"/>
      <c r="O34" s="440"/>
      <c r="P34" s="440"/>
      <c r="Q34" s="440"/>
      <c r="R34" s="441"/>
    </row>
    <row r="35" spans="1:18" ht="40.5" customHeight="1" x14ac:dyDescent="0.25">
      <c r="A35" s="12" t="s">
        <v>273</v>
      </c>
      <c r="B35" s="48">
        <v>3</v>
      </c>
      <c r="C35" s="13" t="s">
        <v>274</v>
      </c>
      <c r="D35" s="44">
        <f>+$E$909</f>
        <v>3821.223606153846</v>
      </c>
      <c r="E35" s="442"/>
      <c r="F35" s="442"/>
      <c r="G35" s="442"/>
      <c r="H35" s="442"/>
      <c r="I35" s="442"/>
      <c r="J35" s="442"/>
      <c r="K35" s="442"/>
      <c r="L35" s="442"/>
      <c r="M35" s="442"/>
      <c r="N35" s="442"/>
      <c r="O35" s="442"/>
      <c r="P35" s="442"/>
      <c r="Q35" s="442"/>
      <c r="R35" s="443"/>
    </row>
    <row r="36" spans="1:18" ht="23.25" customHeight="1" x14ac:dyDescent="0.25">
      <c r="A36" s="446" t="s">
        <v>275</v>
      </c>
      <c r="B36" s="447"/>
      <c r="C36" s="99">
        <f>IF(B35&lt;3,0.75,IF(B35&lt;5,1.2,1.5))</f>
        <v>1.2</v>
      </c>
      <c r="D36" s="98">
        <f>$D$909*C36</f>
        <v>4585.4683273846149</v>
      </c>
      <c r="E36" s="442"/>
      <c r="F36" s="442"/>
      <c r="G36" s="442"/>
      <c r="H36" s="442"/>
      <c r="I36" s="442"/>
      <c r="J36" s="442"/>
      <c r="K36" s="442"/>
      <c r="L36" s="442"/>
      <c r="M36" s="442"/>
      <c r="N36" s="442"/>
      <c r="O36" s="442"/>
      <c r="P36" s="442"/>
      <c r="Q36" s="442"/>
      <c r="R36" s="443"/>
    </row>
    <row r="37" spans="1:18" ht="34.5" customHeight="1" x14ac:dyDescent="0.25">
      <c r="A37" s="446" t="s">
        <v>276</v>
      </c>
      <c r="B37" s="447"/>
      <c r="C37" s="448">
        <v>45625</v>
      </c>
      <c r="D37" s="449"/>
      <c r="E37" s="442"/>
      <c r="F37" s="442"/>
      <c r="G37" s="442"/>
      <c r="H37" s="442"/>
      <c r="I37" s="442"/>
      <c r="J37" s="442"/>
      <c r="K37" s="442"/>
      <c r="L37" s="442"/>
      <c r="M37" s="442"/>
      <c r="N37" s="442"/>
      <c r="O37" s="442"/>
      <c r="P37" s="442"/>
      <c r="Q37" s="442"/>
      <c r="R37" s="443"/>
    </row>
    <row r="38" spans="1:18" ht="33" customHeight="1" thickBot="1" x14ac:dyDescent="0.3">
      <c r="A38" s="450" t="s">
        <v>277</v>
      </c>
      <c r="B38" s="451"/>
      <c r="C38" s="452" t="str">
        <f>+IF(H46&gt;D36,"CUMPLE","NO CUMPLE")</f>
        <v>CUMPLE</v>
      </c>
      <c r="D38" s="453"/>
      <c r="E38" s="444"/>
      <c r="F38" s="444"/>
      <c r="G38" s="444"/>
      <c r="H38" s="444"/>
      <c r="I38" s="444"/>
      <c r="J38" s="444"/>
      <c r="K38" s="444"/>
      <c r="L38" s="444"/>
      <c r="M38" s="444"/>
      <c r="N38" s="444"/>
      <c r="O38" s="444"/>
      <c r="P38" s="444"/>
      <c r="Q38" s="444"/>
      <c r="R38" s="445"/>
    </row>
    <row r="39" spans="1:18" ht="55.5" customHeight="1" thickBot="1" x14ac:dyDescent="0.3">
      <c r="A39" s="497" t="s">
        <v>278</v>
      </c>
      <c r="B39" s="498"/>
      <c r="C39" s="498"/>
      <c r="D39" s="498"/>
      <c r="E39" s="498"/>
      <c r="F39" s="498"/>
      <c r="G39" s="498"/>
      <c r="H39" s="499"/>
      <c r="I39" s="124" t="s">
        <v>279</v>
      </c>
      <c r="J39" s="124" t="s">
        <v>280</v>
      </c>
      <c r="K39" s="495" t="s">
        <v>281</v>
      </c>
      <c r="L39" s="496"/>
      <c r="M39" s="463" t="s">
        <v>282</v>
      </c>
      <c r="N39" s="463" t="s">
        <v>283</v>
      </c>
      <c r="O39" s="478" t="s">
        <v>284</v>
      </c>
      <c r="P39" s="479"/>
      <c r="Q39" s="463" t="s">
        <v>285</v>
      </c>
      <c r="R39" s="470" t="s">
        <v>286</v>
      </c>
    </row>
    <row r="40" spans="1:18" ht="110.25" customHeight="1" thickBot="1" x14ac:dyDescent="0.3">
      <c r="A40" s="121" t="s">
        <v>287</v>
      </c>
      <c r="B40" s="472" t="s">
        <v>288</v>
      </c>
      <c r="C40" s="473"/>
      <c r="D40" s="123" t="s">
        <v>289</v>
      </c>
      <c r="E40" s="123" t="s">
        <v>290</v>
      </c>
      <c r="F40" s="123" t="s">
        <v>291</v>
      </c>
      <c r="G40" s="122" t="s">
        <v>292</v>
      </c>
      <c r="H40" s="122" t="s">
        <v>293</v>
      </c>
      <c r="I40" s="127" t="s">
        <v>294</v>
      </c>
      <c r="J40" s="127" t="s">
        <v>295</v>
      </c>
      <c r="K40" s="125"/>
      <c r="L40" s="126" t="s">
        <v>296</v>
      </c>
      <c r="M40" s="464"/>
      <c r="N40" s="464"/>
      <c r="O40" s="480"/>
      <c r="P40" s="481"/>
      <c r="Q40" s="464"/>
      <c r="R40" s="471"/>
    </row>
    <row r="41" spans="1:18" ht="15.75" customHeight="1" x14ac:dyDescent="0.25">
      <c r="A41" s="113" t="str">
        <f>VLOOKUP(A34,'LISTA DE OFERENTES'!$A$4:$H$84,5,FALSE)</f>
        <v>LATORRE ORTIZ INGENIERIA SAS - 10%</v>
      </c>
      <c r="B41" s="114"/>
      <c r="C41" s="114"/>
      <c r="D41" s="114"/>
      <c r="E41" s="114"/>
      <c r="F41" s="114"/>
      <c r="G41" s="114"/>
      <c r="H41" s="114"/>
      <c r="I41" s="114"/>
      <c r="J41" s="114"/>
      <c r="K41" s="476">
        <f>$D$909/2</f>
        <v>1910.611803076923</v>
      </c>
      <c r="L41" s="115"/>
      <c r="M41" s="493" t="s">
        <v>269</v>
      </c>
      <c r="N41" s="116"/>
      <c r="O41" s="482">
        <f>$D$909*0.5</f>
        <v>1910.611803076923</v>
      </c>
      <c r="P41" s="119"/>
      <c r="Q41" s="465" t="str">
        <f>IF(AND(N46="CUMPLE",O46="CUMPLE"),"CUMPLE","NO CUMPLE")</f>
        <v>CUMPLE</v>
      </c>
      <c r="R41" s="117"/>
    </row>
    <row r="42" spans="1:18" ht="15.75" customHeight="1" x14ac:dyDescent="0.25">
      <c r="A42" s="113" t="str">
        <f>VLOOKUP(A34,'LISTA DE OFERENTES'!$A$4:$H$84,6,FALSE)</f>
        <v>PROYECTOS - CR S.A.S BIC - 90%</v>
      </c>
      <c r="B42" s="114"/>
      <c r="C42" s="114"/>
      <c r="D42" s="114"/>
      <c r="E42" s="114"/>
      <c r="F42" s="114"/>
      <c r="G42" s="114"/>
      <c r="H42" s="114"/>
      <c r="I42" s="114"/>
      <c r="J42" s="114"/>
      <c r="K42" s="477"/>
      <c r="L42" s="115"/>
      <c r="M42" s="494"/>
      <c r="N42" s="116"/>
      <c r="O42" s="483"/>
      <c r="P42" s="119"/>
      <c r="Q42" s="465"/>
      <c r="R42" s="117"/>
    </row>
    <row r="43" spans="1:18" s="16" customFormat="1" ht="30" x14ac:dyDescent="0.2">
      <c r="A43" s="293" t="s">
        <v>308</v>
      </c>
      <c r="B43" s="508" t="s">
        <v>309</v>
      </c>
      <c r="C43" s="509"/>
      <c r="D43" s="137">
        <v>897779631</v>
      </c>
      <c r="E43" s="78">
        <v>2019</v>
      </c>
      <c r="F43" s="8">
        <f>D43/(VLOOKUP(E43,$D$930:$E$963,2,FALSE))</f>
        <v>1084.1230346956224</v>
      </c>
      <c r="G43" s="2">
        <v>0.5</v>
      </c>
      <c r="H43" s="8">
        <f>G43*F43</f>
        <v>542.06151734781122</v>
      </c>
      <c r="I43" s="164">
        <v>43677</v>
      </c>
      <c r="J43" s="79" t="s">
        <v>269</v>
      </c>
      <c r="K43" s="477"/>
      <c r="L43" s="103">
        <f>H43</f>
        <v>542.06151734781122</v>
      </c>
      <c r="M43" s="494"/>
      <c r="N43" s="111" t="s">
        <v>269</v>
      </c>
      <c r="O43" s="483"/>
      <c r="P43" s="120"/>
      <c r="Q43" s="465"/>
      <c r="R43" s="15"/>
    </row>
    <row r="44" spans="1:18" s="16" customFormat="1" ht="30" x14ac:dyDescent="0.2">
      <c r="A44" s="294" t="s">
        <v>310</v>
      </c>
      <c r="B44" s="508" t="s">
        <v>311</v>
      </c>
      <c r="C44" s="509"/>
      <c r="D44" s="137">
        <v>2326872167.6300001</v>
      </c>
      <c r="E44" s="78">
        <v>2015</v>
      </c>
      <c r="F44" s="8">
        <f>D44/(VLOOKUP(E44,$D$930:$E$963,2,FALSE))</f>
        <v>3611.1929349421898</v>
      </c>
      <c r="G44" s="2">
        <v>0.6</v>
      </c>
      <c r="H44" s="8">
        <f>G44*F44</f>
        <v>2166.7157609653136</v>
      </c>
      <c r="I44" s="248">
        <v>42342</v>
      </c>
      <c r="J44" s="79" t="s">
        <v>269</v>
      </c>
      <c r="K44" s="477"/>
      <c r="L44" s="103">
        <f>H44</f>
        <v>2166.7157609653136</v>
      </c>
      <c r="M44" s="494"/>
      <c r="N44" s="111" t="s">
        <v>269</v>
      </c>
      <c r="O44" s="483"/>
      <c r="P44" s="120"/>
      <c r="Q44" s="465"/>
      <c r="R44" s="80"/>
    </row>
    <row r="45" spans="1:18" s="16" customFormat="1" ht="30" x14ac:dyDescent="0.2">
      <c r="A45" s="294" t="s">
        <v>312</v>
      </c>
      <c r="B45" s="508" t="s">
        <v>313</v>
      </c>
      <c r="C45" s="509"/>
      <c r="D45" s="137">
        <v>2375386341</v>
      </c>
      <c r="E45" s="78">
        <v>2017</v>
      </c>
      <c r="F45" s="8">
        <f>D45/(VLOOKUP(E45,$D$930:$E$963,2,FALSE))</f>
        <v>3219.9154160741855</v>
      </c>
      <c r="G45" s="2">
        <v>0.99</v>
      </c>
      <c r="H45" s="8">
        <f>G45*F45</f>
        <v>3187.7162619134438</v>
      </c>
      <c r="I45" s="248">
        <v>42797</v>
      </c>
      <c r="J45" s="79" t="s">
        <v>269</v>
      </c>
      <c r="K45" s="477"/>
      <c r="L45" s="103">
        <f>H45</f>
        <v>3187.7162619134438</v>
      </c>
      <c r="M45" s="494"/>
      <c r="N45" s="111" t="s">
        <v>269</v>
      </c>
      <c r="O45" s="483"/>
      <c r="P45" s="120">
        <f>+L45</f>
        <v>3187.7162619134438</v>
      </c>
      <c r="Q45" s="465"/>
      <c r="R45" s="150"/>
    </row>
    <row r="46" spans="1:18" s="16" customFormat="1" ht="48" customHeight="1" x14ac:dyDescent="0.25">
      <c r="A46" s="467" t="s">
        <v>301</v>
      </c>
      <c r="B46" s="468"/>
      <c r="C46" s="468"/>
      <c r="D46" s="468"/>
      <c r="E46" s="468"/>
      <c r="F46" s="468"/>
      <c r="G46" s="469"/>
      <c r="H46" s="45">
        <f>SUM(H42:H45)</f>
        <v>5896.4935402265692</v>
      </c>
      <c r="I46" s="461" t="s">
        <v>302</v>
      </c>
      <c r="J46" s="462"/>
      <c r="K46" s="462"/>
      <c r="L46" s="462"/>
      <c r="M46" s="112"/>
      <c r="N46" s="108" t="s">
        <v>269</v>
      </c>
      <c r="O46" s="108" t="str">
        <f>IF(P46&gt;O41,"CUMPLE","NO CUMPLE")</f>
        <v>CUMPLE</v>
      </c>
      <c r="P46" s="118">
        <f>SUM(P41:P45)</f>
        <v>3187.7162619134438</v>
      </c>
      <c r="Q46" s="466"/>
      <c r="R46" s="102" t="str">
        <f>+IF(AND(M41="CUMPLE",C38="CUMPLE",Q41="CUMPLE"),"HABILITADO","NO HABILITADO")</f>
        <v>HABILITADO</v>
      </c>
    </row>
    <row r="47" spans="1:18" ht="16.5" thickBot="1" x14ac:dyDescent="0.3">
      <c r="A47" s="3"/>
      <c r="B47" s="3"/>
      <c r="C47" s="3"/>
      <c r="D47" s="3"/>
      <c r="E47" s="3"/>
      <c r="F47" s="3"/>
      <c r="G47" s="3"/>
      <c r="H47" s="3"/>
      <c r="I47" s="3"/>
      <c r="J47" s="3"/>
      <c r="K47" s="3"/>
      <c r="L47" s="3"/>
      <c r="M47" s="3"/>
      <c r="N47" s="4"/>
      <c r="O47" s="4"/>
      <c r="P47" s="4"/>
      <c r="Q47" s="4"/>
      <c r="R47" s="4"/>
    </row>
    <row r="48" spans="1:18" ht="30.75" customHeight="1" thickBot="1" x14ac:dyDescent="0.3">
      <c r="A48" s="436">
        <f>1+A34</f>
        <v>4</v>
      </c>
      <c r="B48" s="437"/>
      <c r="C48" s="437"/>
      <c r="D48" s="438"/>
      <c r="E48" s="439" t="str">
        <f>VLOOKUP(A48,'LISTA DE OFERENTES'!$A$4:$B$84,2,FALSE)</f>
        <v>CONSORCIO SALONES - ARM- 2024</v>
      </c>
      <c r="F48" s="440"/>
      <c r="G48" s="440"/>
      <c r="H48" s="440"/>
      <c r="I48" s="440"/>
      <c r="J48" s="440"/>
      <c r="K48" s="440"/>
      <c r="L48" s="440"/>
      <c r="M48" s="440"/>
      <c r="N48" s="440"/>
      <c r="O48" s="440"/>
      <c r="P48" s="440"/>
      <c r="Q48" s="440"/>
      <c r="R48" s="441"/>
    </row>
    <row r="49" spans="1:18" ht="40.5" customHeight="1" x14ac:dyDescent="0.25">
      <c r="A49" s="12" t="s">
        <v>273</v>
      </c>
      <c r="B49" s="48">
        <v>2</v>
      </c>
      <c r="C49" s="13" t="s">
        <v>274</v>
      </c>
      <c r="D49" s="44">
        <f>+$E$909</f>
        <v>3821.223606153846</v>
      </c>
      <c r="E49" s="442"/>
      <c r="F49" s="442"/>
      <c r="G49" s="442"/>
      <c r="H49" s="442"/>
      <c r="I49" s="442"/>
      <c r="J49" s="442"/>
      <c r="K49" s="442"/>
      <c r="L49" s="442"/>
      <c r="M49" s="442"/>
      <c r="N49" s="442"/>
      <c r="O49" s="442"/>
      <c r="P49" s="442"/>
      <c r="Q49" s="442"/>
      <c r="R49" s="443"/>
    </row>
    <row r="50" spans="1:18" ht="23.25" customHeight="1" x14ac:dyDescent="0.25">
      <c r="A50" s="446" t="s">
        <v>275</v>
      </c>
      <c r="B50" s="447"/>
      <c r="C50" s="99">
        <f>IF(B49&lt;3,0.75,IF(B49&lt;5,1.2,1.5))</f>
        <v>0.75</v>
      </c>
      <c r="D50" s="98">
        <f>$D$909*C50</f>
        <v>2865.9177046153845</v>
      </c>
      <c r="E50" s="442"/>
      <c r="F50" s="442"/>
      <c r="G50" s="442"/>
      <c r="H50" s="442"/>
      <c r="I50" s="442"/>
      <c r="J50" s="442"/>
      <c r="K50" s="442"/>
      <c r="L50" s="442"/>
      <c r="M50" s="442"/>
      <c r="N50" s="442"/>
      <c r="O50" s="442"/>
      <c r="P50" s="442"/>
      <c r="Q50" s="442"/>
      <c r="R50" s="443"/>
    </row>
    <row r="51" spans="1:18" ht="34.5" customHeight="1" x14ac:dyDescent="0.25">
      <c r="A51" s="446" t="s">
        <v>276</v>
      </c>
      <c r="B51" s="447"/>
      <c r="C51" s="448">
        <v>45625</v>
      </c>
      <c r="D51" s="449"/>
      <c r="E51" s="442"/>
      <c r="F51" s="442"/>
      <c r="G51" s="442"/>
      <c r="H51" s="442"/>
      <c r="I51" s="442"/>
      <c r="J51" s="442"/>
      <c r="K51" s="442"/>
      <c r="L51" s="442"/>
      <c r="M51" s="442"/>
      <c r="N51" s="442"/>
      <c r="O51" s="442"/>
      <c r="P51" s="442"/>
      <c r="Q51" s="442"/>
      <c r="R51" s="443"/>
    </row>
    <row r="52" spans="1:18" ht="33" customHeight="1" thickBot="1" x14ac:dyDescent="0.3">
      <c r="A52" s="450" t="s">
        <v>277</v>
      </c>
      <c r="B52" s="451"/>
      <c r="C52" s="452" t="str">
        <f>+IF(H59&gt;D50,"CUMPLE","NO CUMPLE")</f>
        <v>CUMPLE</v>
      </c>
      <c r="D52" s="453"/>
      <c r="E52" s="444"/>
      <c r="F52" s="444"/>
      <c r="G52" s="444"/>
      <c r="H52" s="444"/>
      <c r="I52" s="444"/>
      <c r="J52" s="444"/>
      <c r="K52" s="444"/>
      <c r="L52" s="444"/>
      <c r="M52" s="444"/>
      <c r="N52" s="444"/>
      <c r="O52" s="444"/>
      <c r="P52" s="444"/>
      <c r="Q52" s="444"/>
      <c r="R52" s="445"/>
    </row>
    <row r="53" spans="1:18" ht="55.5" customHeight="1" thickBot="1" x14ac:dyDescent="0.3">
      <c r="A53" s="497" t="s">
        <v>278</v>
      </c>
      <c r="B53" s="498"/>
      <c r="C53" s="498"/>
      <c r="D53" s="498"/>
      <c r="E53" s="498"/>
      <c r="F53" s="498"/>
      <c r="G53" s="498"/>
      <c r="H53" s="499"/>
      <c r="I53" s="124" t="s">
        <v>279</v>
      </c>
      <c r="J53" s="124" t="s">
        <v>280</v>
      </c>
      <c r="K53" s="495" t="s">
        <v>281</v>
      </c>
      <c r="L53" s="496"/>
      <c r="M53" s="463" t="s">
        <v>282</v>
      </c>
      <c r="N53" s="463" t="s">
        <v>283</v>
      </c>
      <c r="O53" s="478" t="s">
        <v>284</v>
      </c>
      <c r="P53" s="479"/>
      <c r="Q53" s="463" t="s">
        <v>285</v>
      </c>
      <c r="R53" s="470" t="s">
        <v>286</v>
      </c>
    </row>
    <row r="54" spans="1:18" ht="110.25" customHeight="1" thickBot="1" x14ac:dyDescent="0.3">
      <c r="A54" s="121" t="s">
        <v>287</v>
      </c>
      <c r="B54" s="472" t="s">
        <v>288</v>
      </c>
      <c r="C54" s="473"/>
      <c r="D54" s="123" t="s">
        <v>289</v>
      </c>
      <c r="E54" s="123" t="s">
        <v>290</v>
      </c>
      <c r="F54" s="123" t="s">
        <v>291</v>
      </c>
      <c r="G54" s="122" t="s">
        <v>292</v>
      </c>
      <c r="H54" s="122" t="s">
        <v>293</v>
      </c>
      <c r="I54" s="127" t="s">
        <v>294</v>
      </c>
      <c r="J54" s="127" t="s">
        <v>295</v>
      </c>
      <c r="K54" s="125"/>
      <c r="L54" s="126" t="s">
        <v>296</v>
      </c>
      <c r="M54" s="464"/>
      <c r="N54" s="464"/>
      <c r="O54" s="480"/>
      <c r="P54" s="481"/>
      <c r="Q54" s="464"/>
      <c r="R54" s="471"/>
    </row>
    <row r="55" spans="1:18" ht="15.75" customHeight="1" x14ac:dyDescent="0.25">
      <c r="A55" s="113" t="str">
        <f>VLOOKUP(A48,'LISTA DE OFERENTES'!$A$4:$H$84,5,FALSE)</f>
        <v>EMPRESA DE SERVICIOS PUBLICOS SINERGIA E.S.P. S.A.S -90%</v>
      </c>
      <c r="B55" s="114"/>
      <c r="C55" s="114"/>
      <c r="D55" s="114"/>
      <c r="E55" s="114"/>
      <c r="F55" s="114"/>
      <c r="G55" s="114"/>
      <c r="H55" s="114"/>
      <c r="I55" s="114"/>
      <c r="J55" s="114"/>
      <c r="K55" s="476">
        <f>$D$909/2</f>
        <v>1910.611803076923</v>
      </c>
      <c r="L55" s="115"/>
      <c r="M55" s="493" t="s">
        <v>269</v>
      </c>
      <c r="N55" s="116"/>
      <c r="O55" s="482">
        <f>$D$909*0.5</f>
        <v>1910.611803076923</v>
      </c>
      <c r="P55" s="119"/>
      <c r="Q55" s="465" t="s">
        <v>269</v>
      </c>
      <c r="R55" s="117"/>
    </row>
    <row r="56" spans="1:18" s="16" customFormat="1" ht="75" x14ac:dyDescent="0.2">
      <c r="A56" s="289" t="s">
        <v>314</v>
      </c>
      <c r="B56" s="459" t="s">
        <v>315</v>
      </c>
      <c r="C56" s="460"/>
      <c r="D56" s="137">
        <v>17920278703</v>
      </c>
      <c r="E56" s="78">
        <v>2021</v>
      </c>
      <c r="F56" s="8">
        <f>D56/(VLOOKUP(E56,$D$930:$E$963,2,FALSE))</f>
        <v>19724.563417007328</v>
      </c>
      <c r="G56" s="2">
        <v>1</v>
      </c>
      <c r="H56" s="8">
        <f>G56*F56</f>
        <v>19724.563417007328</v>
      </c>
      <c r="I56" s="164">
        <v>44277</v>
      </c>
      <c r="J56" s="163" t="s">
        <v>305</v>
      </c>
      <c r="K56" s="477"/>
      <c r="L56" s="103">
        <f>H56</f>
        <v>19724.563417007328</v>
      </c>
      <c r="M56" s="494"/>
      <c r="N56" s="111" t="s">
        <v>269</v>
      </c>
      <c r="O56" s="483"/>
      <c r="P56" s="120"/>
      <c r="Q56" s="465"/>
      <c r="R56" s="15"/>
    </row>
    <row r="57" spans="1:18" s="16" customFormat="1" ht="75" x14ac:dyDescent="0.2">
      <c r="A57" s="291" t="s">
        <v>316</v>
      </c>
      <c r="B57" s="459" t="s">
        <v>317</v>
      </c>
      <c r="C57" s="460"/>
      <c r="D57" s="137">
        <v>4013114000</v>
      </c>
      <c r="E57" s="78">
        <v>2014</v>
      </c>
      <c r="F57" s="8">
        <f>D57/(VLOOKUP(E57,$D$930:$E$963,2,FALSE))</f>
        <v>6514.795454545455</v>
      </c>
      <c r="G57" s="2">
        <v>1</v>
      </c>
      <c r="H57" s="8">
        <f>G57*F57</f>
        <v>6514.795454545455</v>
      </c>
      <c r="I57" s="248">
        <v>41802</v>
      </c>
      <c r="J57" s="249" t="s">
        <v>305</v>
      </c>
      <c r="K57" s="477"/>
      <c r="L57" s="103">
        <f>H57</f>
        <v>6514.795454545455</v>
      </c>
      <c r="M57" s="494"/>
      <c r="N57" s="111" t="s">
        <v>269</v>
      </c>
      <c r="O57" s="483"/>
      <c r="P57" s="120">
        <f>+L57</f>
        <v>6514.795454545455</v>
      </c>
      <c r="Q57" s="465"/>
      <c r="R57" s="80"/>
    </row>
    <row r="58" spans="1:18" ht="15.75" customHeight="1" x14ac:dyDescent="0.25">
      <c r="A58" s="113" t="str">
        <f>VLOOKUP(A48,'LISTA DE OFERENTES'!$A$4:$H$84,6,FALSE)</f>
        <v>ARM CONSULTORIA Y CONSTRUCCIONES S.A.S - 10%</v>
      </c>
      <c r="B58" s="114"/>
      <c r="C58" s="114"/>
      <c r="D58" s="114"/>
      <c r="E58" s="114"/>
      <c r="F58" s="114"/>
      <c r="G58" s="114"/>
      <c r="H58" s="114"/>
      <c r="I58" s="114"/>
      <c r="J58" s="114"/>
      <c r="K58" s="477"/>
      <c r="L58" s="115"/>
      <c r="M58" s="494"/>
      <c r="N58" s="116"/>
      <c r="O58" s="483"/>
      <c r="P58" s="119"/>
      <c r="Q58" s="465"/>
      <c r="R58" s="117"/>
    </row>
    <row r="59" spans="1:18" s="16" customFormat="1" ht="48" customHeight="1" thickBot="1" x14ac:dyDescent="0.3">
      <c r="A59" s="467" t="s">
        <v>301</v>
      </c>
      <c r="B59" s="468"/>
      <c r="C59" s="468"/>
      <c r="D59" s="468"/>
      <c r="E59" s="468"/>
      <c r="F59" s="468"/>
      <c r="G59" s="469"/>
      <c r="H59" s="45">
        <f>SUM(H56:H58)</f>
        <v>26239.358871552784</v>
      </c>
      <c r="I59" s="461" t="s">
        <v>302</v>
      </c>
      <c r="J59" s="462"/>
      <c r="K59" s="462"/>
      <c r="L59" s="462"/>
      <c r="M59" s="112"/>
      <c r="N59" s="108"/>
      <c r="O59" s="108" t="str">
        <f>IF(P59&gt;O55,"CUMPLE","NO CUMPLE")</f>
        <v>CUMPLE</v>
      </c>
      <c r="P59" s="118">
        <f>SUM(P55:P58)</f>
        <v>6514.795454545455</v>
      </c>
      <c r="Q59" s="466"/>
      <c r="R59" s="102" t="str">
        <f>+IF(AND(M55="CUMPLE",C52="CUMPLE",Q55="CUMPLE"),"HABILITADO","NO HABILITADO")</f>
        <v>HABILITADO</v>
      </c>
    </row>
    <row r="60" spans="1:18" ht="16.5" thickBot="1" x14ac:dyDescent="0.3">
      <c r="A60" s="3"/>
      <c r="B60" s="3"/>
      <c r="C60" s="3"/>
      <c r="D60" s="3"/>
      <c r="E60" s="3"/>
      <c r="F60" s="3"/>
      <c r="G60" s="3"/>
      <c r="H60" s="3"/>
      <c r="I60" s="3"/>
      <c r="J60" s="3"/>
      <c r="K60" s="3"/>
      <c r="L60" s="3"/>
      <c r="M60" s="3"/>
      <c r="N60" s="4"/>
      <c r="O60" s="4"/>
      <c r="P60" s="4"/>
      <c r="Q60" s="4"/>
      <c r="R60" s="4"/>
    </row>
    <row r="61" spans="1:18" ht="30.75" customHeight="1" thickBot="1" x14ac:dyDescent="0.3">
      <c r="A61" s="436">
        <f>1+A48</f>
        <v>5</v>
      </c>
      <c r="B61" s="437"/>
      <c r="C61" s="437"/>
      <c r="D61" s="438"/>
      <c r="E61" s="439" t="str">
        <f>VLOOKUP(A61,'LISTA DE OFERENTES'!$A$4:$B$84,2,FALSE)</f>
        <v>C.B.C INGENIERÍA CIVIL Y MANTENIMIENTO SAS</v>
      </c>
      <c r="F61" s="440"/>
      <c r="G61" s="440"/>
      <c r="H61" s="440"/>
      <c r="I61" s="440"/>
      <c r="J61" s="440"/>
      <c r="K61" s="440"/>
      <c r="L61" s="440"/>
      <c r="M61" s="440"/>
      <c r="N61" s="440"/>
      <c r="O61" s="440"/>
      <c r="P61" s="440"/>
      <c r="Q61" s="440"/>
      <c r="R61" s="441"/>
    </row>
    <row r="62" spans="1:18" ht="40.5" customHeight="1" x14ac:dyDescent="0.25">
      <c r="A62" s="12" t="s">
        <v>273</v>
      </c>
      <c r="B62" s="48">
        <v>2</v>
      </c>
      <c r="C62" s="13" t="s">
        <v>274</v>
      </c>
      <c r="D62" s="44">
        <f>+$E$909</f>
        <v>3821.223606153846</v>
      </c>
      <c r="E62" s="442"/>
      <c r="F62" s="442"/>
      <c r="G62" s="442"/>
      <c r="H62" s="442"/>
      <c r="I62" s="442"/>
      <c r="J62" s="442"/>
      <c r="K62" s="442"/>
      <c r="L62" s="442"/>
      <c r="M62" s="442"/>
      <c r="N62" s="442"/>
      <c r="O62" s="442"/>
      <c r="P62" s="442"/>
      <c r="Q62" s="442"/>
      <c r="R62" s="443"/>
    </row>
    <row r="63" spans="1:18" ht="23.25" customHeight="1" x14ac:dyDescent="0.25">
      <c r="A63" s="446" t="s">
        <v>275</v>
      </c>
      <c r="B63" s="447"/>
      <c r="C63" s="99">
        <f>IF(B62&lt;3,0.75,IF(B62&lt;5,1.2,1.5))</f>
        <v>0.75</v>
      </c>
      <c r="D63" s="98">
        <f>$D$909*C63</f>
        <v>2865.9177046153845</v>
      </c>
      <c r="E63" s="442"/>
      <c r="F63" s="442"/>
      <c r="G63" s="442"/>
      <c r="H63" s="442"/>
      <c r="I63" s="442"/>
      <c r="J63" s="442"/>
      <c r="K63" s="442"/>
      <c r="L63" s="442"/>
      <c r="M63" s="442"/>
      <c r="N63" s="442"/>
      <c r="O63" s="442"/>
      <c r="P63" s="442"/>
      <c r="Q63" s="442"/>
      <c r="R63" s="443"/>
    </row>
    <row r="64" spans="1:18" ht="34.5" customHeight="1" x14ac:dyDescent="0.25">
      <c r="A64" s="446" t="s">
        <v>276</v>
      </c>
      <c r="B64" s="447"/>
      <c r="C64" s="448">
        <v>45625</v>
      </c>
      <c r="D64" s="449"/>
      <c r="E64" s="442"/>
      <c r="F64" s="442"/>
      <c r="G64" s="442"/>
      <c r="H64" s="442"/>
      <c r="I64" s="442"/>
      <c r="J64" s="442"/>
      <c r="K64" s="442"/>
      <c r="L64" s="442"/>
      <c r="M64" s="442"/>
      <c r="N64" s="442"/>
      <c r="O64" s="442"/>
      <c r="P64" s="442"/>
      <c r="Q64" s="442"/>
      <c r="R64" s="443"/>
    </row>
    <row r="65" spans="1:18" ht="33" customHeight="1" thickBot="1" x14ac:dyDescent="0.3">
      <c r="A65" s="450" t="s">
        <v>277</v>
      </c>
      <c r="B65" s="451"/>
      <c r="C65" s="452" t="str">
        <f>+IF(H71&gt;D63,"CUMPLE","NO CUMPLE")</f>
        <v>CUMPLE</v>
      </c>
      <c r="D65" s="453"/>
      <c r="E65" s="444"/>
      <c r="F65" s="444"/>
      <c r="G65" s="444"/>
      <c r="H65" s="444"/>
      <c r="I65" s="444"/>
      <c r="J65" s="444"/>
      <c r="K65" s="444"/>
      <c r="L65" s="444"/>
      <c r="M65" s="444"/>
      <c r="N65" s="444"/>
      <c r="O65" s="444"/>
      <c r="P65" s="444"/>
      <c r="Q65" s="444"/>
      <c r="R65" s="445"/>
    </row>
    <row r="66" spans="1:18" ht="55.5" customHeight="1" thickBot="1" x14ac:dyDescent="0.3">
      <c r="A66" s="497" t="s">
        <v>278</v>
      </c>
      <c r="B66" s="498"/>
      <c r="C66" s="498"/>
      <c r="D66" s="498"/>
      <c r="E66" s="498"/>
      <c r="F66" s="498"/>
      <c r="G66" s="498"/>
      <c r="H66" s="499"/>
      <c r="I66" s="124" t="s">
        <v>279</v>
      </c>
      <c r="J66" s="124" t="s">
        <v>280</v>
      </c>
      <c r="K66" s="495" t="s">
        <v>281</v>
      </c>
      <c r="L66" s="496"/>
      <c r="M66" s="463" t="s">
        <v>282</v>
      </c>
      <c r="N66" s="463" t="s">
        <v>283</v>
      </c>
      <c r="O66" s="478" t="s">
        <v>284</v>
      </c>
      <c r="P66" s="479"/>
      <c r="Q66" s="463" t="s">
        <v>285</v>
      </c>
      <c r="R66" s="470" t="s">
        <v>286</v>
      </c>
    </row>
    <row r="67" spans="1:18" ht="110.25" customHeight="1" thickBot="1" x14ac:dyDescent="0.3">
      <c r="A67" s="121" t="s">
        <v>287</v>
      </c>
      <c r="B67" s="472" t="s">
        <v>288</v>
      </c>
      <c r="C67" s="473"/>
      <c r="D67" s="123" t="s">
        <v>289</v>
      </c>
      <c r="E67" s="123" t="s">
        <v>290</v>
      </c>
      <c r="F67" s="123" t="s">
        <v>291</v>
      </c>
      <c r="G67" s="122" t="s">
        <v>292</v>
      </c>
      <c r="H67" s="122" t="s">
        <v>293</v>
      </c>
      <c r="I67" s="127" t="s">
        <v>294</v>
      </c>
      <c r="J67" s="127" t="s">
        <v>295</v>
      </c>
      <c r="K67" s="125"/>
      <c r="L67" s="126" t="s">
        <v>296</v>
      </c>
      <c r="M67" s="464"/>
      <c r="N67" s="464"/>
      <c r="O67" s="480"/>
      <c r="P67" s="481"/>
      <c r="Q67" s="464"/>
      <c r="R67" s="471"/>
    </row>
    <row r="68" spans="1:18" ht="15.75" customHeight="1" x14ac:dyDescent="0.25">
      <c r="A68" s="113" t="str">
        <f>VLOOKUP(A61,'LISTA DE OFERENTES'!$A$4:$H$84,5,FALSE)</f>
        <v>C.B.C INGENIERÍA CIVIL Y MANTENIMIENTO SAS - 100%</v>
      </c>
      <c r="B68" s="114"/>
      <c r="C68" s="114"/>
      <c r="D68" s="114"/>
      <c r="E68" s="114"/>
      <c r="F68" s="114"/>
      <c r="G68" s="114"/>
      <c r="H68" s="114"/>
      <c r="I68" s="114"/>
      <c r="J68" s="114"/>
      <c r="K68" s="476">
        <f>$D$909/2</f>
        <v>1910.611803076923</v>
      </c>
      <c r="L68" s="115"/>
      <c r="M68" s="493" t="s">
        <v>269</v>
      </c>
      <c r="N68" s="116"/>
      <c r="O68" s="482">
        <f>$D$909*0.5</f>
        <v>1910.611803076923</v>
      </c>
      <c r="P68" s="119"/>
      <c r="Q68" s="465" t="s">
        <v>269</v>
      </c>
      <c r="R68" s="117"/>
    </row>
    <row r="69" spans="1:18" s="16" customFormat="1" ht="89.25" customHeight="1" x14ac:dyDescent="0.25">
      <c r="A69" s="289" t="s">
        <v>318</v>
      </c>
      <c r="B69" s="459" t="s">
        <v>319</v>
      </c>
      <c r="C69" s="460"/>
      <c r="D69" s="137">
        <v>4618277638</v>
      </c>
      <c r="E69" s="78">
        <v>2023</v>
      </c>
      <c r="F69" s="8">
        <f>D69/(VLOOKUP(E69,$D$930:$E$963,2,FALSE))</f>
        <v>3981.2738258620689</v>
      </c>
      <c r="G69" s="2">
        <v>1</v>
      </c>
      <c r="H69" s="8">
        <f>G69*F69</f>
        <v>3981.2738258620689</v>
      </c>
      <c r="I69" s="288">
        <v>45106</v>
      </c>
      <c r="J69" s="269" t="s">
        <v>305</v>
      </c>
      <c r="K69" s="477"/>
      <c r="L69" s="103">
        <f>H69</f>
        <v>3981.2738258620689</v>
      </c>
      <c r="M69" s="494"/>
      <c r="N69" s="111" t="s">
        <v>269</v>
      </c>
      <c r="O69" s="483"/>
      <c r="P69" s="120">
        <f>+L69</f>
        <v>3981.2738258620689</v>
      </c>
      <c r="Q69" s="465"/>
      <c r="R69" s="15"/>
    </row>
    <row r="70" spans="1:18" s="16" customFormat="1" ht="94.5" customHeight="1" x14ac:dyDescent="0.25">
      <c r="A70" s="291" t="s">
        <v>320</v>
      </c>
      <c r="B70" s="459" t="s">
        <v>321</v>
      </c>
      <c r="C70" s="460"/>
      <c r="D70" s="137">
        <v>857081745.33000004</v>
      </c>
      <c r="E70" s="78">
        <v>2019</v>
      </c>
      <c r="F70" s="8">
        <f>D70/(VLOOKUP(E70,$D$930:$E$963,2,FALSE))</f>
        <v>1034.9778839317198</v>
      </c>
      <c r="G70" s="2">
        <v>1</v>
      </c>
      <c r="H70" s="8">
        <f>G70*F70</f>
        <v>1034.9778839317198</v>
      </c>
      <c r="I70" s="295">
        <v>43823</v>
      </c>
      <c r="J70" s="296" t="s">
        <v>305</v>
      </c>
      <c r="K70" s="477"/>
      <c r="L70" s="103">
        <f>H70</f>
        <v>1034.9778839317198</v>
      </c>
      <c r="M70" s="494"/>
      <c r="N70" s="111" t="s">
        <v>269</v>
      </c>
      <c r="O70" s="483"/>
      <c r="P70" s="120"/>
      <c r="Q70" s="465"/>
      <c r="R70" s="80"/>
    </row>
    <row r="71" spans="1:18" s="16" customFormat="1" ht="48" customHeight="1" x14ac:dyDescent="0.25">
      <c r="A71" s="467" t="s">
        <v>301</v>
      </c>
      <c r="B71" s="468"/>
      <c r="C71" s="468"/>
      <c r="D71" s="468"/>
      <c r="E71" s="468"/>
      <c r="F71" s="468"/>
      <c r="G71" s="469"/>
      <c r="H71" s="45">
        <f>SUM(H69:H70)</f>
        <v>5016.2517097937889</v>
      </c>
      <c r="I71" s="461" t="s">
        <v>302</v>
      </c>
      <c r="J71" s="462"/>
      <c r="K71" s="462"/>
      <c r="L71" s="462"/>
      <c r="M71" s="112"/>
      <c r="N71" s="108" t="s">
        <v>269</v>
      </c>
      <c r="O71" s="108" t="str">
        <f>IF(P71&gt;O68,"CUMPLE","NO CUMPLE")</f>
        <v>CUMPLE</v>
      </c>
      <c r="P71" s="118">
        <f>SUM(P68:P70)</f>
        <v>3981.2738258620689</v>
      </c>
      <c r="Q71" s="466"/>
      <c r="R71" s="102" t="str">
        <f>+IF(AND(M68="CUMPLE",C65="CUMPLE",Q68="CUMPLE"),"HABILITADO","NO HABILITADO")</f>
        <v>HABILITADO</v>
      </c>
    </row>
    <row r="72" spans="1:18" ht="16.5" thickBot="1" x14ac:dyDescent="0.3">
      <c r="A72" s="3"/>
      <c r="B72" s="3"/>
      <c r="C72" s="3"/>
      <c r="D72" s="3"/>
      <c r="E72" s="3"/>
      <c r="F72" s="3"/>
      <c r="G72" s="3"/>
      <c r="H72" s="3"/>
      <c r="I72" s="3"/>
      <c r="J72" s="3"/>
      <c r="K72" s="3"/>
      <c r="L72" s="3"/>
      <c r="M72" s="3"/>
      <c r="N72" s="4"/>
      <c r="O72" s="4"/>
      <c r="P72" s="4"/>
      <c r="Q72" s="4"/>
      <c r="R72" s="4"/>
    </row>
    <row r="73" spans="1:18" ht="30.75" customHeight="1" thickBot="1" x14ac:dyDescent="0.3">
      <c r="A73" s="436">
        <f>1+A61</f>
        <v>6</v>
      </c>
      <c r="B73" s="437"/>
      <c r="C73" s="437"/>
      <c r="D73" s="438"/>
      <c r="E73" s="439" t="str">
        <f>VLOOKUP(A73,'LISTA DE OFERENTES'!$A$4:$B$84,2,FALSE)</f>
        <v>CONSORCIO SALONES ENGATIVA HGR</v>
      </c>
      <c r="F73" s="440"/>
      <c r="G73" s="440"/>
      <c r="H73" s="440"/>
      <c r="I73" s="440"/>
      <c r="J73" s="440"/>
      <c r="K73" s="440"/>
      <c r="L73" s="440"/>
      <c r="M73" s="440"/>
      <c r="N73" s="440"/>
      <c r="O73" s="440"/>
      <c r="P73" s="440"/>
      <c r="Q73" s="440"/>
      <c r="R73" s="441"/>
    </row>
    <row r="74" spans="1:18" ht="40.5" customHeight="1" x14ac:dyDescent="0.25">
      <c r="A74" s="12" t="s">
        <v>273</v>
      </c>
      <c r="B74" s="48">
        <v>3</v>
      </c>
      <c r="C74" s="13" t="s">
        <v>274</v>
      </c>
      <c r="D74" s="44">
        <f>+$E$909</f>
        <v>3821.223606153846</v>
      </c>
      <c r="E74" s="442"/>
      <c r="F74" s="442"/>
      <c r="G74" s="442"/>
      <c r="H74" s="442"/>
      <c r="I74" s="442"/>
      <c r="J74" s="442"/>
      <c r="K74" s="442"/>
      <c r="L74" s="442"/>
      <c r="M74" s="442"/>
      <c r="N74" s="442"/>
      <c r="O74" s="442"/>
      <c r="P74" s="442"/>
      <c r="Q74" s="442"/>
      <c r="R74" s="443"/>
    </row>
    <row r="75" spans="1:18" ht="23.25" customHeight="1" x14ac:dyDescent="0.25">
      <c r="A75" s="446" t="s">
        <v>275</v>
      </c>
      <c r="B75" s="447"/>
      <c r="C75" s="99">
        <f>IF(B74&lt;3,0.75,IF(B74&lt;5,1.2,1.5))</f>
        <v>1.2</v>
      </c>
      <c r="D75" s="98">
        <f>$D$909*C75</f>
        <v>4585.4683273846149</v>
      </c>
      <c r="E75" s="442"/>
      <c r="F75" s="442"/>
      <c r="G75" s="442"/>
      <c r="H75" s="442"/>
      <c r="I75" s="442"/>
      <c r="J75" s="442"/>
      <c r="K75" s="442"/>
      <c r="L75" s="442"/>
      <c r="M75" s="442"/>
      <c r="N75" s="442"/>
      <c r="O75" s="442"/>
      <c r="P75" s="442"/>
      <c r="Q75" s="442"/>
      <c r="R75" s="443"/>
    </row>
    <row r="76" spans="1:18" ht="34.5" customHeight="1" x14ac:dyDescent="0.25">
      <c r="A76" s="446" t="s">
        <v>276</v>
      </c>
      <c r="B76" s="447"/>
      <c r="C76" s="448">
        <v>45625</v>
      </c>
      <c r="D76" s="449"/>
      <c r="E76" s="442"/>
      <c r="F76" s="442"/>
      <c r="G76" s="442"/>
      <c r="H76" s="442"/>
      <c r="I76" s="442"/>
      <c r="J76" s="442"/>
      <c r="K76" s="442"/>
      <c r="L76" s="442"/>
      <c r="M76" s="442"/>
      <c r="N76" s="442"/>
      <c r="O76" s="442"/>
      <c r="P76" s="442"/>
      <c r="Q76" s="442"/>
      <c r="R76" s="443"/>
    </row>
    <row r="77" spans="1:18" ht="33" customHeight="1" thickBot="1" x14ac:dyDescent="0.3">
      <c r="A77" s="450" t="s">
        <v>277</v>
      </c>
      <c r="B77" s="451"/>
      <c r="C77" s="452" t="str">
        <f>+IF(H86&gt;D75,"CUMPLE","NO CUMPLE")</f>
        <v>CUMPLE</v>
      </c>
      <c r="D77" s="453"/>
      <c r="E77" s="444"/>
      <c r="F77" s="444"/>
      <c r="G77" s="444"/>
      <c r="H77" s="444"/>
      <c r="I77" s="444"/>
      <c r="J77" s="444"/>
      <c r="K77" s="444"/>
      <c r="L77" s="444"/>
      <c r="M77" s="444"/>
      <c r="N77" s="444"/>
      <c r="O77" s="444"/>
      <c r="P77" s="444"/>
      <c r="Q77" s="444"/>
      <c r="R77" s="445"/>
    </row>
    <row r="78" spans="1:18" ht="55.5" customHeight="1" thickBot="1" x14ac:dyDescent="0.3">
      <c r="A78" s="497" t="s">
        <v>278</v>
      </c>
      <c r="B78" s="498"/>
      <c r="C78" s="498"/>
      <c r="D78" s="498"/>
      <c r="E78" s="498"/>
      <c r="F78" s="498"/>
      <c r="G78" s="498"/>
      <c r="H78" s="499"/>
      <c r="I78" s="124" t="s">
        <v>279</v>
      </c>
      <c r="J78" s="124" t="s">
        <v>280</v>
      </c>
      <c r="K78" s="495" t="s">
        <v>281</v>
      </c>
      <c r="L78" s="496"/>
      <c r="M78" s="463" t="s">
        <v>282</v>
      </c>
      <c r="N78" s="463" t="s">
        <v>283</v>
      </c>
      <c r="O78" s="478" t="s">
        <v>284</v>
      </c>
      <c r="P78" s="479"/>
      <c r="Q78" s="463" t="s">
        <v>285</v>
      </c>
      <c r="R78" s="470" t="s">
        <v>286</v>
      </c>
    </row>
    <row r="79" spans="1:18" ht="110.25" customHeight="1" thickBot="1" x14ac:dyDescent="0.3">
      <c r="A79" s="121" t="s">
        <v>287</v>
      </c>
      <c r="B79" s="472" t="s">
        <v>288</v>
      </c>
      <c r="C79" s="473"/>
      <c r="D79" s="123" t="s">
        <v>289</v>
      </c>
      <c r="E79" s="123" t="s">
        <v>290</v>
      </c>
      <c r="F79" s="123" t="s">
        <v>291</v>
      </c>
      <c r="G79" s="122" t="s">
        <v>292</v>
      </c>
      <c r="H79" s="122" t="s">
        <v>293</v>
      </c>
      <c r="I79" s="127" t="s">
        <v>294</v>
      </c>
      <c r="J79" s="127" t="s">
        <v>295</v>
      </c>
      <c r="K79" s="125"/>
      <c r="L79" s="126" t="s">
        <v>296</v>
      </c>
      <c r="M79" s="464"/>
      <c r="N79" s="464"/>
      <c r="O79" s="480"/>
      <c r="P79" s="481"/>
      <c r="Q79" s="464"/>
      <c r="R79" s="471"/>
    </row>
    <row r="80" spans="1:18" ht="15.75" customHeight="1" x14ac:dyDescent="0.25">
      <c r="A80" s="113" t="str">
        <f>VLOOKUP(A73,'LISTA DE OFERENTES'!$A$4:$H$84,5,FALSE)</f>
        <v>HELDER GUSTAVO RODRIGUEZ SANTANA - 80%</v>
      </c>
      <c r="B80" s="114"/>
      <c r="C80" s="114"/>
      <c r="D80" s="114"/>
      <c r="E80" s="114"/>
      <c r="F80" s="114"/>
      <c r="G80" s="114"/>
      <c r="H80" s="114"/>
      <c r="I80" s="114"/>
      <c r="J80" s="114"/>
      <c r="K80" s="476">
        <f>$D$909/2</f>
        <v>1910.611803076923</v>
      </c>
      <c r="L80" s="115"/>
      <c r="M80" s="493" t="s">
        <v>269</v>
      </c>
      <c r="N80" s="116"/>
      <c r="O80" s="482">
        <f>$D$909*0.5</f>
        <v>1910.611803076923</v>
      </c>
      <c r="P80" s="119"/>
      <c r="Q80" s="465" t="s">
        <v>269</v>
      </c>
      <c r="R80" s="117"/>
    </row>
    <row r="81" spans="1:20" s="16" customFormat="1" ht="60" x14ac:dyDescent="0.25">
      <c r="A81" s="100" t="s">
        <v>667</v>
      </c>
      <c r="B81" s="474" t="s">
        <v>668</v>
      </c>
      <c r="C81" s="475"/>
      <c r="D81" s="137">
        <v>213663973</v>
      </c>
      <c r="E81" s="78">
        <v>2020</v>
      </c>
      <c r="F81" s="8">
        <v>243.41</v>
      </c>
      <c r="G81" s="2">
        <v>0.9</v>
      </c>
      <c r="H81" s="8">
        <f>G81*F81</f>
        <v>219.06899999999999</v>
      </c>
      <c r="I81" s="58">
        <v>44005</v>
      </c>
      <c r="J81" s="79" t="s">
        <v>269</v>
      </c>
      <c r="K81" s="477"/>
      <c r="L81" s="103">
        <f>H81</f>
        <v>219.06899999999999</v>
      </c>
      <c r="M81" s="494"/>
      <c r="N81" s="111" t="s">
        <v>269</v>
      </c>
      <c r="O81" s="483"/>
      <c r="P81" s="120"/>
      <c r="Q81" s="465"/>
      <c r="R81" s="339" t="s">
        <v>669</v>
      </c>
      <c r="T81" s="253"/>
    </row>
    <row r="82" spans="1:20" ht="15.75" customHeight="1" x14ac:dyDescent="0.25">
      <c r="A82" s="113" t="str">
        <f>VLOOKUP(A73,'LISTA DE OFERENTES'!$A$4:$H$84,6,FALSE)</f>
        <v>GÉNESIS INGENIERÍA Y CONSTRUCCIÓN GIC S.A.S. - 10%</v>
      </c>
      <c r="B82" s="114"/>
      <c r="C82" s="114"/>
      <c r="D82" s="114"/>
      <c r="E82" s="114"/>
      <c r="F82" s="114"/>
      <c r="G82" s="114"/>
      <c r="H82" s="114"/>
      <c r="I82" s="114"/>
      <c r="J82" s="114"/>
      <c r="K82" s="477"/>
      <c r="L82" s="115"/>
      <c r="M82" s="494"/>
      <c r="N82" s="116"/>
      <c r="O82" s="483"/>
      <c r="P82" s="119"/>
      <c r="Q82" s="465"/>
      <c r="R82" s="117"/>
    </row>
    <row r="83" spans="1:20" s="16" customFormat="1" ht="45" x14ac:dyDescent="0.25">
      <c r="A83" s="100" t="s">
        <v>322</v>
      </c>
      <c r="B83" s="474" t="s">
        <v>323</v>
      </c>
      <c r="C83" s="475"/>
      <c r="D83" s="137">
        <v>5078489298</v>
      </c>
      <c r="E83" s="78">
        <v>2009</v>
      </c>
      <c r="F83" s="8">
        <f>D83/(VLOOKUP(E83,$D$930:$E$963,2,FALSE))</f>
        <v>10220.34473334675</v>
      </c>
      <c r="G83" s="2">
        <v>1</v>
      </c>
      <c r="H83" s="8">
        <f>G83*F83</f>
        <v>10220.34473334675</v>
      </c>
      <c r="I83" s="58">
        <v>39828</v>
      </c>
      <c r="J83" s="79" t="s">
        <v>305</v>
      </c>
      <c r="K83" s="477"/>
      <c r="L83" s="103">
        <f>H83</f>
        <v>10220.34473334675</v>
      </c>
      <c r="M83" s="494"/>
      <c r="N83" s="111" t="s">
        <v>269</v>
      </c>
      <c r="O83" s="483"/>
      <c r="P83" s="120">
        <f>L83</f>
        <v>10220.34473334675</v>
      </c>
      <c r="Q83" s="465"/>
      <c r="R83" s="15"/>
    </row>
    <row r="84" spans="1:20" ht="31.5" x14ac:dyDescent="0.25">
      <c r="A84" s="101" t="str">
        <f>VLOOKUP(A73,'LISTA DE OFERENTES'!$A$4:$H$84,7,FALSE)</f>
        <v>PROYECTOS DISEÑOS INGENIERÍA ARQUITECTURA Y CONSTRUCCIONES LTDA - 10%</v>
      </c>
      <c r="B84" s="510"/>
      <c r="C84" s="511"/>
      <c r="D84" s="49"/>
      <c r="E84" s="49"/>
      <c r="F84" s="49"/>
      <c r="G84" s="49"/>
      <c r="H84" s="75"/>
      <c r="I84" s="49"/>
      <c r="J84" s="50"/>
      <c r="K84" s="477"/>
      <c r="L84" s="107"/>
      <c r="M84" s="494"/>
      <c r="N84" s="110"/>
      <c r="O84" s="483"/>
      <c r="P84" s="109"/>
      <c r="Q84" s="465"/>
      <c r="R84" s="51"/>
    </row>
    <row r="85" spans="1:20" s="16" customFormat="1" ht="30" x14ac:dyDescent="0.25">
      <c r="A85" s="100" t="s">
        <v>324</v>
      </c>
      <c r="B85" s="474" t="s">
        <v>325</v>
      </c>
      <c r="C85" s="475"/>
      <c r="D85" s="137">
        <v>494469652</v>
      </c>
      <c r="E85" s="78">
        <v>2015</v>
      </c>
      <c r="F85" s="8">
        <f>D85/(VLOOKUP(E85,$D$930:$E$963,2,FALSE))</f>
        <v>767.39295724373403</v>
      </c>
      <c r="G85" s="2">
        <v>1</v>
      </c>
      <c r="H85" s="8">
        <f>G85*F85</f>
        <v>767.39295724373403</v>
      </c>
      <c r="I85" s="58">
        <v>42287</v>
      </c>
      <c r="J85" s="79" t="s">
        <v>305</v>
      </c>
      <c r="K85" s="477"/>
      <c r="L85" s="103">
        <f>H85</f>
        <v>767.39295724373403</v>
      </c>
      <c r="M85" s="494"/>
      <c r="N85" s="111" t="s">
        <v>269</v>
      </c>
      <c r="O85" s="483"/>
      <c r="P85" s="120"/>
      <c r="Q85" s="465"/>
      <c r="R85" s="150"/>
    </row>
    <row r="86" spans="1:20" s="16" customFormat="1" ht="48" customHeight="1" x14ac:dyDescent="0.25">
      <c r="A86" s="467" t="s">
        <v>301</v>
      </c>
      <c r="B86" s="468"/>
      <c r="C86" s="468"/>
      <c r="D86" s="468"/>
      <c r="E86" s="468"/>
      <c r="F86" s="468"/>
      <c r="G86" s="469"/>
      <c r="H86" s="45">
        <f>SUM(H81:H85)</f>
        <v>11206.806690590483</v>
      </c>
      <c r="I86" s="461" t="s">
        <v>302</v>
      </c>
      <c r="J86" s="462"/>
      <c r="K86" s="462"/>
      <c r="L86" s="462"/>
      <c r="M86" s="112"/>
      <c r="N86" s="108"/>
      <c r="O86" s="108" t="str">
        <f>IF(P86&gt;O80,"CUMPLE","NO CUMPLE")</f>
        <v>CUMPLE</v>
      </c>
      <c r="P86" s="118">
        <f>SUM(P80:P85)</f>
        <v>10220.34473334675</v>
      </c>
      <c r="Q86" s="466"/>
      <c r="R86" s="102" t="str">
        <f>+IF(AND(M80="CUMPLE",C77="CUMPLE",Q80="CUMPLE"),"HABILITADO","NO HABILITADO")</f>
        <v>HABILITADO</v>
      </c>
    </row>
    <row r="87" spans="1:20" ht="16.5" thickBot="1" x14ac:dyDescent="0.3">
      <c r="A87" s="3"/>
      <c r="B87" s="3"/>
      <c r="C87" s="3"/>
      <c r="D87" s="3"/>
      <c r="E87" s="3"/>
      <c r="F87" s="3"/>
      <c r="G87" s="3"/>
      <c r="H87" s="3"/>
      <c r="I87" s="3"/>
      <c r="J87" s="3"/>
      <c r="K87" s="3"/>
      <c r="L87" s="3"/>
      <c r="M87" s="3"/>
      <c r="N87" s="4"/>
      <c r="O87" s="4"/>
      <c r="P87" s="4"/>
      <c r="Q87" s="4"/>
      <c r="R87" s="4"/>
    </row>
    <row r="88" spans="1:20" ht="30.75" customHeight="1" thickBot="1" x14ac:dyDescent="0.3">
      <c r="A88" s="436">
        <f>1+A73</f>
        <v>7</v>
      </c>
      <c r="B88" s="437"/>
      <c r="C88" s="437"/>
      <c r="D88" s="438"/>
      <c r="E88" s="439" t="str">
        <f>VLOOKUP(A88,'LISTA DE OFERENTES'!$A$4:$B$84,2,FALSE)</f>
        <v>UNION TEMPORAL HCE SALONES COMUNALES</v>
      </c>
      <c r="F88" s="440"/>
      <c r="G88" s="440"/>
      <c r="H88" s="440"/>
      <c r="I88" s="440"/>
      <c r="J88" s="440"/>
      <c r="K88" s="440"/>
      <c r="L88" s="440"/>
      <c r="M88" s="440"/>
      <c r="N88" s="440"/>
      <c r="O88" s="440"/>
      <c r="P88" s="440"/>
      <c r="Q88" s="440"/>
      <c r="R88" s="441"/>
    </row>
    <row r="89" spans="1:20" ht="40.5" customHeight="1" x14ac:dyDescent="0.25">
      <c r="A89" s="12" t="s">
        <v>273</v>
      </c>
      <c r="B89" s="48">
        <v>2</v>
      </c>
      <c r="C89" s="13" t="s">
        <v>274</v>
      </c>
      <c r="D89" s="44">
        <f>+$E$909</f>
        <v>3821.223606153846</v>
      </c>
      <c r="E89" s="442"/>
      <c r="F89" s="442"/>
      <c r="G89" s="442"/>
      <c r="H89" s="442"/>
      <c r="I89" s="442"/>
      <c r="J89" s="442"/>
      <c r="K89" s="442"/>
      <c r="L89" s="442"/>
      <c r="M89" s="442"/>
      <c r="N89" s="442"/>
      <c r="O89" s="442"/>
      <c r="P89" s="442"/>
      <c r="Q89" s="442"/>
      <c r="R89" s="443"/>
    </row>
    <row r="90" spans="1:20" ht="23.25" customHeight="1" x14ac:dyDescent="0.25">
      <c r="A90" s="446" t="s">
        <v>275</v>
      </c>
      <c r="B90" s="447"/>
      <c r="C90" s="99">
        <f>IF(B89&lt;3,0.75,IF(B89&lt;5,1.2,1.5))</f>
        <v>0.75</v>
      </c>
      <c r="D90" s="98">
        <f>$D$909*C90</f>
        <v>2865.9177046153845</v>
      </c>
      <c r="E90" s="442"/>
      <c r="F90" s="442"/>
      <c r="G90" s="442"/>
      <c r="H90" s="442"/>
      <c r="I90" s="442"/>
      <c r="J90" s="442"/>
      <c r="K90" s="442"/>
      <c r="L90" s="442"/>
      <c r="M90" s="442"/>
      <c r="N90" s="442"/>
      <c r="O90" s="442"/>
      <c r="P90" s="442"/>
      <c r="Q90" s="442"/>
      <c r="R90" s="443"/>
    </row>
    <row r="91" spans="1:20" ht="34.5" customHeight="1" x14ac:dyDescent="0.25">
      <c r="A91" s="446" t="s">
        <v>276</v>
      </c>
      <c r="B91" s="447"/>
      <c r="C91" s="448">
        <v>45625</v>
      </c>
      <c r="D91" s="449"/>
      <c r="E91" s="442"/>
      <c r="F91" s="442"/>
      <c r="G91" s="442"/>
      <c r="H91" s="442"/>
      <c r="I91" s="442"/>
      <c r="J91" s="442"/>
      <c r="K91" s="442"/>
      <c r="L91" s="442"/>
      <c r="M91" s="442"/>
      <c r="N91" s="442"/>
      <c r="O91" s="442"/>
      <c r="P91" s="442"/>
      <c r="Q91" s="442"/>
      <c r="R91" s="443"/>
    </row>
    <row r="92" spans="1:20" ht="33" customHeight="1" thickBot="1" x14ac:dyDescent="0.3">
      <c r="A92" s="450" t="s">
        <v>277</v>
      </c>
      <c r="B92" s="451"/>
      <c r="C92" s="452" t="str">
        <f>+IF(H101&gt;D90,"CUMPLE","NO CUMPLE")</f>
        <v>CUMPLE</v>
      </c>
      <c r="D92" s="453"/>
      <c r="E92" s="444"/>
      <c r="F92" s="444"/>
      <c r="G92" s="444"/>
      <c r="H92" s="444"/>
      <c r="I92" s="444"/>
      <c r="J92" s="444"/>
      <c r="K92" s="444"/>
      <c r="L92" s="444"/>
      <c r="M92" s="444"/>
      <c r="N92" s="444"/>
      <c r="O92" s="444"/>
      <c r="P92" s="444"/>
      <c r="Q92" s="444"/>
      <c r="R92" s="445"/>
    </row>
    <row r="93" spans="1:20" ht="55.5" customHeight="1" thickBot="1" x14ac:dyDescent="0.3">
      <c r="A93" s="497" t="s">
        <v>278</v>
      </c>
      <c r="B93" s="498"/>
      <c r="C93" s="498"/>
      <c r="D93" s="498"/>
      <c r="E93" s="498"/>
      <c r="F93" s="498"/>
      <c r="G93" s="498"/>
      <c r="H93" s="499"/>
      <c r="I93" s="124" t="s">
        <v>279</v>
      </c>
      <c r="J93" s="124" t="s">
        <v>280</v>
      </c>
      <c r="K93" s="495" t="s">
        <v>281</v>
      </c>
      <c r="L93" s="496"/>
      <c r="M93" s="463" t="s">
        <v>282</v>
      </c>
      <c r="N93" s="463" t="s">
        <v>283</v>
      </c>
      <c r="O93" s="478" t="s">
        <v>284</v>
      </c>
      <c r="P93" s="479"/>
      <c r="Q93" s="463" t="s">
        <v>285</v>
      </c>
      <c r="R93" s="470" t="s">
        <v>286</v>
      </c>
    </row>
    <row r="94" spans="1:20" ht="110.25" customHeight="1" thickBot="1" x14ac:dyDescent="0.3">
      <c r="A94" s="121" t="s">
        <v>287</v>
      </c>
      <c r="B94" s="472" t="s">
        <v>288</v>
      </c>
      <c r="C94" s="473"/>
      <c r="D94" s="123" t="s">
        <v>289</v>
      </c>
      <c r="E94" s="123" t="s">
        <v>290</v>
      </c>
      <c r="F94" s="123" t="s">
        <v>291</v>
      </c>
      <c r="G94" s="122" t="s">
        <v>292</v>
      </c>
      <c r="H94" s="122" t="s">
        <v>293</v>
      </c>
      <c r="I94" s="127" t="s">
        <v>294</v>
      </c>
      <c r="J94" s="127" t="s">
        <v>295</v>
      </c>
      <c r="K94" s="125"/>
      <c r="L94" s="126" t="s">
        <v>296</v>
      </c>
      <c r="M94" s="464"/>
      <c r="N94" s="464"/>
      <c r="O94" s="480"/>
      <c r="P94" s="481"/>
      <c r="Q94" s="464"/>
      <c r="R94" s="471"/>
    </row>
    <row r="95" spans="1:20" ht="15.75" customHeight="1" x14ac:dyDescent="0.25">
      <c r="A95" s="113" t="str">
        <f>VLOOKUP(A88,'LISTA DE OFERENTES'!$A$4:$H$84,5,FALSE)</f>
        <v>HARINSA NAVASFALT INFRAESTRUCTURA S.A.S - 2%</v>
      </c>
      <c r="B95" s="114"/>
      <c r="C95" s="114"/>
      <c r="D95" s="114"/>
      <c r="E95" s="114"/>
      <c r="F95" s="114"/>
      <c r="G95" s="114"/>
      <c r="H95" s="114"/>
      <c r="I95" s="114"/>
      <c r="J95" s="114"/>
      <c r="K95" s="476">
        <f>$D$909/2</f>
        <v>1910.611803076923</v>
      </c>
      <c r="L95" s="115"/>
      <c r="M95" s="493" t="s">
        <v>270</v>
      </c>
      <c r="N95" s="116"/>
      <c r="O95" s="482">
        <f>$D$909*0.5</f>
        <v>1910.611803076923</v>
      </c>
      <c r="P95" s="119"/>
      <c r="Q95" s="465" t="s">
        <v>269</v>
      </c>
      <c r="R95" s="117"/>
    </row>
    <row r="96" spans="1:20" s="16" customFormat="1" ht="30" x14ac:dyDescent="0.25">
      <c r="A96" s="100" t="s">
        <v>326</v>
      </c>
      <c r="B96" s="474" t="s">
        <v>327</v>
      </c>
      <c r="C96" s="475"/>
      <c r="D96" s="137">
        <v>8357139695</v>
      </c>
      <c r="E96" s="78">
        <v>2010</v>
      </c>
      <c r="F96" s="8">
        <f>D96/(VLOOKUP(E96,$D$930:$E$963,2,FALSE))</f>
        <v>16227.455718446601</v>
      </c>
      <c r="G96" s="2">
        <v>1</v>
      </c>
      <c r="H96" s="8">
        <f>G96*F96</f>
        <v>16227.455718446601</v>
      </c>
      <c r="I96" s="58">
        <v>40237</v>
      </c>
      <c r="J96" s="79" t="s">
        <v>305</v>
      </c>
      <c r="K96" s="477"/>
      <c r="L96" s="103">
        <f>H96</f>
        <v>16227.455718446601</v>
      </c>
      <c r="M96" s="494"/>
      <c r="N96" s="111" t="s">
        <v>269</v>
      </c>
      <c r="O96" s="483"/>
      <c r="P96" s="120">
        <f>L96</f>
        <v>16227.455718446601</v>
      </c>
      <c r="Q96" s="465"/>
      <c r="R96" s="15"/>
    </row>
    <row r="97" spans="1:18" ht="31.5" x14ac:dyDescent="0.25">
      <c r="A97" s="113" t="str">
        <f>VLOOKUP(A88,'LISTA DE OFERENTES'!$A$4:$H$84,6,FALSE)</f>
        <v>CONSTRUCTORA DE VIVIENDA Y OBRAS CIVILES DE COLOMBIA S.A.S - 50%</v>
      </c>
      <c r="B97" s="114"/>
      <c r="C97" s="114"/>
      <c r="D97" s="114"/>
      <c r="E97" s="114"/>
      <c r="F97" s="114"/>
      <c r="G97" s="114"/>
      <c r="H97" s="114"/>
      <c r="I97" s="114"/>
      <c r="J97" s="114"/>
      <c r="K97" s="477"/>
      <c r="L97" s="115"/>
      <c r="M97" s="494"/>
      <c r="N97" s="116"/>
      <c r="O97" s="483"/>
      <c r="P97" s="119"/>
      <c r="Q97" s="465"/>
      <c r="R97" s="117"/>
    </row>
    <row r="98" spans="1:18" s="16" customFormat="1" ht="240" x14ac:dyDescent="0.25">
      <c r="A98" s="100" t="s">
        <v>328</v>
      </c>
      <c r="B98" s="474" t="s">
        <v>329</v>
      </c>
      <c r="C98" s="475"/>
      <c r="D98" s="137">
        <v>1268403671</v>
      </c>
      <c r="E98" s="78">
        <v>2017</v>
      </c>
      <c r="F98" s="8">
        <f>D98/(VLOOKUP(E98,$D$930:$E$963,2,FALSE))</f>
        <v>1719.3634835580581</v>
      </c>
      <c r="G98" s="2">
        <v>0.98</v>
      </c>
      <c r="H98" s="8"/>
      <c r="I98" s="58">
        <v>43014</v>
      </c>
      <c r="J98" s="79" t="s">
        <v>305</v>
      </c>
      <c r="K98" s="477"/>
      <c r="L98" s="103">
        <f>H98</f>
        <v>0</v>
      </c>
      <c r="M98" s="494"/>
      <c r="N98" s="111" t="s">
        <v>270</v>
      </c>
      <c r="O98" s="483"/>
      <c r="P98" s="120"/>
      <c r="Q98" s="465"/>
      <c r="R98" s="15" t="s">
        <v>682</v>
      </c>
    </row>
    <row r="99" spans="1:18" ht="15.75" customHeight="1" x14ac:dyDescent="0.25">
      <c r="A99" s="101" t="str">
        <f>VLOOKUP(A88,'LISTA DE OFERENTES'!$A$4:$H$84,7,FALSE)</f>
        <v>EDGAR A. RAMIREZ RIVERO S.A.S. - 48%</v>
      </c>
      <c r="B99" s="510"/>
      <c r="C99" s="511"/>
      <c r="D99" s="49"/>
      <c r="E99" s="49"/>
      <c r="F99" s="49"/>
      <c r="G99" s="49"/>
      <c r="H99" s="75"/>
      <c r="I99" s="49"/>
      <c r="J99" s="50"/>
      <c r="K99" s="477"/>
      <c r="L99" s="107"/>
      <c r="M99" s="494"/>
      <c r="N99" s="110"/>
      <c r="O99" s="483"/>
      <c r="P99" s="109"/>
      <c r="Q99" s="465"/>
      <c r="R99" s="51"/>
    </row>
    <row r="100" spans="1:18" s="16" customFormat="1" ht="30" x14ac:dyDescent="0.25">
      <c r="A100" s="100" t="s">
        <v>330</v>
      </c>
      <c r="B100" s="474" t="s">
        <v>331</v>
      </c>
      <c r="C100" s="475"/>
      <c r="D100" s="137">
        <v>1868920365</v>
      </c>
      <c r="E100" s="78">
        <v>2023</v>
      </c>
      <c r="F100" s="8">
        <f>D100/(VLOOKUP(E100,$D$930:$E$963,2,FALSE))</f>
        <v>1611.1382456896552</v>
      </c>
      <c r="G100" s="2">
        <v>1</v>
      </c>
      <c r="H100" s="8">
        <f>G100*F100</f>
        <v>1611.1382456896552</v>
      </c>
      <c r="I100" s="58">
        <v>45201</v>
      </c>
      <c r="J100" s="79" t="s">
        <v>305</v>
      </c>
      <c r="K100" s="477"/>
      <c r="L100" s="103">
        <f>H100</f>
        <v>1611.1382456896552</v>
      </c>
      <c r="M100" s="494"/>
      <c r="N100" s="111" t="s">
        <v>269</v>
      </c>
      <c r="O100" s="483"/>
      <c r="P100" s="120"/>
      <c r="Q100" s="465"/>
      <c r="R100" s="150"/>
    </row>
    <row r="101" spans="1:18" s="16" customFormat="1" ht="48" customHeight="1" x14ac:dyDescent="0.25">
      <c r="A101" s="467" t="s">
        <v>301</v>
      </c>
      <c r="B101" s="468"/>
      <c r="C101" s="468"/>
      <c r="D101" s="468"/>
      <c r="E101" s="468"/>
      <c r="F101" s="468"/>
      <c r="G101" s="469"/>
      <c r="H101" s="45">
        <f>SUM(H96:H100)</f>
        <v>17838.593964136257</v>
      </c>
      <c r="I101" s="461" t="s">
        <v>302</v>
      </c>
      <c r="J101" s="462"/>
      <c r="K101" s="462"/>
      <c r="L101" s="462"/>
      <c r="M101" s="112"/>
      <c r="N101" s="108" t="s">
        <v>269</v>
      </c>
      <c r="O101" s="108" t="str">
        <f>IF(P101&gt;O95,"CUMPLE","NO CUMPLE")</f>
        <v>CUMPLE</v>
      </c>
      <c r="P101" s="118">
        <f>SUM(P95:P100)</f>
        <v>16227.455718446601</v>
      </c>
      <c r="Q101" s="466"/>
      <c r="R101" s="102" t="str">
        <f>+IF(AND(M95="CUMPLE",C92="CUMPLE",Q95="CUMPLE"),"HABILITADO","NO HABILITADO")</f>
        <v>NO HABILITADO</v>
      </c>
    </row>
    <row r="102" spans="1:18" ht="16.5" thickBot="1" x14ac:dyDescent="0.3">
      <c r="A102" s="3"/>
      <c r="B102" s="3"/>
      <c r="C102" s="3"/>
      <c r="D102" s="3"/>
      <c r="E102" s="3"/>
      <c r="F102" s="3"/>
      <c r="G102" s="3"/>
      <c r="H102" s="3"/>
      <c r="I102" s="3"/>
      <c r="J102" s="3"/>
      <c r="K102" s="3"/>
      <c r="L102" s="3"/>
      <c r="M102" s="3"/>
      <c r="N102" s="4"/>
      <c r="O102" s="4"/>
      <c r="P102" s="4"/>
      <c r="Q102" s="4"/>
      <c r="R102" s="4"/>
    </row>
    <row r="103" spans="1:18" ht="30.75" customHeight="1" thickBot="1" x14ac:dyDescent="0.3">
      <c r="A103" s="436">
        <f>1+A88</f>
        <v>8</v>
      </c>
      <c r="B103" s="437"/>
      <c r="C103" s="437"/>
      <c r="D103" s="438"/>
      <c r="E103" s="439" t="str">
        <f>VLOOKUP(A103,'LISTA DE OFERENTES'!$A$4:$B$84,2,FALSE)</f>
        <v>ARMELCO SAS</v>
      </c>
      <c r="F103" s="440"/>
      <c r="G103" s="440"/>
      <c r="H103" s="440"/>
      <c r="I103" s="440"/>
      <c r="J103" s="440"/>
      <c r="K103" s="440"/>
      <c r="L103" s="440"/>
      <c r="M103" s="440"/>
      <c r="N103" s="440"/>
      <c r="O103" s="440"/>
      <c r="P103" s="440"/>
      <c r="Q103" s="440"/>
      <c r="R103" s="441"/>
    </row>
    <row r="104" spans="1:18" ht="40.5" customHeight="1" x14ac:dyDescent="0.25">
      <c r="A104" s="12" t="s">
        <v>273</v>
      </c>
      <c r="B104" s="48">
        <v>1</v>
      </c>
      <c r="C104" s="13" t="s">
        <v>274</v>
      </c>
      <c r="D104" s="44">
        <f>+$E$909</f>
        <v>3821.223606153846</v>
      </c>
      <c r="E104" s="442"/>
      <c r="F104" s="442"/>
      <c r="G104" s="442"/>
      <c r="H104" s="442"/>
      <c r="I104" s="442"/>
      <c r="J104" s="442"/>
      <c r="K104" s="442"/>
      <c r="L104" s="442"/>
      <c r="M104" s="442"/>
      <c r="N104" s="442"/>
      <c r="O104" s="442"/>
      <c r="P104" s="442"/>
      <c r="Q104" s="442"/>
      <c r="R104" s="443"/>
    </row>
    <row r="105" spans="1:18" ht="23.25" customHeight="1" x14ac:dyDescent="0.25">
      <c r="A105" s="446" t="s">
        <v>275</v>
      </c>
      <c r="B105" s="447"/>
      <c r="C105" s="99">
        <f>IF(B104&lt;3,0.75,IF(B104&lt;5,1.2,1.5))</f>
        <v>0.75</v>
      </c>
      <c r="D105" s="98">
        <f>$D$909*C105</f>
        <v>2865.9177046153845</v>
      </c>
      <c r="E105" s="442"/>
      <c r="F105" s="442"/>
      <c r="G105" s="442"/>
      <c r="H105" s="442"/>
      <c r="I105" s="442"/>
      <c r="J105" s="442"/>
      <c r="K105" s="442"/>
      <c r="L105" s="442"/>
      <c r="M105" s="442"/>
      <c r="N105" s="442"/>
      <c r="O105" s="442"/>
      <c r="P105" s="442"/>
      <c r="Q105" s="442"/>
      <c r="R105" s="443"/>
    </row>
    <row r="106" spans="1:18" ht="34.5" customHeight="1" x14ac:dyDescent="0.25">
      <c r="A106" s="446" t="s">
        <v>276</v>
      </c>
      <c r="B106" s="447"/>
      <c r="C106" s="448">
        <v>45625</v>
      </c>
      <c r="D106" s="449"/>
      <c r="E106" s="442"/>
      <c r="F106" s="442"/>
      <c r="G106" s="442"/>
      <c r="H106" s="442"/>
      <c r="I106" s="442"/>
      <c r="J106" s="442"/>
      <c r="K106" s="442"/>
      <c r="L106" s="442"/>
      <c r="M106" s="442"/>
      <c r="N106" s="442"/>
      <c r="O106" s="442"/>
      <c r="P106" s="442"/>
      <c r="Q106" s="442"/>
      <c r="R106" s="443"/>
    </row>
    <row r="107" spans="1:18" ht="33" customHeight="1" thickBot="1" x14ac:dyDescent="0.3">
      <c r="A107" s="450" t="s">
        <v>277</v>
      </c>
      <c r="B107" s="451"/>
      <c r="C107" s="452" t="str">
        <f>+IF(H112&gt;D105,"CUMPLE","NO CUMPLE")</f>
        <v>CUMPLE</v>
      </c>
      <c r="D107" s="453"/>
      <c r="E107" s="444"/>
      <c r="F107" s="444"/>
      <c r="G107" s="444"/>
      <c r="H107" s="444"/>
      <c r="I107" s="444"/>
      <c r="J107" s="444"/>
      <c r="K107" s="444"/>
      <c r="L107" s="444"/>
      <c r="M107" s="444"/>
      <c r="N107" s="444"/>
      <c r="O107" s="444"/>
      <c r="P107" s="444"/>
      <c r="Q107" s="444"/>
      <c r="R107" s="445"/>
    </row>
    <row r="108" spans="1:18" ht="55.5" customHeight="1" thickBot="1" x14ac:dyDescent="0.3">
      <c r="A108" s="497" t="s">
        <v>278</v>
      </c>
      <c r="B108" s="498"/>
      <c r="C108" s="498"/>
      <c r="D108" s="498"/>
      <c r="E108" s="498"/>
      <c r="F108" s="498"/>
      <c r="G108" s="498"/>
      <c r="H108" s="499"/>
      <c r="I108" s="124" t="s">
        <v>279</v>
      </c>
      <c r="J108" s="124" t="s">
        <v>280</v>
      </c>
      <c r="K108" s="495" t="s">
        <v>281</v>
      </c>
      <c r="L108" s="496"/>
      <c r="M108" s="463" t="s">
        <v>282</v>
      </c>
      <c r="N108" s="463" t="s">
        <v>283</v>
      </c>
      <c r="O108" s="478" t="s">
        <v>284</v>
      </c>
      <c r="P108" s="479"/>
      <c r="Q108" s="463" t="s">
        <v>285</v>
      </c>
      <c r="R108" s="470" t="s">
        <v>286</v>
      </c>
    </row>
    <row r="109" spans="1:18" ht="110.25" customHeight="1" thickBot="1" x14ac:dyDescent="0.3">
      <c r="A109" s="121" t="s">
        <v>287</v>
      </c>
      <c r="B109" s="472" t="s">
        <v>288</v>
      </c>
      <c r="C109" s="473"/>
      <c r="D109" s="123" t="s">
        <v>289</v>
      </c>
      <c r="E109" s="123" t="s">
        <v>290</v>
      </c>
      <c r="F109" s="123" t="s">
        <v>291</v>
      </c>
      <c r="G109" s="122" t="s">
        <v>292</v>
      </c>
      <c r="H109" s="122" t="s">
        <v>293</v>
      </c>
      <c r="I109" s="127" t="s">
        <v>294</v>
      </c>
      <c r="J109" s="127" t="s">
        <v>295</v>
      </c>
      <c r="K109" s="125"/>
      <c r="L109" s="126" t="s">
        <v>296</v>
      </c>
      <c r="M109" s="464"/>
      <c r="N109" s="464"/>
      <c r="O109" s="480"/>
      <c r="P109" s="481"/>
      <c r="Q109" s="464"/>
      <c r="R109" s="471"/>
    </row>
    <row r="110" spans="1:18" ht="15.75" customHeight="1" x14ac:dyDescent="0.25">
      <c r="A110" s="113" t="str">
        <f>VLOOKUP(A103,'LISTA DE OFERENTES'!$A$4:$H$84,5,FALSE)</f>
        <v>ARMELCO SAS - 100%</v>
      </c>
      <c r="B110" s="114"/>
      <c r="C110" s="114"/>
      <c r="D110" s="114"/>
      <c r="E110" s="114"/>
      <c r="F110" s="114"/>
      <c r="G110" s="114"/>
      <c r="H110" s="114"/>
      <c r="I110" s="114"/>
      <c r="J110" s="114"/>
      <c r="K110" s="476">
        <f>$D$909/2</f>
        <v>1910.611803076923</v>
      </c>
      <c r="L110" s="115"/>
      <c r="M110" s="493" t="s">
        <v>269</v>
      </c>
      <c r="N110" s="116"/>
      <c r="O110" s="482">
        <f>$D$909*0.5</f>
        <v>1910.611803076923</v>
      </c>
      <c r="P110" s="119"/>
      <c r="Q110" s="465" t="s">
        <v>269</v>
      </c>
      <c r="R110" s="117"/>
    </row>
    <row r="111" spans="1:18" s="16" customFormat="1" ht="45" x14ac:dyDescent="0.25">
      <c r="A111" s="100" t="s">
        <v>332</v>
      </c>
      <c r="B111" s="474" t="s">
        <v>333</v>
      </c>
      <c r="C111" s="475"/>
      <c r="D111" s="137">
        <v>8847734602</v>
      </c>
      <c r="E111" s="78">
        <v>2023</v>
      </c>
      <c r="F111" s="8">
        <f>D111/(VLOOKUP(E111,$D$930:$E$963,2,FALSE))</f>
        <v>7627.357415517241</v>
      </c>
      <c r="G111" s="2">
        <v>0.85</v>
      </c>
      <c r="H111" s="8">
        <f>G111*F111</f>
        <v>6483.2538031896547</v>
      </c>
      <c r="I111" s="58">
        <v>44863</v>
      </c>
      <c r="J111" s="79" t="s">
        <v>305</v>
      </c>
      <c r="K111" s="477"/>
      <c r="L111" s="103">
        <f>H111</f>
        <v>6483.2538031896547</v>
      </c>
      <c r="M111" s="494"/>
      <c r="N111" s="111" t="s">
        <v>269</v>
      </c>
      <c r="O111" s="483"/>
      <c r="P111" s="120">
        <f>L111</f>
        <v>6483.2538031896547</v>
      </c>
      <c r="Q111" s="465"/>
      <c r="R111" s="15"/>
    </row>
    <row r="112" spans="1:18" s="16" customFormat="1" ht="48" customHeight="1" x14ac:dyDescent="0.25">
      <c r="A112" s="467" t="s">
        <v>301</v>
      </c>
      <c r="B112" s="468"/>
      <c r="C112" s="468"/>
      <c r="D112" s="468"/>
      <c r="E112" s="468"/>
      <c r="F112" s="468"/>
      <c r="G112" s="469"/>
      <c r="H112" s="45">
        <f>SUM(H111:H111)</f>
        <v>6483.2538031896547</v>
      </c>
      <c r="I112" s="461" t="s">
        <v>302</v>
      </c>
      <c r="J112" s="462"/>
      <c r="K112" s="462"/>
      <c r="L112" s="462"/>
      <c r="M112" s="112"/>
      <c r="N112" s="108"/>
      <c r="O112" s="108" t="str">
        <f>IF(P112&gt;O110,"CUMPLE","NO CUMPLE")</f>
        <v>CUMPLE</v>
      </c>
      <c r="P112" s="118">
        <f>SUM(P110:P111)</f>
        <v>6483.2538031896547</v>
      </c>
      <c r="Q112" s="466"/>
      <c r="R112" s="102" t="str">
        <f>+IF(AND(M110="CUMPLE",C107="CUMPLE",Q110="CUMPLE"),"HABILITADO","NO HABILITADO")</f>
        <v>HABILITADO</v>
      </c>
    </row>
    <row r="113" spans="1:18" ht="16.5" thickBot="1" x14ac:dyDescent="0.3">
      <c r="A113" s="3"/>
      <c r="B113" s="3"/>
      <c r="C113" s="3"/>
      <c r="D113" s="3"/>
      <c r="E113" s="3"/>
      <c r="F113" s="3"/>
      <c r="G113" s="3"/>
      <c r="H113" s="3"/>
      <c r="I113" s="3"/>
      <c r="J113" s="3"/>
      <c r="K113" s="3"/>
      <c r="L113" s="3"/>
      <c r="M113" s="3"/>
      <c r="N113" s="4"/>
      <c r="O113" s="4"/>
      <c r="P113" s="4"/>
      <c r="Q113" s="4"/>
      <c r="R113" s="4"/>
    </row>
    <row r="114" spans="1:18" ht="30.75" customHeight="1" thickBot="1" x14ac:dyDescent="0.3">
      <c r="A114" s="436">
        <f>1+A103</f>
        <v>9</v>
      </c>
      <c r="B114" s="437"/>
      <c r="C114" s="437"/>
      <c r="D114" s="438"/>
      <c r="E114" s="439" t="str">
        <f>VLOOKUP(A114,'LISTA DE OFERENTES'!$A$4:$B$84,2,FALSE)</f>
        <v>CONSORCIO SANTA MARTA 03</v>
      </c>
      <c r="F114" s="440"/>
      <c r="G114" s="440"/>
      <c r="H114" s="440"/>
      <c r="I114" s="440"/>
      <c r="J114" s="440"/>
      <c r="K114" s="440"/>
      <c r="L114" s="440"/>
      <c r="M114" s="440"/>
      <c r="N114" s="440"/>
      <c r="O114" s="440"/>
      <c r="P114" s="440"/>
      <c r="Q114" s="440"/>
      <c r="R114" s="441"/>
    </row>
    <row r="115" spans="1:18" ht="40.5" customHeight="1" x14ac:dyDescent="0.25">
      <c r="A115" s="12" t="s">
        <v>273</v>
      </c>
      <c r="B115" s="48">
        <v>2</v>
      </c>
      <c r="C115" s="13" t="s">
        <v>274</v>
      </c>
      <c r="D115" s="44">
        <f>+$E$909</f>
        <v>3821.223606153846</v>
      </c>
      <c r="E115" s="442"/>
      <c r="F115" s="442"/>
      <c r="G115" s="442"/>
      <c r="H115" s="442"/>
      <c r="I115" s="442"/>
      <c r="J115" s="442"/>
      <c r="K115" s="442"/>
      <c r="L115" s="442"/>
      <c r="M115" s="442"/>
      <c r="N115" s="442"/>
      <c r="O115" s="442"/>
      <c r="P115" s="442"/>
      <c r="Q115" s="442"/>
      <c r="R115" s="443"/>
    </row>
    <row r="116" spans="1:18" ht="23.25" customHeight="1" x14ac:dyDescent="0.25">
      <c r="A116" s="446" t="s">
        <v>275</v>
      </c>
      <c r="B116" s="447"/>
      <c r="C116" s="99">
        <f>IF(B115&lt;3,0.75,IF(B115&lt;5,1.2,1.5))</f>
        <v>0.75</v>
      </c>
      <c r="D116" s="98">
        <f>$D$909*C116</f>
        <v>2865.9177046153845</v>
      </c>
      <c r="E116" s="442"/>
      <c r="F116" s="442"/>
      <c r="G116" s="442"/>
      <c r="H116" s="442"/>
      <c r="I116" s="442"/>
      <c r="J116" s="442"/>
      <c r="K116" s="442"/>
      <c r="L116" s="442"/>
      <c r="M116" s="442"/>
      <c r="N116" s="442"/>
      <c r="O116" s="442"/>
      <c r="P116" s="442"/>
      <c r="Q116" s="442"/>
      <c r="R116" s="443"/>
    </row>
    <row r="117" spans="1:18" ht="34.5" customHeight="1" x14ac:dyDescent="0.25">
      <c r="A117" s="446" t="s">
        <v>276</v>
      </c>
      <c r="B117" s="447"/>
      <c r="C117" s="448">
        <v>45625</v>
      </c>
      <c r="D117" s="449"/>
      <c r="E117" s="442"/>
      <c r="F117" s="442"/>
      <c r="G117" s="442"/>
      <c r="H117" s="442"/>
      <c r="I117" s="442"/>
      <c r="J117" s="442"/>
      <c r="K117" s="442"/>
      <c r="L117" s="442"/>
      <c r="M117" s="442"/>
      <c r="N117" s="442"/>
      <c r="O117" s="442"/>
      <c r="P117" s="442"/>
      <c r="Q117" s="442"/>
      <c r="R117" s="443"/>
    </row>
    <row r="118" spans="1:18" ht="33" customHeight="1" thickBot="1" x14ac:dyDescent="0.3">
      <c r="A118" s="450" t="s">
        <v>277</v>
      </c>
      <c r="B118" s="451"/>
      <c r="C118" s="452" t="str">
        <f>+IF(H127&gt;D116,"CUMPLE","NO CUMPLE")</f>
        <v>CUMPLE</v>
      </c>
      <c r="D118" s="453"/>
      <c r="E118" s="444"/>
      <c r="F118" s="444"/>
      <c r="G118" s="444"/>
      <c r="H118" s="444"/>
      <c r="I118" s="444"/>
      <c r="J118" s="444"/>
      <c r="K118" s="444"/>
      <c r="L118" s="444"/>
      <c r="M118" s="444"/>
      <c r="N118" s="444"/>
      <c r="O118" s="444"/>
      <c r="P118" s="444"/>
      <c r="Q118" s="444"/>
      <c r="R118" s="445"/>
    </row>
    <row r="119" spans="1:18" ht="55.5" customHeight="1" thickBot="1" x14ac:dyDescent="0.3">
      <c r="A119" s="497" t="s">
        <v>278</v>
      </c>
      <c r="B119" s="498"/>
      <c r="C119" s="498"/>
      <c r="D119" s="498"/>
      <c r="E119" s="498"/>
      <c r="F119" s="498"/>
      <c r="G119" s="498"/>
      <c r="H119" s="499"/>
      <c r="I119" s="124" t="s">
        <v>279</v>
      </c>
      <c r="J119" s="124" t="s">
        <v>280</v>
      </c>
      <c r="K119" s="495" t="s">
        <v>281</v>
      </c>
      <c r="L119" s="496"/>
      <c r="M119" s="463" t="s">
        <v>282</v>
      </c>
      <c r="N119" s="463" t="s">
        <v>283</v>
      </c>
      <c r="O119" s="478" t="s">
        <v>284</v>
      </c>
      <c r="P119" s="479"/>
      <c r="Q119" s="463" t="s">
        <v>285</v>
      </c>
      <c r="R119" s="470" t="s">
        <v>286</v>
      </c>
    </row>
    <row r="120" spans="1:18" ht="110.25" customHeight="1" thickBot="1" x14ac:dyDescent="0.3">
      <c r="A120" s="121" t="s">
        <v>287</v>
      </c>
      <c r="B120" s="472" t="s">
        <v>288</v>
      </c>
      <c r="C120" s="473"/>
      <c r="D120" s="123" t="s">
        <v>289</v>
      </c>
      <c r="E120" s="123" t="s">
        <v>290</v>
      </c>
      <c r="F120" s="123" t="s">
        <v>291</v>
      </c>
      <c r="G120" s="122" t="s">
        <v>292</v>
      </c>
      <c r="H120" s="122" t="s">
        <v>293</v>
      </c>
      <c r="I120" s="127" t="s">
        <v>294</v>
      </c>
      <c r="J120" s="127" t="s">
        <v>295</v>
      </c>
      <c r="K120" s="125"/>
      <c r="L120" s="126" t="s">
        <v>296</v>
      </c>
      <c r="M120" s="464"/>
      <c r="N120" s="464"/>
      <c r="O120" s="480"/>
      <c r="P120" s="481"/>
      <c r="Q120" s="464"/>
      <c r="R120" s="471"/>
    </row>
    <row r="121" spans="1:18" ht="15.75" customHeight="1" x14ac:dyDescent="0.25">
      <c r="A121" s="113" t="str">
        <f>VLOOKUP(A114,'LISTA DE OFERENTES'!$A$4:$H$84,5,FALSE)</f>
        <v> CONSTRUCTORA VALHER S.A.S. - 90%</v>
      </c>
      <c r="B121" s="114"/>
      <c r="C121" s="114"/>
      <c r="D121" s="114"/>
      <c r="E121" s="114"/>
      <c r="F121" s="114"/>
      <c r="G121" s="114"/>
      <c r="H121" s="114"/>
      <c r="I121" s="114"/>
      <c r="J121" s="114"/>
      <c r="K121" s="476">
        <f>$D$909/2</f>
        <v>1910.611803076923</v>
      </c>
      <c r="L121" s="115"/>
      <c r="M121" s="493" t="s">
        <v>269</v>
      </c>
      <c r="N121" s="116"/>
      <c r="O121" s="482">
        <f>$D$909*0.5</f>
        <v>1910.611803076923</v>
      </c>
      <c r="P121" s="119"/>
      <c r="Q121" s="465" t="s">
        <v>269</v>
      </c>
      <c r="R121" s="117"/>
    </row>
    <row r="122" spans="1:18" s="16" customFormat="1" ht="45" x14ac:dyDescent="0.25">
      <c r="A122" s="100" t="s">
        <v>334</v>
      </c>
      <c r="B122" s="474" t="s">
        <v>335</v>
      </c>
      <c r="C122" s="475"/>
      <c r="D122" s="137">
        <v>1394729666</v>
      </c>
      <c r="E122" s="78">
        <v>2015</v>
      </c>
      <c r="F122" s="8">
        <f>D122/(VLOOKUP(E122,$D$930:$E$963,2,FALSE))</f>
        <v>2164.5529075812833</v>
      </c>
      <c r="G122" s="2">
        <v>0.9</v>
      </c>
      <c r="H122" s="8">
        <f>G122*F122</f>
        <v>1948.097616823155</v>
      </c>
      <c r="I122" s="58">
        <v>42028</v>
      </c>
      <c r="J122" s="79" t="s">
        <v>305</v>
      </c>
      <c r="K122" s="477"/>
      <c r="L122" s="103">
        <f>H122</f>
        <v>1948.097616823155</v>
      </c>
      <c r="M122" s="494"/>
      <c r="N122" s="111" t="s">
        <v>269</v>
      </c>
      <c r="O122" s="483"/>
      <c r="P122" s="120">
        <f>L122</f>
        <v>1948.097616823155</v>
      </c>
      <c r="Q122" s="465"/>
      <c r="R122" s="15"/>
    </row>
    <row r="123" spans="1:18" s="16" customFormat="1" ht="75" x14ac:dyDescent="0.25">
      <c r="A123" s="100" t="s">
        <v>336</v>
      </c>
      <c r="B123" s="474" t="s">
        <v>337</v>
      </c>
      <c r="C123" s="475"/>
      <c r="D123" s="137">
        <v>884189065</v>
      </c>
      <c r="E123" s="78">
        <v>2012</v>
      </c>
      <c r="F123" s="8">
        <f>D123/(VLOOKUP(E123,$D$930:$E$963,2,FALSE))</f>
        <v>1560.2418651844009</v>
      </c>
      <c r="G123" s="2">
        <v>0.85</v>
      </c>
      <c r="H123" s="8">
        <f>G123*F123</f>
        <v>1326.2055854067407</v>
      </c>
      <c r="I123" s="58">
        <v>41250</v>
      </c>
      <c r="J123" s="79" t="s">
        <v>305</v>
      </c>
      <c r="K123" s="477"/>
      <c r="L123" s="103">
        <f>H123</f>
        <v>1326.2055854067407</v>
      </c>
      <c r="M123" s="494"/>
      <c r="N123" s="111" t="s">
        <v>269</v>
      </c>
      <c r="O123" s="483"/>
      <c r="P123" s="120"/>
      <c r="Q123" s="465"/>
      <c r="R123" s="80"/>
    </row>
    <row r="124" spans="1:18" ht="15.75" customHeight="1" x14ac:dyDescent="0.25">
      <c r="A124" s="113" t="s">
        <v>338</v>
      </c>
      <c r="B124" s="114"/>
      <c r="C124" s="114"/>
      <c r="D124" s="114"/>
      <c r="E124" s="114"/>
      <c r="F124" s="114"/>
      <c r="G124" s="114"/>
      <c r="H124" s="114"/>
      <c r="I124" s="114"/>
      <c r="J124" s="114"/>
      <c r="K124" s="477"/>
      <c r="L124" s="115"/>
      <c r="M124" s="494"/>
      <c r="N124" s="116"/>
      <c r="O124" s="483"/>
      <c r="P124" s="119"/>
      <c r="Q124" s="465"/>
      <c r="R124" s="117"/>
    </row>
    <row r="125" spans="1:18" s="16" customFormat="1" ht="45" x14ac:dyDescent="0.25">
      <c r="A125" s="100" t="s">
        <v>334</v>
      </c>
      <c r="B125" s="474" t="s">
        <v>335</v>
      </c>
      <c r="C125" s="475"/>
      <c r="D125" s="137">
        <v>1394729666</v>
      </c>
      <c r="E125" s="78">
        <v>2015</v>
      </c>
      <c r="F125" s="8">
        <f>D125/(VLOOKUP(E125,$D$930:$E$963,2,FALSE))</f>
        <v>2164.5529075812833</v>
      </c>
      <c r="G125" s="2">
        <v>0.1</v>
      </c>
      <c r="H125" s="8">
        <f>G125*F125</f>
        <v>216.45529075812834</v>
      </c>
      <c r="I125" s="58">
        <v>42028</v>
      </c>
      <c r="J125" s="79" t="s">
        <v>305</v>
      </c>
      <c r="K125" s="477"/>
      <c r="L125" s="103">
        <f>H125</f>
        <v>216.45529075812834</v>
      </c>
      <c r="M125" s="494"/>
      <c r="N125" s="111" t="s">
        <v>269</v>
      </c>
      <c r="O125" s="483"/>
      <c r="P125" s="120">
        <f>L125</f>
        <v>216.45529075812834</v>
      </c>
      <c r="Q125" s="465"/>
      <c r="R125" s="15"/>
    </row>
    <row r="126" spans="1:18" s="16" customFormat="1" ht="75" x14ac:dyDescent="0.25">
      <c r="A126" s="100" t="s">
        <v>336</v>
      </c>
      <c r="B126" s="474" t="s">
        <v>337</v>
      </c>
      <c r="C126" s="475"/>
      <c r="D126" s="137">
        <v>884189065</v>
      </c>
      <c r="E126" s="78">
        <v>2012</v>
      </c>
      <c r="F126" s="8">
        <f>D126/(VLOOKUP(E126,$D$930:$E$963,2,FALSE))</f>
        <v>1560.2418651844009</v>
      </c>
      <c r="G126" s="2">
        <v>0.15</v>
      </c>
      <c r="H126" s="8">
        <f>G126*F126</f>
        <v>234.03627977766013</v>
      </c>
      <c r="I126" s="58">
        <v>41250</v>
      </c>
      <c r="J126" s="79" t="s">
        <v>305</v>
      </c>
      <c r="K126" s="477"/>
      <c r="L126" s="103">
        <f>H126</f>
        <v>234.03627977766013</v>
      </c>
      <c r="M126" s="494"/>
      <c r="N126" s="111" t="s">
        <v>269</v>
      </c>
      <c r="O126" s="483"/>
      <c r="P126" s="120"/>
      <c r="Q126" s="465"/>
      <c r="R126" s="80"/>
    </row>
    <row r="127" spans="1:18" s="16" customFormat="1" ht="48" customHeight="1" x14ac:dyDescent="0.25">
      <c r="A127" s="467" t="s">
        <v>301</v>
      </c>
      <c r="B127" s="468"/>
      <c r="C127" s="468"/>
      <c r="D127" s="468"/>
      <c r="E127" s="468"/>
      <c r="F127" s="468"/>
      <c r="G127" s="469"/>
      <c r="H127" s="45">
        <f>SUM(H122:H126)</f>
        <v>3724.7947727656842</v>
      </c>
      <c r="I127" s="461" t="s">
        <v>302</v>
      </c>
      <c r="J127" s="462"/>
      <c r="K127" s="462"/>
      <c r="L127" s="462"/>
      <c r="M127" s="112"/>
      <c r="N127" s="108" t="s">
        <v>269</v>
      </c>
      <c r="O127" s="108" t="str">
        <f>IF(P127&gt;O121,"CUMPLE","NO CUMPLE")</f>
        <v>CUMPLE</v>
      </c>
      <c r="P127" s="118">
        <f>SUM(P121:P126)</f>
        <v>2164.5529075812833</v>
      </c>
      <c r="Q127" s="466"/>
      <c r="R127" s="102" t="str">
        <f>+IF(AND(M121="CUMPLE",C118="CUMPLE",Q121="CUMPLE"),"HABILITADO","NO HABILITADO")</f>
        <v>HABILITADO</v>
      </c>
    </row>
    <row r="128" spans="1:18" ht="16.5" thickBot="1" x14ac:dyDescent="0.3">
      <c r="A128" s="3"/>
      <c r="B128" s="3"/>
      <c r="C128" s="3"/>
      <c r="D128" s="3"/>
      <c r="E128" s="3"/>
      <c r="F128" s="3"/>
      <c r="G128" s="3"/>
      <c r="H128" s="3"/>
      <c r="I128" s="3"/>
      <c r="J128" s="3"/>
      <c r="K128" s="3"/>
      <c r="L128" s="3"/>
      <c r="M128" s="3"/>
      <c r="N128" s="4"/>
      <c r="O128" s="4"/>
      <c r="P128" s="4"/>
      <c r="Q128" s="4"/>
      <c r="R128" s="4"/>
    </row>
    <row r="129" spans="1:18" ht="30.75" customHeight="1" thickBot="1" x14ac:dyDescent="0.3">
      <c r="A129" s="436">
        <f>1+A114</f>
        <v>10</v>
      </c>
      <c r="B129" s="437"/>
      <c r="C129" s="437"/>
      <c r="D129" s="438"/>
      <c r="E129" s="439" t="str">
        <f>VLOOKUP(A129,'LISTA DE OFERENTES'!$A$4:$B$84,2,FALSE)</f>
        <v>CONSORCIO CONSTRUCTORES DEL OCCIDENTE</v>
      </c>
      <c r="F129" s="440"/>
      <c r="G129" s="440"/>
      <c r="H129" s="440"/>
      <c r="I129" s="440"/>
      <c r="J129" s="440"/>
      <c r="K129" s="440"/>
      <c r="L129" s="440"/>
      <c r="M129" s="440"/>
      <c r="N129" s="440"/>
      <c r="O129" s="440"/>
      <c r="P129" s="440"/>
      <c r="Q129" s="440"/>
      <c r="R129" s="441"/>
    </row>
    <row r="130" spans="1:18" ht="40.5" customHeight="1" x14ac:dyDescent="0.25">
      <c r="A130" s="12" t="s">
        <v>273</v>
      </c>
      <c r="B130" s="48">
        <v>3</v>
      </c>
      <c r="C130" s="13" t="s">
        <v>274</v>
      </c>
      <c r="D130" s="44">
        <f>+$E$909</f>
        <v>3821.223606153846</v>
      </c>
      <c r="E130" s="442"/>
      <c r="F130" s="442"/>
      <c r="G130" s="442"/>
      <c r="H130" s="442"/>
      <c r="I130" s="442"/>
      <c r="J130" s="442"/>
      <c r="K130" s="442"/>
      <c r="L130" s="442"/>
      <c r="M130" s="442"/>
      <c r="N130" s="442"/>
      <c r="O130" s="442"/>
      <c r="P130" s="442"/>
      <c r="Q130" s="442"/>
      <c r="R130" s="443"/>
    </row>
    <row r="131" spans="1:18" ht="23.25" customHeight="1" x14ac:dyDescent="0.25">
      <c r="A131" s="446" t="s">
        <v>275</v>
      </c>
      <c r="B131" s="447"/>
      <c r="C131" s="99">
        <f>IF(B130&lt;3,0.75,IF(B130&lt;5,1.2,1.5))</f>
        <v>1.2</v>
      </c>
      <c r="D131" s="98">
        <f>$D$909*C131</f>
        <v>4585.4683273846149</v>
      </c>
      <c r="E131" s="442"/>
      <c r="F131" s="442"/>
      <c r="G131" s="442"/>
      <c r="H131" s="442"/>
      <c r="I131" s="442"/>
      <c r="J131" s="442"/>
      <c r="K131" s="442"/>
      <c r="L131" s="442"/>
      <c r="M131" s="442"/>
      <c r="N131" s="442"/>
      <c r="O131" s="442"/>
      <c r="P131" s="442"/>
      <c r="Q131" s="442"/>
      <c r="R131" s="443"/>
    </row>
    <row r="132" spans="1:18" ht="34.5" customHeight="1" x14ac:dyDescent="0.25">
      <c r="A132" s="446" t="s">
        <v>276</v>
      </c>
      <c r="B132" s="447"/>
      <c r="C132" s="448">
        <v>45625</v>
      </c>
      <c r="D132" s="449"/>
      <c r="E132" s="442"/>
      <c r="F132" s="442"/>
      <c r="G132" s="442"/>
      <c r="H132" s="442"/>
      <c r="I132" s="442"/>
      <c r="J132" s="442"/>
      <c r="K132" s="442"/>
      <c r="L132" s="442"/>
      <c r="M132" s="442"/>
      <c r="N132" s="442"/>
      <c r="O132" s="442"/>
      <c r="P132" s="442"/>
      <c r="Q132" s="442"/>
      <c r="R132" s="443"/>
    </row>
    <row r="133" spans="1:18" ht="33" customHeight="1" thickBot="1" x14ac:dyDescent="0.3">
      <c r="A133" s="450" t="s">
        <v>277</v>
      </c>
      <c r="B133" s="451"/>
      <c r="C133" s="452" t="str">
        <f>+IF(H143&gt;D131,"CUMPLE","NO CUMPLE")</f>
        <v>CUMPLE</v>
      </c>
      <c r="D133" s="453"/>
      <c r="E133" s="444"/>
      <c r="F133" s="444"/>
      <c r="G133" s="444"/>
      <c r="H133" s="444"/>
      <c r="I133" s="444"/>
      <c r="J133" s="444"/>
      <c r="K133" s="444"/>
      <c r="L133" s="444"/>
      <c r="M133" s="444"/>
      <c r="N133" s="444"/>
      <c r="O133" s="444"/>
      <c r="P133" s="444"/>
      <c r="Q133" s="444"/>
      <c r="R133" s="445"/>
    </row>
    <row r="134" spans="1:18" ht="55.5" customHeight="1" thickBot="1" x14ac:dyDescent="0.3">
      <c r="A134" s="497" t="s">
        <v>278</v>
      </c>
      <c r="B134" s="498"/>
      <c r="C134" s="498"/>
      <c r="D134" s="498"/>
      <c r="E134" s="498"/>
      <c r="F134" s="498"/>
      <c r="G134" s="498"/>
      <c r="H134" s="499"/>
      <c r="I134" s="124" t="s">
        <v>279</v>
      </c>
      <c r="J134" s="124" t="s">
        <v>280</v>
      </c>
      <c r="K134" s="495" t="s">
        <v>281</v>
      </c>
      <c r="L134" s="496"/>
      <c r="M134" s="463" t="s">
        <v>282</v>
      </c>
      <c r="N134" s="463" t="s">
        <v>283</v>
      </c>
      <c r="O134" s="478" t="s">
        <v>284</v>
      </c>
      <c r="P134" s="479"/>
      <c r="Q134" s="463" t="s">
        <v>285</v>
      </c>
      <c r="R134" s="470" t="s">
        <v>286</v>
      </c>
    </row>
    <row r="135" spans="1:18" ht="110.25" customHeight="1" thickBot="1" x14ac:dyDescent="0.3">
      <c r="A135" s="121" t="s">
        <v>287</v>
      </c>
      <c r="B135" s="472" t="s">
        <v>288</v>
      </c>
      <c r="C135" s="473"/>
      <c r="D135" s="123" t="s">
        <v>289</v>
      </c>
      <c r="E135" s="123" t="s">
        <v>290</v>
      </c>
      <c r="F135" s="123" t="s">
        <v>291</v>
      </c>
      <c r="G135" s="122" t="s">
        <v>292</v>
      </c>
      <c r="H135" s="122" t="s">
        <v>293</v>
      </c>
      <c r="I135" s="127" t="s">
        <v>294</v>
      </c>
      <c r="J135" s="127" t="s">
        <v>295</v>
      </c>
      <c r="K135" s="125"/>
      <c r="L135" s="126" t="s">
        <v>296</v>
      </c>
      <c r="M135" s="464"/>
      <c r="N135" s="464"/>
      <c r="O135" s="480"/>
      <c r="P135" s="481"/>
      <c r="Q135" s="464"/>
      <c r="R135" s="471"/>
    </row>
    <row r="136" spans="1:18" ht="15.75" customHeight="1" x14ac:dyDescent="0.25">
      <c r="A136" s="113" t="str">
        <f>VLOOKUP(A129,'LISTA DE OFERENTES'!$A$4:$H$84,5,FALSE)</f>
        <v>BALER INGENIERIA S.A.S BIC - 90%</v>
      </c>
      <c r="B136" s="114"/>
      <c r="C136" s="114"/>
      <c r="D136" s="114"/>
      <c r="E136" s="114"/>
      <c r="F136" s="114"/>
      <c r="G136" s="114"/>
      <c r="H136" s="114"/>
      <c r="I136" s="114"/>
      <c r="J136" s="114"/>
      <c r="K136" s="476">
        <f>$D$909/2</f>
        <v>1910.611803076923</v>
      </c>
      <c r="L136" s="115"/>
      <c r="M136" s="493" t="s">
        <v>269</v>
      </c>
      <c r="N136" s="116"/>
      <c r="O136" s="482">
        <f>$D$909*0.5</f>
        <v>1910.611803076923</v>
      </c>
      <c r="P136" s="119"/>
      <c r="Q136" s="465" t="s">
        <v>269</v>
      </c>
      <c r="R136" s="117"/>
    </row>
    <row r="137" spans="1:18" s="16" customFormat="1" ht="60" x14ac:dyDescent="0.25">
      <c r="A137" s="100" t="s">
        <v>339</v>
      </c>
      <c r="B137" s="474" t="s">
        <v>340</v>
      </c>
      <c r="C137" s="475"/>
      <c r="D137" s="137">
        <v>2290362401</v>
      </c>
      <c r="E137" s="78">
        <v>2021</v>
      </c>
      <c r="F137" s="8">
        <f>D137/(VLOOKUP(E137,$D$930:$E$963,2,FALSE))</f>
        <v>2520.965168855927</v>
      </c>
      <c r="G137" s="2">
        <v>0.7</v>
      </c>
      <c r="H137" s="8">
        <f>G137*F137</f>
        <v>1764.6756181991489</v>
      </c>
      <c r="I137" s="58">
        <v>44550</v>
      </c>
      <c r="J137" s="79" t="s">
        <v>305</v>
      </c>
      <c r="K137" s="477"/>
      <c r="L137" s="103">
        <f>H137</f>
        <v>1764.6756181991489</v>
      </c>
      <c r="M137" s="494"/>
      <c r="N137" s="111" t="s">
        <v>269</v>
      </c>
      <c r="O137" s="483"/>
      <c r="P137" s="120"/>
      <c r="Q137" s="465"/>
      <c r="R137" s="15"/>
    </row>
    <row r="138" spans="1:18" s="16" customFormat="1" ht="105" x14ac:dyDescent="0.25">
      <c r="A138" s="100" t="s">
        <v>341</v>
      </c>
      <c r="B138" s="474" t="s">
        <v>342</v>
      </c>
      <c r="C138" s="475"/>
      <c r="D138" s="137">
        <v>1306922657</v>
      </c>
      <c r="E138" s="78">
        <v>2020</v>
      </c>
      <c r="F138" s="8">
        <f>D138/(VLOOKUP(E138,$D$930:$E$963,2,FALSE))</f>
        <v>1332.7010942663949</v>
      </c>
      <c r="G138" s="2">
        <v>0.5</v>
      </c>
      <c r="H138" s="8">
        <f>G138*F138</f>
        <v>666.35054713319744</v>
      </c>
      <c r="I138" s="58">
        <v>43875</v>
      </c>
      <c r="J138" s="79" t="s">
        <v>305</v>
      </c>
      <c r="K138" s="477"/>
      <c r="L138" s="103">
        <f>H138</f>
        <v>666.35054713319744</v>
      </c>
      <c r="M138" s="494"/>
      <c r="N138" s="111" t="s">
        <v>269</v>
      </c>
      <c r="O138" s="483"/>
      <c r="P138" s="120"/>
      <c r="Q138" s="465"/>
      <c r="R138" s="80"/>
    </row>
    <row r="139" spans="1:18" ht="15.75" customHeight="1" x14ac:dyDescent="0.25">
      <c r="A139" s="304" t="s">
        <v>53</v>
      </c>
      <c r="B139" s="305"/>
      <c r="C139" s="305"/>
      <c r="D139" s="305"/>
      <c r="E139" s="305"/>
      <c r="F139" s="305"/>
      <c r="G139" s="305"/>
      <c r="H139" s="305"/>
      <c r="I139" s="305"/>
      <c r="J139" s="305"/>
      <c r="K139" s="477"/>
      <c r="L139" s="115"/>
      <c r="M139" s="494"/>
      <c r="N139" s="116"/>
      <c r="O139" s="483"/>
      <c r="P139" s="119"/>
      <c r="Q139" s="465"/>
      <c r="R139" s="117"/>
    </row>
    <row r="140" spans="1:18" s="16" customFormat="1" ht="60" x14ac:dyDescent="0.25">
      <c r="A140" s="297" t="s">
        <v>339</v>
      </c>
      <c r="B140" s="513" t="s">
        <v>340</v>
      </c>
      <c r="C140" s="513"/>
      <c r="D140" s="298">
        <v>2290362401</v>
      </c>
      <c r="E140" s="299">
        <v>2021</v>
      </c>
      <c r="F140" s="300">
        <f>D140/(VLOOKUP(E140,$D$930:$E$963,2,FALSE))</f>
        <v>2520.965168855927</v>
      </c>
      <c r="G140" s="301">
        <v>0.3</v>
      </c>
      <c r="H140" s="300">
        <f>G140*F140</f>
        <v>756.28955065677803</v>
      </c>
      <c r="I140" s="302">
        <v>44550</v>
      </c>
      <c r="J140" s="303" t="s">
        <v>305</v>
      </c>
      <c r="K140" s="512"/>
      <c r="L140" s="103">
        <f>H140</f>
        <v>756.28955065677803</v>
      </c>
      <c r="M140" s="494"/>
      <c r="N140" s="111" t="s">
        <v>269</v>
      </c>
      <c r="O140" s="483"/>
      <c r="P140" s="120"/>
      <c r="Q140" s="465"/>
      <c r="R140" s="15"/>
    </row>
    <row r="141" spans="1:18" s="16" customFormat="1" ht="105" x14ac:dyDescent="0.25">
      <c r="A141" s="297" t="s">
        <v>341</v>
      </c>
      <c r="B141" s="513" t="s">
        <v>342</v>
      </c>
      <c r="C141" s="513"/>
      <c r="D141" s="298">
        <v>1306922657</v>
      </c>
      <c r="E141" s="299">
        <v>2020</v>
      </c>
      <c r="F141" s="300">
        <f>D141/(VLOOKUP(E141,$D$930:$E$963,2,FALSE))</f>
        <v>1332.7010942663949</v>
      </c>
      <c r="G141" s="301">
        <v>0.5</v>
      </c>
      <c r="H141" s="300">
        <f>G141*F141</f>
        <v>666.35054713319744</v>
      </c>
      <c r="I141" s="302">
        <v>43875</v>
      </c>
      <c r="J141" s="303" t="s">
        <v>305</v>
      </c>
      <c r="K141" s="512"/>
      <c r="L141" s="103">
        <f>H141</f>
        <v>666.35054713319744</v>
      </c>
      <c r="M141" s="494"/>
      <c r="N141" s="111" t="s">
        <v>269</v>
      </c>
      <c r="O141" s="483"/>
      <c r="P141" s="120"/>
      <c r="Q141" s="465"/>
      <c r="R141" s="15"/>
    </row>
    <row r="142" spans="1:18" s="16" customFormat="1" ht="30" x14ac:dyDescent="0.25">
      <c r="A142" s="306" t="s">
        <v>343</v>
      </c>
      <c r="B142" s="514" t="s">
        <v>344</v>
      </c>
      <c r="C142" s="515"/>
      <c r="D142" s="307">
        <v>5579144091</v>
      </c>
      <c r="E142" s="308">
        <v>2016</v>
      </c>
      <c r="F142" s="309">
        <f>D142/(VLOOKUP(E142,$D$930:$E$963,2,FALSE))</f>
        <v>8092.1076662001142</v>
      </c>
      <c r="G142" s="310">
        <v>0.95</v>
      </c>
      <c r="H142" s="309">
        <f>G142*F142</f>
        <v>7687.5022828901083</v>
      </c>
      <c r="I142" s="311">
        <v>42594</v>
      </c>
      <c r="J142" s="312" t="s">
        <v>305</v>
      </c>
      <c r="K142" s="477"/>
      <c r="L142" s="103">
        <f>H142</f>
        <v>7687.5022828901083</v>
      </c>
      <c r="M142" s="494"/>
      <c r="N142" s="111" t="s">
        <v>269</v>
      </c>
      <c r="O142" s="483"/>
      <c r="P142" s="120">
        <f>L142</f>
        <v>7687.5022828901083</v>
      </c>
      <c r="Q142" s="465"/>
      <c r="R142" s="80"/>
    </row>
    <row r="143" spans="1:18" s="16" customFormat="1" ht="48" customHeight="1" x14ac:dyDescent="0.25">
      <c r="A143" s="467" t="s">
        <v>301</v>
      </c>
      <c r="B143" s="468"/>
      <c r="C143" s="468"/>
      <c r="D143" s="468"/>
      <c r="E143" s="468"/>
      <c r="F143" s="468"/>
      <c r="G143" s="469"/>
      <c r="H143" s="45">
        <f>SUM(H137:H142)</f>
        <v>11541.16854601243</v>
      </c>
      <c r="I143" s="461" t="s">
        <v>302</v>
      </c>
      <c r="J143" s="462"/>
      <c r="K143" s="462"/>
      <c r="L143" s="462"/>
      <c r="M143" s="112"/>
      <c r="N143" s="108"/>
      <c r="O143" s="108" t="str">
        <f>IF(P143&gt;O136,"CUMPLE","NO CUMPLE")</f>
        <v>CUMPLE</v>
      </c>
      <c r="P143" s="118">
        <f>SUM(P136:P142)</f>
        <v>7687.5022828901083</v>
      </c>
      <c r="Q143" s="466"/>
      <c r="R143" s="102" t="str">
        <f>+IF(AND(M136="CUMPLE",C133="CUMPLE",Q136="CUMPLE"),"HABILITADO","NO HABILITADO")</f>
        <v>HABILITADO</v>
      </c>
    </row>
    <row r="144" spans="1:18" ht="16.5" thickBot="1" x14ac:dyDescent="0.3">
      <c r="A144" s="3"/>
      <c r="B144" s="3"/>
      <c r="C144" s="3"/>
      <c r="D144" s="3"/>
      <c r="E144" s="3"/>
      <c r="F144" s="3"/>
      <c r="G144" s="3"/>
      <c r="H144" s="3"/>
      <c r="I144" s="3"/>
      <c r="J144" s="3"/>
      <c r="K144" s="3"/>
      <c r="L144" s="3"/>
      <c r="M144" s="3"/>
      <c r="N144" s="4"/>
      <c r="O144" s="4"/>
      <c r="P144" s="4"/>
      <c r="Q144" s="4"/>
      <c r="R144" s="4"/>
    </row>
    <row r="145" spans="1:18" ht="30.75" customHeight="1" thickBot="1" x14ac:dyDescent="0.3">
      <c r="A145" s="436">
        <f>1+A129</f>
        <v>11</v>
      </c>
      <c r="B145" s="437"/>
      <c r="C145" s="437"/>
      <c r="D145" s="438"/>
      <c r="E145" s="439" t="str">
        <f>VLOOKUP(A145,'LISTA DE OFERENTES'!$A$4:$B$84,2,FALSE)</f>
        <v>VISUAR S.A.S</v>
      </c>
      <c r="F145" s="440"/>
      <c r="G145" s="440"/>
      <c r="H145" s="440"/>
      <c r="I145" s="440"/>
      <c r="J145" s="440"/>
      <c r="K145" s="440"/>
      <c r="L145" s="440"/>
      <c r="M145" s="440"/>
      <c r="N145" s="440"/>
      <c r="O145" s="440"/>
      <c r="P145" s="440"/>
      <c r="Q145" s="440"/>
      <c r="R145" s="441"/>
    </row>
    <row r="146" spans="1:18" ht="40.5" customHeight="1" x14ac:dyDescent="0.25">
      <c r="A146" s="12" t="s">
        <v>273</v>
      </c>
      <c r="B146" s="48">
        <v>2</v>
      </c>
      <c r="C146" s="13" t="s">
        <v>274</v>
      </c>
      <c r="D146" s="44">
        <f>+$E$909</f>
        <v>3821.223606153846</v>
      </c>
      <c r="E146" s="442"/>
      <c r="F146" s="442"/>
      <c r="G146" s="442"/>
      <c r="H146" s="442"/>
      <c r="I146" s="442"/>
      <c r="J146" s="442"/>
      <c r="K146" s="442"/>
      <c r="L146" s="442"/>
      <c r="M146" s="442"/>
      <c r="N146" s="442"/>
      <c r="O146" s="442"/>
      <c r="P146" s="442"/>
      <c r="Q146" s="442"/>
      <c r="R146" s="443"/>
    </row>
    <row r="147" spans="1:18" ht="23.25" customHeight="1" x14ac:dyDescent="0.25">
      <c r="A147" s="446" t="s">
        <v>275</v>
      </c>
      <c r="B147" s="447"/>
      <c r="C147" s="99">
        <f>IF(B146&lt;3,0.75,IF(B146&lt;5,1.2,1.5))</f>
        <v>0.75</v>
      </c>
      <c r="D147" s="98">
        <f>$D$909*C147</f>
        <v>2865.9177046153845</v>
      </c>
      <c r="E147" s="442"/>
      <c r="F147" s="442"/>
      <c r="G147" s="442"/>
      <c r="H147" s="442"/>
      <c r="I147" s="442"/>
      <c r="J147" s="442"/>
      <c r="K147" s="442"/>
      <c r="L147" s="442"/>
      <c r="M147" s="442"/>
      <c r="N147" s="442"/>
      <c r="O147" s="442"/>
      <c r="P147" s="442"/>
      <c r="Q147" s="442"/>
      <c r="R147" s="443"/>
    </row>
    <row r="148" spans="1:18" ht="34.5" customHeight="1" x14ac:dyDescent="0.25">
      <c r="A148" s="446" t="s">
        <v>276</v>
      </c>
      <c r="B148" s="447"/>
      <c r="C148" s="448">
        <v>45625</v>
      </c>
      <c r="D148" s="449"/>
      <c r="E148" s="442"/>
      <c r="F148" s="442"/>
      <c r="G148" s="442"/>
      <c r="H148" s="442"/>
      <c r="I148" s="442"/>
      <c r="J148" s="442"/>
      <c r="K148" s="442"/>
      <c r="L148" s="442"/>
      <c r="M148" s="442"/>
      <c r="N148" s="442"/>
      <c r="O148" s="442"/>
      <c r="P148" s="442"/>
      <c r="Q148" s="442"/>
      <c r="R148" s="443"/>
    </row>
    <row r="149" spans="1:18" ht="33" customHeight="1" thickBot="1" x14ac:dyDescent="0.3">
      <c r="A149" s="450" t="s">
        <v>277</v>
      </c>
      <c r="B149" s="451"/>
      <c r="C149" s="452" t="str">
        <f>+IF(H155&gt;D147,"CUMPLE","NO CUMPLE")</f>
        <v>CUMPLE</v>
      </c>
      <c r="D149" s="453"/>
      <c r="E149" s="444"/>
      <c r="F149" s="444"/>
      <c r="G149" s="444"/>
      <c r="H149" s="444"/>
      <c r="I149" s="444"/>
      <c r="J149" s="444"/>
      <c r="K149" s="444"/>
      <c r="L149" s="444"/>
      <c r="M149" s="444"/>
      <c r="N149" s="444"/>
      <c r="O149" s="444"/>
      <c r="P149" s="444"/>
      <c r="Q149" s="444"/>
      <c r="R149" s="445"/>
    </row>
    <row r="150" spans="1:18" ht="55.5" customHeight="1" thickBot="1" x14ac:dyDescent="0.3">
      <c r="A150" s="497" t="s">
        <v>278</v>
      </c>
      <c r="B150" s="498"/>
      <c r="C150" s="498"/>
      <c r="D150" s="498"/>
      <c r="E150" s="498"/>
      <c r="F150" s="498"/>
      <c r="G150" s="498"/>
      <c r="H150" s="499"/>
      <c r="I150" s="124" t="s">
        <v>279</v>
      </c>
      <c r="J150" s="124" t="s">
        <v>280</v>
      </c>
      <c r="K150" s="495" t="s">
        <v>281</v>
      </c>
      <c r="L150" s="496"/>
      <c r="M150" s="463" t="s">
        <v>282</v>
      </c>
      <c r="N150" s="463" t="s">
        <v>283</v>
      </c>
      <c r="O150" s="478" t="s">
        <v>284</v>
      </c>
      <c r="P150" s="479"/>
      <c r="Q150" s="463" t="s">
        <v>285</v>
      </c>
      <c r="R150" s="470" t="s">
        <v>286</v>
      </c>
    </row>
    <row r="151" spans="1:18" ht="110.25" customHeight="1" thickBot="1" x14ac:dyDescent="0.3">
      <c r="A151" s="121" t="s">
        <v>287</v>
      </c>
      <c r="B151" s="472" t="s">
        <v>288</v>
      </c>
      <c r="C151" s="473"/>
      <c r="D151" s="123" t="s">
        <v>289</v>
      </c>
      <c r="E151" s="123" t="s">
        <v>290</v>
      </c>
      <c r="F151" s="123" t="s">
        <v>291</v>
      </c>
      <c r="G151" s="122" t="s">
        <v>292</v>
      </c>
      <c r="H151" s="122" t="s">
        <v>293</v>
      </c>
      <c r="I151" s="127" t="s">
        <v>294</v>
      </c>
      <c r="J151" s="127" t="s">
        <v>295</v>
      </c>
      <c r="K151" s="125"/>
      <c r="L151" s="126" t="s">
        <v>296</v>
      </c>
      <c r="M151" s="464"/>
      <c r="N151" s="464"/>
      <c r="O151" s="480"/>
      <c r="P151" s="481"/>
      <c r="Q151" s="464"/>
      <c r="R151" s="471"/>
    </row>
    <row r="152" spans="1:18" ht="15.75" customHeight="1" x14ac:dyDescent="0.25">
      <c r="A152" s="113" t="str">
        <f>VLOOKUP(A145,'LISTA DE OFERENTES'!$A$4:$H$84,5,FALSE)</f>
        <v>VISUAR S.A.S - 100%</v>
      </c>
      <c r="B152" s="114"/>
      <c r="C152" s="114"/>
      <c r="D152" s="114"/>
      <c r="E152" s="114"/>
      <c r="F152" s="114"/>
      <c r="G152" s="114"/>
      <c r="H152" s="114"/>
      <c r="I152" s="114"/>
      <c r="J152" s="114"/>
      <c r="K152" s="476">
        <f>$D$909/2</f>
        <v>1910.611803076923</v>
      </c>
      <c r="L152" s="115"/>
      <c r="M152" s="493" t="s">
        <v>269</v>
      </c>
      <c r="N152" s="116"/>
      <c r="O152" s="482">
        <f>$D$909*0.5</f>
        <v>1910.611803076923</v>
      </c>
      <c r="P152" s="119"/>
      <c r="Q152" s="465" t="s">
        <v>269</v>
      </c>
      <c r="R152" s="117"/>
    </row>
    <row r="153" spans="1:18" s="16" customFormat="1" ht="105" x14ac:dyDescent="0.25">
      <c r="A153" s="100" t="s">
        <v>345</v>
      </c>
      <c r="B153" s="474" t="s">
        <v>346</v>
      </c>
      <c r="C153" s="475"/>
      <c r="D153" s="137">
        <v>1665000000</v>
      </c>
      <c r="E153" s="78">
        <v>2014</v>
      </c>
      <c r="F153" s="8">
        <f>D153/(VLOOKUP(E153,$D$930:$E$963,2,FALSE))</f>
        <v>2702.9220779220777</v>
      </c>
      <c r="G153" s="2">
        <v>1</v>
      </c>
      <c r="H153" s="8">
        <f>G153*F153</f>
        <v>2702.9220779220777</v>
      </c>
      <c r="I153" s="58">
        <v>41998</v>
      </c>
      <c r="J153" s="79" t="s">
        <v>305</v>
      </c>
      <c r="K153" s="477"/>
      <c r="L153" s="103">
        <f>H153</f>
        <v>2702.9220779220777</v>
      </c>
      <c r="M153" s="494"/>
      <c r="N153" s="111" t="s">
        <v>269</v>
      </c>
      <c r="O153" s="483"/>
      <c r="P153" s="120"/>
      <c r="Q153" s="465"/>
      <c r="R153" s="15"/>
    </row>
    <row r="154" spans="1:18" s="16" customFormat="1" ht="75" x14ac:dyDescent="0.25">
      <c r="A154" s="100" t="s">
        <v>347</v>
      </c>
      <c r="B154" s="474" t="s">
        <v>348</v>
      </c>
      <c r="C154" s="475"/>
      <c r="D154" s="137">
        <v>3135596061</v>
      </c>
      <c r="E154" s="78">
        <v>2022</v>
      </c>
      <c r="F154" s="8">
        <f>D154/(VLOOKUP(E154,$D$930:$E$963,2,FALSE))</f>
        <v>3135.5960610000002</v>
      </c>
      <c r="G154" s="2">
        <v>1</v>
      </c>
      <c r="H154" s="8">
        <f>G154*F154</f>
        <v>3135.5960610000002</v>
      </c>
      <c r="I154" s="58">
        <v>44860</v>
      </c>
      <c r="J154" s="79" t="s">
        <v>305</v>
      </c>
      <c r="K154" s="477"/>
      <c r="L154" s="103">
        <f>H154</f>
        <v>3135.5960610000002</v>
      </c>
      <c r="M154" s="494"/>
      <c r="N154" s="111" t="s">
        <v>269</v>
      </c>
      <c r="O154" s="483"/>
      <c r="P154" s="120">
        <f>L154</f>
        <v>3135.5960610000002</v>
      </c>
      <c r="Q154" s="465"/>
      <c r="R154" s="80"/>
    </row>
    <row r="155" spans="1:18" s="16" customFormat="1" ht="48" customHeight="1" x14ac:dyDescent="0.25">
      <c r="A155" s="467" t="s">
        <v>301</v>
      </c>
      <c r="B155" s="468"/>
      <c r="C155" s="468"/>
      <c r="D155" s="468"/>
      <c r="E155" s="468"/>
      <c r="F155" s="468"/>
      <c r="G155" s="469"/>
      <c r="H155" s="45">
        <f>SUM(H153:H154)</f>
        <v>5838.5181389220779</v>
      </c>
      <c r="I155" s="461" t="s">
        <v>302</v>
      </c>
      <c r="J155" s="462"/>
      <c r="K155" s="462"/>
      <c r="L155" s="462"/>
      <c r="M155" s="112"/>
      <c r="N155" s="108" t="s">
        <v>269</v>
      </c>
      <c r="O155" s="108" t="str">
        <f>IF(P155&gt;O152,"CUMPLE","NO CUMPLE")</f>
        <v>CUMPLE</v>
      </c>
      <c r="P155" s="118">
        <f>SUM(P152:P154)</f>
        <v>3135.5960610000002</v>
      </c>
      <c r="Q155" s="466"/>
      <c r="R155" s="102" t="str">
        <f>+IF(AND(M152="CUMPLE",C149="CUMPLE",Q152="CUMPLE"),"HABILITADO","NO HABILITADO")</f>
        <v>HABILITADO</v>
      </c>
    </row>
    <row r="156" spans="1:18" ht="16.5" thickBot="1" x14ac:dyDescent="0.3">
      <c r="A156" s="3"/>
      <c r="B156" s="3"/>
      <c r="C156" s="3"/>
      <c r="D156" s="3"/>
      <c r="E156" s="3"/>
      <c r="F156" s="3"/>
      <c r="G156" s="3"/>
      <c r="H156" s="3"/>
      <c r="I156" s="3"/>
      <c r="J156" s="3"/>
      <c r="K156" s="3"/>
      <c r="L156" s="3"/>
      <c r="M156" s="3"/>
      <c r="N156" s="4"/>
      <c r="O156" s="4"/>
      <c r="P156" s="4"/>
      <c r="Q156" s="4"/>
      <c r="R156" s="4"/>
    </row>
    <row r="157" spans="1:18" ht="30.75" customHeight="1" thickBot="1" x14ac:dyDescent="0.3">
      <c r="A157" s="436">
        <f>1+A145</f>
        <v>12</v>
      </c>
      <c r="B157" s="437"/>
      <c r="C157" s="437"/>
      <c r="D157" s="438"/>
      <c r="E157" s="439" t="str">
        <f>VLOOKUP(A157,'LISTA DE OFERENTES'!$A$4:$B$84,2,FALSE)</f>
        <v>CONSORCIO MANTENIMIENTO A&amp;S</v>
      </c>
      <c r="F157" s="440"/>
      <c r="G157" s="440"/>
      <c r="H157" s="440"/>
      <c r="I157" s="440"/>
      <c r="J157" s="440"/>
      <c r="K157" s="440"/>
      <c r="L157" s="440"/>
      <c r="M157" s="440"/>
      <c r="N157" s="440"/>
      <c r="O157" s="440"/>
      <c r="P157" s="440"/>
      <c r="Q157" s="440"/>
      <c r="R157" s="441"/>
    </row>
    <row r="158" spans="1:18" ht="40.5" customHeight="1" x14ac:dyDescent="0.25">
      <c r="A158" s="12" t="s">
        <v>273</v>
      </c>
      <c r="B158" s="48">
        <v>2</v>
      </c>
      <c r="C158" s="13" t="s">
        <v>274</v>
      </c>
      <c r="D158" s="44">
        <f>+$E$909</f>
        <v>3821.223606153846</v>
      </c>
      <c r="E158" s="442"/>
      <c r="F158" s="442"/>
      <c r="G158" s="442"/>
      <c r="H158" s="442"/>
      <c r="I158" s="442"/>
      <c r="J158" s="442"/>
      <c r="K158" s="442"/>
      <c r="L158" s="442"/>
      <c r="M158" s="442"/>
      <c r="N158" s="442"/>
      <c r="O158" s="442"/>
      <c r="P158" s="442"/>
      <c r="Q158" s="442"/>
      <c r="R158" s="443"/>
    </row>
    <row r="159" spans="1:18" ht="23.25" customHeight="1" x14ac:dyDescent="0.25">
      <c r="A159" s="446" t="s">
        <v>275</v>
      </c>
      <c r="B159" s="447"/>
      <c r="C159" s="99">
        <f>IF(B158&lt;3,0.75,IF(B158&lt;5,1.2,1.5))</f>
        <v>0.75</v>
      </c>
      <c r="D159" s="98">
        <f>$D$909*C159</f>
        <v>2865.9177046153845</v>
      </c>
      <c r="E159" s="442"/>
      <c r="F159" s="442"/>
      <c r="G159" s="442"/>
      <c r="H159" s="442"/>
      <c r="I159" s="442"/>
      <c r="J159" s="442"/>
      <c r="K159" s="442"/>
      <c r="L159" s="442"/>
      <c r="M159" s="442"/>
      <c r="N159" s="442"/>
      <c r="O159" s="442"/>
      <c r="P159" s="442"/>
      <c r="Q159" s="442"/>
      <c r="R159" s="443"/>
    </row>
    <row r="160" spans="1:18" ht="34.5" customHeight="1" x14ac:dyDescent="0.25">
      <c r="A160" s="446" t="s">
        <v>276</v>
      </c>
      <c r="B160" s="447"/>
      <c r="C160" s="448">
        <v>45625</v>
      </c>
      <c r="D160" s="449"/>
      <c r="E160" s="442"/>
      <c r="F160" s="442"/>
      <c r="G160" s="442"/>
      <c r="H160" s="442"/>
      <c r="I160" s="442"/>
      <c r="J160" s="442"/>
      <c r="K160" s="442"/>
      <c r="L160" s="442"/>
      <c r="M160" s="442"/>
      <c r="N160" s="442"/>
      <c r="O160" s="442"/>
      <c r="P160" s="442"/>
      <c r="Q160" s="442"/>
      <c r="R160" s="443"/>
    </row>
    <row r="161" spans="1:18" ht="33" customHeight="1" thickBot="1" x14ac:dyDescent="0.3">
      <c r="A161" s="450" t="s">
        <v>277</v>
      </c>
      <c r="B161" s="451"/>
      <c r="C161" s="452" t="str">
        <f>+IF(H168&gt;D159,"CUMPLE","NO CUMPLE")</f>
        <v>CUMPLE</v>
      </c>
      <c r="D161" s="453"/>
      <c r="E161" s="444"/>
      <c r="F161" s="444"/>
      <c r="G161" s="444"/>
      <c r="H161" s="444"/>
      <c r="I161" s="444"/>
      <c r="J161" s="444"/>
      <c r="K161" s="444"/>
      <c r="L161" s="444"/>
      <c r="M161" s="444"/>
      <c r="N161" s="444"/>
      <c r="O161" s="444"/>
      <c r="P161" s="444"/>
      <c r="Q161" s="444"/>
      <c r="R161" s="445"/>
    </row>
    <row r="162" spans="1:18" ht="55.5" customHeight="1" thickBot="1" x14ac:dyDescent="0.3">
      <c r="A162" s="497" t="s">
        <v>278</v>
      </c>
      <c r="B162" s="498"/>
      <c r="C162" s="498"/>
      <c r="D162" s="498"/>
      <c r="E162" s="498"/>
      <c r="F162" s="498"/>
      <c r="G162" s="498"/>
      <c r="H162" s="499"/>
      <c r="I162" s="124" t="s">
        <v>279</v>
      </c>
      <c r="J162" s="124" t="s">
        <v>280</v>
      </c>
      <c r="K162" s="495" t="s">
        <v>281</v>
      </c>
      <c r="L162" s="496"/>
      <c r="M162" s="463" t="s">
        <v>282</v>
      </c>
      <c r="N162" s="463" t="s">
        <v>283</v>
      </c>
      <c r="O162" s="478" t="s">
        <v>284</v>
      </c>
      <c r="P162" s="479"/>
      <c r="Q162" s="463" t="s">
        <v>285</v>
      </c>
      <c r="R162" s="470" t="s">
        <v>286</v>
      </c>
    </row>
    <row r="163" spans="1:18" ht="110.25" customHeight="1" thickBot="1" x14ac:dyDescent="0.3">
      <c r="A163" s="121" t="s">
        <v>287</v>
      </c>
      <c r="B163" s="472" t="s">
        <v>288</v>
      </c>
      <c r="C163" s="473"/>
      <c r="D163" s="123" t="s">
        <v>289</v>
      </c>
      <c r="E163" s="123" t="s">
        <v>290</v>
      </c>
      <c r="F163" s="123" t="s">
        <v>291</v>
      </c>
      <c r="G163" s="122" t="s">
        <v>292</v>
      </c>
      <c r="H163" s="122" t="s">
        <v>293</v>
      </c>
      <c r="I163" s="127" t="s">
        <v>294</v>
      </c>
      <c r="J163" s="127" t="s">
        <v>295</v>
      </c>
      <c r="K163" s="125"/>
      <c r="L163" s="126" t="s">
        <v>296</v>
      </c>
      <c r="M163" s="464"/>
      <c r="N163" s="464"/>
      <c r="O163" s="480"/>
      <c r="P163" s="481"/>
      <c r="Q163" s="464"/>
      <c r="R163" s="471"/>
    </row>
    <row r="164" spans="1:18" ht="15.75" customHeight="1" x14ac:dyDescent="0.25">
      <c r="A164" s="113" t="str">
        <f>VLOOKUP(A157,'LISTA DE OFERENTES'!$A$4:$H$84,5,FALSE)</f>
        <v>SOLUCIONES CIVILES DEL NORTE S.A.S. - 50%</v>
      </c>
      <c r="B164" s="114"/>
      <c r="C164" s="114"/>
      <c r="D164" s="114"/>
      <c r="E164" s="114"/>
      <c r="F164" s="114"/>
      <c r="G164" s="114"/>
      <c r="H164" s="114"/>
      <c r="I164" s="114"/>
      <c r="J164" s="114"/>
      <c r="K164" s="476">
        <f>$D$909/2</f>
        <v>1910.611803076923</v>
      </c>
      <c r="L164" s="115"/>
      <c r="M164" s="493" t="s">
        <v>269</v>
      </c>
      <c r="N164" s="116"/>
      <c r="O164" s="482">
        <f>$D$909*0.5</f>
        <v>1910.611803076923</v>
      </c>
      <c r="P164" s="119"/>
      <c r="Q164" s="465" t="s">
        <v>269</v>
      </c>
      <c r="R164" s="117"/>
    </row>
    <row r="165" spans="1:18" s="16" customFormat="1" ht="30" x14ac:dyDescent="0.25">
      <c r="A165" s="100" t="s">
        <v>349</v>
      </c>
      <c r="B165" s="474" t="s">
        <v>350</v>
      </c>
      <c r="C165" s="475"/>
      <c r="D165" s="137">
        <v>2039413443</v>
      </c>
      <c r="E165" s="78">
        <v>2017</v>
      </c>
      <c r="F165" s="8">
        <f>D165/(VLOOKUP(E165,$D$930:$E$963,2,FALSE))</f>
        <v>2764.4929464821876</v>
      </c>
      <c r="G165" s="2">
        <v>0.99</v>
      </c>
      <c r="H165" s="8">
        <f>G165*F165</f>
        <v>2736.8480170173657</v>
      </c>
      <c r="I165" s="58">
        <v>42971</v>
      </c>
      <c r="J165" s="79" t="s">
        <v>305</v>
      </c>
      <c r="K165" s="477"/>
      <c r="L165" s="103">
        <f>H165</f>
        <v>2736.8480170173657</v>
      </c>
      <c r="M165" s="494"/>
      <c r="N165" s="111" t="s">
        <v>269</v>
      </c>
      <c r="O165" s="483"/>
      <c r="P165" s="120">
        <f>L165</f>
        <v>2736.8480170173657</v>
      </c>
      <c r="Q165" s="465"/>
      <c r="R165" s="15"/>
    </row>
    <row r="166" spans="1:18" ht="15.75" customHeight="1" x14ac:dyDescent="0.25">
      <c r="A166" s="113" t="s">
        <v>351</v>
      </c>
      <c r="B166" s="114"/>
      <c r="C166" s="114"/>
      <c r="D166" s="114"/>
      <c r="E166" s="114"/>
      <c r="F166" s="114"/>
      <c r="G166" s="114"/>
      <c r="H166" s="114"/>
      <c r="I166" s="114"/>
      <c r="J166" s="114"/>
      <c r="K166" s="477"/>
      <c r="L166" s="115"/>
      <c r="M166" s="494"/>
      <c r="N166" s="116"/>
      <c r="O166" s="483"/>
      <c r="P166" s="119"/>
      <c r="Q166" s="465"/>
      <c r="R166" s="117"/>
    </row>
    <row r="167" spans="1:18" s="16" customFormat="1" ht="105" x14ac:dyDescent="0.25">
      <c r="A167" s="100" t="s">
        <v>352</v>
      </c>
      <c r="B167" s="474" t="s">
        <v>353</v>
      </c>
      <c r="C167" s="475"/>
      <c r="D167" s="137">
        <v>1616200187</v>
      </c>
      <c r="E167" s="78">
        <v>2021</v>
      </c>
      <c r="F167" s="8">
        <f>D167/(VLOOKUP(E167,$D$930:$E$963,2,FALSE))</f>
        <v>1778.9256300865359</v>
      </c>
      <c r="G167" s="2">
        <v>1</v>
      </c>
      <c r="H167" s="8">
        <f>G167*F167</f>
        <v>1778.9256300865359</v>
      </c>
      <c r="I167" s="58">
        <v>44343</v>
      </c>
      <c r="J167" s="79" t="s">
        <v>305</v>
      </c>
      <c r="K167" s="477"/>
      <c r="L167" s="103">
        <f>H167</f>
        <v>1778.9256300865359</v>
      </c>
      <c r="M167" s="494"/>
      <c r="N167" s="111" t="s">
        <v>269</v>
      </c>
      <c r="O167" s="483"/>
      <c r="P167" s="120"/>
      <c r="Q167" s="465"/>
      <c r="R167" s="15"/>
    </row>
    <row r="168" spans="1:18" s="16" customFormat="1" ht="48" customHeight="1" x14ac:dyDescent="0.25">
      <c r="A168" s="467" t="s">
        <v>301</v>
      </c>
      <c r="B168" s="468"/>
      <c r="C168" s="468"/>
      <c r="D168" s="468"/>
      <c r="E168" s="468"/>
      <c r="F168" s="468"/>
      <c r="G168" s="469"/>
      <c r="H168" s="45">
        <f>SUM(H165:H167)</f>
        <v>4515.7736471039016</v>
      </c>
      <c r="I168" s="461" t="s">
        <v>302</v>
      </c>
      <c r="J168" s="462"/>
      <c r="K168" s="462"/>
      <c r="L168" s="462"/>
      <c r="M168" s="112"/>
      <c r="N168" s="108"/>
      <c r="O168" s="108" t="str">
        <f>IF(P168&gt;O164,"CUMPLE","NO CUMPLE")</f>
        <v>CUMPLE</v>
      </c>
      <c r="P168" s="118">
        <f>SUM(P164:P167)</f>
        <v>2736.8480170173657</v>
      </c>
      <c r="Q168" s="466"/>
      <c r="R168" s="102" t="str">
        <f>+IF(AND(M164="CUMPLE",C161="CUMPLE",Q164="CUMPLE"),"HABILITADO","NO HABILITADO")</f>
        <v>HABILITADO</v>
      </c>
    </row>
    <row r="169" spans="1:18" ht="16.5" thickBot="1" x14ac:dyDescent="0.3">
      <c r="A169" s="3"/>
      <c r="B169" s="3"/>
      <c r="C169" s="3"/>
      <c r="D169" s="3"/>
      <c r="E169" s="3"/>
      <c r="F169" s="3"/>
      <c r="G169" s="3"/>
      <c r="H169" s="3"/>
      <c r="I169" s="3"/>
      <c r="J169" s="3"/>
      <c r="K169" s="3"/>
      <c r="L169" s="3"/>
      <c r="M169" s="3"/>
      <c r="N169" s="4"/>
      <c r="O169" s="4"/>
      <c r="P169" s="4"/>
      <c r="Q169" s="4"/>
      <c r="R169" s="4"/>
    </row>
    <row r="170" spans="1:18" ht="30.75" customHeight="1" thickBot="1" x14ac:dyDescent="0.3">
      <c r="A170" s="436">
        <f>1+A157</f>
        <v>13</v>
      </c>
      <c r="B170" s="437"/>
      <c r="C170" s="437"/>
      <c r="D170" s="438"/>
      <c r="E170" s="439" t="str">
        <f>VLOOKUP(A170,'LISTA DE OFERENTES'!$A$4:$B$84,2,FALSE)</f>
        <v>CONSORCIO RDB</v>
      </c>
      <c r="F170" s="440"/>
      <c r="G170" s="440"/>
      <c r="H170" s="440"/>
      <c r="I170" s="440"/>
      <c r="J170" s="440"/>
      <c r="K170" s="440"/>
      <c r="L170" s="440"/>
      <c r="M170" s="440"/>
      <c r="N170" s="440"/>
      <c r="O170" s="440"/>
      <c r="P170" s="440"/>
      <c r="Q170" s="440"/>
      <c r="R170" s="441"/>
    </row>
    <row r="171" spans="1:18" ht="40.5" customHeight="1" x14ac:dyDescent="0.25">
      <c r="A171" s="12" t="s">
        <v>273</v>
      </c>
      <c r="B171" s="48">
        <v>2</v>
      </c>
      <c r="C171" s="13" t="s">
        <v>274</v>
      </c>
      <c r="D171" s="44">
        <f>+$E$909</f>
        <v>3821.223606153846</v>
      </c>
      <c r="E171" s="442"/>
      <c r="F171" s="442"/>
      <c r="G171" s="442"/>
      <c r="H171" s="442"/>
      <c r="I171" s="442"/>
      <c r="J171" s="442"/>
      <c r="K171" s="442"/>
      <c r="L171" s="442"/>
      <c r="M171" s="442"/>
      <c r="N171" s="442"/>
      <c r="O171" s="442"/>
      <c r="P171" s="442"/>
      <c r="Q171" s="442"/>
      <c r="R171" s="443"/>
    </row>
    <row r="172" spans="1:18" ht="23.25" customHeight="1" x14ac:dyDescent="0.25">
      <c r="A172" s="446" t="s">
        <v>275</v>
      </c>
      <c r="B172" s="447"/>
      <c r="C172" s="99">
        <f>IF(B171&lt;3,0.75,IF(B171&lt;5,1.2,1.5))</f>
        <v>0.75</v>
      </c>
      <c r="D172" s="98">
        <f>$D$909*C172</f>
        <v>2865.9177046153845</v>
      </c>
      <c r="E172" s="442"/>
      <c r="F172" s="442"/>
      <c r="G172" s="442"/>
      <c r="H172" s="442"/>
      <c r="I172" s="442"/>
      <c r="J172" s="442"/>
      <c r="K172" s="442"/>
      <c r="L172" s="442"/>
      <c r="M172" s="442"/>
      <c r="N172" s="442"/>
      <c r="O172" s="442"/>
      <c r="P172" s="442"/>
      <c r="Q172" s="442"/>
      <c r="R172" s="443"/>
    </row>
    <row r="173" spans="1:18" ht="34.5" customHeight="1" x14ac:dyDescent="0.25">
      <c r="A173" s="446" t="s">
        <v>276</v>
      </c>
      <c r="B173" s="447"/>
      <c r="C173" s="448">
        <v>45625</v>
      </c>
      <c r="D173" s="449"/>
      <c r="E173" s="442"/>
      <c r="F173" s="442"/>
      <c r="G173" s="442"/>
      <c r="H173" s="442"/>
      <c r="I173" s="442"/>
      <c r="J173" s="442"/>
      <c r="K173" s="442"/>
      <c r="L173" s="442"/>
      <c r="M173" s="442"/>
      <c r="N173" s="442"/>
      <c r="O173" s="442"/>
      <c r="P173" s="442"/>
      <c r="Q173" s="442"/>
      <c r="R173" s="443"/>
    </row>
    <row r="174" spans="1:18" ht="33" customHeight="1" thickBot="1" x14ac:dyDescent="0.3">
      <c r="A174" s="450" t="s">
        <v>277</v>
      </c>
      <c r="B174" s="451"/>
      <c r="C174" s="452" t="str">
        <f>+IF(H184&gt;D172,"CUMPLE","NO CUMPLE")</f>
        <v>CUMPLE</v>
      </c>
      <c r="D174" s="453"/>
      <c r="E174" s="444"/>
      <c r="F174" s="444"/>
      <c r="G174" s="444"/>
      <c r="H174" s="444"/>
      <c r="I174" s="444"/>
      <c r="J174" s="444"/>
      <c r="K174" s="444"/>
      <c r="L174" s="444"/>
      <c r="M174" s="444"/>
      <c r="N174" s="444"/>
      <c r="O174" s="444"/>
      <c r="P174" s="444"/>
      <c r="Q174" s="444"/>
      <c r="R174" s="445"/>
    </row>
    <row r="175" spans="1:18" ht="55.5" customHeight="1" thickBot="1" x14ac:dyDescent="0.3">
      <c r="A175" s="497" t="s">
        <v>278</v>
      </c>
      <c r="B175" s="498"/>
      <c r="C175" s="498"/>
      <c r="D175" s="498"/>
      <c r="E175" s="498"/>
      <c r="F175" s="498"/>
      <c r="G175" s="498"/>
      <c r="H175" s="499"/>
      <c r="I175" s="124" t="s">
        <v>279</v>
      </c>
      <c r="J175" s="124" t="s">
        <v>280</v>
      </c>
      <c r="K175" s="495" t="s">
        <v>281</v>
      </c>
      <c r="L175" s="496"/>
      <c r="M175" s="463" t="s">
        <v>282</v>
      </c>
      <c r="N175" s="463" t="s">
        <v>283</v>
      </c>
      <c r="O175" s="478" t="s">
        <v>284</v>
      </c>
      <c r="P175" s="479"/>
      <c r="Q175" s="463" t="s">
        <v>285</v>
      </c>
      <c r="R175" s="470" t="s">
        <v>286</v>
      </c>
    </row>
    <row r="176" spans="1:18" ht="110.25" customHeight="1" thickBot="1" x14ac:dyDescent="0.3">
      <c r="A176" s="121" t="s">
        <v>287</v>
      </c>
      <c r="B176" s="472" t="s">
        <v>288</v>
      </c>
      <c r="C176" s="473"/>
      <c r="D176" s="123" t="s">
        <v>289</v>
      </c>
      <c r="E176" s="123" t="s">
        <v>290</v>
      </c>
      <c r="F176" s="123" t="s">
        <v>291</v>
      </c>
      <c r="G176" s="122" t="s">
        <v>292</v>
      </c>
      <c r="H176" s="122" t="s">
        <v>293</v>
      </c>
      <c r="I176" s="127" t="s">
        <v>294</v>
      </c>
      <c r="J176" s="127" t="s">
        <v>295</v>
      </c>
      <c r="K176" s="125"/>
      <c r="L176" s="126" t="s">
        <v>296</v>
      </c>
      <c r="M176" s="464"/>
      <c r="N176" s="464"/>
      <c r="O176" s="480"/>
      <c r="P176" s="481"/>
      <c r="Q176" s="464"/>
      <c r="R176" s="471"/>
    </row>
    <row r="177" spans="1:18" ht="15.75" customHeight="1" x14ac:dyDescent="0.25">
      <c r="A177" s="113" t="str">
        <f>VLOOKUP(A170,'LISTA DE OFERENTES'!$A$4:$H$84,5,FALSE)</f>
        <v>RC ARQUITECTOS S.A.S. - 45%</v>
      </c>
      <c r="B177" s="114"/>
      <c r="C177" s="114"/>
      <c r="D177" s="114"/>
      <c r="E177" s="114"/>
      <c r="F177" s="114"/>
      <c r="G177" s="114"/>
      <c r="H177" s="114"/>
      <c r="I177" s="114"/>
      <c r="J177" s="114"/>
      <c r="K177" s="476">
        <f>$D$909/2</f>
        <v>1910.611803076923</v>
      </c>
      <c r="L177" s="115"/>
      <c r="M177" s="493" t="s">
        <v>269</v>
      </c>
      <c r="N177" s="116"/>
      <c r="O177" s="482">
        <f>$D$909*0.5</f>
        <v>1910.611803076923</v>
      </c>
      <c r="P177" s="119"/>
      <c r="Q177" s="465" t="s">
        <v>269</v>
      </c>
      <c r="R177" s="117"/>
    </row>
    <row r="178" spans="1:18" s="16" customFormat="1" ht="60" x14ac:dyDescent="0.25">
      <c r="A178" s="100" t="s">
        <v>354</v>
      </c>
      <c r="B178" s="474" t="s">
        <v>355</v>
      </c>
      <c r="C178" s="475"/>
      <c r="D178" s="137">
        <v>1527226500</v>
      </c>
      <c r="E178" s="78">
        <v>2013</v>
      </c>
      <c r="F178" s="8">
        <f>D178/(VLOOKUP(E178,$D$930:$E$963,2,FALSE))</f>
        <v>2590.7150127226464</v>
      </c>
      <c r="G178" s="2">
        <v>0.5</v>
      </c>
      <c r="H178" s="8">
        <f>G178*F178</f>
        <v>1295.3575063613232</v>
      </c>
      <c r="I178" s="58">
        <v>41617</v>
      </c>
      <c r="J178" s="79" t="s">
        <v>305</v>
      </c>
      <c r="K178" s="477"/>
      <c r="L178" s="103">
        <f>H178</f>
        <v>1295.3575063613232</v>
      </c>
      <c r="M178" s="494"/>
      <c r="N178" s="111" t="s">
        <v>269</v>
      </c>
      <c r="O178" s="483"/>
      <c r="P178" s="120">
        <f>L178</f>
        <v>1295.3575063613232</v>
      </c>
      <c r="Q178" s="465"/>
      <c r="R178" s="15"/>
    </row>
    <row r="179" spans="1:18" s="16" customFormat="1" ht="45" x14ac:dyDescent="0.25">
      <c r="A179" s="100" t="s">
        <v>356</v>
      </c>
      <c r="B179" s="474" t="s">
        <v>357</v>
      </c>
      <c r="C179" s="475"/>
      <c r="D179" s="137">
        <v>2122948165</v>
      </c>
      <c r="E179" s="78">
        <v>2021</v>
      </c>
      <c r="F179" s="8">
        <f>D179/(VLOOKUP(E179,$D$930:$E$963,2,FALSE))</f>
        <v>2336.6950037753459</v>
      </c>
      <c r="G179" s="2">
        <v>0.48</v>
      </c>
      <c r="H179" s="8">
        <f>G179*F179</f>
        <v>1121.6136018121661</v>
      </c>
      <c r="I179" s="58">
        <v>44559</v>
      </c>
      <c r="J179" s="79" t="s">
        <v>305</v>
      </c>
      <c r="K179" s="477"/>
      <c r="L179" s="103">
        <f>H179</f>
        <v>1121.6136018121661</v>
      </c>
      <c r="M179" s="494"/>
      <c r="N179" s="111" t="s">
        <v>269</v>
      </c>
      <c r="O179" s="483"/>
      <c r="P179" s="120"/>
      <c r="Q179" s="465"/>
      <c r="R179" s="80"/>
    </row>
    <row r="180" spans="1:18" ht="15.75" customHeight="1" x14ac:dyDescent="0.25">
      <c r="A180" s="113" t="s">
        <v>64</v>
      </c>
      <c r="B180" s="114"/>
      <c r="C180" s="114"/>
      <c r="D180" s="114"/>
      <c r="E180" s="114"/>
      <c r="F180" s="114"/>
      <c r="G180" s="114"/>
      <c r="H180" s="114"/>
      <c r="I180" s="114"/>
      <c r="J180" s="114"/>
      <c r="K180" s="477"/>
      <c r="L180" s="115"/>
      <c r="M180" s="494"/>
      <c r="N180" s="116"/>
      <c r="O180" s="483"/>
      <c r="P180" s="119"/>
      <c r="Q180" s="465"/>
      <c r="R180" s="117"/>
    </row>
    <row r="181" spans="1:18" s="16" customFormat="1" ht="60" x14ac:dyDescent="0.25">
      <c r="A181" s="100" t="s">
        <v>354</v>
      </c>
      <c r="B181" s="474" t="s">
        <v>355</v>
      </c>
      <c r="C181" s="475"/>
      <c r="D181" s="137">
        <v>1527226500</v>
      </c>
      <c r="E181" s="78">
        <v>2013</v>
      </c>
      <c r="F181" s="8">
        <f>D181/(VLOOKUP(E181,$D$930:$E$963,2,FALSE))</f>
        <v>2590.7150127226464</v>
      </c>
      <c r="G181" s="2">
        <v>0.5</v>
      </c>
      <c r="H181" s="8">
        <f>G181*F181</f>
        <v>1295.3575063613232</v>
      </c>
      <c r="I181" s="58">
        <v>41617</v>
      </c>
      <c r="J181" s="79" t="s">
        <v>305</v>
      </c>
      <c r="K181" s="477"/>
      <c r="L181" s="103">
        <f>H181</f>
        <v>1295.3575063613232</v>
      </c>
      <c r="M181" s="494"/>
      <c r="N181" s="111" t="s">
        <v>269</v>
      </c>
      <c r="O181" s="483"/>
      <c r="P181" s="120">
        <f>L181</f>
        <v>1295.3575063613232</v>
      </c>
      <c r="Q181" s="465"/>
      <c r="R181" s="15"/>
    </row>
    <row r="182" spans="1:18" s="16" customFormat="1" ht="45" x14ac:dyDescent="0.25">
      <c r="A182" s="100" t="s">
        <v>356</v>
      </c>
      <c r="B182" s="474" t="s">
        <v>357</v>
      </c>
      <c r="C182" s="475"/>
      <c r="D182" s="137">
        <v>2122948165</v>
      </c>
      <c r="E182" s="78">
        <v>2021</v>
      </c>
      <c r="F182" s="8">
        <f>D182/(VLOOKUP(E182,$D$930:$E$963,2,FALSE))</f>
        <v>2336.6950037753459</v>
      </c>
      <c r="G182" s="2">
        <v>0.48</v>
      </c>
      <c r="H182" s="8">
        <f>G182*F182</f>
        <v>1121.6136018121661</v>
      </c>
      <c r="I182" s="58">
        <v>44559</v>
      </c>
      <c r="J182" s="79" t="s">
        <v>305</v>
      </c>
      <c r="K182" s="477"/>
      <c r="L182" s="103">
        <f>H182</f>
        <v>1121.6136018121661</v>
      </c>
      <c r="M182" s="494"/>
      <c r="N182" s="111" t="s">
        <v>269</v>
      </c>
      <c r="O182" s="483"/>
      <c r="P182" s="120"/>
      <c r="Q182" s="465"/>
      <c r="R182" s="80"/>
    </row>
    <row r="183" spans="1:18" ht="15.75" customHeight="1" x14ac:dyDescent="0.25">
      <c r="A183" s="101" t="str">
        <f>VLOOKUP(A170,'LISTA DE OFERENTES'!$A$4:$H$84,7,FALSE)</f>
        <v>BUSINESS GROUP CG S.A.S. - 10%</v>
      </c>
      <c r="B183" s="510"/>
      <c r="C183" s="511"/>
      <c r="D183" s="49"/>
      <c r="E183" s="49"/>
      <c r="F183" s="49"/>
      <c r="G183" s="49"/>
      <c r="H183" s="75"/>
      <c r="I183" s="49"/>
      <c r="J183" s="50"/>
      <c r="K183" s="477"/>
      <c r="L183" s="107"/>
      <c r="M183" s="494"/>
      <c r="N183" s="110"/>
      <c r="O183" s="483"/>
      <c r="P183" s="109"/>
      <c r="Q183" s="465"/>
      <c r="R183" s="51"/>
    </row>
    <row r="184" spans="1:18" s="16" customFormat="1" ht="48" customHeight="1" x14ac:dyDescent="0.25">
      <c r="A184" s="467" t="s">
        <v>301</v>
      </c>
      <c r="B184" s="468"/>
      <c r="C184" s="468"/>
      <c r="D184" s="468"/>
      <c r="E184" s="468"/>
      <c r="F184" s="468"/>
      <c r="G184" s="469"/>
      <c r="H184" s="45">
        <f>SUM(H178:H183)</f>
        <v>4833.942216346979</v>
      </c>
      <c r="I184" s="461" t="s">
        <v>302</v>
      </c>
      <c r="J184" s="462"/>
      <c r="K184" s="462"/>
      <c r="L184" s="462"/>
      <c r="M184" s="112"/>
      <c r="N184" s="108"/>
      <c r="O184" s="108" t="str">
        <f>IF(P184&gt;O177,"CUMPLE","NO CUMPLE")</f>
        <v>CUMPLE</v>
      </c>
      <c r="P184" s="118">
        <f>SUM(P177:P183)</f>
        <v>2590.7150127226464</v>
      </c>
      <c r="Q184" s="466"/>
      <c r="R184" s="102" t="str">
        <f>+IF(AND(M177="CUMPLE",C174="CUMPLE",Q177="CUMPLE"),"HABILITADO","NO HABILITADO")</f>
        <v>HABILITADO</v>
      </c>
    </row>
    <row r="185" spans="1:18" ht="16.5" thickBot="1" x14ac:dyDescent="0.3">
      <c r="A185" s="3"/>
      <c r="B185" s="3"/>
      <c r="C185" s="3"/>
      <c r="D185" s="3"/>
      <c r="E185" s="3"/>
      <c r="F185" s="3"/>
      <c r="G185" s="3"/>
      <c r="H185" s="3"/>
      <c r="I185" s="3"/>
      <c r="J185" s="3"/>
      <c r="K185" s="3"/>
      <c r="L185" s="3"/>
      <c r="M185" s="3"/>
      <c r="N185" s="4"/>
      <c r="O185" s="4"/>
      <c r="P185" s="4"/>
      <c r="Q185" s="4"/>
      <c r="R185" s="4"/>
    </row>
    <row r="186" spans="1:18" ht="30.75" customHeight="1" thickBot="1" x14ac:dyDescent="0.3">
      <c r="A186" s="436">
        <f>1+A170</f>
        <v>14</v>
      </c>
      <c r="B186" s="437"/>
      <c r="C186" s="437"/>
      <c r="D186" s="438"/>
      <c r="E186" s="439" t="str">
        <f>VLOOKUP(A186,'LISTA DE OFERENTES'!$A$4:$B$84,2,FALSE)</f>
        <v>RCC INGENIERÍA Y PROYECTOS S.A.S.</v>
      </c>
      <c r="F186" s="440"/>
      <c r="G186" s="440"/>
      <c r="H186" s="440"/>
      <c r="I186" s="440"/>
      <c r="J186" s="440"/>
      <c r="K186" s="440"/>
      <c r="L186" s="440"/>
      <c r="M186" s="440"/>
      <c r="N186" s="440"/>
      <c r="O186" s="440"/>
      <c r="P186" s="440"/>
      <c r="Q186" s="440"/>
      <c r="R186" s="441"/>
    </row>
    <row r="187" spans="1:18" ht="40.5" customHeight="1" x14ac:dyDescent="0.25">
      <c r="A187" s="12" t="s">
        <v>273</v>
      </c>
      <c r="B187" s="48">
        <v>5</v>
      </c>
      <c r="C187" s="13" t="s">
        <v>274</v>
      </c>
      <c r="D187" s="44">
        <f>+$E$909</f>
        <v>3821.223606153846</v>
      </c>
      <c r="E187" s="442"/>
      <c r="F187" s="442"/>
      <c r="G187" s="442"/>
      <c r="H187" s="442"/>
      <c r="I187" s="442"/>
      <c r="J187" s="442"/>
      <c r="K187" s="442"/>
      <c r="L187" s="442"/>
      <c r="M187" s="442"/>
      <c r="N187" s="442"/>
      <c r="O187" s="442"/>
      <c r="P187" s="442"/>
      <c r="Q187" s="442"/>
      <c r="R187" s="443"/>
    </row>
    <row r="188" spans="1:18" ht="23.25" customHeight="1" x14ac:dyDescent="0.25">
      <c r="A188" s="446" t="s">
        <v>275</v>
      </c>
      <c r="B188" s="447"/>
      <c r="C188" s="99">
        <f>IF(B187&lt;3,0.75,IF(B187&lt;5,1.2,1.5))</f>
        <v>1.5</v>
      </c>
      <c r="D188" s="98">
        <f>$D$909*C188</f>
        <v>5731.8354092307691</v>
      </c>
      <c r="E188" s="442"/>
      <c r="F188" s="442"/>
      <c r="G188" s="442"/>
      <c r="H188" s="442"/>
      <c r="I188" s="442"/>
      <c r="J188" s="442"/>
      <c r="K188" s="442"/>
      <c r="L188" s="442"/>
      <c r="M188" s="442"/>
      <c r="N188" s="442"/>
      <c r="O188" s="442"/>
      <c r="P188" s="442"/>
      <c r="Q188" s="442"/>
      <c r="R188" s="443"/>
    </row>
    <row r="189" spans="1:18" ht="34.5" customHeight="1" x14ac:dyDescent="0.25">
      <c r="A189" s="446" t="s">
        <v>276</v>
      </c>
      <c r="B189" s="447"/>
      <c r="C189" s="448">
        <v>45625</v>
      </c>
      <c r="D189" s="449"/>
      <c r="E189" s="442"/>
      <c r="F189" s="442"/>
      <c r="G189" s="442"/>
      <c r="H189" s="442"/>
      <c r="I189" s="442"/>
      <c r="J189" s="442"/>
      <c r="K189" s="442"/>
      <c r="L189" s="442"/>
      <c r="M189" s="442"/>
      <c r="N189" s="442"/>
      <c r="O189" s="442"/>
      <c r="P189" s="442"/>
      <c r="Q189" s="442"/>
      <c r="R189" s="443"/>
    </row>
    <row r="190" spans="1:18" ht="33" customHeight="1" thickBot="1" x14ac:dyDescent="0.3">
      <c r="A190" s="450" t="s">
        <v>277</v>
      </c>
      <c r="B190" s="451"/>
      <c r="C190" s="452" t="str">
        <f>+IF(H196&gt;D188,"CUMPLE","NO CUMPLE")</f>
        <v>NO CUMPLE</v>
      </c>
      <c r="D190" s="453"/>
      <c r="E190" s="444"/>
      <c r="F190" s="444"/>
      <c r="G190" s="444"/>
      <c r="H190" s="444"/>
      <c r="I190" s="444"/>
      <c r="J190" s="444"/>
      <c r="K190" s="444"/>
      <c r="L190" s="444"/>
      <c r="M190" s="444"/>
      <c r="N190" s="444"/>
      <c r="O190" s="444"/>
      <c r="P190" s="444"/>
      <c r="Q190" s="444"/>
      <c r="R190" s="445"/>
    </row>
    <row r="191" spans="1:18" ht="55.5" customHeight="1" thickBot="1" x14ac:dyDescent="0.3">
      <c r="A191" s="497" t="s">
        <v>278</v>
      </c>
      <c r="B191" s="498"/>
      <c r="C191" s="498"/>
      <c r="D191" s="498"/>
      <c r="E191" s="498"/>
      <c r="F191" s="498"/>
      <c r="G191" s="498"/>
      <c r="H191" s="499"/>
      <c r="I191" s="124" t="s">
        <v>279</v>
      </c>
      <c r="J191" s="124" t="s">
        <v>280</v>
      </c>
      <c r="K191" s="495" t="s">
        <v>281</v>
      </c>
      <c r="L191" s="496"/>
      <c r="M191" s="463" t="s">
        <v>282</v>
      </c>
      <c r="N191" s="463" t="s">
        <v>283</v>
      </c>
      <c r="O191" s="478" t="s">
        <v>284</v>
      </c>
      <c r="P191" s="479"/>
      <c r="Q191" s="463" t="s">
        <v>285</v>
      </c>
      <c r="R191" s="470" t="s">
        <v>286</v>
      </c>
    </row>
    <row r="192" spans="1:18" ht="110.25" customHeight="1" thickBot="1" x14ac:dyDescent="0.3">
      <c r="A192" s="121" t="s">
        <v>287</v>
      </c>
      <c r="B192" s="472" t="s">
        <v>288</v>
      </c>
      <c r="C192" s="473"/>
      <c r="D192" s="123" t="s">
        <v>289</v>
      </c>
      <c r="E192" s="123" t="s">
        <v>290</v>
      </c>
      <c r="F192" s="123" t="s">
        <v>291</v>
      </c>
      <c r="G192" s="122" t="s">
        <v>292</v>
      </c>
      <c r="H192" s="122" t="s">
        <v>293</v>
      </c>
      <c r="I192" s="127" t="s">
        <v>294</v>
      </c>
      <c r="J192" s="127" t="s">
        <v>295</v>
      </c>
      <c r="K192" s="125"/>
      <c r="L192" s="126" t="s">
        <v>296</v>
      </c>
      <c r="M192" s="464"/>
      <c r="N192" s="464"/>
      <c r="O192" s="480"/>
      <c r="P192" s="481"/>
      <c r="Q192" s="464"/>
      <c r="R192" s="471"/>
    </row>
    <row r="193" spans="1:18" ht="15.75" customHeight="1" x14ac:dyDescent="0.25">
      <c r="A193" s="113" t="str">
        <f>VLOOKUP(A186,'LISTA DE OFERENTES'!$A$4:$H$84,5,FALSE)</f>
        <v>RCC INGENIERÍA Y PROYECTOS S.A.S. - 100%</v>
      </c>
      <c r="B193" s="114"/>
      <c r="C193" s="114"/>
      <c r="D193" s="114"/>
      <c r="E193" s="114"/>
      <c r="F193" s="114"/>
      <c r="G193" s="114"/>
      <c r="H193" s="114"/>
      <c r="I193" s="114"/>
      <c r="J193" s="114"/>
      <c r="K193" s="476">
        <f>$D$909/2</f>
        <v>1910.611803076923</v>
      </c>
      <c r="L193" s="115"/>
      <c r="M193" s="493"/>
      <c r="N193" s="116"/>
      <c r="O193" s="482">
        <f>$D$909*0.5</f>
        <v>1910.611803076923</v>
      </c>
      <c r="P193" s="119"/>
      <c r="Q193" s="465" t="str">
        <f>IF(AND(N196="CUMPLE",O196="CUMPLE"),"CUMPLE","NO CUMPLE")</f>
        <v>NO CUMPLE</v>
      </c>
      <c r="R193" s="117"/>
    </row>
    <row r="194" spans="1:18" s="16" customFormat="1" ht="45" customHeight="1" x14ac:dyDescent="0.25">
      <c r="A194" s="100"/>
      <c r="B194" s="474"/>
      <c r="C194" s="475"/>
      <c r="D194" s="137"/>
      <c r="E194" s="78"/>
      <c r="F194" s="8" t="e">
        <f>D194/(VLOOKUP(E194,$D$930:$E$963,2,FALSE))</f>
        <v>#N/A</v>
      </c>
      <c r="G194" s="2"/>
      <c r="H194" s="8"/>
      <c r="I194" s="58"/>
      <c r="J194" s="79"/>
      <c r="K194" s="477"/>
      <c r="L194" s="103">
        <f>H194</f>
        <v>0</v>
      </c>
      <c r="M194" s="494"/>
      <c r="N194" s="111"/>
      <c r="O194" s="483"/>
      <c r="P194" s="120"/>
      <c r="Q194" s="465"/>
      <c r="R194" s="516" t="s">
        <v>358</v>
      </c>
    </row>
    <row r="195" spans="1:18" s="16" customFormat="1" ht="15.75" x14ac:dyDescent="0.25">
      <c r="A195" s="100"/>
      <c r="B195" s="474"/>
      <c r="C195" s="475"/>
      <c r="D195" s="137"/>
      <c r="E195" s="78"/>
      <c r="F195" s="8" t="e">
        <f>D195/(VLOOKUP(E195,$D$930:$E$963,2,FALSE))</f>
        <v>#N/A</v>
      </c>
      <c r="G195" s="2"/>
      <c r="H195" s="8"/>
      <c r="I195" s="58"/>
      <c r="J195" s="79"/>
      <c r="K195" s="477"/>
      <c r="L195" s="103">
        <f>H195</f>
        <v>0</v>
      </c>
      <c r="M195" s="494"/>
      <c r="N195" s="111"/>
      <c r="O195" s="483"/>
      <c r="P195" s="120"/>
      <c r="Q195" s="465"/>
      <c r="R195" s="517"/>
    </row>
    <row r="196" spans="1:18" s="16" customFormat="1" ht="48" customHeight="1" x14ac:dyDescent="0.25">
      <c r="A196" s="467" t="s">
        <v>301</v>
      </c>
      <c r="B196" s="468"/>
      <c r="C196" s="468"/>
      <c r="D196" s="468"/>
      <c r="E196" s="468"/>
      <c r="F196" s="468"/>
      <c r="G196" s="469"/>
      <c r="H196" s="45">
        <f>SUM(H194:H195)</f>
        <v>0</v>
      </c>
      <c r="I196" s="461" t="s">
        <v>302</v>
      </c>
      <c r="J196" s="462"/>
      <c r="K196" s="462"/>
      <c r="L196" s="462"/>
      <c r="M196" s="112"/>
      <c r="N196" s="108"/>
      <c r="O196" s="108" t="str">
        <f>IF(P196&gt;O193,"CUMPLE","NO CUMPLE")</f>
        <v>NO CUMPLE</v>
      </c>
      <c r="P196" s="118">
        <f>SUM(P193:P195)</f>
        <v>0</v>
      </c>
      <c r="Q196" s="466"/>
      <c r="R196" s="102" t="str">
        <f>+IF(AND(M193="CUMPLE",C190="CUMPLE",Q193="CUMPLE"),"HABILITADO","NO HABILITADO")</f>
        <v>NO HABILITADO</v>
      </c>
    </row>
    <row r="197" spans="1:18" ht="15.75" x14ac:dyDescent="0.25">
      <c r="A197" s="3"/>
      <c r="B197" s="3"/>
      <c r="C197" s="3"/>
      <c r="D197" s="3"/>
      <c r="E197" s="3"/>
      <c r="F197" s="3"/>
      <c r="G197" s="3"/>
      <c r="H197" s="3"/>
      <c r="I197" s="3"/>
      <c r="J197" s="3"/>
      <c r="K197" s="3"/>
      <c r="L197" s="3"/>
      <c r="M197" s="3"/>
      <c r="N197" s="4"/>
      <c r="O197" s="4"/>
      <c r="P197" s="4"/>
      <c r="Q197" s="4"/>
      <c r="R197" s="4"/>
    </row>
    <row r="198" spans="1:18" ht="30.75" customHeight="1" thickBot="1" x14ac:dyDescent="0.3">
      <c r="A198" s="436">
        <f>1+A186</f>
        <v>15</v>
      </c>
      <c r="B198" s="437"/>
      <c r="C198" s="437"/>
      <c r="D198" s="438"/>
      <c r="E198" s="439" t="str">
        <f>VLOOKUP(A198,'LISTA DE OFERENTES'!$A$4:$B$84,2,FALSE)</f>
        <v>CONSORCIO SALCO 13</v>
      </c>
      <c r="F198" s="440"/>
      <c r="G198" s="440"/>
      <c r="H198" s="440"/>
      <c r="I198" s="440"/>
      <c r="J198" s="440"/>
      <c r="K198" s="440"/>
      <c r="L198" s="440"/>
      <c r="M198" s="440"/>
      <c r="N198" s="440"/>
      <c r="O198" s="440"/>
      <c r="P198" s="440"/>
      <c r="Q198" s="440"/>
      <c r="R198" s="441"/>
    </row>
    <row r="199" spans="1:18" ht="40.5" customHeight="1" x14ac:dyDescent="0.25">
      <c r="A199" s="12" t="s">
        <v>273</v>
      </c>
      <c r="B199" s="48">
        <v>3</v>
      </c>
      <c r="C199" s="13" t="s">
        <v>274</v>
      </c>
      <c r="D199" s="44">
        <f>+$E$909</f>
        <v>3821.223606153846</v>
      </c>
      <c r="E199" s="442"/>
      <c r="F199" s="442"/>
      <c r="G199" s="442"/>
      <c r="H199" s="442"/>
      <c r="I199" s="442"/>
      <c r="J199" s="442"/>
      <c r="K199" s="442"/>
      <c r="L199" s="442"/>
      <c r="M199" s="442"/>
      <c r="N199" s="442"/>
      <c r="O199" s="442"/>
      <c r="P199" s="442"/>
      <c r="Q199" s="442"/>
      <c r="R199" s="443"/>
    </row>
    <row r="200" spans="1:18" ht="23.25" customHeight="1" x14ac:dyDescent="0.25">
      <c r="A200" s="446" t="s">
        <v>275</v>
      </c>
      <c r="B200" s="447"/>
      <c r="C200" s="99">
        <f>IF(B199&lt;3,0.75,IF(B199&lt;5,1.2,1.5))</f>
        <v>1.2</v>
      </c>
      <c r="D200" s="98">
        <f>$D$909*C200</f>
        <v>4585.4683273846149</v>
      </c>
      <c r="E200" s="442"/>
      <c r="F200" s="442"/>
      <c r="G200" s="442"/>
      <c r="H200" s="442"/>
      <c r="I200" s="442"/>
      <c r="J200" s="442"/>
      <c r="K200" s="442"/>
      <c r="L200" s="442"/>
      <c r="M200" s="442"/>
      <c r="N200" s="442"/>
      <c r="O200" s="442"/>
      <c r="P200" s="442"/>
      <c r="Q200" s="442"/>
      <c r="R200" s="443"/>
    </row>
    <row r="201" spans="1:18" ht="34.5" customHeight="1" x14ac:dyDescent="0.25">
      <c r="A201" s="446" t="s">
        <v>276</v>
      </c>
      <c r="B201" s="447"/>
      <c r="C201" s="448">
        <v>45625</v>
      </c>
      <c r="D201" s="449"/>
      <c r="E201" s="442"/>
      <c r="F201" s="442"/>
      <c r="G201" s="442"/>
      <c r="H201" s="442"/>
      <c r="I201" s="442"/>
      <c r="J201" s="442"/>
      <c r="K201" s="442"/>
      <c r="L201" s="442"/>
      <c r="M201" s="442"/>
      <c r="N201" s="442"/>
      <c r="O201" s="442"/>
      <c r="P201" s="442"/>
      <c r="Q201" s="442"/>
      <c r="R201" s="443"/>
    </row>
    <row r="202" spans="1:18" ht="33" customHeight="1" thickBot="1" x14ac:dyDescent="0.3">
      <c r="A202" s="450" t="s">
        <v>277</v>
      </c>
      <c r="B202" s="451"/>
      <c r="C202" s="452" t="str">
        <f>+IF(H210&gt;D200,"CUMPLE","NO CUMPLE")</f>
        <v>NO CUMPLE</v>
      </c>
      <c r="D202" s="453"/>
      <c r="E202" s="444"/>
      <c r="F202" s="444"/>
      <c r="G202" s="444"/>
      <c r="H202" s="444"/>
      <c r="I202" s="444"/>
      <c r="J202" s="444"/>
      <c r="K202" s="444"/>
      <c r="L202" s="444"/>
      <c r="M202" s="444"/>
      <c r="N202" s="444"/>
      <c r="O202" s="444"/>
      <c r="P202" s="444"/>
      <c r="Q202" s="444"/>
      <c r="R202" s="445"/>
    </row>
    <row r="203" spans="1:18" ht="55.5" customHeight="1" thickBot="1" x14ac:dyDescent="0.3">
      <c r="A203" s="497" t="s">
        <v>278</v>
      </c>
      <c r="B203" s="498"/>
      <c r="C203" s="498"/>
      <c r="D203" s="498"/>
      <c r="E203" s="498"/>
      <c r="F203" s="498"/>
      <c r="G203" s="498"/>
      <c r="H203" s="499"/>
      <c r="I203" s="124" t="s">
        <v>279</v>
      </c>
      <c r="J203" s="124" t="s">
        <v>280</v>
      </c>
      <c r="K203" s="495" t="s">
        <v>281</v>
      </c>
      <c r="L203" s="496"/>
      <c r="M203" s="463" t="s">
        <v>282</v>
      </c>
      <c r="N203" s="463" t="s">
        <v>283</v>
      </c>
      <c r="O203" s="478" t="s">
        <v>284</v>
      </c>
      <c r="P203" s="479"/>
      <c r="Q203" s="463" t="s">
        <v>285</v>
      </c>
      <c r="R203" s="470" t="s">
        <v>286</v>
      </c>
    </row>
    <row r="204" spans="1:18" ht="110.25" customHeight="1" thickBot="1" x14ac:dyDescent="0.3">
      <c r="A204" s="121" t="s">
        <v>287</v>
      </c>
      <c r="B204" s="472" t="s">
        <v>288</v>
      </c>
      <c r="C204" s="473"/>
      <c r="D204" s="123" t="s">
        <v>289</v>
      </c>
      <c r="E204" s="123" t="s">
        <v>290</v>
      </c>
      <c r="F204" s="123" t="s">
        <v>291</v>
      </c>
      <c r="G204" s="122" t="s">
        <v>292</v>
      </c>
      <c r="H204" s="122" t="s">
        <v>293</v>
      </c>
      <c r="I204" s="127" t="s">
        <v>294</v>
      </c>
      <c r="J204" s="127" t="s">
        <v>295</v>
      </c>
      <c r="K204" s="125"/>
      <c r="L204" s="126" t="s">
        <v>296</v>
      </c>
      <c r="M204" s="464"/>
      <c r="N204" s="464"/>
      <c r="O204" s="480"/>
      <c r="P204" s="481"/>
      <c r="Q204" s="464"/>
      <c r="R204" s="471"/>
    </row>
    <row r="205" spans="1:18" ht="15.75" customHeight="1" x14ac:dyDescent="0.25">
      <c r="A205" s="113" t="str">
        <f>VLOOKUP(A198,'LISTA DE OFERENTES'!$A$4:$H$84,5,FALSE)</f>
        <v>ALTIUM PROYECTOS SAS - 90%</v>
      </c>
      <c r="B205" s="114"/>
      <c r="C205" s="114"/>
      <c r="D205" s="114"/>
      <c r="E205" s="114"/>
      <c r="F205" s="114"/>
      <c r="G205" s="114"/>
      <c r="H205" s="114"/>
      <c r="I205" s="114"/>
      <c r="J205" s="114"/>
      <c r="K205" s="476">
        <f>$D$909/2</f>
        <v>1910.611803076923</v>
      </c>
      <c r="L205" s="115"/>
      <c r="M205" s="493" t="s">
        <v>270</v>
      </c>
      <c r="N205" s="116"/>
      <c r="O205" s="482">
        <f>$D$909*0.5</f>
        <v>1910.611803076923</v>
      </c>
      <c r="P205" s="119"/>
      <c r="Q205" s="465" t="str">
        <f>IF(AND(N210="CUMPLE",O210="CUMPLE"),"CUMPLE","NO CUMPLE")</f>
        <v>NO CUMPLE</v>
      </c>
      <c r="R205" s="117"/>
    </row>
    <row r="206" spans="1:18" s="16" customFormat="1" ht="45" x14ac:dyDescent="0.25">
      <c r="A206" s="100" t="s">
        <v>359</v>
      </c>
      <c r="B206" s="474" t="s">
        <v>360</v>
      </c>
      <c r="C206" s="475"/>
      <c r="D206" s="137">
        <v>485611645</v>
      </c>
      <c r="E206" s="78">
        <v>2023</v>
      </c>
      <c r="F206" s="8">
        <f>D206/(VLOOKUP(E206,$D$930:$E$963,2,FALSE))</f>
        <v>418.63072844827587</v>
      </c>
      <c r="G206" s="2">
        <v>1</v>
      </c>
      <c r="H206" s="8">
        <f>G206*F206</f>
        <v>418.63072844827587</v>
      </c>
      <c r="I206" s="58">
        <v>45028</v>
      </c>
      <c r="J206" s="79" t="s">
        <v>269</v>
      </c>
      <c r="K206" s="477"/>
      <c r="L206" s="103">
        <f>H206</f>
        <v>418.63072844827587</v>
      </c>
      <c r="M206" s="494"/>
      <c r="N206" s="111" t="s">
        <v>269</v>
      </c>
      <c r="O206" s="483"/>
      <c r="P206" s="120"/>
      <c r="Q206" s="465"/>
      <c r="R206" s="15"/>
    </row>
    <row r="207" spans="1:18" ht="15.75" customHeight="1" x14ac:dyDescent="0.25">
      <c r="A207" s="113" t="str">
        <f>VLOOKUP(A198,'LISTA DE OFERENTES'!$A$4:$H$84,6,FALSE)</f>
        <v>VIGAVI ZOMAC SAS - 10%</v>
      </c>
      <c r="B207" s="114"/>
      <c r="C207" s="114"/>
      <c r="D207" s="114"/>
      <c r="E207" s="114"/>
      <c r="F207" s="114"/>
      <c r="G207" s="114"/>
      <c r="H207" s="114"/>
      <c r="I207" s="114"/>
      <c r="J207" s="114"/>
      <c r="K207" s="477"/>
      <c r="L207" s="115"/>
      <c r="M207" s="494"/>
      <c r="N207" s="116"/>
      <c r="O207" s="483"/>
      <c r="P207" s="119"/>
      <c r="Q207" s="465"/>
      <c r="R207" s="117"/>
    </row>
    <row r="208" spans="1:18" s="16" customFormat="1" ht="60" x14ac:dyDescent="0.25">
      <c r="A208" s="100" t="s">
        <v>361</v>
      </c>
      <c r="B208" s="474" t="s">
        <v>362</v>
      </c>
      <c r="C208" s="475"/>
      <c r="D208" s="137">
        <v>7564608662</v>
      </c>
      <c r="E208" s="78">
        <v>2015</v>
      </c>
      <c r="F208" s="8">
        <f>D208/(VLOOKUP(E208,$D$930:$E$963,2,FALSE))</f>
        <v>11739.906358345619</v>
      </c>
      <c r="G208" s="2">
        <v>0.8</v>
      </c>
      <c r="H208" s="8"/>
      <c r="I208" s="58">
        <v>42050</v>
      </c>
      <c r="J208" s="79" t="s">
        <v>269</v>
      </c>
      <c r="K208" s="477"/>
      <c r="L208" s="103">
        <f>H208</f>
        <v>0</v>
      </c>
      <c r="M208" s="494"/>
      <c r="N208" s="111" t="s">
        <v>270</v>
      </c>
      <c r="O208" s="483"/>
      <c r="P208" s="120">
        <f>+L208</f>
        <v>0</v>
      </c>
      <c r="Q208" s="465"/>
      <c r="R208" s="15" t="s">
        <v>363</v>
      </c>
    </row>
    <row r="209" spans="1:18" s="16" customFormat="1" ht="60" x14ac:dyDescent="0.25">
      <c r="A209" s="100" t="s">
        <v>364</v>
      </c>
      <c r="B209" s="474" t="s">
        <v>365</v>
      </c>
      <c r="C209" s="475"/>
      <c r="D209" s="137">
        <v>3199119840</v>
      </c>
      <c r="E209" s="78">
        <v>2015</v>
      </c>
      <c r="F209" s="8">
        <f>D209/(VLOOKUP(E209,$D$930:$E$963,2,FALSE))</f>
        <v>4964.8790874524711</v>
      </c>
      <c r="G209" s="2">
        <v>1</v>
      </c>
      <c r="H209" s="8"/>
      <c r="I209" s="58">
        <v>42050</v>
      </c>
      <c r="J209" s="79" t="s">
        <v>269</v>
      </c>
      <c r="K209" s="477"/>
      <c r="L209" s="103">
        <f>H209</f>
        <v>0</v>
      </c>
      <c r="M209" s="494"/>
      <c r="N209" s="111" t="s">
        <v>270</v>
      </c>
      <c r="O209" s="483"/>
      <c r="P209" s="120"/>
      <c r="Q209" s="465"/>
      <c r="R209" s="15" t="s">
        <v>363</v>
      </c>
    </row>
    <row r="210" spans="1:18" s="16" customFormat="1" ht="48" customHeight="1" x14ac:dyDescent="0.25">
      <c r="A210" s="467" t="s">
        <v>301</v>
      </c>
      <c r="B210" s="468"/>
      <c r="C210" s="468"/>
      <c r="D210" s="468"/>
      <c r="E210" s="468"/>
      <c r="F210" s="468"/>
      <c r="G210" s="469"/>
      <c r="H210" s="45">
        <f>SUM(H206:H209)</f>
        <v>418.63072844827587</v>
      </c>
      <c r="I210" s="461" t="s">
        <v>302</v>
      </c>
      <c r="J210" s="462"/>
      <c r="K210" s="462"/>
      <c r="L210" s="462"/>
      <c r="M210" s="112"/>
      <c r="N210" s="108" t="s">
        <v>269</v>
      </c>
      <c r="O210" s="108" t="str">
        <f>IF(P210&gt;O205,"CUMPLE","NO CUMPLE")</f>
        <v>NO CUMPLE</v>
      </c>
      <c r="P210" s="118">
        <f>SUM(P205:P209)</f>
        <v>0</v>
      </c>
      <c r="Q210" s="466"/>
      <c r="R210" s="102" t="str">
        <f>+IF(AND(M205="CUMPLE",C202="CUMPLE",Q205="CUMPLE"),"HABILITADO","NO HABILITADO")</f>
        <v>NO HABILITADO</v>
      </c>
    </row>
    <row r="211" spans="1:18" ht="16.5" thickBot="1" x14ac:dyDescent="0.3">
      <c r="A211" s="3"/>
      <c r="B211" s="3"/>
      <c r="C211" s="3"/>
      <c r="D211" s="3"/>
      <c r="E211" s="3"/>
      <c r="F211" s="3"/>
      <c r="G211" s="3"/>
      <c r="H211" s="3"/>
      <c r="I211" s="3"/>
      <c r="J211" s="3"/>
      <c r="K211" s="3"/>
      <c r="L211" s="3"/>
      <c r="M211" s="3"/>
      <c r="N211" s="4"/>
      <c r="O211" s="4"/>
      <c r="P211" s="4"/>
      <c r="Q211" s="4"/>
      <c r="R211" s="4"/>
    </row>
    <row r="212" spans="1:18" ht="30.75" customHeight="1" thickBot="1" x14ac:dyDescent="0.3">
      <c r="A212" s="436">
        <f>1+A198</f>
        <v>16</v>
      </c>
      <c r="B212" s="437"/>
      <c r="C212" s="437"/>
      <c r="D212" s="438"/>
      <c r="E212" s="439" t="str">
        <f>VLOOKUP(A212,'LISTA DE OFERENTES'!$A$4:$B$84,2,FALSE)</f>
        <v>CONSORCIO WAS</v>
      </c>
      <c r="F212" s="440"/>
      <c r="G212" s="440"/>
      <c r="H212" s="440"/>
      <c r="I212" s="440"/>
      <c r="J212" s="440"/>
      <c r="K212" s="440"/>
      <c r="L212" s="440"/>
      <c r="M212" s="440"/>
      <c r="N212" s="440"/>
      <c r="O212" s="440"/>
      <c r="P212" s="440"/>
      <c r="Q212" s="440"/>
      <c r="R212" s="441"/>
    </row>
    <row r="213" spans="1:18" ht="40.5" customHeight="1" x14ac:dyDescent="0.25">
      <c r="A213" s="12" t="s">
        <v>273</v>
      </c>
      <c r="B213" s="48">
        <v>5</v>
      </c>
      <c r="C213" s="13" t="s">
        <v>274</v>
      </c>
      <c r="D213" s="44">
        <f>+$E$909</f>
        <v>3821.223606153846</v>
      </c>
      <c r="E213" s="442"/>
      <c r="F213" s="442"/>
      <c r="G213" s="442"/>
      <c r="H213" s="442"/>
      <c r="I213" s="442"/>
      <c r="J213" s="442"/>
      <c r="K213" s="442"/>
      <c r="L213" s="442"/>
      <c r="M213" s="442"/>
      <c r="N213" s="442"/>
      <c r="O213" s="442"/>
      <c r="P213" s="442"/>
      <c r="Q213" s="442"/>
      <c r="R213" s="443"/>
    </row>
    <row r="214" spans="1:18" ht="23.25" customHeight="1" x14ac:dyDescent="0.25">
      <c r="A214" s="446" t="s">
        <v>275</v>
      </c>
      <c r="B214" s="447"/>
      <c r="C214" s="99">
        <f>IF(B213&lt;3,0.75,IF(B213&lt;5,1.2,1.5))</f>
        <v>1.5</v>
      </c>
      <c r="D214" s="98">
        <f>$D$909*C214</f>
        <v>5731.8354092307691</v>
      </c>
      <c r="E214" s="442"/>
      <c r="F214" s="442"/>
      <c r="G214" s="442"/>
      <c r="H214" s="442"/>
      <c r="I214" s="442"/>
      <c r="J214" s="442"/>
      <c r="K214" s="442"/>
      <c r="L214" s="442"/>
      <c r="M214" s="442"/>
      <c r="N214" s="442"/>
      <c r="O214" s="442"/>
      <c r="P214" s="442"/>
      <c r="Q214" s="442"/>
      <c r="R214" s="443"/>
    </row>
    <row r="215" spans="1:18" ht="34.5" customHeight="1" x14ac:dyDescent="0.25">
      <c r="A215" s="446" t="s">
        <v>276</v>
      </c>
      <c r="B215" s="447"/>
      <c r="C215" s="448">
        <v>45625</v>
      </c>
      <c r="D215" s="449"/>
      <c r="E215" s="442"/>
      <c r="F215" s="442"/>
      <c r="G215" s="442"/>
      <c r="H215" s="442"/>
      <c r="I215" s="442"/>
      <c r="J215" s="442"/>
      <c r="K215" s="442"/>
      <c r="L215" s="442"/>
      <c r="M215" s="442"/>
      <c r="N215" s="442"/>
      <c r="O215" s="442"/>
      <c r="P215" s="442"/>
      <c r="Q215" s="442"/>
      <c r="R215" s="443"/>
    </row>
    <row r="216" spans="1:18" ht="33" customHeight="1" thickBot="1" x14ac:dyDescent="0.3">
      <c r="A216" s="450" t="s">
        <v>277</v>
      </c>
      <c r="B216" s="451"/>
      <c r="C216" s="452" t="str">
        <f>+IF(H228&gt;D214,"CUMPLE","NO CUMPLE")</f>
        <v>CUMPLE</v>
      </c>
      <c r="D216" s="453"/>
      <c r="E216" s="444"/>
      <c r="F216" s="444"/>
      <c r="G216" s="444"/>
      <c r="H216" s="444"/>
      <c r="I216" s="444"/>
      <c r="J216" s="444"/>
      <c r="K216" s="444"/>
      <c r="L216" s="444"/>
      <c r="M216" s="444"/>
      <c r="N216" s="444"/>
      <c r="O216" s="444"/>
      <c r="P216" s="444"/>
      <c r="Q216" s="444"/>
      <c r="R216" s="445"/>
    </row>
    <row r="217" spans="1:18" ht="55.5" customHeight="1" thickBot="1" x14ac:dyDescent="0.3">
      <c r="A217" s="497" t="s">
        <v>278</v>
      </c>
      <c r="B217" s="498"/>
      <c r="C217" s="498"/>
      <c r="D217" s="498"/>
      <c r="E217" s="498"/>
      <c r="F217" s="498"/>
      <c r="G217" s="498"/>
      <c r="H217" s="499"/>
      <c r="I217" s="124" t="s">
        <v>279</v>
      </c>
      <c r="J217" s="124" t="s">
        <v>280</v>
      </c>
      <c r="K217" s="495" t="s">
        <v>281</v>
      </c>
      <c r="L217" s="496"/>
      <c r="M217" s="463" t="s">
        <v>282</v>
      </c>
      <c r="N217" s="463" t="s">
        <v>283</v>
      </c>
      <c r="O217" s="478" t="s">
        <v>284</v>
      </c>
      <c r="P217" s="479"/>
      <c r="Q217" s="463" t="s">
        <v>285</v>
      </c>
      <c r="R217" s="470" t="s">
        <v>286</v>
      </c>
    </row>
    <row r="218" spans="1:18" ht="110.25" customHeight="1" thickBot="1" x14ac:dyDescent="0.3">
      <c r="A218" s="121" t="s">
        <v>287</v>
      </c>
      <c r="B218" s="472" t="s">
        <v>288</v>
      </c>
      <c r="C218" s="473"/>
      <c r="D218" s="123" t="s">
        <v>289</v>
      </c>
      <c r="E218" s="123" t="s">
        <v>290</v>
      </c>
      <c r="F218" s="123" t="s">
        <v>291</v>
      </c>
      <c r="G218" s="122" t="s">
        <v>292</v>
      </c>
      <c r="H218" s="122" t="s">
        <v>293</v>
      </c>
      <c r="I218" s="127" t="s">
        <v>294</v>
      </c>
      <c r="J218" s="127" t="s">
        <v>295</v>
      </c>
      <c r="K218" s="125"/>
      <c r="L218" s="126" t="s">
        <v>296</v>
      </c>
      <c r="M218" s="464"/>
      <c r="N218" s="464"/>
      <c r="O218" s="480"/>
      <c r="P218" s="481"/>
      <c r="Q218" s="464"/>
      <c r="R218" s="471"/>
    </row>
    <row r="219" spans="1:18" ht="15.75" customHeight="1" x14ac:dyDescent="0.25">
      <c r="A219" s="113" t="str">
        <f>VLOOKUP(A212,'LISTA DE OFERENTES'!$A$4:$H$84,5,FALSE)</f>
        <v>SEGUNDISALVO PARDO BARRETO - 50%</v>
      </c>
      <c r="B219" s="114"/>
      <c r="C219" s="114"/>
      <c r="D219" s="114"/>
      <c r="E219" s="114"/>
      <c r="F219" s="114"/>
      <c r="G219" s="114"/>
      <c r="H219" s="114"/>
      <c r="I219" s="114"/>
      <c r="J219" s="114"/>
      <c r="K219" s="476">
        <f>$D$909/2</f>
        <v>1910.611803076923</v>
      </c>
      <c r="L219" s="115"/>
      <c r="M219" s="493" t="s">
        <v>269</v>
      </c>
      <c r="N219" s="116"/>
      <c r="O219" s="482">
        <f>$D$909*0.5</f>
        <v>1910.611803076923</v>
      </c>
      <c r="P219" s="119"/>
      <c r="Q219" s="465" t="str">
        <f>IF(AND(N228="CUMPLE",O228="CUMPLE"),"CUMPLE","NO CUMPLE")</f>
        <v>CUMPLE</v>
      </c>
      <c r="R219" s="117"/>
    </row>
    <row r="220" spans="1:18" s="16" customFormat="1" ht="75" x14ac:dyDescent="0.25">
      <c r="A220" s="100" t="s">
        <v>366</v>
      </c>
      <c r="B220" s="474" t="s">
        <v>367</v>
      </c>
      <c r="C220" s="475"/>
      <c r="D220" s="137">
        <v>9795543513</v>
      </c>
      <c r="E220" s="78">
        <v>2018</v>
      </c>
      <c r="F220" s="8">
        <f>D220/(VLOOKUP(E220,$D$930:$E$963,2,FALSE))</f>
        <v>12538.424090102682</v>
      </c>
      <c r="G220" s="2">
        <v>0.6</v>
      </c>
      <c r="H220" s="8">
        <f>G220*F220</f>
        <v>7523.0544540616092</v>
      </c>
      <c r="I220" s="58">
        <v>43296</v>
      </c>
      <c r="J220" s="79" t="s">
        <v>269</v>
      </c>
      <c r="K220" s="477"/>
      <c r="L220" s="103">
        <f>H220</f>
        <v>7523.0544540616092</v>
      </c>
      <c r="M220" s="494"/>
      <c r="N220" s="111" t="s">
        <v>269</v>
      </c>
      <c r="O220" s="483"/>
      <c r="P220" s="120">
        <f>+L220</f>
        <v>7523.0544540616092</v>
      </c>
      <c r="Q220" s="465"/>
      <c r="R220" s="15"/>
    </row>
    <row r="221" spans="1:18" s="16" customFormat="1" ht="60" x14ac:dyDescent="0.25">
      <c r="A221" s="100" t="s">
        <v>368</v>
      </c>
      <c r="B221" s="474" t="s">
        <v>369</v>
      </c>
      <c r="C221" s="475"/>
      <c r="D221" s="137">
        <v>4199990312</v>
      </c>
      <c r="E221" s="78">
        <v>2012</v>
      </c>
      <c r="F221" s="8">
        <f>D221/(VLOOKUP(E221,$D$930:$E$963,2,FALSE))</f>
        <v>7411.3116499029466</v>
      </c>
      <c r="G221" s="2">
        <v>0.34</v>
      </c>
      <c r="H221" s="8">
        <f>G221*F221</f>
        <v>2519.8459609670022</v>
      </c>
      <c r="I221" s="58">
        <v>41094</v>
      </c>
      <c r="J221" s="79" t="s">
        <v>269</v>
      </c>
      <c r="K221" s="477"/>
      <c r="L221" s="103">
        <f>H221</f>
        <v>2519.8459609670022</v>
      </c>
      <c r="M221" s="494"/>
      <c r="N221" s="111" t="s">
        <v>269</v>
      </c>
      <c r="O221" s="483"/>
      <c r="P221" s="120"/>
      <c r="Q221" s="465"/>
      <c r="R221" s="80"/>
    </row>
    <row r="222" spans="1:18" s="16" customFormat="1" ht="60" x14ac:dyDescent="0.25">
      <c r="A222" s="100" t="s">
        <v>370</v>
      </c>
      <c r="B222" s="474" t="s">
        <v>367</v>
      </c>
      <c r="C222" s="475"/>
      <c r="D222" s="137">
        <v>1047561284</v>
      </c>
      <c r="E222" s="78">
        <v>2013</v>
      </c>
      <c r="F222" s="8">
        <f>D222/(VLOOKUP(E222,$D$930:$E$963,2,FALSE))</f>
        <v>1777.033560644614</v>
      </c>
      <c r="G222" s="2">
        <v>0.6</v>
      </c>
      <c r="H222" s="8">
        <f>G222*F222</f>
        <v>1066.2201363867684</v>
      </c>
      <c r="I222" s="58">
        <v>41624</v>
      </c>
      <c r="J222" s="79" t="s">
        <v>269</v>
      </c>
      <c r="K222" s="477"/>
      <c r="L222" s="103">
        <f>H222</f>
        <v>1066.2201363867684</v>
      </c>
      <c r="M222" s="494"/>
      <c r="N222" s="111" t="s">
        <v>269</v>
      </c>
      <c r="O222" s="483"/>
      <c r="P222" s="120"/>
      <c r="Q222" s="465"/>
      <c r="R222" s="80"/>
    </row>
    <row r="223" spans="1:18" ht="15.75" customHeight="1" x14ac:dyDescent="0.25">
      <c r="A223" s="113" t="str">
        <f>VLOOKUP(A212,'LISTA DE OFERENTES'!$A$4:$H$84,6,FALSE)</f>
        <v>ARQUIMCO SAS - 30%</v>
      </c>
      <c r="B223" s="114"/>
      <c r="C223" s="114"/>
      <c r="D223" s="114"/>
      <c r="E223" s="114"/>
      <c r="F223" s="114"/>
      <c r="G223" s="114"/>
      <c r="H223" s="114"/>
      <c r="I223" s="114"/>
      <c r="J223" s="114"/>
      <c r="K223" s="477"/>
      <c r="L223" s="115"/>
      <c r="M223" s="494"/>
      <c r="N223" s="116"/>
      <c r="O223" s="483"/>
      <c r="P223" s="119"/>
      <c r="Q223" s="465"/>
      <c r="R223" s="117"/>
    </row>
    <row r="224" spans="1:18" s="16" customFormat="1" ht="60" x14ac:dyDescent="0.25">
      <c r="A224" s="100" t="s">
        <v>370</v>
      </c>
      <c r="B224" s="474" t="s">
        <v>367</v>
      </c>
      <c r="C224" s="475"/>
      <c r="D224" s="137">
        <v>1047561284</v>
      </c>
      <c r="E224" s="78">
        <v>2013</v>
      </c>
      <c r="F224" s="8">
        <f>D224/(VLOOKUP(E224,$D$930:$E$963,2,FALSE))</f>
        <v>1777.033560644614</v>
      </c>
      <c r="G224" s="2">
        <v>0.4</v>
      </c>
      <c r="H224" s="8">
        <f>G224*F224</f>
        <v>710.81342425784567</v>
      </c>
      <c r="I224" s="58">
        <v>41624</v>
      </c>
      <c r="J224" s="79" t="s">
        <v>269</v>
      </c>
      <c r="K224" s="477"/>
      <c r="L224" s="103">
        <f>H224</f>
        <v>710.81342425784567</v>
      </c>
      <c r="M224" s="494"/>
      <c r="N224" s="111" t="s">
        <v>269</v>
      </c>
      <c r="O224" s="483"/>
      <c r="P224" s="120"/>
      <c r="Q224" s="465"/>
      <c r="R224" s="15"/>
    </row>
    <row r="225" spans="1:18" s="16" customFormat="1" ht="30" x14ac:dyDescent="0.25">
      <c r="A225" s="100" t="s">
        <v>371</v>
      </c>
      <c r="B225" s="474" t="s">
        <v>372</v>
      </c>
      <c r="C225" s="475"/>
      <c r="D225" s="137">
        <v>1481588017</v>
      </c>
      <c r="E225" s="78">
        <v>2015</v>
      </c>
      <c r="F225" s="8">
        <f>D225/(VLOOKUP(E225,$D$930:$E$963,2,FALSE))</f>
        <v>2299.3528625746876</v>
      </c>
      <c r="G225" s="2">
        <v>1</v>
      </c>
      <c r="H225" s="8">
        <f>G225*F225</f>
        <v>2299.3528625746876</v>
      </c>
      <c r="I225" s="58">
        <v>42063</v>
      </c>
      <c r="J225" s="79" t="s">
        <v>269</v>
      </c>
      <c r="K225" s="477"/>
      <c r="L225" s="103">
        <f>H225</f>
        <v>2299.3528625746876</v>
      </c>
      <c r="M225" s="494"/>
      <c r="N225" s="111" t="s">
        <v>269</v>
      </c>
      <c r="O225" s="483"/>
      <c r="P225" s="120"/>
      <c r="Q225" s="465"/>
      <c r="R225" s="80"/>
    </row>
    <row r="226" spans="1:18" ht="15.75" customHeight="1" x14ac:dyDescent="0.25">
      <c r="A226" s="101" t="str">
        <f>VLOOKUP(A212,'LISTA DE OFERENTES'!$A$4:$H$84,7,FALSE)</f>
        <v>WNM INGENIEROS SAS - 20%</v>
      </c>
      <c r="B226" s="510"/>
      <c r="C226" s="511"/>
      <c r="D226" s="49"/>
      <c r="E226" s="49"/>
      <c r="F226" s="49"/>
      <c r="G226" s="49"/>
      <c r="H226" s="75"/>
      <c r="I226" s="49"/>
      <c r="J226" s="50"/>
      <c r="K226" s="477"/>
      <c r="L226" s="107"/>
      <c r="M226" s="494"/>
      <c r="N226" s="110"/>
      <c r="O226" s="483"/>
      <c r="P226" s="109"/>
      <c r="Q226" s="465"/>
      <c r="R226" s="51"/>
    </row>
    <row r="227" spans="1:18" s="16" customFormat="1" ht="60" x14ac:dyDescent="0.25">
      <c r="A227" s="100" t="s">
        <v>373</v>
      </c>
      <c r="B227" s="474" t="s">
        <v>374</v>
      </c>
      <c r="C227" s="475"/>
      <c r="D227" s="137">
        <v>488138360</v>
      </c>
      <c r="E227" s="78">
        <v>2021</v>
      </c>
      <c r="F227" s="8">
        <f>D227/(VLOOKUP(E227,$D$930:$E$963,2,FALSE))</f>
        <v>537.28606556113971</v>
      </c>
      <c r="G227" s="2">
        <v>1</v>
      </c>
      <c r="H227" s="8">
        <f>G227*F227</f>
        <v>537.28606556113971</v>
      </c>
      <c r="I227" s="58">
        <v>44286</v>
      </c>
      <c r="J227" s="79" t="s">
        <v>269</v>
      </c>
      <c r="K227" s="477"/>
      <c r="L227" s="103">
        <f>H227</f>
        <v>537.28606556113971</v>
      </c>
      <c r="M227" s="494"/>
      <c r="N227" s="111" t="s">
        <v>269</v>
      </c>
      <c r="O227" s="483"/>
      <c r="P227" s="120"/>
      <c r="Q227" s="465"/>
      <c r="R227" s="150"/>
    </row>
    <row r="228" spans="1:18" s="16" customFormat="1" ht="48" customHeight="1" x14ac:dyDescent="0.25">
      <c r="A228" s="467" t="s">
        <v>301</v>
      </c>
      <c r="B228" s="468"/>
      <c r="C228" s="468"/>
      <c r="D228" s="468"/>
      <c r="E228" s="468"/>
      <c r="F228" s="468"/>
      <c r="G228" s="469"/>
      <c r="H228" s="45">
        <f>SUM(H220:H227)</f>
        <v>14656.572903809052</v>
      </c>
      <c r="I228" s="461" t="s">
        <v>302</v>
      </c>
      <c r="J228" s="462"/>
      <c r="K228" s="462"/>
      <c r="L228" s="462"/>
      <c r="M228" s="112"/>
      <c r="N228" s="108" t="s">
        <v>269</v>
      </c>
      <c r="O228" s="108" t="str">
        <f>IF(P228&gt;O219,"CUMPLE","NO CUMPLE")</f>
        <v>CUMPLE</v>
      </c>
      <c r="P228" s="118">
        <f>SUM(P219:P227)</f>
        <v>7523.0544540616092</v>
      </c>
      <c r="Q228" s="466"/>
      <c r="R228" s="102" t="str">
        <f>+IF(AND(M219="CUMPLE",C216="CUMPLE",Q219="CUMPLE"),"HABILITADO","NO HABILITADO")</f>
        <v>HABILITADO</v>
      </c>
    </row>
    <row r="229" spans="1:18" ht="16.5" thickBot="1" x14ac:dyDescent="0.3">
      <c r="A229" s="3"/>
      <c r="B229" s="3"/>
      <c r="C229" s="3"/>
      <c r="D229" s="3"/>
      <c r="E229" s="3"/>
      <c r="F229" s="3"/>
      <c r="G229" s="3"/>
      <c r="H229" s="3"/>
      <c r="I229" s="3"/>
      <c r="J229" s="3"/>
      <c r="K229" s="3"/>
      <c r="L229" s="3"/>
      <c r="M229" s="3"/>
      <c r="N229" s="4"/>
      <c r="O229" s="4"/>
      <c r="P229" s="4"/>
      <c r="Q229" s="4"/>
      <c r="R229" s="4"/>
    </row>
    <row r="230" spans="1:18" ht="30.75" customHeight="1" thickBot="1" x14ac:dyDescent="0.3">
      <c r="A230" s="436">
        <f>1+A212</f>
        <v>17</v>
      </c>
      <c r="B230" s="437"/>
      <c r="C230" s="437"/>
      <c r="D230" s="438"/>
      <c r="E230" s="439" t="str">
        <f>VLOOKUP(A230,'LISTA DE OFERENTES'!$A$4:$B$84,2,FALSE)</f>
        <v>CONSORCIO CONSTRUOPUS ENGATIVA</v>
      </c>
      <c r="F230" s="440"/>
      <c r="G230" s="440"/>
      <c r="H230" s="440"/>
      <c r="I230" s="440"/>
      <c r="J230" s="440"/>
      <c r="K230" s="440"/>
      <c r="L230" s="440"/>
      <c r="M230" s="440"/>
      <c r="N230" s="440"/>
      <c r="O230" s="440"/>
      <c r="P230" s="440"/>
      <c r="Q230" s="440"/>
      <c r="R230" s="441"/>
    </row>
    <row r="231" spans="1:18" ht="40.5" customHeight="1" x14ac:dyDescent="0.25">
      <c r="A231" s="12" t="s">
        <v>273</v>
      </c>
      <c r="B231" s="48">
        <v>2</v>
      </c>
      <c r="C231" s="13" t="s">
        <v>274</v>
      </c>
      <c r="D231" s="44">
        <f>+$E$909</f>
        <v>3821.223606153846</v>
      </c>
      <c r="E231" s="442"/>
      <c r="F231" s="442"/>
      <c r="G231" s="442"/>
      <c r="H231" s="442"/>
      <c r="I231" s="442"/>
      <c r="J231" s="442"/>
      <c r="K231" s="442"/>
      <c r="L231" s="442"/>
      <c r="M231" s="442"/>
      <c r="N231" s="442"/>
      <c r="O231" s="442"/>
      <c r="P231" s="442"/>
      <c r="Q231" s="442"/>
      <c r="R231" s="443"/>
    </row>
    <row r="232" spans="1:18" ht="23.25" customHeight="1" x14ac:dyDescent="0.25">
      <c r="A232" s="446" t="s">
        <v>275</v>
      </c>
      <c r="B232" s="447"/>
      <c r="C232" s="99">
        <f>IF(B231&lt;3,0.75,IF(B231&lt;5,1.2,1.5))</f>
        <v>0.75</v>
      </c>
      <c r="D232" s="98">
        <f>$D$909*C232</f>
        <v>2865.9177046153845</v>
      </c>
      <c r="E232" s="442"/>
      <c r="F232" s="442"/>
      <c r="G232" s="442"/>
      <c r="H232" s="442"/>
      <c r="I232" s="442"/>
      <c r="J232" s="442"/>
      <c r="K232" s="442"/>
      <c r="L232" s="442"/>
      <c r="M232" s="442"/>
      <c r="N232" s="442"/>
      <c r="O232" s="442"/>
      <c r="P232" s="442"/>
      <c r="Q232" s="442"/>
      <c r="R232" s="443"/>
    </row>
    <row r="233" spans="1:18" ht="34.5" customHeight="1" x14ac:dyDescent="0.25">
      <c r="A233" s="446" t="s">
        <v>276</v>
      </c>
      <c r="B233" s="447"/>
      <c r="C233" s="448">
        <v>45625</v>
      </c>
      <c r="D233" s="449"/>
      <c r="E233" s="442"/>
      <c r="F233" s="442"/>
      <c r="G233" s="442"/>
      <c r="H233" s="442"/>
      <c r="I233" s="442"/>
      <c r="J233" s="442"/>
      <c r="K233" s="442"/>
      <c r="L233" s="442"/>
      <c r="M233" s="442"/>
      <c r="N233" s="442"/>
      <c r="O233" s="442"/>
      <c r="P233" s="442"/>
      <c r="Q233" s="442"/>
      <c r="R233" s="443"/>
    </row>
    <row r="234" spans="1:18" ht="33" customHeight="1" thickBot="1" x14ac:dyDescent="0.3">
      <c r="A234" s="450" t="s">
        <v>277</v>
      </c>
      <c r="B234" s="451"/>
      <c r="C234" s="452" t="str">
        <f>+IF(H241&gt;D232,"CUMPLE","NO CUMPLE")</f>
        <v>CUMPLE</v>
      </c>
      <c r="D234" s="453"/>
      <c r="E234" s="444"/>
      <c r="F234" s="444"/>
      <c r="G234" s="444"/>
      <c r="H234" s="444"/>
      <c r="I234" s="444"/>
      <c r="J234" s="444"/>
      <c r="K234" s="444"/>
      <c r="L234" s="444"/>
      <c r="M234" s="444"/>
      <c r="N234" s="444"/>
      <c r="O234" s="444"/>
      <c r="P234" s="444"/>
      <c r="Q234" s="444"/>
      <c r="R234" s="445"/>
    </row>
    <row r="235" spans="1:18" ht="55.5" customHeight="1" thickBot="1" x14ac:dyDescent="0.3">
      <c r="A235" s="497" t="s">
        <v>278</v>
      </c>
      <c r="B235" s="498"/>
      <c r="C235" s="498"/>
      <c r="D235" s="498"/>
      <c r="E235" s="498"/>
      <c r="F235" s="498"/>
      <c r="G235" s="498"/>
      <c r="H235" s="499"/>
      <c r="I235" s="124" t="s">
        <v>279</v>
      </c>
      <c r="J235" s="124" t="s">
        <v>280</v>
      </c>
      <c r="K235" s="495" t="s">
        <v>281</v>
      </c>
      <c r="L235" s="496"/>
      <c r="M235" s="463" t="s">
        <v>282</v>
      </c>
      <c r="N235" s="463" t="s">
        <v>283</v>
      </c>
      <c r="O235" s="478" t="s">
        <v>284</v>
      </c>
      <c r="P235" s="479"/>
      <c r="Q235" s="463" t="s">
        <v>285</v>
      </c>
      <c r="R235" s="470" t="s">
        <v>286</v>
      </c>
    </row>
    <row r="236" spans="1:18" ht="110.25" customHeight="1" thickBot="1" x14ac:dyDescent="0.3">
      <c r="A236" s="121" t="s">
        <v>287</v>
      </c>
      <c r="B236" s="472" t="s">
        <v>288</v>
      </c>
      <c r="C236" s="473"/>
      <c r="D236" s="123" t="s">
        <v>289</v>
      </c>
      <c r="E236" s="123" t="s">
        <v>290</v>
      </c>
      <c r="F236" s="123" t="s">
        <v>291</v>
      </c>
      <c r="G236" s="122" t="s">
        <v>292</v>
      </c>
      <c r="H236" s="122" t="s">
        <v>293</v>
      </c>
      <c r="I236" s="127" t="s">
        <v>294</v>
      </c>
      <c r="J236" s="127" t="s">
        <v>295</v>
      </c>
      <c r="K236" s="125"/>
      <c r="L236" s="126" t="s">
        <v>296</v>
      </c>
      <c r="M236" s="464"/>
      <c r="N236" s="464"/>
      <c r="O236" s="480"/>
      <c r="P236" s="481"/>
      <c r="Q236" s="464"/>
      <c r="R236" s="471"/>
    </row>
    <row r="237" spans="1:18" ht="15.75" customHeight="1" x14ac:dyDescent="0.25">
      <c r="A237" s="113" t="str">
        <f>VLOOKUP(A230,'LISTA DE OFERENTES'!$A$4:$H$84,5,FALSE)</f>
        <v>OPUS INGENIERIA SAS - 90%</v>
      </c>
      <c r="B237" s="114"/>
      <c r="C237" s="114"/>
      <c r="D237" s="114"/>
      <c r="E237" s="114"/>
      <c r="F237" s="114"/>
      <c r="G237" s="114"/>
      <c r="H237" s="114"/>
      <c r="I237" s="114"/>
      <c r="J237" s="114"/>
      <c r="K237" s="476">
        <f>$D$909/2</f>
        <v>1910.611803076923</v>
      </c>
      <c r="L237" s="115"/>
      <c r="M237" s="493" t="s">
        <v>269</v>
      </c>
      <c r="N237" s="116"/>
      <c r="O237" s="482">
        <f>$D$909*0.5</f>
        <v>1910.611803076923</v>
      </c>
      <c r="P237" s="119"/>
      <c r="Q237" s="465" t="str">
        <f>IF(AND(N241="CUMPLE",O241="CUMPLE"),"CUMPLE","NO CUMPLE")</f>
        <v>CUMPLE</v>
      </c>
      <c r="R237" s="117"/>
    </row>
    <row r="238" spans="1:18" s="16" customFormat="1" ht="60" x14ac:dyDescent="0.25">
      <c r="A238" s="100" t="s">
        <v>375</v>
      </c>
      <c r="B238" s="474" t="s">
        <v>376</v>
      </c>
      <c r="C238" s="475"/>
      <c r="D238" s="137">
        <v>4630979438</v>
      </c>
      <c r="E238" s="78">
        <v>2021</v>
      </c>
      <c r="F238" s="8">
        <f>D238/(VLOOKUP(E238,$D$930:$E$963,2,FALSE))</f>
        <v>5097.2448097247634</v>
      </c>
      <c r="G238" s="2">
        <v>1</v>
      </c>
      <c r="H238" s="8">
        <f>G238*F238</f>
        <v>5097.2448097247634</v>
      </c>
      <c r="I238" s="58">
        <v>44561</v>
      </c>
      <c r="J238" s="79" t="s">
        <v>269</v>
      </c>
      <c r="K238" s="477"/>
      <c r="L238" s="103">
        <f>H238</f>
        <v>5097.2448097247634</v>
      </c>
      <c r="M238" s="494"/>
      <c r="N238" s="111" t="s">
        <v>269</v>
      </c>
      <c r="O238" s="483"/>
      <c r="P238" s="120">
        <f>+L238</f>
        <v>5097.2448097247634</v>
      </c>
      <c r="Q238" s="465"/>
      <c r="R238" s="15"/>
    </row>
    <row r="239" spans="1:18" ht="15.75" customHeight="1" x14ac:dyDescent="0.25">
      <c r="A239" s="113" t="str">
        <f>VLOOKUP(A230,'LISTA DE OFERENTES'!$A$4:$H$84,6,FALSE)</f>
        <v>PROINCO AYV INGENIERIA - 10%</v>
      </c>
      <c r="B239" s="114"/>
      <c r="C239" s="114"/>
      <c r="D239" s="114"/>
      <c r="E239" s="114"/>
      <c r="F239" s="114"/>
      <c r="G239" s="114"/>
      <c r="H239" s="114"/>
      <c r="I239" s="114"/>
      <c r="J239" s="114"/>
      <c r="K239" s="477"/>
      <c r="L239" s="115"/>
      <c r="M239" s="494"/>
      <c r="N239" s="116"/>
      <c r="O239" s="483"/>
      <c r="P239" s="119"/>
      <c r="Q239" s="465"/>
      <c r="R239" s="117"/>
    </row>
    <row r="240" spans="1:18" s="16" customFormat="1" ht="30" x14ac:dyDescent="0.25">
      <c r="A240" s="100" t="s">
        <v>377</v>
      </c>
      <c r="B240" s="474" t="s">
        <v>378</v>
      </c>
      <c r="C240" s="475"/>
      <c r="D240" s="137">
        <v>1569074189</v>
      </c>
      <c r="E240" s="78">
        <v>2017</v>
      </c>
      <c r="F240" s="8">
        <f>D240/(VLOOKUP(E240,$D$930:$E$963,2,FALSE))</f>
        <v>2126.9323995515897</v>
      </c>
      <c r="G240" s="2">
        <v>1</v>
      </c>
      <c r="H240" s="8">
        <f>G240*F240</f>
        <v>2126.9323995515897</v>
      </c>
      <c r="I240" s="58">
        <v>42765</v>
      </c>
      <c r="J240" s="79" t="s">
        <v>269</v>
      </c>
      <c r="K240" s="477"/>
      <c r="L240" s="103">
        <f>H240</f>
        <v>2126.9323995515897</v>
      </c>
      <c r="M240" s="494"/>
      <c r="N240" s="111" t="s">
        <v>269</v>
      </c>
      <c r="O240" s="483"/>
      <c r="P240" s="120"/>
      <c r="Q240" s="465"/>
      <c r="R240" s="15"/>
    </row>
    <row r="241" spans="1:18" s="16" customFormat="1" ht="48" customHeight="1" x14ac:dyDescent="0.25">
      <c r="A241" s="467" t="s">
        <v>301</v>
      </c>
      <c r="B241" s="468"/>
      <c r="C241" s="468"/>
      <c r="D241" s="468"/>
      <c r="E241" s="468"/>
      <c r="F241" s="468"/>
      <c r="G241" s="469"/>
      <c r="H241" s="45">
        <f>SUM(H238:H240)</f>
        <v>7224.1772092763531</v>
      </c>
      <c r="I241" s="461" t="s">
        <v>302</v>
      </c>
      <c r="J241" s="462"/>
      <c r="K241" s="462"/>
      <c r="L241" s="462"/>
      <c r="M241" s="112"/>
      <c r="N241" s="108" t="s">
        <v>269</v>
      </c>
      <c r="O241" s="108" t="str">
        <f>IF(P241&gt;O237,"CUMPLE","NO CUMPLE")</f>
        <v>CUMPLE</v>
      </c>
      <c r="P241" s="118">
        <f>SUM(P237:P240)</f>
        <v>5097.2448097247634</v>
      </c>
      <c r="Q241" s="466"/>
      <c r="R241" s="102" t="str">
        <f>+IF(AND(M237="CUMPLE",C234="CUMPLE",Q237="CUMPLE"),"HABILITADO","NO HABILITADO")</f>
        <v>HABILITADO</v>
      </c>
    </row>
    <row r="242" spans="1:18" ht="16.5" thickBot="1" x14ac:dyDescent="0.3">
      <c r="A242" s="3"/>
      <c r="B242" s="3"/>
      <c r="C242" s="3"/>
      <c r="D242" s="3"/>
      <c r="E242" s="3"/>
      <c r="F242" s="3"/>
      <c r="G242" s="3"/>
      <c r="H242" s="3"/>
      <c r="I242" s="3"/>
      <c r="J242" s="3"/>
      <c r="K242" s="3"/>
      <c r="L242" s="3"/>
      <c r="M242" s="3"/>
      <c r="N242" s="4"/>
      <c r="O242" s="4"/>
      <c r="P242" s="4"/>
      <c r="Q242" s="4"/>
      <c r="R242" s="4"/>
    </row>
    <row r="243" spans="1:18" ht="30.75" customHeight="1" thickBot="1" x14ac:dyDescent="0.3">
      <c r="A243" s="436">
        <f>1+A230</f>
        <v>18</v>
      </c>
      <c r="B243" s="437"/>
      <c r="C243" s="437"/>
      <c r="D243" s="438"/>
      <c r="E243" s="439" t="str">
        <f>VLOOKUP(A243,'LISTA DE OFERENTES'!$A$4:$B$84,2,FALSE)</f>
        <v>CONSORCIO ZF 1</v>
      </c>
      <c r="F243" s="440"/>
      <c r="G243" s="440"/>
      <c r="H243" s="440"/>
      <c r="I243" s="440"/>
      <c r="J243" s="440"/>
      <c r="K243" s="440"/>
      <c r="L243" s="440"/>
      <c r="M243" s="440"/>
      <c r="N243" s="440"/>
      <c r="O243" s="440"/>
      <c r="P243" s="440"/>
      <c r="Q243" s="440"/>
      <c r="R243" s="441"/>
    </row>
    <row r="244" spans="1:18" ht="40.5" customHeight="1" x14ac:dyDescent="0.25">
      <c r="A244" s="12" t="s">
        <v>273</v>
      </c>
      <c r="B244" s="48">
        <v>2</v>
      </c>
      <c r="C244" s="13" t="s">
        <v>274</v>
      </c>
      <c r="D244" s="44">
        <f>+$E$909</f>
        <v>3821.223606153846</v>
      </c>
      <c r="E244" s="442"/>
      <c r="F244" s="442"/>
      <c r="G244" s="442"/>
      <c r="H244" s="442"/>
      <c r="I244" s="442"/>
      <c r="J244" s="442"/>
      <c r="K244" s="442"/>
      <c r="L244" s="442"/>
      <c r="M244" s="442"/>
      <c r="N244" s="442"/>
      <c r="O244" s="442"/>
      <c r="P244" s="442"/>
      <c r="Q244" s="442"/>
      <c r="R244" s="443"/>
    </row>
    <row r="245" spans="1:18" ht="23.25" customHeight="1" x14ac:dyDescent="0.25">
      <c r="A245" s="446" t="s">
        <v>275</v>
      </c>
      <c r="B245" s="447"/>
      <c r="C245" s="99">
        <f>IF(B244&lt;3,0.75,IF(B244&lt;5,1.2,1.5))</f>
        <v>0.75</v>
      </c>
      <c r="D245" s="98">
        <f>$D$909*C245</f>
        <v>2865.9177046153845</v>
      </c>
      <c r="E245" s="442"/>
      <c r="F245" s="442"/>
      <c r="G245" s="442"/>
      <c r="H245" s="442"/>
      <c r="I245" s="442"/>
      <c r="J245" s="442"/>
      <c r="K245" s="442"/>
      <c r="L245" s="442"/>
      <c r="M245" s="442"/>
      <c r="N245" s="442"/>
      <c r="O245" s="442"/>
      <c r="P245" s="442"/>
      <c r="Q245" s="442"/>
      <c r="R245" s="443"/>
    </row>
    <row r="246" spans="1:18" ht="34.5" customHeight="1" x14ac:dyDescent="0.25">
      <c r="A246" s="446" t="s">
        <v>276</v>
      </c>
      <c r="B246" s="447"/>
      <c r="C246" s="448">
        <v>45625</v>
      </c>
      <c r="D246" s="449"/>
      <c r="E246" s="442"/>
      <c r="F246" s="442"/>
      <c r="G246" s="442"/>
      <c r="H246" s="442"/>
      <c r="I246" s="442"/>
      <c r="J246" s="442"/>
      <c r="K246" s="442"/>
      <c r="L246" s="442"/>
      <c r="M246" s="442"/>
      <c r="N246" s="442"/>
      <c r="O246" s="442"/>
      <c r="P246" s="442"/>
      <c r="Q246" s="442"/>
      <c r="R246" s="443"/>
    </row>
    <row r="247" spans="1:18" ht="33" customHeight="1" thickBot="1" x14ac:dyDescent="0.3">
      <c r="A247" s="450" t="s">
        <v>277</v>
      </c>
      <c r="B247" s="451"/>
      <c r="C247" s="452" t="str">
        <f>+IF(H254&gt;D245,"CUMPLE","NO CUMPLE")</f>
        <v>CUMPLE</v>
      </c>
      <c r="D247" s="453"/>
      <c r="E247" s="444"/>
      <c r="F247" s="444"/>
      <c r="G247" s="444"/>
      <c r="H247" s="444"/>
      <c r="I247" s="444"/>
      <c r="J247" s="444"/>
      <c r="K247" s="444"/>
      <c r="L247" s="444"/>
      <c r="M247" s="444"/>
      <c r="N247" s="444"/>
      <c r="O247" s="444"/>
      <c r="P247" s="444"/>
      <c r="Q247" s="444"/>
      <c r="R247" s="445"/>
    </row>
    <row r="248" spans="1:18" ht="55.5" customHeight="1" thickBot="1" x14ac:dyDescent="0.3">
      <c r="A248" s="497" t="s">
        <v>278</v>
      </c>
      <c r="B248" s="498"/>
      <c r="C248" s="498"/>
      <c r="D248" s="498"/>
      <c r="E248" s="498"/>
      <c r="F248" s="498"/>
      <c r="G248" s="498"/>
      <c r="H248" s="499"/>
      <c r="I248" s="124" t="s">
        <v>279</v>
      </c>
      <c r="J248" s="124" t="s">
        <v>280</v>
      </c>
      <c r="K248" s="495" t="s">
        <v>281</v>
      </c>
      <c r="L248" s="496"/>
      <c r="M248" s="463" t="s">
        <v>282</v>
      </c>
      <c r="N248" s="463" t="s">
        <v>283</v>
      </c>
      <c r="O248" s="478" t="s">
        <v>284</v>
      </c>
      <c r="P248" s="479"/>
      <c r="Q248" s="463" t="s">
        <v>285</v>
      </c>
      <c r="R248" s="470" t="s">
        <v>286</v>
      </c>
    </row>
    <row r="249" spans="1:18" ht="110.25" customHeight="1" thickBot="1" x14ac:dyDescent="0.3">
      <c r="A249" s="121" t="s">
        <v>287</v>
      </c>
      <c r="B249" s="472" t="s">
        <v>288</v>
      </c>
      <c r="C249" s="473"/>
      <c r="D249" s="123" t="s">
        <v>289</v>
      </c>
      <c r="E249" s="123" t="s">
        <v>290</v>
      </c>
      <c r="F249" s="123" t="s">
        <v>291</v>
      </c>
      <c r="G249" s="122" t="s">
        <v>292</v>
      </c>
      <c r="H249" s="122" t="s">
        <v>293</v>
      </c>
      <c r="I249" s="127" t="s">
        <v>294</v>
      </c>
      <c r="J249" s="127" t="s">
        <v>295</v>
      </c>
      <c r="K249" s="125"/>
      <c r="L249" s="126" t="s">
        <v>296</v>
      </c>
      <c r="M249" s="464"/>
      <c r="N249" s="464"/>
      <c r="O249" s="480"/>
      <c r="P249" s="481"/>
      <c r="Q249" s="464"/>
      <c r="R249" s="471"/>
    </row>
    <row r="250" spans="1:18" ht="15.75" customHeight="1" x14ac:dyDescent="0.25">
      <c r="A250" s="113" t="str">
        <f>VLOOKUP(A243,'LISTA DE OFERENTES'!$A$4:$H$84,5,FALSE)</f>
        <v>RIVAL CONSTRUCCIONES E INVERSIONES S.A.S.  - 90%</v>
      </c>
      <c r="B250" s="114"/>
      <c r="C250" s="114"/>
      <c r="D250" s="114"/>
      <c r="E250" s="114"/>
      <c r="F250" s="114"/>
      <c r="G250" s="114"/>
      <c r="H250" s="114"/>
      <c r="I250" s="114"/>
      <c r="J250" s="114"/>
      <c r="K250" s="476">
        <f>$D$909/2</f>
        <v>1910.611803076923</v>
      </c>
      <c r="L250" s="115"/>
      <c r="M250" s="493" t="s">
        <v>269</v>
      </c>
      <c r="N250" s="116"/>
      <c r="O250" s="482">
        <f>$D$909*0.5</f>
        <v>1910.611803076923</v>
      </c>
      <c r="P250" s="119"/>
      <c r="Q250" s="465" t="str">
        <f>IF(AND(N254="CUMPLE",O254="CUMPLE"),"CUMPLE","NO CUMPLE")</f>
        <v>CUMPLE</v>
      </c>
      <c r="R250" s="117"/>
    </row>
    <row r="251" spans="1:18" s="16" customFormat="1" ht="30" x14ac:dyDescent="0.25">
      <c r="A251" s="100" t="s">
        <v>379</v>
      </c>
      <c r="B251" s="474" t="s">
        <v>380</v>
      </c>
      <c r="C251" s="475"/>
      <c r="D251" s="137">
        <v>2592486400</v>
      </c>
      <c r="E251" s="78">
        <v>2018</v>
      </c>
      <c r="F251" s="8">
        <f>D251/(VLOOKUP(E251,$D$930:$E$963,2,FALSE))</f>
        <v>3318.4165725857033</v>
      </c>
      <c r="G251" s="2">
        <v>1</v>
      </c>
      <c r="H251" s="8">
        <f>G251*F251</f>
        <v>3318.4165725857033</v>
      </c>
      <c r="I251" s="58">
        <v>43371</v>
      </c>
      <c r="J251" s="79" t="s">
        <v>269</v>
      </c>
      <c r="K251" s="477"/>
      <c r="L251" s="103">
        <f>H251</f>
        <v>3318.4165725857033</v>
      </c>
      <c r="M251" s="494"/>
      <c r="N251" s="111" t="s">
        <v>269</v>
      </c>
      <c r="O251" s="483"/>
      <c r="P251" s="120">
        <f>+L251</f>
        <v>3318.4165725857033</v>
      </c>
      <c r="Q251" s="465"/>
      <c r="R251" s="15"/>
    </row>
    <row r="252" spans="1:18" ht="15.75" customHeight="1" x14ac:dyDescent="0.25">
      <c r="A252" s="113" t="str">
        <f>VLOOKUP(A243,'LISTA DE OFERENTES'!$A$4:$H$84,6,FALSE)</f>
        <v>INGEDUCTOS INGENIERÍA ESPECIALIZADA S.A.S. - 10%</v>
      </c>
      <c r="B252" s="114"/>
      <c r="C252" s="114"/>
      <c r="D252" s="114"/>
      <c r="E252" s="114"/>
      <c r="F252" s="114"/>
      <c r="G252" s="114"/>
      <c r="H252" s="114"/>
      <c r="I252" s="114"/>
      <c r="J252" s="114"/>
      <c r="K252" s="477"/>
      <c r="L252" s="115"/>
      <c r="M252" s="494"/>
      <c r="N252" s="116"/>
      <c r="O252" s="483"/>
      <c r="P252" s="119"/>
      <c r="Q252" s="465"/>
      <c r="R252" s="117"/>
    </row>
    <row r="253" spans="1:18" s="16" customFormat="1" ht="225" x14ac:dyDescent="0.25">
      <c r="A253" s="100" t="s">
        <v>381</v>
      </c>
      <c r="B253" s="474" t="s">
        <v>382</v>
      </c>
      <c r="C253" s="475"/>
      <c r="D253" s="137">
        <v>1022104552</v>
      </c>
      <c r="E253" s="78">
        <v>2021</v>
      </c>
      <c r="F253" s="8">
        <f>D253/(VLOOKUP(E253,$D$930:$E$963,2,FALSE))</f>
        <v>1125.0140909561201</v>
      </c>
      <c r="G253" s="2">
        <v>1</v>
      </c>
      <c r="H253" s="8">
        <f>G253*F253</f>
        <v>1125.0140909561201</v>
      </c>
      <c r="I253" s="58">
        <v>44559</v>
      </c>
      <c r="J253" s="79" t="s">
        <v>269</v>
      </c>
      <c r="K253" s="477"/>
      <c r="L253" s="103">
        <f>H253</f>
        <v>1125.0140909561201</v>
      </c>
      <c r="M253" s="494"/>
      <c r="N253" s="111" t="s">
        <v>269</v>
      </c>
      <c r="O253" s="483"/>
      <c r="P253" s="120"/>
      <c r="Q253" s="465"/>
      <c r="R253" s="15"/>
    </row>
    <row r="254" spans="1:18" s="16" customFormat="1" ht="48" customHeight="1" x14ac:dyDescent="0.25">
      <c r="A254" s="467" t="s">
        <v>301</v>
      </c>
      <c r="B254" s="468"/>
      <c r="C254" s="468"/>
      <c r="D254" s="468"/>
      <c r="E254" s="468"/>
      <c r="F254" s="468"/>
      <c r="G254" s="469"/>
      <c r="H254" s="45">
        <f>SUM(H251:H253)</f>
        <v>4443.4306635418234</v>
      </c>
      <c r="I254" s="461" t="s">
        <v>302</v>
      </c>
      <c r="J254" s="462"/>
      <c r="K254" s="462"/>
      <c r="L254" s="462"/>
      <c r="M254" s="112"/>
      <c r="N254" s="108" t="s">
        <v>269</v>
      </c>
      <c r="O254" s="108" t="str">
        <f>IF(P254&gt;O250,"CUMPLE","NO CUMPLE")</f>
        <v>CUMPLE</v>
      </c>
      <c r="P254" s="118">
        <f>SUM(P250:P253)</f>
        <v>3318.4165725857033</v>
      </c>
      <c r="Q254" s="466"/>
      <c r="R254" s="102" t="str">
        <f>+IF(AND(M250="CUMPLE",C247="CUMPLE",Q250="CUMPLE"),"HABILITADO","NO HABILITADO")</f>
        <v>HABILITADO</v>
      </c>
    </row>
    <row r="255" spans="1:18" ht="16.5" thickBot="1" x14ac:dyDescent="0.3">
      <c r="A255" s="3"/>
      <c r="B255" s="3"/>
      <c r="C255" s="3"/>
      <c r="D255" s="3"/>
      <c r="E255" s="3"/>
      <c r="F255" s="3"/>
      <c r="G255" s="3"/>
      <c r="H255" s="3"/>
      <c r="I255" s="3"/>
      <c r="J255" s="3"/>
      <c r="K255" s="3"/>
      <c r="L255" s="3"/>
      <c r="M255" s="3"/>
      <c r="N255" s="4"/>
      <c r="O255" s="4"/>
      <c r="P255" s="4"/>
      <c r="Q255" s="4"/>
      <c r="R255" s="4"/>
    </row>
    <row r="256" spans="1:18" ht="30.75" customHeight="1" thickBot="1" x14ac:dyDescent="0.3">
      <c r="A256" s="436">
        <f>1+A243</f>
        <v>19</v>
      </c>
      <c r="B256" s="437"/>
      <c r="C256" s="437"/>
      <c r="D256" s="438"/>
      <c r="E256" s="439" t="str">
        <f>VLOOKUP(A256,'LISTA DE OFERENTES'!$A$4:$B$84,2,FALSE)</f>
        <v>CONSORCIO GMAC</v>
      </c>
      <c r="F256" s="440"/>
      <c r="G256" s="440"/>
      <c r="H256" s="440"/>
      <c r="I256" s="440"/>
      <c r="J256" s="440"/>
      <c r="K256" s="440"/>
      <c r="L256" s="440"/>
      <c r="M256" s="440"/>
      <c r="N256" s="440"/>
      <c r="O256" s="440"/>
      <c r="P256" s="440"/>
      <c r="Q256" s="440"/>
      <c r="R256" s="441"/>
    </row>
    <row r="257" spans="1:18" ht="40.5" customHeight="1" x14ac:dyDescent="0.25">
      <c r="A257" s="12" t="s">
        <v>273</v>
      </c>
      <c r="B257" s="48">
        <v>2</v>
      </c>
      <c r="C257" s="13" t="s">
        <v>274</v>
      </c>
      <c r="D257" s="44">
        <f>+$E$909</f>
        <v>3821.223606153846</v>
      </c>
      <c r="E257" s="442"/>
      <c r="F257" s="442"/>
      <c r="G257" s="442"/>
      <c r="H257" s="442"/>
      <c r="I257" s="442"/>
      <c r="J257" s="442"/>
      <c r="K257" s="442"/>
      <c r="L257" s="442"/>
      <c r="M257" s="442"/>
      <c r="N257" s="442"/>
      <c r="O257" s="442"/>
      <c r="P257" s="442"/>
      <c r="Q257" s="442"/>
      <c r="R257" s="443"/>
    </row>
    <row r="258" spans="1:18" ht="23.25" customHeight="1" x14ac:dyDescent="0.25">
      <c r="A258" s="446" t="s">
        <v>275</v>
      </c>
      <c r="B258" s="447"/>
      <c r="C258" s="99">
        <f>IF(B257&lt;3,0.75,IF(B257&lt;5,1.2,1.5))</f>
        <v>0.75</v>
      </c>
      <c r="D258" s="98">
        <f>$D$909*C258</f>
        <v>2865.9177046153845</v>
      </c>
      <c r="E258" s="442"/>
      <c r="F258" s="442"/>
      <c r="G258" s="442"/>
      <c r="H258" s="442"/>
      <c r="I258" s="442"/>
      <c r="J258" s="442"/>
      <c r="K258" s="442"/>
      <c r="L258" s="442"/>
      <c r="M258" s="442"/>
      <c r="N258" s="442"/>
      <c r="O258" s="442"/>
      <c r="P258" s="442"/>
      <c r="Q258" s="442"/>
      <c r="R258" s="443"/>
    </row>
    <row r="259" spans="1:18" ht="34.5" customHeight="1" x14ac:dyDescent="0.25">
      <c r="A259" s="446" t="s">
        <v>276</v>
      </c>
      <c r="B259" s="447"/>
      <c r="C259" s="448">
        <v>45625</v>
      </c>
      <c r="D259" s="449"/>
      <c r="E259" s="442"/>
      <c r="F259" s="442"/>
      <c r="G259" s="442"/>
      <c r="H259" s="442"/>
      <c r="I259" s="442"/>
      <c r="J259" s="442"/>
      <c r="K259" s="442"/>
      <c r="L259" s="442"/>
      <c r="M259" s="442"/>
      <c r="N259" s="442"/>
      <c r="O259" s="442"/>
      <c r="P259" s="442"/>
      <c r="Q259" s="442"/>
      <c r="R259" s="443"/>
    </row>
    <row r="260" spans="1:18" ht="33" customHeight="1" thickBot="1" x14ac:dyDescent="0.3">
      <c r="A260" s="450" t="s">
        <v>277</v>
      </c>
      <c r="B260" s="451"/>
      <c r="C260" s="452" t="str">
        <f>+IF(H268&gt;D258,"CUMPLE","NO CUMPLE")</f>
        <v>CUMPLE</v>
      </c>
      <c r="D260" s="453"/>
      <c r="E260" s="444"/>
      <c r="F260" s="444"/>
      <c r="G260" s="444"/>
      <c r="H260" s="444"/>
      <c r="I260" s="444"/>
      <c r="J260" s="444"/>
      <c r="K260" s="444"/>
      <c r="L260" s="444"/>
      <c r="M260" s="444"/>
      <c r="N260" s="444"/>
      <c r="O260" s="444"/>
      <c r="P260" s="444"/>
      <c r="Q260" s="444"/>
      <c r="R260" s="445"/>
    </row>
    <row r="261" spans="1:18" ht="55.5" customHeight="1" thickBot="1" x14ac:dyDescent="0.3">
      <c r="A261" s="497" t="s">
        <v>278</v>
      </c>
      <c r="B261" s="498"/>
      <c r="C261" s="498"/>
      <c r="D261" s="498"/>
      <c r="E261" s="498"/>
      <c r="F261" s="498"/>
      <c r="G261" s="498"/>
      <c r="H261" s="499"/>
      <c r="I261" s="124" t="s">
        <v>279</v>
      </c>
      <c r="J261" s="124" t="s">
        <v>280</v>
      </c>
      <c r="K261" s="495" t="s">
        <v>281</v>
      </c>
      <c r="L261" s="496"/>
      <c r="M261" s="463" t="s">
        <v>282</v>
      </c>
      <c r="N261" s="463" t="s">
        <v>283</v>
      </c>
      <c r="O261" s="478" t="s">
        <v>284</v>
      </c>
      <c r="P261" s="479"/>
      <c r="Q261" s="463" t="s">
        <v>285</v>
      </c>
      <c r="R261" s="470" t="s">
        <v>286</v>
      </c>
    </row>
    <row r="262" spans="1:18" ht="110.25" customHeight="1" thickBot="1" x14ac:dyDescent="0.3">
      <c r="A262" s="121" t="s">
        <v>287</v>
      </c>
      <c r="B262" s="472" t="s">
        <v>288</v>
      </c>
      <c r="C262" s="473"/>
      <c r="D262" s="123" t="s">
        <v>289</v>
      </c>
      <c r="E262" s="123" t="s">
        <v>290</v>
      </c>
      <c r="F262" s="123" t="s">
        <v>291</v>
      </c>
      <c r="G262" s="122" t="s">
        <v>292</v>
      </c>
      <c r="H262" s="122" t="s">
        <v>293</v>
      </c>
      <c r="I262" s="127" t="s">
        <v>294</v>
      </c>
      <c r="J262" s="127" t="s">
        <v>295</v>
      </c>
      <c r="K262" s="125"/>
      <c r="L262" s="126" t="s">
        <v>296</v>
      </c>
      <c r="M262" s="464"/>
      <c r="N262" s="464"/>
      <c r="O262" s="480"/>
      <c r="P262" s="481"/>
      <c r="Q262" s="464"/>
      <c r="R262" s="471"/>
    </row>
    <row r="263" spans="1:18" ht="15.75" customHeight="1" x14ac:dyDescent="0.25">
      <c r="A263" s="113" t="str">
        <f>VLOOKUP(A256,'LISTA DE OFERENTES'!$A$4:$H$84,5,FALSE)</f>
        <v>GMA CONSTRUCCIONES SAS - 60%</v>
      </c>
      <c r="B263" s="114"/>
      <c r="C263" s="114"/>
      <c r="D263" s="114"/>
      <c r="E263" s="114"/>
      <c r="F263" s="114"/>
      <c r="G263" s="114"/>
      <c r="H263" s="114"/>
      <c r="I263" s="114"/>
      <c r="J263" s="114"/>
      <c r="K263" s="476">
        <f>$D$909/2</f>
        <v>1910.611803076923</v>
      </c>
      <c r="L263" s="115"/>
      <c r="M263" s="493" t="s">
        <v>269</v>
      </c>
      <c r="N263" s="116"/>
      <c r="O263" s="482">
        <f>$D$909*0.5</f>
        <v>1910.611803076923</v>
      </c>
      <c r="P263" s="119"/>
      <c r="Q263" s="465" t="str">
        <f>IF(AND(N268="CUMPLE",O268="CUMPLE"),"CUMPLE","NO CUMPLE")</f>
        <v>CUMPLE</v>
      </c>
      <c r="R263" s="117"/>
    </row>
    <row r="264" spans="1:18" s="16" customFormat="1" ht="30" x14ac:dyDescent="0.25">
      <c r="A264" s="100" t="s">
        <v>383</v>
      </c>
      <c r="B264" s="474" t="s">
        <v>384</v>
      </c>
      <c r="C264" s="475"/>
      <c r="D264" s="137">
        <v>2292574379</v>
      </c>
      <c r="E264" s="78">
        <v>2018</v>
      </c>
      <c r="F264" s="8">
        <f>D264/(VLOOKUP(E264,$D$930:$E$963,2,FALSE))</f>
        <v>2934.5252546586075</v>
      </c>
      <c r="G264" s="2">
        <v>0.5</v>
      </c>
      <c r="H264" s="8">
        <f>G264*F264</f>
        <v>1467.2626273293038</v>
      </c>
      <c r="I264" s="58">
        <v>43441</v>
      </c>
      <c r="J264" s="79" t="s">
        <v>269</v>
      </c>
      <c r="K264" s="477"/>
      <c r="L264" s="103">
        <f>H264</f>
        <v>1467.2626273293038</v>
      </c>
      <c r="M264" s="494"/>
      <c r="N264" s="111" t="s">
        <v>269</v>
      </c>
      <c r="O264" s="483"/>
      <c r="P264" s="120">
        <f>+L264</f>
        <v>1467.2626273293038</v>
      </c>
      <c r="Q264" s="465"/>
      <c r="R264" s="15"/>
    </row>
    <row r="265" spans="1:18" s="16" customFormat="1" ht="30" x14ac:dyDescent="0.25">
      <c r="A265" s="100" t="s">
        <v>385</v>
      </c>
      <c r="B265" s="474" t="s">
        <v>386</v>
      </c>
      <c r="C265" s="475"/>
      <c r="D265" s="137">
        <v>975384228</v>
      </c>
      <c r="E265" s="78">
        <v>2019</v>
      </c>
      <c r="F265" s="8">
        <f>D265/(VLOOKUP(E265,$D$930:$E$963,2,FALSE))</f>
        <v>1177.8352646247627</v>
      </c>
      <c r="G265" s="2">
        <v>1</v>
      </c>
      <c r="H265" s="8">
        <f>G265*F265</f>
        <v>1177.8352646247627</v>
      </c>
      <c r="I265" s="58">
        <v>43471</v>
      </c>
      <c r="J265" s="79" t="s">
        <v>269</v>
      </c>
      <c r="K265" s="477"/>
      <c r="L265" s="103">
        <f>H265</f>
        <v>1177.8352646247627</v>
      </c>
      <c r="M265" s="494"/>
      <c r="N265" s="111" t="s">
        <v>269</v>
      </c>
      <c r="O265" s="483"/>
      <c r="P265" s="120"/>
      <c r="Q265" s="465"/>
      <c r="R265" s="80"/>
    </row>
    <row r="266" spans="1:18" ht="15.75" customHeight="1" x14ac:dyDescent="0.25">
      <c r="A266" s="113" t="str">
        <f>VLOOKUP(A256,'LISTA DE OFERENTES'!$A$4:$H$84,6,FALSE)</f>
        <v>COASCON SAS - 40%</v>
      </c>
      <c r="B266" s="114"/>
      <c r="C266" s="114"/>
      <c r="D266" s="114"/>
      <c r="E266" s="114"/>
      <c r="F266" s="114"/>
      <c r="G266" s="114"/>
      <c r="H266" s="114"/>
      <c r="I266" s="114"/>
      <c r="J266" s="114"/>
      <c r="K266" s="477"/>
      <c r="L266" s="115"/>
      <c r="M266" s="494"/>
      <c r="N266" s="116"/>
      <c r="O266" s="483"/>
      <c r="P266" s="119"/>
      <c r="Q266" s="465"/>
      <c r="R266" s="117"/>
    </row>
    <row r="267" spans="1:18" s="16" customFormat="1" ht="30" x14ac:dyDescent="0.25">
      <c r="A267" s="100" t="s">
        <v>383</v>
      </c>
      <c r="B267" s="474" t="s">
        <v>384</v>
      </c>
      <c r="C267" s="475"/>
      <c r="D267" s="137">
        <v>2292574379</v>
      </c>
      <c r="E267" s="78">
        <v>2018</v>
      </c>
      <c r="F267" s="8">
        <f>D267/(VLOOKUP(E267,$D$930:$E$963,2,FALSE))</f>
        <v>2934.5252546586075</v>
      </c>
      <c r="G267" s="2">
        <v>0.5</v>
      </c>
      <c r="H267" s="8">
        <f>G267*F267</f>
        <v>1467.2626273293038</v>
      </c>
      <c r="I267" s="58">
        <v>43441</v>
      </c>
      <c r="J267" s="79" t="s">
        <v>269</v>
      </c>
      <c r="K267" s="477"/>
      <c r="L267" s="103">
        <f>H267</f>
        <v>1467.2626273293038</v>
      </c>
      <c r="M267" s="494"/>
      <c r="N267" s="111" t="s">
        <v>269</v>
      </c>
      <c r="O267" s="483"/>
      <c r="P267" s="120">
        <f>+L267</f>
        <v>1467.2626273293038</v>
      </c>
      <c r="Q267" s="465"/>
      <c r="R267" s="15"/>
    </row>
    <row r="268" spans="1:18" s="16" customFormat="1" ht="48" customHeight="1" x14ac:dyDescent="0.25">
      <c r="A268" s="467" t="s">
        <v>301</v>
      </c>
      <c r="B268" s="468"/>
      <c r="C268" s="468"/>
      <c r="D268" s="468"/>
      <c r="E268" s="468"/>
      <c r="F268" s="468"/>
      <c r="G268" s="469"/>
      <c r="H268" s="45">
        <f>SUM(H264:H267)</f>
        <v>4112.3605192833702</v>
      </c>
      <c r="I268" s="461" t="s">
        <v>302</v>
      </c>
      <c r="J268" s="462"/>
      <c r="K268" s="462"/>
      <c r="L268" s="462"/>
      <c r="M268" s="112"/>
      <c r="N268" s="108" t="s">
        <v>269</v>
      </c>
      <c r="O268" s="108" t="str">
        <f>IF(P268&gt;O263,"CUMPLE","NO CUMPLE")</f>
        <v>CUMPLE</v>
      </c>
      <c r="P268" s="118">
        <f>SUM(P263:P267)</f>
        <v>2934.5252546586075</v>
      </c>
      <c r="Q268" s="466"/>
      <c r="R268" s="102" t="str">
        <f>+IF(AND(M263="CUMPLE",C260="CUMPLE",Q263="CUMPLE"),"HABILITADO","NO HABILITADO")</f>
        <v>HABILITADO</v>
      </c>
    </row>
    <row r="269" spans="1:18" ht="16.5" thickBot="1" x14ac:dyDescent="0.3">
      <c r="A269" s="3"/>
      <c r="B269" s="3"/>
      <c r="C269" s="3"/>
      <c r="D269" s="3"/>
      <c r="E269" s="3"/>
      <c r="F269" s="3"/>
      <c r="G269" s="3"/>
      <c r="H269" s="3"/>
      <c r="I269" s="3"/>
      <c r="J269" s="3"/>
      <c r="K269" s="3"/>
      <c r="L269" s="3"/>
      <c r="M269" s="3"/>
      <c r="N269" s="4"/>
      <c r="O269" s="4"/>
      <c r="P269" s="4"/>
      <c r="Q269" s="4"/>
      <c r="R269" s="4"/>
    </row>
    <row r="270" spans="1:18" ht="30.75" customHeight="1" thickBot="1" x14ac:dyDescent="0.3">
      <c r="A270" s="436">
        <f>1+A256</f>
        <v>20</v>
      </c>
      <c r="B270" s="437"/>
      <c r="C270" s="437"/>
      <c r="D270" s="438"/>
      <c r="E270" s="439" t="str">
        <f>VLOOKUP(A270,'LISTA DE OFERENTES'!$A$4:$B$84,2,FALSE)</f>
        <v>CONSORCIO ISAJU</v>
      </c>
      <c r="F270" s="440"/>
      <c r="G270" s="440"/>
      <c r="H270" s="440"/>
      <c r="I270" s="440"/>
      <c r="J270" s="440"/>
      <c r="K270" s="440"/>
      <c r="L270" s="440"/>
      <c r="M270" s="440"/>
      <c r="N270" s="440"/>
      <c r="O270" s="440"/>
      <c r="P270" s="440"/>
      <c r="Q270" s="440"/>
      <c r="R270" s="441"/>
    </row>
    <row r="271" spans="1:18" ht="40.5" customHeight="1" x14ac:dyDescent="0.25">
      <c r="A271" s="12" t="s">
        <v>273</v>
      </c>
      <c r="B271" s="48">
        <v>4</v>
      </c>
      <c r="C271" s="13" t="s">
        <v>274</v>
      </c>
      <c r="D271" s="44">
        <f>+$E$909</f>
        <v>3821.223606153846</v>
      </c>
      <c r="E271" s="442"/>
      <c r="F271" s="442"/>
      <c r="G271" s="442"/>
      <c r="H271" s="442"/>
      <c r="I271" s="442"/>
      <c r="J271" s="442"/>
      <c r="K271" s="442"/>
      <c r="L271" s="442"/>
      <c r="M271" s="442"/>
      <c r="N271" s="442"/>
      <c r="O271" s="442"/>
      <c r="P271" s="442"/>
      <c r="Q271" s="442"/>
      <c r="R271" s="443"/>
    </row>
    <row r="272" spans="1:18" ht="23.25" customHeight="1" x14ac:dyDescent="0.25">
      <c r="A272" s="446" t="s">
        <v>275</v>
      </c>
      <c r="B272" s="447"/>
      <c r="C272" s="99">
        <f>IF(B271&lt;3,0.75,IF(B271&lt;5,1.2,1.5))</f>
        <v>1.2</v>
      </c>
      <c r="D272" s="98">
        <f>$D$909*C272</f>
        <v>4585.4683273846149</v>
      </c>
      <c r="E272" s="442"/>
      <c r="F272" s="442"/>
      <c r="G272" s="442"/>
      <c r="H272" s="442"/>
      <c r="I272" s="442"/>
      <c r="J272" s="442"/>
      <c r="K272" s="442"/>
      <c r="L272" s="442"/>
      <c r="M272" s="442"/>
      <c r="N272" s="442"/>
      <c r="O272" s="442"/>
      <c r="P272" s="442"/>
      <c r="Q272" s="442"/>
      <c r="R272" s="443"/>
    </row>
    <row r="273" spans="1:18" ht="34.5" customHeight="1" x14ac:dyDescent="0.25">
      <c r="A273" s="446" t="s">
        <v>276</v>
      </c>
      <c r="B273" s="447"/>
      <c r="C273" s="448">
        <v>45625</v>
      </c>
      <c r="D273" s="449"/>
      <c r="E273" s="442"/>
      <c r="F273" s="442"/>
      <c r="G273" s="442"/>
      <c r="H273" s="442"/>
      <c r="I273" s="442"/>
      <c r="J273" s="442"/>
      <c r="K273" s="442"/>
      <c r="L273" s="442"/>
      <c r="M273" s="442"/>
      <c r="N273" s="442"/>
      <c r="O273" s="442"/>
      <c r="P273" s="442"/>
      <c r="Q273" s="442"/>
      <c r="R273" s="443"/>
    </row>
    <row r="274" spans="1:18" ht="33" customHeight="1" thickBot="1" x14ac:dyDescent="0.3">
      <c r="A274" s="450" t="s">
        <v>277</v>
      </c>
      <c r="B274" s="451"/>
      <c r="C274" s="452" t="str">
        <f>+IF(H283&gt;D272,"CUMPLE","NO CUMPLE")</f>
        <v>CUMPLE</v>
      </c>
      <c r="D274" s="453"/>
      <c r="E274" s="444"/>
      <c r="F274" s="444"/>
      <c r="G274" s="444"/>
      <c r="H274" s="444"/>
      <c r="I274" s="444"/>
      <c r="J274" s="444"/>
      <c r="K274" s="444"/>
      <c r="L274" s="444"/>
      <c r="M274" s="444"/>
      <c r="N274" s="444"/>
      <c r="O274" s="444"/>
      <c r="P274" s="444"/>
      <c r="Q274" s="444"/>
      <c r="R274" s="445"/>
    </row>
    <row r="275" spans="1:18" ht="55.5" customHeight="1" thickBot="1" x14ac:dyDescent="0.3">
      <c r="A275" s="497" t="s">
        <v>278</v>
      </c>
      <c r="B275" s="498"/>
      <c r="C275" s="498"/>
      <c r="D275" s="498"/>
      <c r="E275" s="498"/>
      <c r="F275" s="498"/>
      <c r="G275" s="498"/>
      <c r="H275" s="499"/>
      <c r="I275" s="124" t="s">
        <v>279</v>
      </c>
      <c r="J275" s="124" t="s">
        <v>280</v>
      </c>
      <c r="K275" s="495" t="s">
        <v>281</v>
      </c>
      <c r="L275" s="496"/>
      <c r="M275" s="463" t="s">
        <v>282</v>
      </c>
      <c r="N275" s="463" t="s">
        <v>283</v>
      </c>
      <c r="O275" s="478" t="s">
        <v>284</v>
      </c>
      <c r="P275" s="479"/>
      <c r="Q275" s="463" t="s">
        <v>285</v>
      </c>
      <c r="R275" s="470" t="s">
        <v>286</v>
      </c>
    </row>
    <row r="276" spans="1:18" ht="110.25" customHeight="1" thickBot="1" x14ac:dyDescent="0.3">
      <c r="A276" s="121" t="s">
        <v>287</v>
      </c>
      <c r="B276" s="472" t="s">
        <v>288</v>
      </c>
      <c r="C276" s="473"/>
      <c r="D276" s="123" t="s">
        <v>289</v>
      </c>
      <c r="E276" s="123" t="s">
        <v>290</v>
      </c>
      <c r="F276" s="123" t="s">
        <v>291</v>
      </c>
      <c r="G276" s="122" t="s">
        <v>292</v>
      </c>
      <c r="H276" s="122" t="s">
        <v>293</v>
      </c>
      <c r="I276" s="127" t="s">
        <v>294</v>
      </c>
      <c r="J276" s="127" t="s">
        <v>295</v>
      </c>
      <c r="K276" s="125"/>
      <c r="L276" s="126" t="s">
        <v>296</v>
      </c>
      <c r="M276" s="464"/>
      <c r="N276" s="464"/>
      <c r="O276" s="480"/>
      <c r="P276" s="481"/>
      <c r="Q276" s="464"/>
      <c r="R276" s="471"/>
    </row>
    <row r="277" spans="1:18" ht="15.75" customHeight="1" x14ac:dyDescent="0.25">
      <c r="A277" s="113" t="str">
        <f>VLOOKUP(A270,'LISTA DE OFERENTES'!$A$4:$H$84,5,FALSE)</f>
        <v>DIARQCO CONSTRUCTORES S.A.S - 50%</v>
      </c>
      <c r="B277" s="114"/>
      <c r="C277" s="114"/>
      <c r="D277" s="114"/>
      <c r="E277" s="114"/>
      <c r="F277" s="114"/>
      <c r="G277" s="114"/>
      <c r="H277" s="114"/>
      <c r="I277" s="114"/>
      <c r="J277" s="114"/>
      <c r="K277" s="476">
        <f>$D$909/2</f>
        <v>1910.611803076923</v>
      </c>
      <c r="L277" s="115"/>
      <c r="M277" s="493" t="s">
        <v>269</v>
      </c>
      <c r="N277" s="116"/>
      <c r="O277" s="482">
        <f>$D$909*0.5</f>
        <v>1910.611803076923</v>
      </c>
      <c r="P277" s="119"/>
      <c r="Q277" s="465" t="str">
        <f>IF(AND(N283="CUMPLE",O283="CUMPLE"),"CUMPLE","NO CUMPLE")</f>
        <v>CUMPLE</v>
      </c>
      <c r="R277" s="117"/>
    </row>
    <row r="278" spans="1:18" s="16" customFormat="1" ht="75" x14ac:dyDescent="0.25">
      <c r="A278" s="100" t="s">
        <v>387</v>
      </c>
      <c r="B278" s="474" t="s">
        <v>388</v>
      </c>
      <c r="C278" s="475"/>
      <c r="D278" s="137">
        <v>1472343061</v>
      </c>
      <c r="E278" s="78">
        <v>2021</v>
      </c>
      <c r="F278" s="8">
        <f>D278/(VLOOKUP(E278,$D$930:$E$963,2,FALSE))</f>
        <v>1620.5843982450695</v>
      </c>
      <c r="G278" s="2">
        <v>1</v>
      </c>
      <c r="H278" s="8">
        <f>G278*F278</f>
        <v>1620.5843982450695</v>
      </c>
      <c r="I278" s="58">
        <v>44561</v>
      </c>
      <c r="J278" s="79" t="s">
        <v>269</v>
      </c>
      <c r="K278" s="477"/>
      <c r="L278" s="103">
        <f>H278</f>
        <v>1620.5843982450695</v>
      </c>
      <c r="M278" s="494"/>
      <c r="N278" s="111" t="s">
        <v>269</v>
      </c>
      <c r="O278" s="483"/>
      <c r="P278" s="120"/>
      <c r="Q278" s="465"/>
      <c r="R278" s="15"/>
    </row>
    <row r="279" spans="1:18" s="16" customFormat="1" ht="135" x14ac:dyDescent="0.25">
      <c r="A279" s="100" t="s">
        <v>389</v>
      </c>
      <c r="B279" s="474" t="s">
        <v>390</v>
      </c>
      <c r="C279" s="475"/>
      <c r="D279" s="137">
        <v>2522174999</v>
      </c>
      <c r="E279" s="78">
        <v>2023</v>
      </c>
      <c r="F279" s="8">
        <f>D279/(VLOOKUP(E279,$D$930:$E$963,2,FALSE))</f>
        <v>2174.2887922413793</v>
      </c>
      <c r="G279" s="2">
        <v>1</v>
      </c>
      <c r="H279" s="8">
        <f>G279*F279</f>
        <v>2174.2887922413793</v>
      </c>
      <c r="I279" s="58">
        <v>45289</v>
      </c>
      <c r="J279" s="79" t="s">
        <v>269</v>
      </c>
      <c r="K279" s="477"/>
      <c r="L279" s="103">
        <f>H279</f>
        <v>2174.2887922413793</v>
      </c>
      <c r="M279" s="494"/>
      <c r="N279" s="111" t="s">
        <v>269</v>
      </c>
      <c r="O279" s="483"/>
      <c r="P279" s="120"/>
      <c r="Q279" s="465"/>
      <c r="R279" s="80"/>
    </row>
    <row r="280" spans="1:18" s="16" customFormat="1" ht="135" x14ac:dyDescent="0.25">
      <c r="A280" s="100" t="s">
        <v>391</v>
      </c>
      <c r="B280" s="474" t="s">
        <v>392</v>
      </c>
      <c r="C280" s="475"/>
      <c r="D280" s="137">
        <v>15831310530</v>
      </c>
      <c r="E280" s="78">
        <v>2023</v>
      </c>
      <c r="F280" s="8">
        <f>D280/(VLOOKUP(E280,$D$930:$E$963,2,FALSE))</f>
        <v>13647.68149137931</v>
      </c>
      <c r="G280" s="2">
        <v>0.5</v>
      </c>
      <c r="H280" s="8">
        <f>G280*F280</f>
        <v>6823.8407456896548</v>
      </c>
      <c r="I280" s="58">
        <v>45095</v>
      </c>
      <c r="J280" s="79" t="s">
        <v>269</v>
      </c>
      <c r="K280" s="477"/>
      <c r="L280" s="103">
        <f>H280</f>
        <v>6823.8407456896548</v>
      </c>
      <c r="M280" s="494"/>
      <c r="N280" s="111" t="s">
        <v>269</v>
      </c>
      <c r="O280" s="483"/>
      <c r="P280" s="120">
        <f>+L280</f>
        <v>6823.8407456896548</v>
      </c>
      <c r="Q280" s="465"/>
      <c r="R280" s="80"/>
    </row>
    <row r="281" spans="1:18" ht="15.75" customHeight="1" x14ac:dyDescent="0.25">
      <c r="A281" s="113" t="str">
        <f>VLOOKUP(A270,'LISTA DE OFERENTES'!$A$4:$H$84,6,FALSE)</f>
        <v>PB TORRES CONSTRUCCIONES S.A.S - 50%</v>
      </c>
      <c r="B281" s="114"/>
      <c r="C281" s="114"/>
      <c r="D281" s="114"/>
      <c r="E281" s="114"/>
      <c r="F281" s="114"/>
      <c r="G281" s="114"/>
      <c r="H281" s="114"/>
      <c r="I281" s="114"/>
      <c r="J281" s="114"/>
      <c r="K281" s="477"/>
      <c r="L281" s="115"/>
      <c r="M281" s="494"/>
      <c r="N281" s="116"/>
      <c r="O281" s="483"/>
      <c r="P281" s="119"/>
      <c r="Q281" s="465"/>
      <c r="R281" s="117"/>
    </row>
    <row r="282" spans="1:18" s="16" customFormat="1" ht="75" x14ac:dyDescent="0.25">
      <c r="A282" s="100" t="s">
        <v>393</v>
      </c>
      <c r="B282" s="474" t="s">
        <v>394</v>
      </c>
      <c r="C282" s="475"/>
      <c r="D282" s="137">
        <v>4498957095</v>
      </c>
      <c r="E282" s="78">
        <v>2021</v>
      </c>
      <c r="F282" s="8">
        <f>D282/(VLOOKUP(E282,$D$930:$E$963,2,FALSE))</f>
        <v>4951.929933760839</v>
      </c>
      <c r="G282" s="2">
        <v>1</v>
      </c>
      <c r="H282" s="8">
        <f>G282*F282</f>
        <v>4951.929933760839</v>
      </c>
      <c r="I282" s="58">
        <v>44530</v>
      </c>
      <c r="J282" s="79" t="s">
        <v>269</v>
      </c>
      <c r="K282" s="477"/>
      <c r="L282" s="103">
        <f>H282</f>
        <v>4951.929933760839</v>
      </c>
      <c r="M282" s="494"/>
      <c r="N282" s="111" t="s">
        <v>269</v>
      </c>
      <c r="O282" s="483"/>
      <c r="P282" s="120"/>
      <c r="Q282" s="465"/>
      <c r="R282" s="15"/>
    </row>
    <row r="283" spans="1:18" s="16" customFormat="1" ht="48" customHeight="1" x14ac:dyDescent="0.25">
      <c r="A283" s="467" t="s">
        <v>301</v>
      </c>
      <c r="B283" s="468"/>
      <c r="C283" s="468"/>
      <c r="D283" s="468"/>
      <c r="E283" s="468"/>
      <c r="F283" s="468"/>
      <c r="G283" s="469"/>
      <c r="H283" s="45">
        <f>SUM(H278:H282)</f>
        <v>15570.643869936943</v>
      </c>
      <c r="I283" s="461" t="s">
        <v>302</v>
      </c>
      <c r="J283" s="462"/>
      <c r="K283" s="462"/>
      <c r="L283" s="462"/>
      <c r="M283" s="112"/>
      <c r="N283" s="108" t="s">
        <v>269</v>
      </c>
      <c r="O283" s="108" t="str">
        <f>IF(P283&gt;O277,"CUMPLE","NO CUMPLE")</f>
        <v>CUMPLE</v>
      </c>
      <c r="P283" s="118">
        <f>SUM(P277:P282)</f>
        <v>6823.8407456896548</v>
      </c>
      <c r="Q283" s="466"/>
      <c r="R283" s="102" t="str">
        <f>+IF(AND(M277="CUMPLE",C274="CUMPLE",Q277="CUMPLE"),"HABILITADO","NO HABILITADO")</f>
        <v>HABILITADO</v>
      </c>
    </row>
    <row r="284" spans="1:18" ht="16.5" thickBot="1" x14ac:dyDescent="0.3">
      <c r="A284" s="3"/>
      <c r="B284" s="3"/>
      <c r="C284" s="3"/>
      <c r="D284" s="3"/>
      <c r="E284" s="3"/>
      <c r="F284" s="3"/>
      <c r="G284" s="3"/>
      <c r="H284" s="3"/>
      <c r="I284" s="3"/>
      <c r="J284" s="3"/>
      <c r="K284" s="3"/>
      <c r="L284" s="3"/>
      <c r="M284" s="3"/>
      <c r="N284" s="4"/>
      <c r="O284" s="4"/>
      <c r="P284" s="4"/>
      <c r="Q284" s="4"/>
      <c r="R284" s="4"/>
    </row>
    <row r="285" spans="1:18" ht="30.75" customHeight="1" thickBot="1" x14ac:dyDescent="0.3">
      <c r="A285" s="436">
        <f>1+A270</f>
        <v>21</v>
      </c>
      <c r="B285" s="437"/>
      <c r="C285" s="437"/>
      <c r="D285" s="438"/>
      <c r="E285" s="439" t="str">
        <f>VLOOKUP(A285,'LISTA DE OFERENTES'!$A$4:$B$84,2,FALSE)</f>
        <v>CONSORCIO OBRAS CIVILES MEQ</v>
      </c>
      <c r="F285" s="440"/>
      <c r="G285" s="440"/>
      <c r="H285" s="440"/>
      <c r="I285" s="440"/>
      <c r="J285" s="440"/>
      <c r="K285" s="440"/>
      <c r="L285" s="440"/>
      <c r="M285" s="440"/>
      <c r="N285" s="440"/>
      <c r="O285" s="440"/>
      <c r="P285" s="440"/>
      <c r="Q285" s="440"/>
      <c r="R285" s="441"/>
    </row>
    <row r="286" spans="1:18" ht="40.5" customHeight="1" x14ac:dyDescent="0.25">
      <c r="A286" s="12" t="s">
        <v>273</v>
      </c>
      <c r="B286" s="48">
        <v>2</v>
      </c>
      <c r="C286" s="13" t="s">
        <v>274</v>
      </c>
      <c r="D286" s="44">
        <f>+$E$909</f>
        <v>3821.223606153846</v>
      </c>
      <c r="E286" s="442"/>
      <c r="F286" s="442"/>
      <c r="G286" s="442"/>
      <c r="H286" s="442"/>
      <c r="I286" s="442"/>
      <c r="J286" s="442"/>
      <c r="K286" s="442"/>
      <c r="L286" s="442"/>
      <c r="M286" s="442"/>
      <c r="N286" s="442"/>
      <c r="O286" s="442"/>
      <c r="P286" s="442"/>
      <c r="Q286" s="442"/>
      <c r="R286" s="443"/>
    </row>
    <row r="287" spans="1:18" ht="23.25" customHeight="1" x14ac:dyDescent="0.25">
      <c r="A287" s="446" t="s">
        <v>275</v>
      </c>
      <c r="B287" s="447"/>
      <c r="C287" s="99">
        <f>IF(B286&lt;3,0.75,IF(B286&lt;5,1.2,1.5))</f>
        <v>0.75</v>
      </c>
      <c r="D287" s="98">
        <f>$D$909*C287</f>
        <v>2865.9177046153845</v>
      </c>
      <c r="E287" s="442"/>
      <c r="F287" s="442"/>
      <c r="G287" s="442"/>
      <c r="H287" s="442"/>
      <c r="I287" s="442"/>
      <c r="J287" s="442"/>
      <c r="K287" s="442"/>
      <c r="L287" s="442"/>
      <c r="M287" s="442"/>
      <c r="N287" s="442"/>
      <c r="O287" s="442"/>
      <c r="P287" s="442"/>
      <c r="Q287" s="442"/>
      <c r="R287" s="443"/>
    </row>
    <row r="288" spans="1:18" ht="34.5" customHeight="1" x14ac:dyDescent="0.25">
      <c r="A288" s="446" t="s">
        <v>276</v>
      </c>
      <c r="B288" s="447"/>
      <c r="C288" s="448">
        <v>45625</v>
      </c>
      <c r="D288" s="449"/>
      <c r="E288" s="442"/>
      <c r="F288" s="442"/>
      <c r="G288" s="442"/>
      <c r="H288" s="442"/>
      <c r="I288" s="442"/>
      <c r="J288" s="442"/>
      <c r="K288" s="442"/>
      <c r="L288" s="442"/>
      <c r="M288" s="442"/>
      <c r="N288" s="442"/>
      <c r="O288" s="442"/>
      <c r="P288" s="442"/>
      <c r="Q288" s="442"/>
      <c r="R288" s="443"/>
    </row>
    <row r="289" spans="1:18" ht="33" customHeight="1" thickBot="1" x14ac:dyDescent="0.3">
      <c r="A289" s="450" t="s">
        <v>277</v>
      </c>
      <c r="B289" s="451"/>
      <c r="C289" s="452" t="str">
        <f>+IF(H296&gt;D287,"CUMPLE","NO CUMPLE")</f>
        <v>CUMPLE</v>
      </c>
      <c r="D289" s="453"/>
      <c r="E289" s="444"/>
      <c r="F289" s="444"/>
      <c r="G289" s="444"/>
      <c r="H289" s="444"/>
      <c r="I289" s="444"/>
      <c r="J289" s="444"/>
      <c r="K289" s="444"/>
      <c r="L289" s="444"/>
      <c r="M289" s="444"/>
      <c r="N289" s="444"/>
      <c r="O289" s="444"/>
      <c r="P289" s="444"/>
      <c r="Q289" s="444"/>
      <c r="R289" s="445"/>
    </row>
    <row r="290" spans="1:18" ht="55.5" customHeight="1" thickBot="1" x14ac:dyDescent="0.3">
      <c r="A290" s="497" t="s">
        <v>278</v>
      </c>
      <c r="B290" s="498"/>
      <c r="C290" s="498"/>
      <c r="D290" s="498"/>
      <c r="E290" s="498"/>
      <c r="F290" s="498"/>
      <c r="G290" s="498"/>
      <c r="H290" s="499"/>
      <c r="I290" s="124" t="s">
        <v>279</v>
      </c>
      <c r="J290" s="124" t="s">
        <v>280</v>
      </c>
      <c r="K290" s="495" t="s">
        <v>281</v>
      </c>
      <c r="L290" s="496"/>
      <c r="M290" s="463" t="s">
        <v>282</v>
      </c>
      <c r="N290" s="463" t="s">
        <v>283</v>
      </c>
      <c r="O290" s="478" t="s">
        <v>284</v>
      </c>
      <c r="P290" s="479"/>
      <c r="Q290" s="463" t="s">
        <v>285</v>
      </c>
      <c r="R290" s="470" t="s">
        <v>286</v>
      </c>
    </row>
    <row r="291" spans="1:18" ht="110.25" customHeight="1" thickBot="1" x14ac:dyDescent="0.3">
      <c r="A291" s="121" t="s">
        <v>287</v>
      </c>
      <c r="B291" s="472" t="s">
        <v>288</v>
      </c>
      <c r="C291" s="473"/>
      <c r="D291" s="123" t="s">
        <v>289</v>
      </c>
      <c r="E291" s="123" t="s">
        <v>290</v>
      </c>
      <c r="F291" s="123" t="s">
        <v>291</v>
      </c>
      <c r="G291" s="122" t="s">
        <v>292</v>
      </c>
      <c r="H291" s="122" t="s">
        <v>293</v>
      </c>
      <c r="I291" s="127" t="s">
        <v>294</v>
      </c>
      <c r="J291" s="127" t="s">
        <v>295</v>
      </c>
      <c r="K291" s="125"/>
      <c r="L291" s="126" t="s">
        <v>296</v>
      </c>
      <c r="M291" s="464"/>
      <c r="N291" s="464"/>
      <c r="O291" s="480"/>
      <c r="P291" s="481"/>
      <c r="Q291" s="464"/>
      <c r="R291" s="471"/>
    </row>
    <row r="292" spans="1:18" ht="15.75" customHeight="1" x14ac:dyDescent="0.25">
      <c r="A292" s="113" t="str">
        <f>VLOOKUP(A285,'LISTA DE OFERENTES'!$A$4:$H$84,5,FALSE)</f>
        <v>CONSTRUCCIONES E INGENIERIA MQ SAS - 60%</v>
      </c>
      <c r="B292" s="114"/>
      <c r="C292" s="114"/>
      <c r="D292" s="114"/>
      <c r="E292" s="114"/>
      <c r="F292" s="114"/>
      <c r="G292" s="114"/>
      <c r="H292" s="114"/>
      <c r="I292" s="114"/>
      <c r="J292" s="114"/>
      <c r="K292" s="476">
        <f>$D$909/2</f>
        <v>1910.611803076923</v>
      </c>
      <c r="L292" s="115"/>
      <c r="M292" s="493" t="s">
        <v>269</v>
      </c>
      <c r="N292" s="116"/>
      <c r="O292" s="482">
        <f>$D$909*0.5</f>
        <v>1910.611803076923</v>
      </c>
      <c r="P292" s="119"/>
      <c r="Q292" s="465" t="str">
        <f>IF(AND(N296="CUMPLE",O296="CUMPLE"),"CUMPLE","NO CUMPLE")</f>
        <v>CUMPLE</v>
      </c>
      <c r="R292" s="117"/>
    </row>
    <row r="293" spans="1:18" s="16" customFormat="1" ht="105" x14ac:dyDescent="0.25">
      <c r="A293" s="100" t="s">
        <v>395</v>
      </c>
      <c r="B293" s="474" t="s">
        <v>396</v>
      </c>
      <c r="C293" s="475"/>
      <c r="D293" s="137">
        <v>837148277.37</v>
      </c>
      <c r="E293" s="78">
        <v>2019</v>
      </c>
      <c r="F293" s="8">
        <f>D293/(VLOOKUP(E293,$D$930:$E$963,2,FALSE))</f>
        <v>1010.9070195117592</v>
      </c>
      <c r="G293" s="2">
        <v>1</v>
      </c>
      <c r="H293" s="8">
        <f>G293*F293</f>
        <v>1010.9070195117592</v>
      </c>
      <c r="I293" s="58">
        <v>43811</v>
      </c>
      <c r="J293" s="79" t="s">
        <v>269</v>
      </c>
      <c r="K293" s="477"/>
      <c r="L293" s="103">
        <f>H293</f>
        <v>1010.9070195117592</v>
      </c>
      <c r="M293" s="494"/>
      <c r="N293" s="111" t="s">
        <v>269</v>
      </c>
      <c r="O293" s="483"/>
      <c r="P293" s="120"/>
      <c r="Q293" s="465"/>
      <c r="R293" s="15"/>
    </row>
    <row r="294" spans="1:18" ht="15.75" customHeight="1" x14ac:dyDescent="0.25">
      <c r="A294" s="113" t="str">
        <f>VLOOKUP(A285,'LISTA DE OFERENTES'!$A$4:$H$84,6,FALSE)</f>
        <v>EQUICON INGENIERIA SAS - 40%</v>
      </c>
      <c r="B294" s="114"/>
      <c r="C294" s="114"/>
      <c r="D294" s="114"/>
      <c r="E294" s="114"/>
      <c r="F294" s="114"/>
      <c r="G294" s="114"/>
      <c r="H294" s="114"/>
      <c r="I294" s="114"/>
      <c r="J294" s="114"/>
      <c r="K294" s="477"/>
      <c r="L294" s="115"/>
      <c r="M294" s="494"/>
      <c r="N294" s="116"/>
      <c r="O294" s="483"/>
      <c r="P294" s="119"/>
      <c r="Q294" s="465"/>
      <c r="R294" s="117"/>
    </row>
    <row r="295" spans="1:18" s="16" customFormat="1" ht="45" x14ac:dyDescent="0.25">
      <c r="A295" s="100" t="s">
        <v>397</v>
      </c>
      <c r="B295" s="474" t="s">
        <v>398</v>
      </c>
      <c r="C295" s="475"/>
      <c r="D295" s="137">
        <v>5050671666</v>
      </c>
      <c r="E295" s="78">
        <v>2024</v>
      </c>
      <c r="F295" s="8">
        <f>D295/(VLOOKUP(E295,$D$930:$E$963,2,FALSE))</f>
        <v>3885.1320507692308</v>
      </c>
      <c r="G295" s="2">
        <v>1</v>
      </c>
      <c r="H295" s="8">
        <f>G295*F295</f>
        <v>3885.1320507692308</v>
      </c>
      <c r="I295" s="58">
        <v>45537</v>
      </c>
      <c r="J295" s="79" t="s">
        <v>269</v>
      </c>
      <c r="K295" s="477"/>
      <c r="L295" s="103">
        <f>H295</f>
        <v>3885.1320507692308</v>
      </c>
      <c r="M295" s="494"/>
      <c r="N295" s="111" t="s">
        <v>269</v>
      </c>
      <c r="O295" s="483"/>
      <c r="P295" s="120">
        <f>+L295</f>
        <v>3885.1320507692308</v>
      </c>
      <c r="Q295" s="465"/>
      <c r="R295" s="15"/>
    </row>
    <row r="296" spans="1:18" s="16" customFormat="1" ht="48" customHeight="1" x14ac:dyDescent="0.25">
      <c r="A296" s="467" t="s">
        <v>301</v>
      </c>
      <c r="B296" s="468"/>
      <c r="C296" s="468"/>
      <c r="D296" s="468"/>
      <c r="E296" s="468"/>
      <c r="F296" s="468"/>
      <c r="G296" s="469"/>
      <c r="H296" s="45">
        <f>SUM(H293:H295)</f>
        <v>4896.03907028099</v>
      </c>
      <c r="I296" s="461" t="s">
        <v>302</v>
      </c>
      <c r="J296" s="462"/>
      <c r="K296" s="462"/>
      <c r="L296" s="462"/>
      <c r="M296" s="112"/>
      <c r="N296" s="108" t="s">
        <v>269</v>
      </c>
      <c r="O296" s="108" t="str">
        <f>IF(P296&gt;O292,"CUMPLE","NO CUMPLE")</f>
        <v>CUMPLE</v>
      </c>
      <c r="P296" s="118">
        <f>SUM(P292:P295)</f>
        <v>3885.1320507692308</v>
      </c>
      <c r="Q296" s="466"/>
      <c r="R296" s="102" t="str">
        <f>+IF(AND(M292="CUMPLE",C289="CUMPLE",Q292="CUMPLE"),"HABILITADO","NO HABILITADO")</f>
        <v>HABILITADO</v>
      </c>
    </row>
    <row r="297" spans="1:18" ht="16.5" thickBot="1" x14ac:dyDescent="0.3">
      <c r="A297" s="3"/>
      <c r="B297" s="3"/>
      <c r="C297" s="3"/>
      <c r="D297" s="3"/>
      <c r="E297" s="3"/>
      <c r="F297" s="3"/>
      <c r="G297" s="3"/>
      <c r="H297" s="3"/>
      <c r="I297" s="3"/>
      <c r="J297" s="3"/>
      <c r="K297" s="3"/>
      <c r="L297" s="3"/>
      <c r="M297" s="3"/>
      <c r="N297" s="4"/>
      <c r="O297" s="4"/>
      <c r="P297" s="4"/>
      <c r="Q297" s="4"/>
      <c r="R297" s="4"/>
    </row>
    <row r="298" spans="1:18" ht="30.75" customHeight="1" thickBot="1" x14ac:dyDescent="0.3">
      <c r="A298" s="436">
        <f>1+A285</f>
        <v>22</v>
      </c>
      <c r="B298" s="437"/>
      <c r="C298" s="437"/>
      <c r="D298" s="438"/>
      <c r="E298" s="439" t="str">
        <f>VLOOKUP(A298,'LISTA DE OFERENTES'!$A$4:$B$84,2,FALSE)</f>
        <v>CONSORCIO CONSTRUCTOR AND</v>
      </c>
      <c r="F298" s="440"/>
      <c r="G298" s="440"/>
      <c r="H298" s="440"/>
      <c r="I298" s="440"/>
      <c r="J298" s="440"/>
      <c r="K298" s="440"/>
      <c r="L298" s="440"/>
      <c r="M298" s="440"/>
      <c r="N298" s="440"/>
      <c r="O298" s="440"/>
      <c r="P298" s="440"/>
      <c r="Q298" s="440"/>
      <c r="R298" s="441"/>
    </row>
    <row r="299" spans="1:18" ht="40.5" customHeight="1" x14ac:dyDescent="0.25">
      <c r="A299" s="12" t="s">
        <v>273</v>
      </c>
      <c r="B299" s="48">
        <v>2</v>
      </c>
      <c r="C299" s="13" t="s">
        <v>274</v>
      </c>
      <c r="D299" s="44">
        <f>+$E$909</f>
        <v>3821.223606153846</v>
      </c>
      <c r="E299" s="442"/>
      <c r="F299" s="442"/>
      <c r="G299" s="442"/>
      <c r="H299" s="442"/>
      <c r="I299" s="442"/>
      <c r="J299" s="442"/>
      <c r="K299" s="442"/>
      <c r="L299" s="442"/>
      <c r="M299" s="442"/>
      <c r="N299" s="442"/>
      <c r="O299" s="442"/>
      <c r="P299" s="442"/>
      <c r="Q299" s="442"/>
      <c r="R299" s="443"/>
    </row>
    <row r="300" spans="1:18" ht="23.25" customHeight="1" x14ac:dyDescent="0.25">
      <c r="A300" s="446" t="s">
        <v>275</v>
      </c>
      <c r="B300" s="447"/>
      <c r="C300" s="99">
        <f>IF(B299&lt;3,0.75,IF(B299&lt;5,1.2,1.5))</f>
        <v>0.75</v>
      </c>
      <c r="D300" s="98">
        <f>$D$909*C300</f>
        <v>2865.9177046153845</v>
      </c>
      <c r="E300" s="442"/>
      <c r="F300" s="442"/>
      <c r="G300" s="442"/>
      <c r="H300" s="442"/>
      <c r="I300" s="442"/>
      <c r="J300" s="442"/>
      <c r="K300" s="442"/>
      <c r="L300" s="442"/>
      <c r="M300" s="442"/>
      <c r="N300" s="442"/>
      <c r="O300" s="442"/>
      <c r="P300" s="442"/>
      <c r="Q300" s="442"/>
      <c r="R300" s="443"/>
    </row>
    <row r="301" spans="1:18" ht="34.5" customHeight="1" x14ac:dyDescent="0.25">
      <c r="A301" s="446" t="s">
        <v>276</v>
      </c>
      <c r="B301" s="447"/>
      <c r="C301" s="448">
        <v>45625</v>
      </c>
      <c r="D301" s="449"/>
      <c r="E301" s="442"/>
      <c r="F301" s="442"/>
      <c r="G301" s="442"/>
      <c r="H301" s="442"/>
      <c r="I301" s="442"/>
      <c r="J301" s="442"/>
      <c r="K301" s="442"/>
      <c r="L301" s="442"/>
      <c r="M301" s="442"/>
      <c r="N301" s="442"/>
      <c r="O301" s="442"/>
      <c r="P301" s="442"/>
      <c r="Q301" s="442"/>
      <c r="R301" s="443"/>
    </row>
    <row r="302" spans="1:18" ht="33" customHeight="1" thickBot="1" x14ac:dyDescent="0.3">
      <c r="A302" s="450" t="s">
        <v>277</v>
      </c>
      <c r="B302" s="451"/>
      <c r="C302" s="452" t="str">
        <f>+IF(H309&gt;D300,"CUMPLE","NO CUMPLE")</f>
        <v>CUMPLE</v>
      </c>
      <c r="D302" s="453"/>
      <c r="E302" s="444"/>
      <c r="F302" s="444"/>
      <c r="G302" s="444"/>
      <c r="H302" s="444"/>
      <c r="I302" s="444"/>
      <c r="J302" s="444"/>
      <c r="K302" s="444"/>
      <c r="L302" s="444"/>
      <c r="M302" s="444"/>
      <c r="N302" s="444"/>
      <c r="O302" s="444"/>
      <c r="P302" s="444"/>
      <c r="Q302" s="444"/>
      <c r="R302" s="445"/>
    </row>
    <row r="303" spans="1:18" ht="55.5" customHeight="1" thickBot="1" x14ac:dyDescent="0.3">
      <c r="A303" s="497" t="s">
        <v>278</v>
      </c>
      <c r="B303" s="498"/>
      <c r="C303" s="498"/>
      <c r="D303" s="498"/>
      <c r="E303" s="498"/>
      <c r="F303" s="498"/>
      <c r="G303" s="498"/>
      <c r="H303" s="499"/>
      <c r="I303" s="124" t="s">
        <v>279</v>
      </c>
      <c r="J303" s="124" t="s">
        <v>280</v>
      </c>
      <c r="K303" s="495" t="s">
        <v>281</v>
      </c>
      <c r="L303" s="496"/>
      <c r="M303" s="463" t="s">
        <v>282</v>
      </c>
      <c r="N303" s="463" t="s">
        <v>283</v>
      </c>
      <c r="O303" s="478" t="s">
        <v>284</v>
      </c>
      <c r="P303" s="479"/>
      <c r="Q303" s="463" t="s">
        <v>285</v>
      </c>
      <c r="R303" s="470" t="s">
        <v>286</v>
      </c>
    </row>
    <row r="304" spans="1:18" ht="110.25" customHeight="1" thickBot="1" x14ac:dyDescent="0.3">
      <c r="A304" s="121" t="s">
        <v>287</v>
      </c>
      <c r="B304" s="472" t="s">
        <v>288</v>
      </c>
      <c r="C304" s="473"/>
      <c r="D304" s="123" t="s">
        <v>289</v>
      </c>
      <c r="E304" s="123" t="s">
        <v>290</v>
      </c>
      <c r="F304" s="123" t="s">
        <v>291</v>
      </c>
      <c r="G304" s="122" t="s">
        <v>292</v>
      </c>
      <c r="H304" s="122" t="s">
        <v>293</v>
      </c>
      <c r="I304" s="127" t="s">
        <v>294</v>
      </c>
      <c r="J304" s="127" t="s">
        <v>295</v>
      </c>
      <c r="K304" s="125"/>
      <c r="L304" s="126" t="s">
        <v>296</v>
      </c>
      <c r="M304" s="464"/>
      <c r="N304" s="464"/>
      <c r="O304" s="480"/>
      <c r="P304" s="481"/>
      <c r="Q304" s="464"/>
      <c r="R304" s="471"/>
    </row>
    <row r="305" spans="1:18" ht="15.75" customHeight="1" x14ac:dyDescent="0.25">
      <c r="A305" s="113" t="str">
        <f>VLOOKUP(A298,'LISTA DE OFERENTES'!$A$4:$H$84,5,FALSE)</f>
        <v>NECONSER SAS - 60%</v>
      </c>
      <c r="B305" s="114"/>
      <c r="C305" s="114"/>
      <c r="D305" s="114"/>
      <c r="E305" s="114"/>
      <c r="F305" s="114"/>
      <c r="G305" s="114"/>
      <c r="H305" s="114"/>
      <c r="I305" s="114"/>
      <c r="J305" s="114"/>
      <c r="K305" s="476">
        <f>$D$909/2</f>
        <v>1910.611803076923</v>
      </c>
      <c r="L305" s="115"/>
      <c r="M305" s="493" t="s">
        <v>270</v>
      </c>
      <c r="N305" s="116"/>
      <c r="O305" s="482">
        <f>$D$909*0.5</f>
        <v>1910.611803076923</v>
      </c>
      <c r="P305" s="119"/>
      <c r="Q305" s="465" t="str">
        <f>IF(AND(N309="CUMPLE",O309="CUMPLE"),"CUMPLE","NO CUMPLE")</f>
        <v>CUMPLE</v>
      </c>
      <c r="R305" s="117"/>
    </row>
    <row r="306" spans="1:18" s="16" customFormat="1" ht="174" customHeight="1" x14ac:dyDescent="0.25">
      <c r="A306" s="100" t="s">
        <v>399</v>
      </c>
      <c r="B306" s="474" t="s">
        <v>400</v>
      </c>
      <c r="C306" s="475"/>
      <c r="D306" s="137">
        <v>3556000000</v>
      </c>
      <c r="E306" s="78">
        <v>2019</v>
      </c>
      <c r="F306" s="8">
        <f>D306/(VLOOKUP(E306,$D$930:$E$963,2,FALSE))</f>
        <v>4294.0844036342733</v>
      </c>
      <c r="G306" s="2">
        <v>0.2</v>
      </c>
      <c r="H306" s="8">
        <f>G306*F306</f>
        <v>858.81688072685472</v>
      </c>
      <c r="I306" s="58">
        <v>43682</v>
      </c>
      <c r="J306" s="79" t="s">
        <v>270</v>
      </c>
      <c r="K306" s="477"/>
      <c r="L306" s="103">
        <f>H306</f>
        <v>858.81688072685472</v>
      </c>
      <c r="M306" s="494"/>
      <c r="N306" s="111" t="s">
        <v>269</v>
      </c>
      <c r="O306" s="483"/>
      <c r="P306" s="120"/>
      <c r="Q306" s="465"/>
      <c r="R306" s="151" t="s">
        <v>401</v>
      </c>
    </row>
    <row r="307" spans="1:18" ht="15.75" customHeight="1" x14ac:dyDescent="0.25">
      <c r="A307" s="113" t="str">
        <f>VLOOKUP(A298,'LISTA DE OFERENTES'!$A$4:$H$84,6,FALSE)</f>
        <v>OBRAS CIVILES INTEGRALES SAS - 40%</v>
      </c>
      <c r="B307" s="114"/>
      <c r="C307" s="114"/>
      <c r="D307" s="114"/>
      <c r="E307" s="114"/>
      <c r="F307" s="114"/>
      <c r="G307" s="114"/>
      <c r="H307" s="114"/>
      <c r="I307" s="114"/>
      <c r="J307" s="114"/>
      <c r="K307" s="477"/>
      <c r="L307" s="115"/>
      <c r="M307" s="494"/>
      <c r="N307" s="116"/>
      <c r="O307" s="483"/>
      <c r="P307" s="119"/>
      <c r="Q307" s="465"/>
      <c r="R307" s="117"/>
    </row>
    <row r="308" spans="1:18" s="16" customFormat="1" ht="120" x14ac:dyDescent="0.25">
      <c r="A308" s="100" t="s">
        <v>402</v>
      </c>
      <c r="B308" s="474" t="s">
        <v>403</v>
      </c>
      <c r="C308" s="475"/>
      <c r="D308" s="137">
        <v>3989770000</v>
      </c>
      <c r="E308" s="78">
        <v>2021</v>
      </c>
      <c r="F308" s="8">
        <f>D308/(VLOOKUP(E308,$D$930:$E$963,2,FALSE))</f>
        <v>4391.475863101331</v>
      </c>
      <c r="G308" s="2">
        <v>1</v>
      </c>
      <c r="H308" s="8">
        <f>G308*F308</f>
        <v>4391.475863101331</v>
      </c>
      <c r="I308" s="58">
        <v>44537</v>
      </c>
      <c r="J308" s="79" t="s">
        <v>269</v>
      </c>
      <c r="K308" s="477"/>
      <c r="L308" s="103">
        <f>H308</f>
        <v>4391.475863101331</v>
      </c>
      <c r="M308" s="494"/>
      <c r="N308" s="111" t="s">
        <v>269</v>
      </c>
      <c r="O308" s="483"/>
      <c r="P308" s="120">
        <f>+L308</f>
        <v>4391.475863101331</v>
      </c>
      <c r="Q308" s="465"/>
      <c r="R308" s="151" t="s">
        <v>404</v>
      </c>
    </row>
    <row r="309" spans="1:18" s="16" customFormat="1" ht="48" customHeight="1" x14ac:dyDescent="0.25">
      <c r="A309" s="467" t="s">
        <v>301</v>
      </c>
      <c r="B309" s="468"/>
      <c r="C309" s="468"/>
      <c r="D309" s="468"/>
      <c r="E309" s="468"/>
      <c r="F309" s="468"/>
      <c r="G309" s="469"/>
      <c r="H309" s="45">
        <f>SUM(H306:H308)</f>
        <v>5250.2927438281858</v>
      </c>
      <c r="I309" s="461" t="s">
        <v>302</v>
      </c>
      <c r="J309" s="462"/>
      <c r="K309" s="462"/>
      <c r="L309" s="462"/>
      <c r="M309" s="112"/>
      <c r="N309" s="108" t="s">
        <v>269</v>
      </c>
      <c r="O309" s="108" t="str">
        <f>IF(P309&gt;O305,"CUMPLE","NO CUMPLE")</f>
        <v>CUMPLE</v>
      </c>
      <c r="P309" s="118">
        <f>SUM(P305:P308)</f>
        <v>4391.475863101331</v>
      </c>
      <c r="Q309" s="466"/>
      <c r="R309" s="102" t="str">
        <f>+IF(AND(M305="CUMPLE",C302="CUMPLE",Q305="CUMPLE"),"HABILITADO","NO HABILITADO")</f>
        <v>NO HABILITADO</v>
      </c>
    </row>
    <row r="310" spans="1:18" ht="16.5" thickBot="1" x14ac:dyDescent="0.3">
      <c r="A310" s="3"/>
      <c r="B310" s="3"/>
      <c r="C310" s="3"/>
      <c r="D310" s="3"/>
      <c r="E310" s="3"/>
      <c r="F310" s="3"/>
      <c r="G310" s="3"/>
      <c r="H310" s="3"/>
      <c r="I310" s="3"/>
      <c r="J310" s="3"/>
      <c r="K310" s="3"/>
      <c r="L310" s="3"/>
      <c r="M310" s="3"/>
      <c r="N310" s="4"/>
      <c r="O310" s="4"/>
      <c r="P310" s="4"/>
      <c r="Q310" s="4"/>
      <c r="R310" s="4"/>
    </row>
    <row r="311" spans="1:18" ht="30.75" customHeight="1" thickBot="1" x14ac:dyDescent="0.3">
      <c r="A311" s="436">
        <f>1+A298</f>
        <v>23</v>
      </c>
      <c r="B311" s="437"/>
      <c r="C311" s="437"/>
      <c r="D311" s="438"/>
      <c r="E311" s="439" t="str">
        <f>VLOOKUP(A311,'LISTA DE OFERENTES'!$A$4:$B$84,2,FALSE)</f>
        <v xml:space="preserve"> CONSORCIO ENGATIVÁ 2025</v>
      </c>
      <c r="F311" s="440"/>
      <c r="G311" s="440"/>
      <c r="H311" s="440"/>
      <c r="I311" s="440"/>
      <c r="J311" s="440"/>
      <c r="K311" s="440"/>
      <c r="L311" s="440"/>
      <c r="M311" s="440"/>
      <c r="N311" s="440"/>
      <c r="O311" s="440"/>
      <c r="P311" s="440"/>
      <c r="Q311" s="440"/>
      <c r="R311" s="441"/>
    </row>
    <row r="312" spans="1:18" ht="40.5" customHeight="1" x14ac:dyDescent="0.25">
      <c r="A312" s="12" t="s">
        <v>273</v>
      </c>
      <c r="B312" s="48">
        <v>4</v>
      </c>
      <c r="C312" s="13" t="s">
        <v>274</v>
      </c>
      <c r="D312" s="44">
        <f>+$E$909</f>
        <v>3821.223606153846</v>
      </c>
      <c r="E312" s="442"/>
      <c r="F312" s="442"/>
      <c r="G312" s="442"/>
      <c r="H312" s="442"/>
      <c r="I312" s="442"/>
      <c r="J312" s="442"/>
      <c r="K312" s="442"/>
      <c r="L312" s="442"/>
      <c r="M312" s="442"/>
      <c r="N312" s="442"/>
      <c r="O312" s="442"/>
      <c r="P312" s="442"/>
      <c r="Q312" s="442"/>
      <c r="R312" s="443"/>
    </row>
    <row r="313" spans="1:18" ht="23.25" customHeight="1" x14ac:dyDescent="0.25">
      <c r="A313" s="446" t="s">
        <v>275</v>
      </c>
      <c r="B313" s="447"/>
      <c r="C313" s="99">
        <f>IF(B312&lt;3,0.75,IF(B312&lt;5,1.2,1.5))</f>
        <v>1.2</v>
      </c>
      <c r="D313" s="98">
        <f>$D$909*C313</f>
        <v>4585.4683273846149</v>
      </c>
      <c r="E313" s="442"/>
      <c r="F313" s="442"/>
      <c r="G313" s="442"/>
      <c r="H313" s="442"/>
      <c r="I313" s="442"/>
      <c r="J313" s="442"/>
      <c r="K313" s="442"/>
      <c r="L313" s="442"/>
      <c r="M313" s="442"/>
      <c r="N313" s="442"/>
      <c r="O313" s="442"/>
      <c r="P313" s="442"/>
      <c r="Q313" s="442"/>
      <c r="R313" s="443"/>
    </row>
    <row r="314" spans="1:18" ht="34.5" customHeight="1" x14ac:dyDescent="0.25">
      <c r="A314" s="446" t="s">
        <v>276</v>
      </c>
      <c r="B314" s="447"/>
      <c r="C314" s="448">
        <v>45625</v>
      </c>
      <c r="D314" s="449"/>
      <c r="E314" s="442"/>
      <c r="F314" s="442"/>
      <c r="G314" s="442"/>
      <c r="H314" s="442"/>
      <c r="I314" s="442"/>
      <c r="J314" s="442"/>
      <c r="K314" s="442"/>
      <c r="L314" s="442"/>
      <c r="M314" s="442"/>
      <c r="N314" s="442"/>
      <c r="O314" s="442"/>
      <c r="P314" s="442"/>
      <c r="Q314" s="442"/>
      <c r="R314" s="443"/>
    </row>
    <row r="315" spans="1:18" ht="33" customHeight="1" thickBot="1" x14ac:dyDescent="0.3">
      <c r="A315" s="450" t="s">
        <v>277</v>
      </c>
      <c r="B315" s="451"/>
      <c r="C315" s="452" t="str">
        <f>+IF(H325&gt;D313,"CUMPLE","NO CUMPLE")</f>
        <v>CUMPLE</v>
      </c>
      <c r="D315" s="453"/>
      <c r="E315" s="444"/>
      <c r="F315" s="444"/>
      <c r="G315" s="444"/>
      <c r="H315" s="444"/>
      <c r="I315" s="444"/>
      <c r="J315" s="444"/>
      <c r="K315" s="444"/>
      <c r="L315" s="444"/>
      <c r="M315" s="444"/>
      <c r="N315" s="444"/>
      <c r="O315" s="444"/>
      <c r="P315" s="444"/>
      <c r="Q315" s="444"/>
      <c r="R315" s="445"/>
    </row>
    <row r="316" spans="1:18" ht="55.5" customHeight="1" thickBot="1" x14ac:dyDescent="0.3">
      <c r="A316" s="497" t="s">
        <v>278</v>
      </c>
      <c r="B316" s="498"/>
      <c r="C316" s="498"/>
      <c r="D316" s="498"/>
      <c r="E316" s="498"/>
      <c r="F316" s="498"/>
      <c r="G316" s="498"/>
      <c r="H316" s="499"/>
      <c r="I316" s="124" t="s">
        <v>279</v>
      </c>
      <c r="J316" s="124" t="s">
        <v>280</v>
      </c>
      <c r="K316" s="495" t="s">
        <v>281</v>
      </c>
      <c r="L316" s="496"/>
      <c r="M316" s="463" t="s">
        <v>282</v>
      </c>
      <c r="N316" s="463" t="s">
        <v>283</v>
      </c>
      <c r="O316" s="478" t="s">
        <v>284</v>
      </c>
      <c r="P316" s="479"/>
      <c r="Q316" s="463" t="s">
        <v>285</v>
      </c>
      <c r="R316" s="470" t="s">
        <v>286</v>
      </c>
    </row>
    <row r="317" spans="1:18" ht="110.25" customHeight="1" thickBot="1" x14ac:dyDescent="0.3">
      <c r="A317" s="121" t="s">
        <v>287</v>
      </c>
      <c r="B317" s="472" t="s">
        <v>288</v>
      </c>
      <c r="C317" s="473"/>
      <c r="D317" s="123" t="s">
        <v>289</v>
      </c>
      <c r="E317" s="123" t="s">
        <v>290</v>
      </c>
      <c r="F317" s="123" t="s">
        <v>291</v>
      </c>
      <c r="G317" s="122" t="s">
        <v>292</v>
      </c>
      <c r="H317" s="122" t="s">
        <v>293</v>
      </c>
      <c r="I317" s="127" t="s">
        <v>294</v>
      </c>
      <c r="J317" s="127" t="s">
        <v>295</v>
      </c>
      <c r="K317" s="125"/>
      <c r="L317" s="126" t="s">
        <v>296</v>
      </c>
      <c r="M317" s="464"/>
      <c r="N317" s="464"/>
      <c r="O317" s="480"/>
      <c r="P317" s="481"/>
      <c r="Q317" s="464"/>
      <c r="R317" s="471"/>
    </row>
    <row r="318" spans="1:18" ht="15.75" customHeight="1" x14ac:dyDescent="0.25">
      <c r="A318" s="113" t="str">
        <f>VLOOKUP(A311,'LISTA DE OFERENTES'!$A$4:$H$84,5,FALSE)</f>
        <v>DECO INGENIEROS SAS - 30%</v>
      </c>
      <c r="B318" s="114"/>
      <c r="C318" s="114"/>
      <c r="D318" s="114"/>
      <c r="E318" s="114"/>
      <c r="F318" s="114"/>
      <c r="G318" s="114"/>
      <c r="H318" s="114"/>
      <c r="I318" s="114"/>
      <c r="J318" s="114"/>
      <c r="K318" s="476">
        <f>$D$909/2</f>
        <v>1910.611803076923</v>
      </c>
      <c r="L318" s="115"/>
      <c r="M318" s="493" t="s">
        <v>269</v>
      </c>
      <c r="N318" s="116"/>
      <c r="O318" s="482">
        <f>$D$909*0.5</f>
        <v>1910.611803076923</v>
      </c>
      <c r="P318" s="119"/>
      <c r="Q318" s="465" t="str">
        <f>IF(AND(N325="CUMPLE",O325="CUMPLE"),"CUMPLE","NO CUMPLE")</f>
        <v>CUMPLE</v>
      </c>
      <c r="R318" s="117"/>
    </row>
    <row r="319" spans="1:18" s="16" customFormat="1" ht="90" x14ac:dyDescent="0.25">
      <c r="A319" s="100" t="s">
        <v>405</v>
      </c>
      <c r="B319" s="474" t="s">
        <v>406</v>
      </c>
      <c r="C319" s="475"/>
      <c r="D319" s="137">
        <v>153334792</v>
      </c>
      <c r="E319" s="78">
        <v>2016</v>
      </c>
      <c r="F319" s="8">
        <f>D319/(VLOOKUP(E319,$D$930:$E$963,2,FALSE))</f>
        <v>222.4</v>
      </c>
      <c r="G319" s="2">
        <v>0.5</v>
      </c>
      <c r="H319" s="8">
        <f>G319*F319</f>
        <v>111.2</v>
      </c>
      <c r="I319" s="58">
        <v>42735</v>
      </c>
      <c r="J319" s="79" t="s">
        <v>269</v>
      </c>
      <c r="K319" s="477"/>
      <c r="L319" s="103">
        <f>H319</f>
        <v>111.2</v>
      </c>
      <c r="M319" s="494"/>
      <c r="N319" s="111" t="s">
        <v>269</v>
      </c>
      <c r="O319" s="483"/>
      <c r="P319" s="120"/>
      <c r="Q319" s="465"/>
      <c r="R319" s="15"/>
    </row>
    <row r="320" spans="1:18" ht="15.75" customHeight="1" x14ac:dyDescent="0.25">
      <c r="A320" s="113" t="str">
        <f>VLOOKUP(A311,'LISTA DE OFERENTES'!$A$4:$H$84,6,FALSE)</f>
        <v>INARDI SAS - 30%</v>
      </c>
      <c r="B320" s="114"/>
      <c r="C320" s="114"/>
      <c r="D320" s="114"/>
      <c r="E320" s="114"/>
      <c r="F320" s="114"/>
      <c r="G320" s="114"/>
      <c r="H320" s="114"/>
      <c r="I320" s="114"/>
      <c r="J320" s="114"/>
      <c r="K320" s="477"/>
      <c r="L320" s="115"/>
      <c r="M320" s="494"/>
      <c r="N320" s="116"/>
      <c r="O320" s="483"/>
      <c r="P320" s="119"/>
      <c r="Q320" s="465"/>
      <c r="R320" s="117"/>
    </row>
    <row r="321" spans="1:18" s="16" customFormat="1" ht="30" x14ac:dyDescent="0.25">
      <c r="A321" s="100" t="s">
        <v>407</v>
      </c>
      <c r="B321" s="474" t="s">
        <v>408</v>
      </c>
      <c r="C321" s="475"/>
      <c r="D321" s="137">
        <v>189759495</v>
      </c>
      <c r="E321" s="78">
        <v>2012</v>
      </c>
      <c r="F321" s="8">
        <f>D321/(VLOOKUP(E321,$D$930:$E$963,2,FALSE))</f>
        <v>334.85</v>
      </c>
      <c r="G321" s="2">
        <v>1</v>
      </c>
      <c r="H321" s="8">
        <f>G321*F321</f>
        <v>334.85</v>
      </c>
      <c r="I321" s="58">
        <v>40968</v>
      </c>
      <c r="J321" s="79" t="s">
        <v>269</v>
      </c>
      <c r="K321" s="477"/>
      <c r="L321" s="103">
        <f>H321</f>
        <v>334.85</v>
      </c>
      <c r="M321" s="494"/>
      <c r="N321" s="111" t="s">
        <v>269</v>
      </c>
      <c r="O321" s="483"/>
      <c r="P321" s="120"/>
      <c r="Q321" s="465"/>
      <c r="R321" s="15"/>
    </row>
    <row r="322" spans="1:18" s="16" customFormat="1" ht="45" x14ac:dyDescent="0.25">
      <c r="A322" s="100" t="s">
        <v>409</v>
      </c>
      <c r="B322" s="474" t="s">
        <v>408</v>
      </c>
      <c r="C322" s="475"/>
      <c r="D322" s="137">
        <v>3396955600</v>
      </c>
      <c r="E322" s="78">
        <v>2023</v>
      </c>
      <c r="F322" s="8">
        <f>D322/(VLOOKUP(E322,$D$930:$E$963,2,FALSE))</f>
        <v>2928.41</v>
      </c>
      <c r="G322" s="2">
        <v>1</v>
      </c>
      <c r="H322" s="8">
        <f>G322*F322</f>
        <v>2928.41</v>
      </c>
      <c r="I322" s="58">
        <v>45078</v>
      </c>
      <c r="J322" s="79" t="s">
        <v>269</v>
      </c>
      <c r="K322" s="477"/>
      <c r="L322" s="103">
        <f>H322</f>
        <v>2928.41</v>
      </c>
      <c r="M322" s="494"/>
      <c r="N322" s="111" t="s">
        <v>269</v>
      </c>
      <c r="O322" s="483"/>
      <c r="P322" s="120">
        <f>+L322</f>
        <v>2928.41</v>
      </c>
      <c r="Q322" s="465"/>
      <c r="R322" s="80"/>
    </row>
    <row r="323" spans="1:18" ht="15.75" customHeight="1" x14ac:dyDescent="0.25">
      <c r="A323" s="101" t="str">
        <f>VLOOKUP(A311,'LISTA DE OFERENTES'!$A$4:$H$84,7,FALSE)</f>
        <v>CPI GROUP - 40%</v>
      </c>
      <c r="B323" s="510"/>
      <c r="C323" s="511"/>
      <c r="D323" s="49"/>
      <c r="E323" s="49"/>
      <c r="F323" s="49"/>
      <c r="G323" s="49"/>
      <c r="H323" s="75"/>
      <c r="I323" s="49"/>
      <c r="J323" s="50"/>
      <c r="K323" s="477"/>
      <c r="L323" s="107"/>
      <c r="M323" s="494"/>
      <c r="N323" s="110"/>
      <c r="O323" s="483"/>
      <c r="P323" s="109"/>
      <c r="Q323" s="465"/>
      <c r="R323" s="51"/>
    </row>
    <row r="324" spans="1:18" s="16" customFormat="1" ht="30" x14ac:dyDescent="0.25">
      <c r="A324" s="100" t="s">
        <v>410</v>
      </c>
      <c r="B324" s="474" t="s">
        <v>411</v>
      </c>
      <c r="C324" s="475"/>
      <c r="D324" s="137">
        <v>1209823498</v>
      </c>
      <c r="E324" s="78">
        <v>2007</v>
      </c>
      <c r="F324" s="8">
        <f>D324/(VLOOKUP(E324,$D$930:$E$963,2,FALSE))</f>
        <v>2789.54</v>
      </c>
      <c r="G324" s="2">
        <v>1</v>
      </c>
      <c r="H324" s="8">
        <f>G324*F324</f>
        <v>2789.54</v>
      </c>
      <c r="I324" s="58">
        <v>39446</v>
      </c>
      <c r="J324" s="79" t="s">
        <v>269</v>
      </c>
      <c r="K324" s="477"/>
      <c r="L324" s="103">
        <f>H324</f>
        <v>2789.54</v>
      </c>
      <c r="M324" s="494"/>
      <c r="N324" s="111" t="s">
        <v>269</v>
      </c>
      <c r="O324" s="483"/>
      <c r="P324" s="120"/>
      <c r="Q324" s="465"/>
      <c r="R324" s="150"/>
    </row>
    <row r="325" spans="1:18" s="16" customFormat="1" ht="48" customHeight="1" x14ac:dyDescent="0.25">
      <c r="A325" s="467" t="s">
        <v>301</v>
      </c>
      <c r="B325" s="468"/>
      <c r="C325" s="468"/>
      <c r="D325" s="468"/>
      <c r="E325" s="468"/>
      <c r="F325" s="468"/>
      <c r="G325" s="469"/>
      <c r="H325" s="45">
        <f>SUM(H319:H324)</f>
        <v>6164</v>
      </c>
      <c r="I325" s="461" t="s">
        <v>302</v>
      </c>
      <c r="J325" s="462"/>
      <c r="K325" s="462"/>
      <c r="L325" s="462"/>
      <c r="M325" s="112"/>
      <c r="N325" s="108" t="s">
        <v>269</v>
      </c>
      <c r="O325" s="108" t="str">
        <f>IF(P325&gt;O318,"CUMPLE","NO CUMPLE")</f>
        <v>CUMPLE</v>
      </c>
      <c r="P325" s="118">
        <f>SUM(P318:P324)</f>
        <v>2928.41</v>
      </c>
      <c r="Q325" s="466"/>
      <c r="R325" s="102" t="str">
        <f>+IF(AND(M318="CUMPLE",C315="CUMPLE",Q318="CUMPLE"),"HABILITADO","NO HABILITADO")</f>
        <v>HABILITADO</v>
      </c>
    </row>
    <row r="326" spans="1:18" ht="16.5" thickBot="1" x14ac:dyDescent="0.3">
      <c r="A326" s="3"/>
      <c r="B326" s="3"/>
      <c r="C326" s="3"/>
      <c r="D326" s="3"/>
      <c r="E326" s="3"/>
      <c r="F326" s="3"/>
      <c r="G326" s="3"/>
      <c r="H326" s="3"/>
      <c r="I326" s="3"/>
      <c r="J326" s="3"/>
      <c r="K326" s="3"/>
      <c r="L326" s="3"/>
      <c r="M326" s="3"/>
      <c r="N326" s="4"/>
      <c r="O326" s="4"/>
      <c r="P326" s="4"/>
      <c r="Q326" s="4"/>
      <c r="R326" s="4"/>
    </row>
    <row r="327" spans="1:18" ht="30.75" customHeight="1" thickBot="1" x14ac:dyDescent="0.3">
      <c r="A327" s="436">
        <f>1+A311</f>
        <v>24</v>
      </c>
      <c r="B327" s="437"/>
      <c r="C327" s="437"/>
      <c r="D327" s="438"/>
      <c r="E327" s="439" t="str">
        <f>VLOOKUP(A327,'LISTA DE OFERENTES'!$A$4:$B$84,2,FALSE)</f>
        <v>CONSORCIO SANTA LUCIA</v>
      </c>
      <c r="F327" s="440"/>
      <c r="G327" s="440"/>
      <c r="H327" s="440"/>
      <c r="I327" s="440"/>
      <c r="J327" s="440"/>
      <c r="K327" s="440"/>
      <c r="L327" s="440"/>
      <c r="M327" s="440"/>
      <c r="N327" s="440"/>
      <c r="O327" s="440"/>
      <c r="P327" s="440"/>
      <c r="Q327" s="440"/>
      <c r="R327" s="441"/>
    </row>
    <row r="328" spans="1:18" ht="40.5" customHeight="1" x14ac:dyDescent="0.25">
      <c r="A328" s="12" t="s">
        <v>273</v>
      </c>
      <c r="B328" s="48">
        <v>4</v>
      </c>
      <c r="C328" s="13" t="s">
        <v>274</v>
      </c>
      <c r="D328" s="44">
        <f>+$E$909</f>
        <v>3821.223606153846</v>
      </c>
      <c r="E328" s="442"/>
      <c r="F328" s="442"/>
      <c r="G328" s="442"/>
      <c r="H328" s="442"/>
      <c r="I328" s="442"/>
      <c r="J328" s="442"/>
      <c r="K328" s="442"/>
      <c r="L328" s="442"/>
      <c r="M328" s="442"/>
      <c r="N328" s="442"/>
      <c r="O328" s="442"/>
      <c r="P328" s="442"/>
      <c r="Q328" s="442"/>
      <c r="R328" s="443"/>
    </row>
    <row r="329" spans="1:18" ht="23.25" customHeight="1" x14ac:dyDescent="0.25">
      <c r="A329" s="446" t="s">
        <v>275</v>
      </c>
      <c r="B329" s="447"/>
      <c r="C329" s="99">
        <f>IF(B328&lt;3,0.75,IF(B328&lt;5,1.2,1.5))</f>
        <v>1.2</v>
      </c>
      <c r="D329" s="98">
        <f>$D$909*C329</f>
        <v>4585.4683273846149</v>
      </c>
      <c r="E329" s="442"/>
      <c r="F329" s="442"/>
      <c r="G329" s="442"/>
      <c r="H329" s="442"/>
      <c r="I329" s="442"/>
      <c r="J329" s="442"/>
      <c r="K329" s="442"/>
      <c r="L329" s="442"/>
      <c r="M329" s="442"/>
      <c r="N329" s="442"/>
      <c r="O329" s="442"/>
      <c r="P329" s="442"/>
      <c r="Q329" s="442"/>
      <c r="R329" s="443"/>
    </row>
    <row r="330" spans="1:18" ht="34.5" customHeight="1" x14ac:dyDescent="0.25">
      <c r="A330" s="446" t="s">
        <v>276</v>
      </c>
      <c r="B330" s="447"/>
      <c r="C330" s="448">
        <v>45625</v>
      </c>
      <c r="D330" s="449"/>
      <c r="E330" s="442"/>
      <c r="F330" s="442"/>
      <c r="G330" s="442"/>
      <c r="H330" s="442"/>
      <c r="I330" s="442"/>
      <c r="J330" s="442"/>
      <c r="K330" s="442"/>
      <c r="L330" s="442"/>
      <c r="M330" s="442"/>
      <c r="N330" s="442"/>
      <c r="O330" s="442"/>
      <c r="P330" s="442"/>
      <c r="Q330" s="442"/>
      <c r="R330" s="443"/>
    </row>
    <row r="331" spans="1:18" ht="33" customHeight="1" thickBot="1" x14ac:dyDescent="0.3">
      <c r="A331" s="450" t="s">
        <v>277</v>
      </c>
      <c r="B331" s="451"/>
      <c r="C331" s="452" t="str">
        <f>+IF(H342&gt;D329,"CUMPLE","NO CUMPLE")</f>
        <v>CUMPLE</v>
      </c>
      <c r="D331" s="453"/>
      <c r="E331" s="444"/>
      <c r="F331" s="444"/>
      <c r="G331" s="444"/>
      <c r="H331" s="444"/>
      <c r="I331" s="444"/>
      <c r="J331" s="444"/>
      <c r="K331" s="444"/>
      <c r="L331" s="444"/>
      <c r="M331" s="444"/>
      <c r="N331" s="444"/>
      <c r="O331" s="444"/>
      <c r="P331" s="444"/>
      <c r="Q331" s="444"/>
      <c r="R331" s="445"/>
    </row>
    <row r="332" spans="1:18" ht="55.5" customHeight="1" thickBot="1" x14ac:dyDescent="0.3">
      <c r="A332" s="497" t="s">
        <v>278</v>
      </c>
      <c r="B332" s="498"/>
      <c r="C332" s="498"/>
      <c r="D332" s="498"/>
      <c r="E332" s="498"/>
      <c r="F332" s="498"/>
      <c r="G332" s="498"/>
      <c r="H332" s="499"/>
      <c r="I332" s="124" t="s">
        <v>279</v>
      </c>
      <c r="J332" s="124" t="s">
        <v>280</v>
      </c>
      <c r="K332" s="495" t="s">
        <v>281</v>
      </c>
      <c r="L332" s="496"/>
      <c r="M332" s="463" t="s">
        <v>282</v>
      </c>
      <c r="N332" s="463" t="s">
        <v>283</v>
      </c>
      <c r="O332" s="478" t="s">
        <v>284</v>
      </c>
      <c r="P332" s="479"/>
      <c r="Q332" s="463" t="s">
        <v>285</v>
      </c>
      <c r="R332" s="470" t="s">
        <v>286</v>
      </c>
    </row>
    <row r="333" spans="1:18" ht="110.25" customHeight="1" thickBot="1" x14ac:dyDescent="0.3">
      <c r="A333" s="121" t="s">
        <v>287</v>
      </c>
      <c r="B333" s="472" t="s">
        <v>288</v>
      </c>
      <c r="C333" s="473"/>
      <c r="D333" s="123" t="s">
        <v>289</v>
      </c>
      <c r="E333" s="123" t="s">
        <v>290</v>
      </c>
      <c r="F333" s="123" t="s">
        <v>291</v>
      </c>
      <c r="G333" s="122" t="s">
        <v>292</v>
      </c>
      <c r="H333" s="122" t="s">
        <v>293</v>
      </c>
      <c r="I333" s="127" t="s">
        <v>294</v>
      </c>
      <c r="J333" s="127" t="s">
        <v>295</v>
      </c>
      <c r="K333" s="125"/>
      <c r="L333" s="126" t="s">
        <v>296</v>
      </c>
      <c r="M333" s="464"/>
      <c r="N333" s="464"/>
      <c r="O333" s="480"/>
      <c r="P333" s="481"/>
      <c r="Q333" s="464"/>
      <c r="R333" s="471"/>
    </row>
    <row r="334" spans="1:18" ht="15.75" customHeight="1" x14ac:dyDescent="0.25">
      <c r="A334" s="113" t="str">
        <f>VLOOKUP(A327,'LISTA DE OFERENTES'!$A$4:$H$84,5,FALSE)</f>
        <v>CONSTRUCTORA DARJA S.A.S. - 50%</v>
      </c>
      <c r="B334" s="114"/>
      <c r="C334" s="114"/>
      <c r="D334" s="114"/>
      <c r="E334" s="114"/>
      <c r="F334" s="114"/>
      <c r="G334" s="114"/>
      <c r="H334" s="114"/>
      <c r="I334" s="114"/>
      <c r="J334" s="114"/>
      <c r="K334" s="476">
        <f>$D$909/2</f>
        <v>1910.611803076923</v>
      </c>
      <c r="L334" s="115"/>
      <c r="M334" s="493" t="s">
        <v>269</v>
      </c>
      <c r="N334" s="116"/>
      <c r="O334" s="482">
        <f>$D$909*0.5</f>
        <v>1910.611803076923</v>
      </c>
      <c r="P334" s="119"/>
      <c r="Q334" s="465" t="str">
        <f>IF(AND(N342="CUMPLE",O342="CUMPLE"),"CUMPLE","NO CUMPLE")</f>
        <v>CUMPLE</v>
      </c>
      <c r="R334" s="117"/>
    </row>
    <row r="335" spans="1:18" s="16" customFormat="1" ht="66" customHeight="1" x14ac:dyDescent="0.25">
      <c r="A335" s="264" t="s">
        <v>412</v>
      </c>
      <c r="B335" s="518" t="s">
        <v>413</v>
      </c>
      <c r="C335" s="519"/>
      <c r="D335" s="137">
        <v>750000000</v>
      </c>
      <c r="E335" s="78">
        <v>2021</v>
      </c>
      <c r="F335" s="8">
        <f>D335/(VLOOKUP(E335,$D$930:$E$963,2,FALSE))</f>
        <v>825.51297376189564</v>
      </c>
      <c r="G335" s="2">
        <v>0.5</v>
      </c>
      <c r="H335" s="8">
        <f>G335*F335</f>
        <v>412.75648688094782</v>
      </c>
      <c r="I335" s="235">
        <v>44545</v>
      </c>
      <c r="J335" s="79" t="s">
        <v>269</v>
      </c>
      <c r="K335" s="477"/>
      <c r="L335" s="103">
        <f>H335</f>
        <v>412.75648688094782</v>
      </c>
      <c r="M335" s="494"/>
      <c r="N335" s="111" t="s">
        <v>269</v>
      </c>
      <c r="O335" s="483"/>
      <c r="P335" s="120">
        <f>L335</f>
        <v>412.75648688094782</v>
      </c>
      <c r="Q335" s="465"/>
      <c r="R335" s="15"/>
    </row>
    <row r="336" spans="1:18" s="16" customFormat="1" ht="81" customHeight="1" x14ac:dyDescent="0.25">
      <c r="A336" s="265" t="s">
        <v>414</v>
      </c>
      <c r="B336" s="518" t="s">
        <v>415</v>
      </c>
      <c r="C336" s="519"/>
      <c r="D336" s="137">
        <v>3614647273</v>
      </c>
      <c r="E336" s="78">
        <v>2023</v>
      </c>
      <c r="F336" s="8">
        <f>D336/(VLOOKUP(E336,$D$930:$E$963,2,FALSE))</f>
        <v>3116.0752353448274</v>
      </c>
      <c r="G336" s="2">
        <v>0.5</v>
      </c>
      <c r="H336" s="8">
        <f>G336*F336</f>
        <v>1558.0376176724137</v>
      </c>
      <c r="I336" s="266">
        <v>45285</v>
      </c>
      <c r="J336" s="79" t="s">
        <v>269</v>
      </c>
      <c r="K336" s="477"/>
      <c r="L336" s="103">
        <f>H336</f>
        <v>1558.0376176724137</v>
      </c>
      <c r="M336" s="494"/>
      <c r="N336" s="111" t="s">
        <v>269</v>
      </c>
      <c r="O336" s="483"/>
      <c r="P336" s="120">
        <f>L336</f>
        <v>1558.0376176724137</v>
      </c>
      <c r="Q336" s="465"/>
      <c r="R336" s="80"/>
    </row>
    <row r="337" spans="1:18" ht="15.75" customHeight="1" x14ac:dyDescent="0.25">
      <c r="A337" s="113" t="str">
        <f>VLOOKUP(A327,'LISTA DE OFERENTES'!$A$4:$H$84,6,FALSE)</f>
        <v>ZION CONSTRUCCIONES S.A.S. - 50%</v>
      </c>
      <c r="B337" s="114"/>
      <c r="C337" s="114"/>
      <c r="D337" s="114"/>
      <c r="E337" s="114"/>
      <c r="F337" s="114"/>
      <c r="G337" s="114"/>
      <c r="H337" s="114"/>
      <c r="I337" s="114"/>
      <c r="J337" s="114"/>
      <c r="K337" s="477"/>
      <c r="L337" s="115"/>
      <c r="M337" s="494"/>
      <c r="N337" s="116"/>
      <c r="O337" s="483"/>
      <c r="P337" s="119"/>
      <c r="Q337" s="465"/>
      <c r="R337" s="117"/>
    </row>
    <row r="338" spans="1:18" s="16" customFormat="1" ht="64.5" customHeight="1" x14ac:dyDescent="0.25">
      <c r="A338" s="264" t="s">
        <v>412</v>
      </c>
      <c r="B338" s="518" t="s">
        <v>413</v>
      </c>
      <c r="C338" s="519"/>
      <c r="D338" s="137">
        <v>750000000</v>
      </c>
      <c r="E338" s="78">
        <v>2021</v>
      </c>
      <c r="F338" s="8">
        <f>D338/(VLOOKUP(E338,$D$930:$E$963,2,FALSE))</f>
        <v>825.51297376189564</v>
      </c>
      <c r="G338" s="2">
        <v>0.5</v>
      </c>
      <c r="H338" s="8">
        <f>G338*F338</f>
        <v>412.75648688094782</v>
      </c>
      <c r="I338" s="235">
        <v>44545</v>
      </c>
      <c r="J338" s="79" t="s">
        <v>269</v>
      </c>
      <c r="K338" s="477"/>
      <c r="L338" s="103">
        <f>H338</f>
        <v>412.75648688094782</v>
      </c>
      <c r="M338" s="494"/>
      <c r="N338" s="111" t="s">
        <v>269</v>
      </c>
      <c r="O338" s="483"/>
      <c r="P338" s="120">
        <f>L338</f>
        <v>412.75648688094782</v>
      </c>
      <c r="Q338" s="465"/>
      <c r="R338" s="15"/>
    </row>
    <row r="339" spans="1:18" s="16" customFormat="1" ht="84" customHeight="1" x14ac:dyDescent="0.25">
      <c r="A339" s="265" t="s">
        <v>414</v>
      </c>
      <c r="B339" s="518" t="s">
        <v>415</v>
      </c>
      <c r="C339" s="519"/>
      <c r="D339" s="137">
        <v>3614647273</v>
      </c>
      <c r="E339" s="78">
        <v>2023</v>
      </c>
      <c r="F339" s="8">
        <f>D339/(VLOOKUP(E339,$D$930:$E$963,2,FALSE))</f>
        <v>3116.0752353448274</v>
      </c>
      <c r="G339" s="2">
        <v>0.5</v>
      </c>
      <c r="H339" s="8">
        <f>G339*F339</f>
        <v>1558.0376176724137</v>
      </c>
      <c r="I339" s="266">
        <v>45285</v>
      </c>
      <c r="J339" s="79" t="s">
        <v>269</v>
      </c>
      <c r="K339" s="477"/>
      <c r="L339" s="103">
        <f>H339</f>
        <v>1558.0376176724137</v>
      </c>
      <c r="M339" s="494"/>
      <c r="N339" s="111" t="s">
        <v>269</v>
      </c>
      <c r="O339" s="483"/>
      <c r="P339" s="120">
        <f>L339</f>
        <v>1558.0376176724137</v>
      </c>
      <c r="Q339" s="465"/>
      <c r="R339" s="80"/>
    </row>
    <row r="340" spans="1:18" s="16" customFormat="1" ht="131.25" customHeight="1" x14ac:dyDescent="0.25">
      <c r="A340" s="265" t="s">
        <v>416</v>
      </c>
      <c r="B340" s="518" t="s">
        <v>417</v>
      </c>
      <c r="C340" s="519"/>
      <c r="D340" s="137">
        <v>3679000100</v>
      </c>
      <c r="E340" s="78">
        <v>2022</v>
      </c>
      <c r="F340" s="8">
        <f>D340/(VLOOKUP(E340,$D$930:$E$963,2,FALSE))</f>
        <v>3679.0001000000002</v>
      </c>
      <c r="G340" s="2">
        <v>1</v>
      </c>
      <c r="H340" s="8">
        <f>G340*F340</f>
        <v>3679.0001000000002</v>
      </c>
      <c r="I340" s="266">
        <v>44635</v>
      </c>
      <c r="J340" s="79" t="s">
        <v>269</v>
      </c>
      <c r="K340" s="477"/>
      <c r="L340" s="103">
        <f>H340</f>
        <v>3679.0001000000002</v>
      </c>
      <c r="M340" s="494"/>
      <c r="N340" s="111" t="s">
        <v>269</v>
      </c>
      <c r="O340" s="483"/>
      <c r="P340" s="120">
        <f>L340</f>
        <v>3679.0001000000002</v>
      </c>
      <c r="Q340" s="465"/>
      <c r="R340" s="150"/>
    </row>
    <row r="341" spans="1:18" s="16" customFormat="1" ht="66.75" customHeight="1" x14ac:dyDescent="0.25">
      <c r="A341" s="265" t="s">
        <v>418</v>
      </c>
      <c r="B341" s="518" t="s">
        <v>419</v>
      </c>
      <c r="C341" s="519"/>
      <c r="D341" s="137">
        <v>2298754521.8600001</v>
      </c>
      <c r="E341" s="78">
        <v>2022</v>
      </c>
      <c r="F341" s="8">
        <f>D341/(VLOOKUP(E341,$D$930:$E$963,2,FALSE))</f>
        <v>2298.7545218600003</v>
      </c>
      <c r="G341" s="2">
        <v>1</v>
      </c>
      <c r="H341" s="8">
        <f>G341*F341</f>
        <v>2298.7545218600003</v>
      </c>
      <c r="I341" s="266">
        <v>44701</v>
      </c>
      <c r="J341" s="79" t="s">
        <v>269</v>
      </c>
      <c r="K341" s="477"/>
      <c r="L341" s="103">
        <f>H341</f>
        <v>2298.7545218600003</v>
      </c>
      <c r="M341" s="494"/>
      <c r="N341" s="111" t="s">
        <v>269</v>
      </c>
      <c r="O341" s="483"/>
      <c r="P341" s="120">
        <f>L341</f>
        <v>2298.7545218600003</v>
      </c>
      <c r="Q341" s="465"/>
      <c r="R341" s="15"/>
    </row>
    <row r="342" spans="1:18" s="16" customFormat="1" ht="48" customHeight="1" x14ac:dyDescent="0.25">
      <c r="A342" s="467" t="s">
        <v>301</v>
      </c>
      <c r="B342" s="468"/>
      <c r="C342" s="468"/>
      <c r="D342" s="468"/>
      <c r="E342" s="468"/>
      <c r="F342" s="468"/>
      <c r="G342" s="469"/>
      <c r="H342" s="45">
        <f>SUM(H335:H341)</f>
        <v>9919.3428309667233</v>
      </c>
      <c r="I342" s="461" t="s">
        <v>302</v>
      </c>
      <c r="J342" s="462"/>
      <c r="K342" s="462"/>
      <c r="L342" s="462"/>
      <c r="M342" s="112"/>
      <c r="N342" s="108" t="s">
        <v>269</v>
      </c>
      <c r="O342" s="108" t="str">
        <f>IF(P342&gt;O334,"CUMPLE","NO CUMPLE")</f>
        <v>CUMPLE</v>
      </c>
      <c r="P342" s="118">
        <f>SUM(P334:P341)</f>
        <v>9919.3428309667233</v>
      </c>
      <c r="Q342" s="466"/>
      <c r="R342" s="102" t="str">
        <f>+IF(AND(M334="CUMPLE",C331="CUMPLE",Q334="CUMPLE"),"HABILITADO","NO HABILITADO")</f>
        <v>HABILITADO</v>
      </c>
    </row>
    <row r="343" spans="1:18" ht="16.5" thickBot="1" x14ac:dyDescent="0.3">
      <c r="A343" s="3"/>
      <c r="B343" s="3"/>
      <c r="C343" s="3"/>
      <c r="D343" s="3"/>
      <c r="E343" s="3"/>
      <c r="F343" s="3"/>
      <c r="G343" s="3"/>
      <c r="H343" s="3"/>
      <c r="I343" s="3"/>
      <c r="J343" s="3"/>
      <c r="K343" s="3"/>
      <c r="L343" s="3"/>
      <c r="M343" s="3"/>
      <c r="N343" s="4"/>
      <c r="O343" s="4"/>
      <c r="P343" s="4"/>
      <c r="Q343" s="4"/>
      <c r="R343" s="4"/>
    </row>
    <row r="344" spans="1:18" ht="30.75" customHeight="1" thickBot="1" x14ac:dyDescent="0.3">
      <c r="A344" s="436">
        <f>1+A327</f>
        <v>25</v>
      </c>
      <c r="B344" s="437"/>
      <c r="C344" s="437"/>
      <c r="D344" s="438"/>
      <c r="E344" s="439" t="str">
        <f>VLOOKUP(A344,'LISTA DE OFERENTES'!$A$4:$B$84,2,FALSE)</f>
        <v>CONSORCIO BOGOTÁ GG</v>
      </c>
      <c r="F344" s="440"/>
      <c r="G344" s="440"/>
      <c r="H344" s="440"/>
      <c r="I344" s="440"/>
      <c r="J344" s="440"/>
      <c r="K344" s="440"/>
      <c r="L344" s="440"/>
      <c r="M344" s="440"/>
      <c r="N344" s="440"/>
      <c r="O344" s="440"/>
      <c r="P344" s="440"/>
      <c r="Q344" s="440"/>
      <c r="R344" s="441"/>
    </row>
    <row r="345" spans="1:18" ht="40.5" customHeight="1" x14ac:dyDescent="0.25">
      <c r="A345" s="12" t="s">
        <v>273</v>
      </c>
      <c r="B345" s="48">
        <v>4</v>
      </c>
      <c r="C345" s="13" t="s">
        <v>274</v>
      </c>
      <c r="D345" s="44">
        <f>+$E$909</f>
        <v>3821.223606153846</v>
      </c>
      <c r="E345" s="442"/>
      <c r="F345" s="442"/>
      <c r="G345" s="442"/>
      <c r="H345" s="442"/>
      <c r="I345" s="442"/>
      <c r="J345" s="442"/>
      <c r="K345" s="442"/>
      <c r="L345" s="442"/>
      <c r="M345" s="442"/>
      <c r="N345" s="442"/>
      <c r="O345" s="442"/>
      <c r="P345" s="442"/>
      <c r="Q345" s="442"/>
      <c r="R345" s="443"/>
    </row>
    <row r="346" spans="1:18" ht="23.25" customHeight="1" x14ac:dyDescent="0.25">
      <c r="A346" s="446" t="s">
        <v>275</v>
      </c>
      <c r="B346" s="447"/>
      <c r="C346" s="99">
        <f>IF(B345&lt;3,0.75,IF(B345&lt;5,1.2,1.5))</f>
        <v>1.2</v>
      </c>
      <c r="D346" s="98">
        <f>$D$909*C346</f>
        <v>4585.4683273846149</v>
      </c>
      <c r="E346" s="442"/>
      <c r="F346" s="442"/>
      <c r="G346" s="442"/>
      <c r="H346" s="442"/>
      <c r="I346" s="442"/>
      <c r="J346" s="442"/>
      <c r="K346" s="442"/>
      <c r="L346" s="442"/>
      <c r="M346" s="442"/>
      <c r="N346" s="442"/>
      <c r="O346" s="442"/>
      <c r="P346" s="442"/>
      <c r="Q346" s="442"/>
      <c r="R346" s="443"/>
    </row>
    <row r="347" spans="1:18" ht="34.5" customHeight="1" x14ac:dyDescent="0.25">
      <c r="A347" s="446" t="s">
        <v>276</v>
      </c>
      <c r="B347" s="447"/>
      <c r="C347" s="448">
        <v>45625</v>
      </c>
      <c r="D347" s="449"/>
      <c r="E347" s="442"/>
      <c r="F347" s="442"/>
      <c r="G347" s="442"/>
      <c r="H347" s="442"/>
      <c r="I347" s="442"/>
      <c r="J347" s="442"/>
      <c r="K347" s="442"/>
      <c r="L347" s="442"/>
      <c r="M347" s="442"/>
      <c r="N347" s="442"/>
      <c r="O347" s="442"/>
      <c r="P347" s="442"/>
      <c r="Q347" s="442"/>
      <c r="R347" s="443"/>
    </row>
    <row r="348" spans="1:18" ht="33" customHeight="1" thickBot="1" x14ac:dyDescent="0.3">
      <c r="A348" s="450" t="s">
        <v>277</v>
      </c>
      <c r="B348" s="451"/>
      <c r="C348" s="452" t="str">
        <f>+IF(H357&gt;D346,"CUMPLE","NO CUMPLE")</f>
        <v>CUMPLE</v>
      </c>
      <c r="D348" s="453"/>
      <c r="E348" s="444"/>
      <c r="F348" s="444"/>
      <c r="G348" s="444"/>
      <c r="H348" s="444"/>
      <c r="I348" s="444"/>
      <c r="J348" s="444"/>
      <c r="K348" s="444"/>
      <c r="L348" s="444"/>
      <c r="M348" s="444"/>
      <c r="N348" s="444"/>
      <c r="O348" s="444"/>
      <c r="P348" s="444"/>
      <c r="Q348" s="444"/>
      <c r="R348" s="445"/>
    </row>
    <row r="349" spans="1:18" ht="55.5" customHeight="1" thickBot="1" x14ac:dyDescent="0.3">
      <c r="A349" s="497" t="s">
        <v>278</v>
      </c>
      <c r="B349" s="498"/>
      <c r="C349" s="498"/>
      <c r="D349" s="498"/>
      <c r="E349" s="498"/>
      <c r="F349" s="498"/>
      <c r="G349" s="498"/>
      <c r="H349" s="499"/>
      <c r="I349" s="124" t="s">
        <v>279</v>
      </c>
      <c r="J349" s="124" t="s">
        <v>280</v>
      </c>
      <c r="K349" s="495" t="s">
        <v>281</v>
      </c>
      <c r="L349" s="496"/>
      <c r="M349" s="463" t="s">
        <v>282</v>
      </c>
      <c r="N349" s="463" t="s">
        <v>283</v>
      </c>
      <c r="O349" s="478" t="s">
        <v>284</v>
      </c>
      <c r="P349" s="479"/>
      <c r="Q349" s="463" t="s">
        <v>285</v>
      </c>
      <c r="R349" s="470" t="s">
        <v>286</v>
      </c>
    </row>
    <row r="350" spans="1:18" ht="110.25" customHeight="1" thickBot="1" x14ac:dyDescent="0.3">
      <c r="A350" s="121" t="s">
        <v>287</v>
      </c>
      <c r="B350" s="472" t="s">
        <v>288</v>
      </c>
      <c r="C350" s="473"/>
      <c r="D350" s="123" t="s">
        <v>289</v>
      </c>
      <c r="E350" s="123" t="s">
        <v>290</v>
      </c>
      <c r="F350" s="123" t="s">
        <v>291</v>
      </c>
      <c r="G350" s="122" t="s">
        <v>292</v>
      </c>
      <c r="H350" s="122" t="s">
        <v>293</v>
      </c>
      <c r="I350" s="127" t="s">
        <v>294</v>
      </c>
      <c r="J350" s="127" t="s">
        <v>295</v>
      </c>
      <c r="K350" s="125"/>
      <c r="L350" s="126" t="s">
        <v>296</v>
      </c>
      <c r="M350" s="464"/>
      <c r="N350" s="464"/>
      <c r="O350" s="480"/>
      <c r="P350" s="481"/>
      <c r="Q350" s="464"/>
      <c r="R350" s="471"/>
    </row>
    <row r="351" spans="1:18" ht="15.75" customHeight="1" x14ac:dyDescent="0.25">
      <c r="A351" s="113" t="str">
        <f>VLOOKUP(A344,'LISTA DE OFERENTES'!$A$4:$H$84,5,FALSE)</f>
        <v xml:space="preserve">G63 INFRAESTRUCTURA Y SERVICIOS S.A.S. - 55% </v>
      </c>
      <c r="B351" s="114"/>
      <c r="C351" s="114"/>
      <c r="D351" s="114"/>
      <c r="E351" s="114"/>
      <c r="F351" s="114"/>
      <c r="G351" s="114"/>
      <c r="H351" s="114"/>
      <c r="I351" s="114"/>
      <c r="J351" s="114"/>
      <c r="K351" s="476">
        <f>$D$909/2</f>
        <v>1910.611803076923</v>
      </c>
      <c r="L351" s="115"/>
      <c r="M351" s="493" t="s">
        <v>269</v>
      </c>
      <c r="N351" s="116"/>
      <c r="O351" s="482">
        <f>$D$909*0.5</f>
        <v>1910.611803076923</v>
      </c>
      <c r="P351" s="119"/>
      <c r="Q351" s="465" t="str">
        <f>IF(AND(N357="CUMPLE",O357="CUMPLE"),"CUMPLE","NO CUMPLE")</f>
        <v>CUMPLE</v>
      </c>
      <c r="R351" s="117"/>
    </row>
    <row r="352" spans="1:18" s="16" customFormat="1" ht="30" x14ac:dyDescent="0.25">
      <c r="A352" s="264" t="s">
        <v>420</v>
      </c>
      <c r="B352" s="520" t="s">
        <v>421</v>
      </c>
      <c r="C352" s="521"/>
      <c r="D352" s="137">
        <v>3821400000</v>
      </c>
      <c r="E352" s="78">
        <v>2018</v>
      </c>
      <c r="F352" s="8">
        <f>D352/(VLOOKUP(E352,$D$930:$E$963,2,FALSE))</f>
        <v>4891.4420883669845</v>
      </c>
      <c r="G352" s="2">
        <v>1</v>
      </c>
      <c r="H352" s="8">
        <f>G352*F352</f>
        <v>4891.4420883669845</v>
      </c>
      <c r="I352" s="235">
        <v>43455</v>
      </c>
      <c r="J352" s="79" t="s">
        <v>269</v>
      </c>
      <c r="K352" s="477"/>
      <c r="L352" s="103">
        <f>H352</f>
        <v>4891.4420883669845</v>
      </c>
      <c r="M352" s="494"/>
      <c r="N352" s="111" t="s">
        <v>269</v>
      </c>
      <c r="O352" s="483"/>
      <c r="P352" s="120">
        <f>L352</f>
        <v>4891.4420883669845</v>
      </c>
      <c r="Q352" s="465"/>
      <c r="R352" s="15"/>
    </row>
    <row r="353" spans="1:21" s="16" customFormat="1" ht="30" x14ac:dyDescent="0.25">
      <c r="A353" s="265" t="s">
        <v>422</v>
      </c>
      <c r="B353" s="520" t="s">
        <v>423</v>
      </c>
      <c r="C353" s="521"/>
      <c r="D353" s="137">
        <v>817411885</v>
      </c>
      <c r="E353" s="78">
        <v>2017</v>
      </c>
      <c r="F353" s="8">
        <f>D353/(VLOOKUP(E353,$D$930:$E$963,2,FALSE))</f>
        <v>1108.0290748349298</v>
      </c>
      <c r="G353" s="2">
        <v>1</v>
      </c>
      <c r="H353" s="8">
        <f>G353*F353</f>
        <v>1108.0290748349298</v>
      </c>
      <c r="I353" s="266">
        <v>42886</v>
      </c>
      <c r="J353" s="79" t="s">
        <v>269</v>
      </c>
      <c r="K353" s="477"/>
      <c r="L353" s="103">
        <f>H353</f>
        <v>1108.0290748349298</v>
      </c>
      <c r="M353" s="494"/>
      <c r="N353" s="111" t="s">
        <v>269</v>
      </c>
      <c r="O353" s="483"/>
      <c r="P353" s="120"/>
      <c r="Q353" s="465"/>
      <c r="R353" s="80"/>
    </row>
    <row r="354" spans="1:21" ht="15.75" customHeight="1" x14ac:dyDescent="0.25">
      <c r="A354" s="113" t="str">
        <f>VLOOKUP(A344,'LISTA DE OFERENTES'!$A$4:$H$84,6,FALSE)</f>
        <v xml:space="preserve">GIJON S.A.S. - 45% </v>
      </c>
      <c r="B354" s="114"/>
      <c r="C354" s="114"/>
      <c r="D354" s="114"/>
      <c r="E354" s="114"/>
      <c r="F354" s="114"/>
      <c r="G354" s="114"/>
      <c r="H354" s="114"/>
      <c r="I354" s="237"/>
      <c r="J354" s="114"/>
      <c r="K354" s="477"/>
      <c r="L354" s="115"/>
      <c r="M354" s="494"/>
      <c r="N354" s="116"/>
      <c r="O354" s="483"/>
      <c r="P354" s="119"/>
      <c r="Q354" s="465"/>
      <c r="R354" s="117"/>
    </row>
    <row r="355" spans="1:21" s="16" customFormat="1" ht="30" x14ac:dyDescent="0.25">
      <c r="A355" s="264" t="s">
        <v>424</v>
      </c>
      <c r="B355" s="520" t="s">
        <v>425</v>
      </c>
      <c r="C355" s="521"/>
      <c r="D355" s="137">
        <v>972402291</v>
      </c>
      <c r="E355" s="78">
        <v>2018</v>
      </c>
      <c r="F355" s="8">
        <f>D355/(VLOOKUP(E355,$D$930:$E$963,2,FALSE))</f>
        <v>1244.6876780818236</v>
      </c>
      <c r="G355" s="2">
        <v>0.7</v>
      </c>
      <c r="H355" s="8">
        <f>G355*F355</f>
        <v>871.2813746572765</v>
      </c>
      <c r="I355" s="235">
        <v>43161</v>
      </c>
      <c r="J355" s="79" t="s">
        <v>269</v>
      </c>
      <c r="K355" s="477"/>
      <c r="L355" s="103">
        <f>H355</f>
        <v>871.2813746572765</v>
      </c>
      <c r="M355" s="494"/>
      <c r="N355" s="111" t="s">
        <v>269</v>
      </c>
      <c r="O355" s="483"/>
      <c r="P355" s="120"/>
      <c r="Q355" s="465"/>
      <c r="R355" s="15"/>
    </row>
    <row r="356" spans="1:21" s="16" customFormat="1" ht="45" x14ac:dyDescent="0.25">
      <c r="A356" s="265" t="s">
        <v>426</v>
      </c>
      <c r="B356" s="520" t="s">
        <v>427</v>
      </c>
      <c r="C356" s="521"/>
      <c r="D356" s="137">
        <v>8611738300</v>
      </c>
      <c r="E356" s="78">
        <v>2014</v>
      </c>
      <c r="F356" s="8">
        <f>D356/(VLOOKUP(E356,$D$930:$E$963,2,FALSE))</f>
        <v>13980.094642857142</v>
      </c>
      <c r="G356" s="2">
        <v>0.4</v>
      </c>
      <c r="H356" s="8">
        <f>G356*F356</f>
        <v>5592.0378571428573</v>
      </c>
      <c r="I356" s="266">
        <v>41944</v>
      </c>
      <c r="J356" s="79" t="s">
        <v>269</v>
      </c>
      <c r="K356" s="477"/>
      <c r="L356" s="103">
        <f>H356</f>
        <v>5592.0378571428573</v>
      </c>
      <c r="M356" s="494"/>
      <c r="N356" s="111" t="s">
        <v>269</v>
      </c>
      <c r="O356" s="483"/>
      <c r="P356" s="120"/>
      <c r="Q356" s="465"/>
      <c r="R356" s="80"/>
    </row>
    <row r="357" spans="1:21" s="16" customFormat="1" ht="48" customHeight="1" x14ac:dyDescent="0.25">
      <c r="A357" s="467" t="s">
        <v>301</v>
      </c>
      <c r="B357" s="468"/>
      <c r="C357" s="468"/>
      <c r="D357" s="468"/>
      <c r="E357" s="468"/>
      <c r="F357" s="468"/>
      <c r="G357" s="469"/>
      <c r="H357" s="45">
        <f>SUM(H352:H356)</f>
        <v>12462.790395002048</v>
      </c>
      <c r="I357" s="461" t="s">
        <v>302</v>
      </c>
      <c r="J357" s="462"/>
      <c r="K357" s="462"/>
      <c r="L357" s="462"/>
      <c r="M357" s="112"/>
      <c r="N357" s="108" t="s">
        <v>269</v>
      </c>
      <c r="O357" s="108" t="str">
        <f>IF(P357&gt;O351,"CUMPLE","NO CUMPLE")</f>
        <v>CUMPLE</v>
      </c>
      <c r="P357" s="118">
        <f>SUM(P351:P356)</f>
        <v>4891.4420883669845</v>
      </c>
      <c r="Q357" s="466"/>
      <c r="R357" s="102" t="str">
        <f>+IF(AND(M351="CUMPLE",C348="CUMPLE",Q351="CUMPLE"),"HABILITADO","NO HABILITADO")</f>
        <v>HABILITADO</v>
      </c>
    </row>
    <row r="358" spans="1:21" ht="16.5" thickBot="1" x14ac:dyDescent="0.3">
      <c r="A358" s="3"/>
      <c r="B358" s="3"/>
      <c r="C358" s="3"/>
      <c r="D358" s="3"/>
      <c r="E358" s="3"/>
      <c r="F358" s="3"/>
      <c r="G358" s="3"/>
      <c r="H358" s="3"/>
      <c r="I358" s="3"/>
      <c r="J358" s="3"/>
      <c r="K358" s="3"/>
      <c r="L358" s="3"/>
      <c r="M358" s="3"/>
      <c r="N358" s="4"/>
      <c r="O358" s="4"/>
      <c r="P358" s="4"/>
      <c r="Q358" s="4"/>
      <c r="R358" s="4"/>
    </row>
    <row r="359" spans="1:21" ht="30.75" customHeight="1" thickBot="1" x14ac:dyDescent="0.3">
      <c r="A359" s="436">
        <f>1+A344</f>
        <v>26</v>
      </c>
      <c r="B359" s="437"/>
      <c r="C359" s="437"/>
      <c r="D359" s="438"/>
      <c r="E359" s="439" t="str">
        <f>VLOOKUP(A359,'LISTA DE OFERENTES'!$A$4:$B$84,2,FALSE)</f>
        <v>CONSORCIO COMUNAL OLG</v>
      </c>
      <c r="F359" s="440"/>
      <c r="G359" s="440"/>
      <c r="H359" s="440"/>
      <c r="I359" s="440"/>
      <c r="J359" s="440"/>
      <c r="K359" s="440"/>
      <c r="L359" s="440"/>
      <c r="M359" s="440"/>
      <c r="N359" s="440"/>
      <c r="O359" s="440"/>
      <c r="P359" s="440"/>
      <c r="Q359" s="440"/>
      <c r="R359" s="441"/>
    </row>
    <row r="360" spans="1:21" ht="40.5" customHeight="1" x14ac:dyDescent="0.25">
      <c r="A360" s="12" t="s">
        <v>273</v>
      </c>
      <c r="B360" s="48">
        <v>3</v>
      </c>
      <c r="C360" s="13" t="s">
        <v>274</v>
      </c>
      <c r="D360" s="44">
        <f>+$E$909</f>
        <v>3821.223606153846</v>
      </c>
      <c r="E360" s="442"/>
      <c r="F360" s="442"/>
      <c r="G360" s="442"/>
      <c r="H360" s="442"/>
      <c r="I360" s="442"/>
      <c r="J360" s="442"/>
      <c r="K360" s="442"/>
      <c r="L360" s="442"/>
      <c r="M360" s="442"/>
      <c r="N360" s="442"/>
      <c r="O360" s="442"/>
      <c r="P360" s="442"/>
      <c r="Q360" s="442"/>
      <c r="R360" s="443"/>
    </row>
    <row r="361" spans="1:21" ht="23.25" customHeight="1" x14ac:dyDescent="0.25">
      <c r="A361" s="446" t="s">
        <v>275</v>
      </c>
      <c r="B361" s="447"/>
      <c r="C361" s="99">
        <f>IF(B360&lt;3,0.75,IF(B360&lt;5,1.2,1.5))</f>
        <v>1.2</v>
      </c>
      <c r="D361" s="98">
        <f>$D$909*C361</f>
        <v>4585.4683273846149</v>
      </c>
      <c r="E361" s="442"/>
      <c r="F361" s="442"/>
      <c r="G361" s="442"/>
      <c r="H361" s="442"/>
      <c r="I361" s="442"/>
      <c r="J361" s="442"/>
      <c r="K361" s="442"/>
      <c r="L361" s="442"/>
      <c r="M361" s="442"/>
      <c r="N361" s="442"/>
      <c r="O361" s="442"/>
      <c r="P361" s="442"/>
      <c r="Q361" s="442"/>
      <c r="R361" s="443"/>
    </row>
    <row r="362" spans="1:21" ht="34.5" customHeight="1" x14ac:dyDescent="0.25">
      <c r="A362" s="446" t="s">
        <v>276</v>
      </c>
      <c r="B362" s="447"/>
      <c r="C362" s="448">
        <v>45625</v>
      </c>
      <c r="D362" s="449"/>
      <c r="E362" s="442"/>
      <c r="F362" s="442"/>
      <c r="G362" s="442"/>
      <c r="H362" s="442"/>
      <c r="I362" s="442"/>
      <c r="J362" s="442"/>
      <c r="K362" s="442"/>
      <c r="L362" s="442"/>
      <c r="M362" s="442"/>
      <c r="N362" s="442"/>
      <c r="O362" s="442"/>
      <c r="P362" s="442"/>
      <c r="Q362" s="442"/>
      <c r="R362" s="443"/>
    </row>
    <row r="363" spans="1:21" ht="33" customHeight="1" thickBot="1" x14ac:dyDescent="0.3">
      <c r="A363" s="450" t="s">
        <v>277</v>
      </c>
      <c r="B363" s="451"/>
      <c r="C363" s="452" t="str">
        <f>+IF(H371&gt;D361,"CUMPLE","NO CUMPLE")</f>
        <v>CUMPLE</v>
      </c>
      <c r="D363" s="453"/>
      <c r="E363" s="444"/>
      <c r="F363" s="444"/>
      <c r="G363" s="444"/>
      <c r="H363" s="444"/>
      <c r="I363" s="444"/>
      <c r="J363" s="444"/>
      <c r="K363" s="444"/>
      <c r="L363" s="444"/>
      <c r="M363" s="444"/>
      <c r="N363" s="444"/>
      <c r="O363" s="444"/>
      <c r="P363" s="444"/>
      <c r="Q363" s="444"/>
      <c r="R363" s="445"/>
    </row>
    <row r="364" spans="1:21" ht="55.5" customHeight="1" thickBot="1" x14ac:dyDescent="0.3">
      <c r="A364" s="497" t="s">
        <v>278</v>
      </c>
      <c r="B364" s="498"/>
      <c r="C364" s="498"/>
      <c r="D364" s="498"/>
      <c r="E364" s="498"/>
      <c r="F364" s="498"/>
      <c r="G364" s="498"/>
      <c r="H364" s="499"/>
      <c r="I364" s="124" t="s">
        <v>279</v>
      </c>
      <c r="J364" s="124" t="s">
        <v>280</v>
      </c>
      <c r="K364" s="495" t="s">
        <v>281</v>
      </c>
      <c r="L364" s="496"/>
      <c r="M364" s="463" t="s">
        <v>282</v>
      </c>
      <c r="N364" s="463" t="s">
        <v>283</v>
      </c>
      <c r="O364" s="478" t="s">
        <v>284</v>
      </c>
      <c r="P364" s="479"/>
      <c r="Q364" s="463" t="s">
        <v>285</v>
      </c>
      <c r="R364" s="470" t="s">
        <v>286</v>
      </c>
    </row>
    <row r="365" spans="1:21" ht="110.25" customHeight="1" thickBot="1" x14ac:dyDescent="0.3">
      <c r="A365" s="121" t="s">
        <v>287</v>
      </c>
      <c r="B365" s="472" t="s">
        <v>288</v>
      </c>
      <c r="C365" s="473"/>
      <c r="D365" s="123" t="s">
        <v>289</v>
      </c>
      <c r="E365" s="123" t="s">
        <v>290</v>
      </c>
      <c r="F365" s="123" t="s">
        <v>291</v>
      </c>
      <c r="G365" s="122" t="s">
        <v>292</v>
      </c>
      <c r="H365" s="122" t="s">
        <v>293</v>
      </c>
      <c r="I365" s="127" t="s">
        <v>294</v>
      </c>
      <c r="J365" s="127" t="s">
        <v>295</v>
      </c>
      <c r="K365" s="125"/>
      <c r="L365" s="126" t="s">
        <v>296</v>
      </c>
      <c r="M365" s="464"/>
      <c r="N365" s="464"/>
      <c r="O365" s="480"/>
      <c r="P365" s="481"/>
      <c r="Q365" s="464"/>
      <c r="R365" s="471"/>
    </row>
    <row r="366" spans="1:21" ht="15.75" customHeight="1" x14ac:dyDescent="0.25">
      <c r="A366" s="113" t="str">
        <f>VLOOKUP(A359,'LISTA DE OFERENTES'!$A$4:$H$84,5,FALSE)</f>
        <v>MAGNA CONSTRUCCIONES S.A.S. - 90%</v>
      </c>
      <c r="B366" s="114"/>
      <c r="C366" s="114"/>
      <c r="D366" s="114"/>
      <c r="E366" s="114"/>
      <c r="F366" s="114"/>
      <c r="G366" s="114"/>
      <c r="H366" s="114"/>
      <c r="I366" s="114"/>
      <c r="J366" s="114"/>
      <c r="K366" s="476">
        <f>$D$909/2</f>
        <v>1910.611803076923</v>
      </c>
      <c r="L366" s="115"/>
      <c r="M366" s="493" t="s">
        <v>269</v>
      </c>
      <c r="N366" s="116"/>
      <c r="O366" s="482">
        <f>$D$909*0.5</f>
        <v>1910.611803076923</v>
      </c>
      <c r="P366" s="119"/>
      <c r="Q366" s="465" t="str">
        <f>IF(AND(N371="CUMPLE",O371="CUMPLE"),"CUMPLE","NO CUMPLE")</f>
        <v>CUMPLE</v>
      </c>
      <c r="R366" s="117"/>
    </row>
    <row r="367" spans="1:21" s="16" customFormat="1" ht="85.5" customHeight="1" x14ac:dyDescent="0.25">
      <c r="A367" s="267" t="s">
        <v>428</v>
      </c>
      <c r="B367" s="520" t="s">
        <v>429</v>
      </c>
      <c r="C367" s="521"/>
      <c r="D367" s="137">
        <v>7059677923.4899998</v>
      </c>
      <c r="E367" s="78">
        <v>2017</v>
      </c>
      <c r="F367" s="8">
        <f>D367/(VLOOKUP(E367,$D$930:$E$963,2,FALSE))</f>
        <v>9569.6289003642323</v>
      </c>
      <c r="G367" s="2">
        <v>0.33</v>
      </c>
      <c r="H367" s="8">
        <f>G367*F367</f>
        <v>3157.9775371201968</v>
      </c>
      <c r="I367" s="235">
        <v>43072</v>
      </c>
      <c r="J367" s="79" t="s">
        <v>269</v>
      </c>
      <c r="K367" s="477"/>
      <c r="L367" s="103">
        <f>H367</f>
        <v>3157.9775371201968</v>
      </c>
      <c r="M367" s="494"/>
      <c r="N367" s="111" t="s">
        <v>269</v>
      </c>
      <c r="O367" s="483"/>
      <c r="P367" s="120">
        <f>L367</f>
        <v>3157.9775371201968</v>
      </c>
      <c r="Q367" s="465"/>
      <c r="R367" s="15"/>
      <c r="U367" s="313"/>
    </row>
    <row r="368" spans="1:21" s="16" customFormat="1" ht="51" customHeight="1" x14ac:dyDescent="0.25">
      <c r="A368" s="268" t="s">
        <v>430</v>
      </c>
      <c r="B368" s="520" t="s">
        <v>431</v>
      </c>
      <c r="C368" s="521"/>
      <c r="D368" s="137">
        <v>8822230191</v>
      </c>
      <c r="E368" s="78">
        <v>2019</v>
      </c>
      <c r="F368" s="8">
        <f>D368/(VLOOKUP(E368,$D$930:$E$963,2,FALSE))</f>
        <v>10653.37487864019</v>
      </c>
      <c r="G368" s="2">
        <v>0.25</v>
      </c>
      <c r="H368" s="8">
        <f>G368*F368</f>
        <v>2663.3437196600476</v>
      </c>
      <c r="I368" s="266">
        <v>43554</v>
      </c>
      <c r="J368" s="79" t="s">
        <v>269</v>
      </c>
      <c r="K368" s="477"/>
      <c r="L368" s="103">
        <f>H368</f>
        <v>2663.3437196600476</v>
      </c>
      <c r="M368" s="494"/>
      <c r="N368" s="111" t="s">
        <v>269</v>
      </c>
      <c r="O368" s="483"/>
      <c r="P368" s="120">
        <f>L368</f>
        <v>2663.3437196600476</v>
      </c>
      <c r="Q368" s="465"/>
      <c r="R368" s="80"/>
    </row>
    <row r="369" spans="1:18" ht="15.75" customHeight="1" x14ac:dyDescent="0.25">
      <c r="A369" s="113" t="str">
        <f>VLOOKUP(A359,'LISTA DE OFERENTES'!$A$4:$H$84,6,FALSE)</f>
        <v>ASDICO LTDA - 10%</v>
      </c>
      <c r="B369" s="237"/>
      <c r="C369" s="237"/>
      <c r="D369" s="114"/>
      <c r="E369" s="114"/>
      <c r="F369" s="114"/>
      <c r="G369" s="114"/>
      <c r="H369" s="114"/>
      <c r="I369" s="237"/>
      <c r="J369" s="114"/>
      <c r="K369" s="477"/>
      <c r="L369" s="115"/>
      <c r="M369" s="494"/>
      <c r="N369" s="116"/>
      <c r="O369" s="483"/>
      <c r="P369" s="119"/>
      <c r="Q369" s="465"/>
      <c r="R369" s="117"/>
    </row>
    <row r="370" spans="1:18" s="16" customFormat="1" ht="50.25" customHeight="1" x14ac:dyDescent="0.25">
      <c r="A370" s="264" t="s">
        <v>432</v>
      </c>
      <c r="B370" s="520" t="s">
        <v>433</v>
      </c>
      <c r="C370" s="521"/>
      <c r="D370" s="137">
        <v>5728029933</v>
      </c>
      <c r="E370" s="78">
        <v>2022</v>
      </c>
      <c r="F370" s="8">
        <f>D370/(VLOOKUP(E370,$D$930:$E$963,2,FALSE))</f>
        <v>5728.0299329999998</v>
      </c>
      <c r="G370" s="2">
        <v>0.5</v>
      </c>
      <c r="H370" s="8">
        <f>G370*F370</f>
        <v>2864.0149664999999</v>
      </c>
      <c r="I370" s="235">
        <v>44586</v>
      </c>
      <c r="J370" s="79" t="s">
        <v>269</v>
      </c>
      <c r="K370" s="477"/>
      <c r="L370" s="103">
        <f>H370</f>
        <v>2864.0149664999999</v>
      </c>
      <c r="M370" s="494"/>
      <c r="N370" s="111" t="s">
        <v>269</v>
      </c>
      <c r="O370" s="483"/>
      <c r="P370" s="120">
        <f>L370</f>
        <v>2864.0149664999999</v>
      </c>
      <c r="Q370" s="465"/>
      <c r="R370" s="15"/>
    </row>
    <row r="371" spans="1:18" s="16" customFormat="1" ht="48" customHeight="1" x14ac:dyDescent="0.25">
      <c r="A371" s="467" t="s">
        <v>301</v>
      </c>
      <c r="B371" s="468"/>
      <c r="C371" s="468"/>
      <c r="D371" s="468"/>
      <c r="E371" s="468"/>
      <c r="F371" s="468"/>
      <c r="G371" s="469"/>
      <c r="H371" s="45">
        <f>SUM(H367:H370)</f>
        <v>8685.3362232802428</v>
      </c>
      <c r="I371" s="461" t="s">
        <v>302</v>
      </c>
      <c r="J371" s="462"/>
      <c r="K371" s="462"/>
      <c r="L371" s="462"/>
      <c r="M371" s="112"/>
      <c r="N371" s="108" t="s">
        <v>269</v>
      </c>
      <c r="O371" s="108" t="str">
        <f>IF(P371&gt;O366,"CUMPLE","NO CUMPLE")</f>
        <v>CUMPLE</v>
      </c>
      <c r="P371" s="118">
        <f>SUM(P366:P370)</f>
        <v>8685.3362232802428</v>
      </c>
      <c r="Q371" s="466"/>
      <c r="R371" s="102" t="str">
        <f>+IF(AND(M366="CUMPLE",C363="CUMPLE",Q366="CUMPLE"),"HABILITADO","NO HABILITADO")</f>
        <v>HABILITADO</v>
      </c>
    </row>
    <row r="372" spans="1:18" ht="16.5" thickBot="1" x14ac:dyDescent="0.3">
      <c r="A372" s="3"/>
      <c r="B372" s="3"/>
      <c r="C372" s="3"/>
      <c r="D372" s="3"/>
      <c r="E372" s="3"/>
      <c r="F372" s="3"/>
      <c r="G372" s="3"/>
      <c r="H372" s="3"/>
      <c r="I372" s="3"/>
      <c r="J372" s="3"/>
      <c r="K372" s="3"/>
      <c r="L372" s="3"/>
      <c r="M372" s="3"/>
      <c r="N372" s="4"/>
      <c r="O372" s="4"/>
      <c r="P372" s="4"/>
      <c r="Q372" s="4"/>
      <c r="R372" s="4"/>
    </row>
    <row r="373" spans="1:18" ht="30.75" customHeight="1" thickBot="1" x14ac:dyDescent="0.3">
      <c r="A373" s="436">
        <f>1+A359</f>
        <v>27</v>
      </c>
      <c r="B373" s="437"/>
      <c r="C373" s="437"/>
      <c r="D373" s="438"/>
      <c r="E373" s="439" t="str">
        <f>VLOOKUP(A373,'LISTA DE OFERENTES'!$A$4:$B$84,2,FALSE)</f>
        <v>CONSORCIO INTELPOLO Z10</v>
      </c>
      <c r="F373" s="440"/>
      <c r="G373" s="440"/>
      <c r="H373" s="440"/>
      <c r="I373" s="440"/>
      <c r="J373" s="440"/>
      <c r="K373" s="440"/>
      <c r="L373" s="440"/>
      <c r="M373" s="440"/>
      <c r="N373" s="440"/>
      <c r="O373" s="440"/>
      <c r="P373" s="440"/>
      <c r="Q373" s="440"/>
      <c r="R373" s="441"/>
    </row>
    <row r="374" spans="1:18" ht="40.5" customHeight="1" x14ac:dyDescent="0.25">
      <c r="A374" s="12" t="s">
        <v>273</v>
      </c>
      <c r="B374" s="48">
        <v>4</v>
      </c>
      <c r="C374" s="13" t="s">
        <v>274</v>
      </c>
      <c r="D374" s="44">
        <f>+$E$909</f>
        <v>3821.223606153846</v>
      </c>
      <c r="E374" s="442"/>
      <c r="F374" s="442"/>
      <c r="G374" s="442"/>
      <c r="H374" s="442"/>
      <c r="I374" s="442"/>
      <c r="J374" s="442"/>
      <c r="K374" s="442"/>
      <c r="L374" s="442"/>
      <c r="M374" s="442"/>
      <c r="N374" s="442"/>
      <c r="O374" s="442"/>
      <c r="P374" s="442"/>
      <c r="Q374" s="442"/>
      <c r="R374" s="443"/>
    </row>
    <row r="375" spans="1:18" ht="23.25" customHeight="1" x14ac:dyDescent="0.25">
      <c r="A375" s="446" t="s">
        <v>275</v>
      </c>
      <c r="B375" s="447"/>
      <c r="C375" s="99">
        <f>IF(B374&lt;3,0.75,IF(B374&lt;5,1.2,1.5))</f>
        <v>1.2</v>
      </c>
      <c r="D375" s="98">
        <f>$D$909*C375</f>
        <v>4585.4683273846149</v>
      </c>
      <c r="E375" s="442"/>
      <c r="F375" s="442"/>
      <c r="G375" s="442"/>
      <c r="H375" s="442"/>
      <c r="I375" s="442"/>
      <c r="J375" s="442"/>
      <c r="K375" s="442"/>
      <c r="L375" s="442"/>
      <c r="M375" s="442"/>
      <c r="N375" s="442"/>
      <c r="O375" s="442"/>
      <c r="P375" s="442"/>
      <c r="Q375" s="442"/>
      <c r="R375" s="443"/>
    </row>
    <row r="376" spans="1:18" ht="34.5" customHeight="1" x14ac:dyDescent="0.25">
      <c r="A376" s="446" t="s">
        <v>276</v>
      </c>
      <c r="B376" s="447"/>
      <c r="C376" s="448">
        <v>45625</v>
      </c>
      <c r="D376" s="449"/>
      <c r="E376" s="442"/>
      <c r="F376" s="442"/>
      <c r="G376" s="442"/>
      <c r="H376" s="442"/>
      <c r="I376" s="442"/>
      <c r="J376" s="442"/>
      <c r="K376" s="442"/>
      <c r="L376" s="442"/>
      <c r="M376" s="442"/>
      <c r="N376" s="442"/>
      <c r="O376" s="442"/>
      <c r="P376" s="442"/>
      <c r="Q376" s="442"/>
      <c r="R376" s="443"/>
    </row>
    <row r="377" spans="1:18" ht="33" customHeight="1" thickBot="1" x14ac:dyDescent="0.3">
      <c r="A377" s="450" t="s">
        <v>277</v>
      </c>
      <c r="B377" s="451"/>
      <c r="C377" s="452" t="str">
        <f>+IF(H386&gt;D375,"CUMPLE","NO CUMPLE")</f>
        <v>CUMPLE</v>
      </c>
      <c r="D377" s="453"/>
      <c r="E377" s="444"/>
      <c r="F377" s="444"/>
      <c r="G377" s="444"/>
      <c r="H377" s="444"/>
      <c r="I377" s="444"/>
      <c r="J377" s="444"/>
      <c r="K377" s="444"/>
      <c r="L377" s="444"/>
      <c r="M377" s="444"/>
      <c r="N377" s="444"/>
      <c r="O377" s="444"/>
      <c r="P377" s="444"/>
      <c r="Q377" s="444"/>
      <c r="R377" s="445"/>
    </row>
    <row r="378" spans="1:18" ht="55.5" customHeight="1" thickBot="1" x14ac:dyDescent="0.3">
      <c r="A378" s="497" t="s">
        <v>278</v>
      </c>
      <c r="B378" s="498"/>
      <c r="C378" s="498"/>
      <c r="D378" s="498"/>
      <c r="E378" s="498"/>
      <c r="F378" s="498"/>
      <c r="G378" s="498"/>
      <c r="H378" s="499"/>
      <c r="I378" s="124" t="s">
        <v>279</v>
      </c>
      <c r="J378" s="124" t="s">
        <v>280</v>
      </c>
      <c r="K378" s="495" t="s">
        <v>281</v>
      </c>
      <c r="L378" s="496"/>
      <c r="M378" s="463" t="s">
        <v>282</v>
      </c>
      <c r="N378" s="463" t="s">
        <v>283</v>
      </c>
      <c r="O378" s="478" t="s">
        <v>284</v>
      </c>
      <c r="P378" s="479"/>
      <c r="Q378" s="463" t="s">
        <v>285</v>
      </c>
      <c r="R378" s="470" t="s">
        <v>286</v>
      </c>
    </row>
    <row r="379" spans="1:18" ht="110.25" customHeight="1" thickBot="1" x14ac:dyDescent="0.3">
      <c r="A379" s="121" t="s">
        <v>287</v>
      </c>
      <c r="B379" s="472" t="s">
        <v>288</v>
      </c>
      <c r="C379" s="473"/>
      <c r="D379" s="123" t="s">
        <v>289</v>
      </c>
      <c r="E379" s="123" t="s">
        <v>290</v>
      </c>
      <c r="F379" s="123" t="s">
        <v>291</v>
      </c>
      <c r="G379" s="122" t="s">
        <v>292</v>
      </c>
      <c r="H379" s="122" t="s">
        <v>293</v>
      </c>
      <c r="I379" s="127" t="s">
        <v>294</v>
      </c>
      <c r="J379" s="127" t="s">
        <v>295</v>
      </c>
      <c r="K379" s="125"/>
      <c r="L379" s="126" t="s">
        <v>296</v>
      </c>
      <c r="M379" s="464"/>
      <c r="N379" s="464"/>
      <c r="O379" s="480"/>
      <c r="P379" s="481"/>
      <c r="Q379" s="464"/>
      <c r="R379" s="471"/>
    </row>
    <row r="380" spans="1:18" ht="39.75" customHeight="1" x14ac:dyDescent="0.25">
      <c r="A380" s="113" t="str">
        <f>VLOOKUP(A373,'LISTA DE OFERENTES'!$A$4:$H$84,5,FALSE)</f>
        <v>INTELCA PROYECTOS, SERVICIOS Y TECNOLOGÍA S.A.S (INTELCA PST S.A.S.) - 50%</v>
      </c>
      <c r="B380" s="114"/>
      <c r="C380" s="114"/>
      <c r="D380" s="114"/>
      <c r="E380" s="114"/>
      <c r="F380" s="114"/>
      <c r="G380" s="114"/>
      <c r="H380" s="114"/>
      <c r="I380" s="114"/>
      <c r="J380" s="114"/>
      <c r="K380" s="476">
        <f>$D$909/2</f>
        <v>1910.611803076923</v>
      </c>
      <c r="L380" s="115"/>
      <c r="M380" s="493" t="s">
        <v>269</v>
      </c>
      <c r="N380" s="116"/>
      <c r="O380" s="482">
        <f>$D$909*0.5</f>
        <v>1910.611803076923</v>
      </c>
      <c r="P380" s="119"/>
      <c r="Q380" s="465" t="str">
        <f>IF(AND(N386="CUMPLE",O386="CUMPLE"),"CUMPLE","NO CUMPLE")</f>
        <v>CUMPLE</v>
      </c>
      <c r="R380" s="117"/>
    </row>
    <row r="381" spans="1:18" s="16" customFormat="1" ht="37.5" customHeight="1" x14ac:dyDescent="0.25">
      <c r="A381" s="264" t="s">
        <v>434</v>
      </c>
      <c r="B381" s="520" t="s">
        <v>435</v>
      </c>
      <c r="C381" s="521"/>
      <c r="D381" s="137">
        <v>1833605112</v>
      </c>
      <c r="E381" s="78">
        <v>2004</v>
      </c>
      <c r="F381" s="8">
        <f>D381/(VLOOKUP(E381,$D$930:$E$963,2,FALSE))</f>
        <v>5121.8019888268154</v>
      </c>
      <c r="G381" s="2">
        <v>0.5</v>
      </c>
      <c r="H381" s="8">
        <f>G381*F381</f>
        <v>2560.9009944134077</v>
      </c>
      <c r="I381" s="235">
        <v>38186</v>
      </c>
      <c r="J381" s="79" t="s">
        <v>269</v>
      </c>
      <c r="K381" s="477"/>
      <c r="L381" s="103">
        <f>H381</f>
        <v>2560.9009944134077</v>
      </c>
      <c r="M381" s="494"/>
      <c r="N381" s="111" t="s">
        <v>269</v>
      </c>
      <c r="O381" s="483"/>
      <c r="P381" s="120">
        <f>L381</f>
        <v>2560.9009944134077</v>
      </c>
      <c r="Q381" s="465"/>
      <c r="R381" s="15"/>
    </row>
    <row r="382" spans="1:18" s="16" customFormat="1" ht="41.25" customHeight="1" x14ac:dyDescent="0.25">
      <c r="A382" s="265" t="s">
        <v>436</v>
      </c>
      <c r="B382" s="520" t="s">
        <v>437</v>
      </c>
      <c r="C382" s="521"/>
      <c r="D382" s="137">
        <v>1350219919</v>
      </c>
      <c r="E382" s="78">
        <v>2013</v>
      </c>
      <c r="F382" s="8">
        <f>D382/(VLOOKUP(E382,$D$930:$E$963,2,FALSE))</f>
        <v>2290.4493960983887</v>
      </c>
      <c r="G382" s="2">
        <v>1</v>
      </c>
      <c r="H382" s="8">
        <f>G382*F382</f>
        <v>2290.4493960983887</v>
      </c>
      <c r="I382" s="266">
        <v>41572</v>
      </c>
      <c r="J382" s="79" t="s">
        <v>269</v>
      </c>
      <c r="K382" s="477"/>
      <c r="L382" s="103">
        <f>H382</f>
        <v>2290.4493960983887</v>
      </c>
      <c r="M382" s="494"/>
      <c r="N382" s="111" t="s">
        <v>269</v>
      </c>
      <c r="O382" s="483"/>
      <c r="P382" s="120">
        <f>L382</f>
        <v>2290.4493960983887</v>
      </c>
      <c r="Q382" s="465"/>
      <c r="R382" s="80"/>
    </row>
    <row r="383" spans="1:18" ht="27.75" customHeight="1" x14ac:dyDescent="0.25">
      <c r="A383" s="113" t="str">
        <f>VLOOKUP(A373,'LISTA DE OFERENTES'!$A$4:$H$84,6,FALSE)</f>
        <v>POLO INGENIERÍA CONSTRUCCIONES (POLOINGSA) - 50%</v>
      </c>
      <c r="B383" s="114"/>
      <c r="C383" s="114"/>
      <c r="D383" s="114"/>
      <c r="E383" s="114"/>
      <c r="F383" s="114"/>
      <c r="G383" s="114"/>
      <c r="H383" s="114"/>
      <c r="I383" s="114"/>
      <c r="J383" s="114"/>
      <c r="K383" s="477"/>
      <c r="L383" s="115"/>
      <c r="M383" s="494"/>
      <c r="N383" s="116"/>
      <c r="O383" s="483"/>
      <c r="P383" s="119"/>
      <c r="Q383" s="465"/>
      <c r="R383" s="117"/>
    </row>
    <row r="384" spans="1:18" s="16" customFormat="1" ht="227.25" customHeight="1" x14ac:dyDescent="0.25">
      <c r="A384" s="264" t="s">
        <v>438</v>
      </c>
      <c r="B384" s="520" t="s">
        <v>439</v>
      </c>
      <c r="C384" s="521"/>
      <c r="D384" s="137">
        <v>3873393238.6999998</v>
      </c>
      <c r="E384" s="78">
        <v>2011</v>
      </c>
      <c r="F384" s="8">
        <f>D384/(VLOOKUP(E384,$D$930:$E$963,2,FALSE))</f>
        <v>7231.8768459671392</v>
      </c>
      <c r="G384" s="2">
        <v>0.25</v>
      </c>
      <c r="H384" s="8">
        <f>G384*F384</f>
        <v>1807.9692114917848</v>
      </c>
      <c r="I384" s="235">
        <v>40858</v>
      </c>
      <c r="J384" s="79" t="s">
        <v>269</v>
      </c>
      <c r="K384" s="477"/>
      <c r="L384" s="103">
        <f>H384</f>
        <v>1807.9692114917848</v>
      </c>
      <c r="M384" s="494"/>
      <c r="N384" s="111" t="s">
        <v>269</v>
      </c>
      <c r="O384" s="483"/>
      <c r="P384" s="120">
        <f>L384</f>
        <v>1807.9692114917848</v>
      </c>
      <c r="Q384" s="465"/>
      <c r="R384" s="15"/>
    </row>
    <row r="385" spans="1:18" s="16" customFormat="1" ht="56.25" customHeight="1" x14ac:dyDescent="0.25">
      <c r="A385" s="265" t="s">
        <v>440</v>
      </c>
      <c r="B385" s="520" t="s">
        <v>441</v>
      </c>
      <c r="C385" s="521"/>
      <c r="D385" s="137">
        <v>4609954203</v>
      </c>
      <c r="E385" s="78">
        <v>2006</v>
      </c>
      <c r="F385" s="8">
        <f>D385/(VLOOKUP(E385,$D$930:$E$963,2,FALSE))</f>
        <v>11298.907360294117</v>
      </c>
      <c r="G385" s="2">
        <v>0.5</v>
      </c>
      <c r="H385" s="8">
        <f>G385*F385</f>
        <v>5649.4536801470585</v>
      </c>
      <c r="I385" s="266">
        <v>38916</v>
      </c>
      <c r="J385" s="79" t="s">
        <v>269</v>
      </c>
      <c r="K385" s="477"/>
      <c r="L385" s="103">
        <f>H385</f>
        <v>5649.4536801470585</v>
      </c>
      <c r="M385" s="494"/>
      <c r="N385" s="111" t="s">
        <v>269</v>
      </c>
      <c r="O385" s="483"/>
      <c r="P385" s="120">
        <f>L385</f>
        <v>5649.4536801470585</v>
      </c>
      <c r="Q385" s="465"/>
      <c r="R385" s="80"/>
    </row>
    <row r="386" spans="1:18" s="16" customFormat="1" ht="48" customHeight="1" x14ac:dyDescent="0.25">
      <c r="A386" s="467" t="s">
        <v>301</v>
      </c>
      <c r="B386" s="468"/>
      <c r="C386" s="468"/>
      <c r="D386" s="468"/>
      <c r="E386" s="468"/>
      <c r="F386" s="468"/>
      <c r="G386" s="469"/>
      <c r="H386" s="45">
        <f>SUM(H381:H385)</f>
        <v>12308.77328215064</v>
      </c>
      <c r="I386" s="461" t="s">
        <v>302</v>
      </c>
      <c r="J386" s="462"/>
      <c r="K386" s="462"/>
      <c r="L386" s="462"/>
      <c r="M386" s="112"/>
      <c r="N386" s="108" t="s">
        <v>269</v>
      </c>
      <c r="O386" s="108" t="str">
        <f>IF(P386&gt;O380,"CUMPLE","NO CUMPLE")</f>
        <v>CUMPLE</v>
      </c>
      <c r="P386" s="118">
        <f>SUM(P380:P385)</f>
        <v>12308.77328215064</v>
      </c>
      <c r="Q386" s="466"/>
      <c r="R386" s="102" t="str">
        <f>+IF(AND(M380="CUMPLE",C377="CUMPLE",Q380="CUMPLE"),"HABILITADO","NO HABILITADO")</f>
        <v>HABILITADO</v>
      </c>
    </row>
    <row r="387" spans="1:18" ht="16.5" thickBot="1" x14ac:dyDescent="0.3">
      <c r="A387" s="3"/>
      <c r="B387" s="3"/>
      <c r="C387" s="3"/>
      <c r="D387" s="3"/>
      <c r="E387" s="3"/>
      <c r="F387" s="3"/>
      <c r="G387" s="3"/>
      <c r="H387" s="3"/>
      <c r="I387" s="3"/>
      <c r="J387" s="3"/>
      <c r="K387" s="3"/>
      <c r="L387" s="3"/>
      <c r="M387" s="3"/>
      <c r="N387" s="4"/>
      <c r="O387" s="4"/>
      <c r="P387" s="4"/>
      <c r="Q387" s="4"/>
      <c r="R387" s="4"/>
    </row>
    <row r="388" spans="1:18" ht="30.75" customHeight="1" thickBot="1" x14ac:dyDescent="0.3">
      <c r="A388" s="436">
        <f>1+A373</f>
        <v>28</v>
      </c>
      <c r="B388" s="437"/>
      <c r="C388" s="437"/>
      <c r="D388" s="438"/>
      <c r="E388" s="439" t="str">
        <f>VLOOKUP(A388,'LISTA DE OFERENTES'!$A$4:$B$84,2,FALSE)</f>
        <v>IG INGENIEROS Y ARQUITECTOS S.A.S.</v>
      </c>
      <c r="F388" s="440"/>
      <c r="G388" s="440"/>
      <c r="H388" s="440"/>
      <c r="I388" s="440"/>
      <c r="J388" s="440"/>
      <c r="K388" s="440"/>
      <c r="L388" s="440"/>
      <c r="M388" s="440"/>
      <c r="N388" s="440"/>
      <c r="O388" s="440"/>
      <c r="P388" s="440"/>
      <c r="Q388" s="440"/>
      <c r="R388" s="441"/>
    </row>
    <row r="389" spans="1:18" ht="40.5" customHeight="1" x14ac:dyDescent="0.25">
      <c r="A389" s="12" t="s">
        <v>273</v>
      </c>
      <c r="B389" s="48">
        <v>2</v>
      </c>
      <c r="C389" s="13" t="s">
        <v>274</v>
      </c>
      <c r="D389" s="44">
        <f>+$E$909</f>
        <v>3821.223606153846</v>
      </c>
      <c r="E389" s="442"/>
      <c r="F389" s="442"/>
      <c r="G389" s="442"/>
      <c r="H389" s="442"/>
      <c r="I389" s="442"/>
      <c r="J389" s="442"/>
      <c r="K389" s="442"/>
      <c r="L389" s="442"/>
      <c r="M389" s="442"/>
      <c r="N389" s="442"/>
      <c r="O389" s="442"/>
      <c r="P389" s="442"/>
      <c r="Q389" s="442"/>
      <c r="R389" s="443"/>
    </row>
    <row r="390" spans="1:18" ht="23.25" customHeight="1" x14ac:dyDescent="0.25">
      <c r="A390" s="446" t="s">
        <v>275</v>
      </c>
      <c r="B390" s="447"/>
      <c r="C390" s="99">
        <f>IF(B389&lt;3,0.75,IF(B389&lt;5,1.2,1.5))</f>
        <v>0.75</v>
      </c>
      <c r="D390" s="98">
        <f>$D$909*C390</f>
        <v>2865.9177046153845</v>
      </c>
      <c r="E390" s="442"/>
      <c r="F390" s="442"/>
      <c r="G390" s="442"/>
      <c r="H390" s="442"/>
      <c r="I390" s="442"/>
      <c r="J390" s="442"/>
      <c r="K390" s="442"/>
      <c r="L390" s="442"/>
      <c r="M390" s="442"/>
      <c r="N390" s="442"/>
      <c r="O390" s="442"/>
      <c r="P390" s="442"/>
      <c r="Q390" s="442"/>
      <c r="R390" s="443"/>
    </row>
    <row r="391" spans="1:18" ht="34.5" customHeight="1" x14ac:dyDescent="0.25">
      <c r="A391" s="446" t="s">
        <v>276</v>
      </c>
      <c r="B391" s="447"/>
      <c r="C391" s="448">
        <v>45625</v>
      </c>
      <c r="D391" s="449"/>
      <c r="E391" s="442"/>
      <c r="F391" s="442"/>
      <c r="G391" s="442"/>
      <c r="H391" s="442"/>
      <c r="I391" s="442"/>
      <c r="J391" s="442"/>
      <c r="K391" s="442"/>
      <c r="L391" s="442"/>
      <c r="M391" s="442"/>
      <c r="N391" s="442"/>
      <c r="O391" s="442"/>
      <c r="P391" s="442"/>
      <c r="Q391" s="442"/>
      <c r="R391" s="443"/>
    </row>
    <row r="392" spans="1:18" ht="33" customHeight="1" thickBot="1" x14ac:dyDescent="0.3">
      <c r="A392" s="450" t="s">
        <v>277</v>
      </c>
      <c r="B392" s="451"/>
      <c r="C392" s="452" t="str">
        <f>+IF(H398&gt;D390,"CUMPLE","NO CUMPLE")</f>
        <v>CUMPLE</v>
      </c>
      <c r="D392" s="453"/>
      <c r="E392" s="444"/>
      <c r="F392" s="444"/>
      <c r="G392" s="444"/>
      <c r="H392" s="444"/>
      <c r="I392" s="444"/>
      <c r="J392" s="444"/>
      <c r="K392" s="444"/>
      <c r="L392" s="444"/>
      <c r="M392" s="444"/>
      <c r="N392" s="444"/>
      <c r="O392" s="444"/>
      <c r="P392" s="444"/>
      <c r="Q392" s="444"/>
      <c r="R392" s="445"/>
    </row>
    <row r="393" spans="1:18" ht="55.5" customHeight="1" thickBot="1" x14ac:dyDescent="0.3">
      <c r="A393" s="497" t="s">
        <v>278</v>
      </c>
      <c r="B393" s="498"/>
      <c r="C393" s="498"/>
      <c r="D393" s="498"/>
      <c r="E393" s="498"/>
      <c r="F393" s="498"/>
      <c r="G393" s="498"/>
      <c r="H393" s="499"/>
      <c r="I393" s="124" t="s">
        <v>279</v>
      </c>
      <c r="J393" s="124" t="s">
        <v>280</v>
      </c>
      <c r="K393" s="495" t="s">
        <v>281</v>
      </c>
      <c r="L393" s="496"/>
      <c r="M393" s="463" t="s">
        <v>282</v>
      </c>
      <c r="N393" s="463" t="s">
        <v>283</v>
      </c>
      <c r="O393" s="478" t="s">
        <v>284</v>
      </c>
      <c r="P393" s="479"/>
      <c r="Q393" s="463" t="s">
        <v>285</v>
      </c>
      <c r="R393" s="470" t="s">
        <v>286</v>
      </c>
    </row>
    <row r="394" spans="1:18" ht="110.25" customHeight="1" thickBot="1" x14ac:dyDescent="0.3">
      <c r="A394" s="121" t="s">
        <v>287</v>
      </c>
      <c r="B394" s="472" t="s">
        <v>288</v>
      </c>
      <c r="C394" s="473"/>
      <c r="D394" s="123" t="s">
        <v>289</v>
      </c>
      <c r="E394" s="123" t="s">
        <v>290</v>
      </c>
      <c r="F394" s="123" t="s">
        <v>291</v>
      </c>
      <c r="G394" s="122" t="s">
        <v>292</v>
      </c>
      <c r="H394" s="122" t="s">
        <v>293</v>
      </c>
      <c r="I394" s="127" t="s">
        <v>294</v>
      </c>
      <c r="J394" s="127" t="s">
        <v>295</v>
      </c>
      <c r="K394" s="125"/>
      <c r="L394" s="126" t="s">
        <v>296</v>
      </c>
      <c r="M394" s="464"/>
      <c r="N394" s="464"/>
      <c r="O394" s="480"/>
      <c r="P394" s="481"/>
      <c r="Q394" s="464"/>
      <c r="R394" s="471"/>
    </row>
    <row r="395" spans="1:18" ht="15.75" customHeight="1" x14ac:dyDescent="0.25">
      <c r="A395" s="113" t="str">
        <f>VLOOKUP(A388,'LISTA DE OFERENTES'!$A$4:$H$84,5,FALSE)</f>
        <v>IG INGENIEROS Y ARQUITECTOS S.A.S. - 100%</v>
      </c>
      <c r="B395" s="114"/>
      <c r="C395" s="114"/>
      <c r="D395" s="114"/>
      <c r="E395" s="114"/>
      <c r="F395" s="114"/>
      <c r="G395" s="114"/>
      <c r="H395" s="114"/>
      <c r="I395" s="114"/>
      <c r="J395" s="114"/>
      <c r="K395" s="476">
        <f>$D$909/2</f>
        <v>1910.611803076923</v>
      </c>
      <c r="L395" s="115"/>
      <c r="M395" s="493" t="s">
        <v>269</v>
      </c>
      <c r="N395" s="116"/>
      <c r="O395" s="482">
        <f>$D$909*0.5</f>
        <v>1910.611803076923</v>
      </c>
      <c r="P395" s="119"/>
      <c r="Q395" s="465" t="str">
        <f>IF(AND(N398="CUMPLE",O398="CUMPLE"),"CUMPLE","NO CUMPLE")</f>
        <v>CUMPLE</v>
      </c>
      <c r="R395" s="117"/>
    </row>
    <row r="396" spans="1:18" s="16" customFormat="1" ht="70.5" customHeight="1" x14ac:dyDescent="0.25">
      <c r="A396" s="264" t="s">
        <v>442</v>
      </c>
      <c r="B396" s="520" t="s">
        <v>443</v>
      </c>
      <c r="C396" s="521"/>
      <c r="D396" s="137">
        <v>5054438212</v>
      </c>
      <c r="E396" s="78">
        <v>2017</v>
      </c>
      <c r="F396" s="8">
        <f>D396/(VLOOKUP(E396,$D$930:$E$963,2,FALSE))</f>
        <v>6851.4595868063225</v>
      </c>
      <c r="G396" s="2">
        <v>0.9</v>
      </c>
      <c r="H396" s="8">
        <f>G396*F396</f>
        <v>6166.3136281256902</v>
      </c>
      <c r="I396" s="235">
        <v>42800</v>
      </c>
      <c r="J396" s="79" t="s">
        <v>269</v>
      </c>
      <c r="K396" s="477"/>
      <c r="L396" s="103">
        <f>H396</f>
        <v>6166.3136281256902</v>
      </c>
      <c r="M396" s="494"/>
      <c r="N396" s="111" t="s">
        <v>269</v>
      </c>
      <c r="O396" s="483"/>
      <c r="P396" s="120">
        <f>L396</f>
        <v>6166.3136281256902</v>
      </c>
      <c r="Q396" s="465"/>
      <c r="R396" s="15"/>
    </row>
    <row r="397" spans="1:18" s="16" customFormat="1" ht="104.25" customHeight="1" x14ac:dyDescent="0.25">
      <c r="A397" s="265" t="s">
        <v>444</v>
      </c>
      <c r="B397" s="520" t="s">
        <v>445</v>
      </c>
      <c r="C397" s="521"/>
      <c r="D397" s="137">
        <v>2201066631.3499999</v>
      </c>
      <c r="E397" s="78">
        <v>2015</v>
      </c>
      <c r="F397" s="8">
        <f>D397/(VLOOKUP(E397,$D$930:$E$963,2,FALSE))</f>
        <v>3415.948834251571</v>
      </c>
      <c r="G397" s="2">
        <v>0.8</v>
      </c>
      <c r="H397" s="8">
        <f>G397*F397</f>
        <v>2732.7590674012572</v>
      </c>
      <c r="I397" s="266">
        <v>42352</v>
      </c>
      <c r="J397" s="79" t="s">
        <v>269</v>
      </c>
      <c r="K397" s="477"/>
      <c r="L397" s="103">
        <f>H397</f>
        <v>2732.7590674012572</v>
      </c>
      <c r="M397" s="494"/>
      <c r="N397" s="111" t="s">
        <v>269</v>
      </c>
      <c r="O397" s="483"/>
      <c r="P397" s="120">
        <f>L397</f>
        <v>2732.7590674012572</v>
      </c>
      <c r="Q397" s="465"/>
      <c r="R397" s="80"/>
    </row>
    <row r="398" spans="1:18" s="16" customFormat="1" ht="48" customHeight="1" x14ac:dyDescent="0.25">
      <c r="A398" s="467" t="s">
        <v>301</v>
      </c>
      <c r="B398" s="468"/>
      <c r="C398" s="468"/>
      <c r="D398" s="468"/>
      <c r="E398" s="468"/>
      <c r="F398" s="468"/>
      <c r="G398" s="469"/>
      <c r="H398" s="45">
        <f>SUM(H396:H397)</f>
        <v>8899.0726955269474</v>
      </c>
      <c r="I398" s="461" t="s">
        <v>302</v>
      </c>
      <c r="J398" s="462"/>
      <c r="K398" s="462"/>
      <c r="L398" s="462"/>
      <c r="M398" s="112"/>
      <c r="N398" s="108" t="s">
        <v>269</v>
      </c>
      <c r="O398" s="108" t="str">
        <f>IF(P398&gt;O395,"CUMPLE","NO CUMPLE")</f>
        <v>CUMPLE</v>
      </c>
      <c r="P398" s="118">
        <f>SUM(P395:P397)</f>
        <v>8899.0726955269474</v>
      </c>
      <c r="Q398" s="466"/>
      <c r="R398" s="102" t="str">
        <f>+IF(AND(M395="CUMPLE",C392="CUMPLE",Q395="CUMPLE"),"HABILITADO","NO HABILITADO")</f>
        <v>HABILITADO</v>
      </c>
    </row>
    <row r="399" spans="1:18" ht="16.5" thickBot="1" x14ac:dyDescent="0.3">
      <c r="A399" s="3"/>
      <c r="B399" s="3"/>
      <c r="C399" s="3"/>
      <c r="D399" s="3"/>
      <c r="E399" s="3"/>
      <c r="F399" s="3"/>
      <c r="G399" s="3"/>
      <c r="H399" s="3"/>
      <c r="I399" s="3"/>
      <c r="J399" s="3"/>
      <c r="K399" s="3"/>
      <c r="L399" s="3"/>
      <c r="M399" s="3"/>
      <c r="N399" s="4"/>
      <c r="O399" s="4"/>
      <c r="P399" s="4"/>
      <c r="Q399" s="4"/>
      <c r="R399" s="4"/>
    </row>
    <row r="400" spans="1:18" ht="30.75" customHeight="1" thickBot="1" x14ac:dyDescent="0.3">
      <c r="A400" s="436">
        <f>1+A388</f>
        <v>29</v>
      </c>
      <c r="B400" s="437"/>
      <c r="C400" s="437"/>
      <c r="D400" s="438"/>
      <c r="E400" s="439" t="str">
        <f>VLOOKUP(A400,'LISTA DE OFERENTES'!$A$4:$B$84,2,FALSE)</f>
        <v>PUERTA DEL SOL</v>
      </c>
      <c r="F400" s="440"/>
      <c r="G400" s="440"/>
      <c r="H400" s="440"/>
      <c r="I400" s="440"/>
      <c r="J400" s="440"/>
      <c r="K400" s="440"/>
      <c r="L400" s="440"/>
      <c r="M400" s="440"/>
      <c r="N400" s="440"/>
      <c r="O400" s="440"/>
      <c r="P400" s="440"/>
      <c r="Q400" s="440"/>
      <c r="R400" s="441"/>
    </row>
    <row r="401" spans="1:18" ht="40.5" customHeight="1" x14ac:dyDescent="0.25">
      <c r="A401" s="12" t="s">
        <v>273</v>
      </c>
      <c r="B401" s="48">
        <v>4</v>
      </c>
      <c r="C401" s="13" t="s">
        <v>274</v>
      </c>
      <c r="D401" s="44">
        <f>+$E$909</f>
        <v>3821.223606153846</v>
      </c>
      <c r="E401" s="442"/>
      <c r="F401" s="442"/>
      <c r="G401" s="442"/>
      <c r="H401" s="442"/>
      <c r="I401" s="442"/>
      <c r="J401" s="442"/>
      <c r="K401" s="442"/>
      <c r="L401" s="442"/>
      <c r="M401" s="442"/>
      <c r="N401" s="442"/>
      <c r="O401" s="442"/>
      <c r="P401" s="442"/>
      <c r="Q401" s="442"/>
      <c r="R401" s="443"/>
    </row>
    <row r="402" spans="1:18" ht="23.25" customHeight="1" x14ac:dyDescent="0.25">
      <c r="A402" s="446" t="s">
        <v>275</v>
      </c>
      <c r="B402" s="447"/>
      <c r="C402" s="99">
        <f>IF(B401&lt;3,0.75,IF(B401&lt;5,1.2,1.5))</f>
        <v>1.2</v>
      </c>
      <c r="D402" s="98">
        <f>$D$909*C402</f>
        <v>4585.4683273846149</v>
      </c>
      <c r="E402" s="442"/>
      <c r="F402" s="442"/>
      <c r="G402" s="442"/>
      <c r="H402" s="442"/>
      <c r="I402" s="442"/>
      <c r="J402" s="442"/>
      <c r="K402" s="442"/>
      <c r="L402" s="442"/>
      <c r="M402" s="442"/>
      <c r="N402" s="442"/>
      <c r="O402" s="442"/>
      <c r="P402" s="442"/>
      <c r="Q402" s="442"/>
      <c r="R402" s="443"/>
    </row>
    <row r="403" spans="1:18" ht="34.5" customHeight="1" x14ac:dyDescent="0.25">
      <c r="A403" s="446" t="s">
        <v>276</v>
      </c>
      <c r="B403" s="447"/>
      <c r="C403" s="448">
        <v>45625</v>
      </c>
      <c r="D403" s="449"/>
      <c r="E403" s="442"/>
      <c r="F403" s="442"/>
      <c r="G403" s="442"/>
      <c r="H403" s="442"/>
      <c r="I403" s="442"/>
      <c r="J403" s="442"/>
      <c r="K403" s="442"/>
      <c r="L403" s="442"/>
      <c r="M403" s="442"/>
      <c r="N403" s="442"/>
      <c r="O403" s="442"/>
      <c r="P403" s="442"/>
      <c r="Q403" s="442"/>
      <c r="R403" s="443"/>
    </row>
    <row r="404" spans="1:18" ht="33" customHeight="1" thickBot="1" x14ac:dyDescent="0.3">
      <c r="A404" s="450" t="s">
        <v>277</v>
      </c>
      <c r="B404" s="451"/>
      <c r="C404" s="452" t="str">
        <f>+IF(H416&gt;D402,"CUMPLE","NO CUMPLE")</f>
        <v>CUMPLE</v>
      </c>
      <c r="D404" s="453"/>
      <c r="E404" s="444"/>
      <c r="F404" s="444"/>
      <c r="G404" s="444"/>
      <c r="H404" s="444"/>
      <c r="I404" s="444"/>
      <c r="J404" s="444"/>
      <c r="K404" s="444"/>
      <c r="L404" s="444"/>
      <c r="M404" s="444"/>
      <c r="N404" s="444"/>
      <c r="O404" s="444"/>
      <c r="P404" s="444"/>
      <c r="Q404" s="444"/>
      <c r="R404" s="445"/>
    </row>
    <row r="405" spans="1:18" ht="55.5" customHeight="1" thickBot="1" x14ac:dyDescent="0.3">
      <c r="A405" s="497" t="s">
        <v>278</v>
      </c>
      <c r="B405" s="498"/>
      <c r="C405" s="498"/>
      <c r="D405" s="498"/>
      <c r="E405" s="498"/>
      <c r="F405" s="498"/>
      <c r="G405" s="498"/>
      <c r="H405" s="499"/>
      <c r="I405" s="124" t="s">
        <v>279</v>
      </c>
      <c r="J405" s="124" t="s">
        <v>280</v>
      </c>
      <c r="K405" s="495" t="s">
        <v>281</v>
      </c>
      <c r="L405" s="496"/>
      <c r="M405" s="463" t="s">
        <v>282</v>
      </c>
      <c r="N405" s="463" t="s">
        <v>283</v>
      </c>
      <c r="O405" s="478" t="s">
        <v>284</v>
      </c>
      <c r="P405" s="479"/>
      <c r="Q405" s="463" t="s">
        <v>285</v>
      </c>
      <c r="R405" s="470" t="s">
        <v>286</v>
      </c>
    </row>
    <row r="406" spans="1:18" ht="110.25" customHeight="1" thickBot="1" x14ac:dyDescent="0.3">
      <c r="A406" s="121" t="s">
        <v>287</v>
      </c>
      <c r="B406" s="472" t="s">
        <v>288</v>
      </c>
      <c r="C406" s="473"/>
      <c r="D406" s="123" t="s">
        <v>289</v>
      </c>
      <c r="E406" s="123" t="s">
        <v>290</v>
      </c>
      <c r="F406" s="123" t="s">
        <v>291</v>
      </c>
      <c r="G406" s="122" t="s">
        <v>292</v>
      </c>
      <c r="H406" s="122" t="s">
        <v>293</v>
      </c>
      <c r="I406" s="127" t="s">
        <v>294</v>
      </c>
      <c r="J406" s="127" t="s">
        <v>295</v>
      </c>
      <c r="K406" s="125"/>
      <c r="L406" s="126" t="s">
        <v>296</v>
      </c>
      <c r="M406" s="464"/>
      <c r="N406" s="464"/>
      <c r="O406" s="480"/>
      <c r="P406" s="481"/>
      <c r="Q406" s="464"/>
      <c r="R406" s="471"/>
    </row>
    <row r="407" spans="1:18" ht="15.75" customHeight="1" x14ac:dyDescent="0.25">
      <c r="A407" s="113" t="str">
        <f>VLOOKUP(A400,'LISTA DE OFERENTES'!$A$4:$H$84,5,FALSE)</f>
        <v>LUIS EDUARDO SALDAÑA R - 40%</v>
      </c>
      <c r="B407" s="114"/>
      <c r="C407" s="114"/>
      <c r="D407" s="114"/>
      <c r="E407" s="114"/>
      <c r="F407" s="114"/>
      <c r="G407" s="114"/>
      <c r="H407" s="114"/>
      <c r="I407" s="114"/>
      <c r="J407" s="114"/>
      <c r="K407" s="476">
        <f>$D$909/2</f>
        <v>1910.611803076923</v>
      </c>
      <c r="L407" s="115"/>
      <c r="M407" s="493" t="s">
        <v>269</v>
      </c>
      <c r="N407" s="116"/>
      <c r="O407" s="482">
        <f>$D$909*0.5</f>
        <v>1910.611803076923</v>
      </c>
      <c r="P407" s="119"/>
      <c r="Q407" s="465" t="str">
        <f>IF(AND(N416="CUMPLE",O416="CUMPLE"),"CUMPLE","NO CUMPLE")</f>
        <v>CUMPLE</v>
      </c>
      <c r="R407" s="117"/>
    </row>
    <row r="408" spans="1:18" s="16" customFormat="1" ht="44.25" customHeight="1" x14ac:dyDescent="0.25">
      <c r="A408" s="242" t="s">
        <v>446</v>
      </c>
      <c r="B408" s="522" t="s">
        <v>447</v>
      </c>
      <c r="C408" s="523"/>
      <c r="D408" s="175">
        <v>1474362864.97</v>
      </c>
      <c r="E408" s="187">
        <v>2006</v>
      </c>
      <c r="F408" s="8">
        <f>D408/(VLOOKUP(E408,$D$930:$E$963,2,FALSE))</f>
        <v>3613.6344729656862</v>
      </c>
      <c r="G408" s="2">
        <v>0.5</v>
      </c>
      <c r="H408" s="8">
        <f>G408*F408</f>
        <v>1806.8172364828431</v>
      </c>
      <c r="I408" s="169">
        <v>38990</v>
      </c>
      <c r="J408" s="79" t="s">
        <v>269</v>
      </c>
      <c r="K408" s="477"/>
      <c r="L408" s="103">
        <f>H408</f>
        <v>1806.8172364828431</v>
      </c>
      <c r="M408" s="494"/>
      <c r="N408" s="208" t="s">
        <v>269</v>
      </c>
      <c r="O408" s="483"/>
      <c r="P408" s="120"/>
      <c r="Q408" s="465"/>
      <c r="R408" s="15"/>
    </row>
    <row r="409" spans="1:18" s="16" customFormat="1" ht="60" x14ac:dyDescent="0.25">
      <c r="A409" s="243" t="s">
        <v>448</v>
      </c>
      <c r="B409" s="522" t="s">
        <v>449</v>
      </c>
      <c r="C409" s="523"/>
      <c r="D409" s="175">
        <v>5568831804</v>
      </c>
      <c r="E409" s="187">
        <v>2020</v>
      </c>
      <c r="F409" s="8">
        <v>6344.05</v>
      </c>
      <c r="G409" s="2">
        <v>0.4</v>
      </c>
      <c r="H409" s="8">
        <f>G409*F409</f>
        <v>2537.6200000000003</v>
      </c>
      <c r="I409" s="169">
        <v>44169</v>
      </c>
      <c r="J409" s="79" t="s">
        <v>269</v>
      </c>
      <c r="K409" s="477"/>
      <c r="L409" s="103">
        <f>H409</f>
        <v>2537.6200000000003</v>
      </c>
      <c r="M409" s="494"/>
      <c r="N409" s="208" t="s">
        <v>269</v>
      </c>
      <c r="O409" s="483"/>
      <c r="P409" s="120"/>
      <c r="Q409" s="465"/>
      <c r="R409" s="15"/>
    </row>
    <row r="410" spans="1:18" s="16" customFormat="1" ht="30" x14ac:dyDescent="0.25">
      <c r="A410" s="244" t="s">
        <v>450</v>
      </c>
      <c r="B410" s="524" t="s">
        <v>451</v>
      </c>
      <c r="C410" s="525"/>
      <c r="D410" s="175">
        <v>2395476809.3400002</v>
      </c>
      <c r="E410" s="187">
        <v>2012</v>
      </c>
      <c r="F410" s="8">
        <f>D410/(VLOOKUP(E410,$D$930:$E$963,2,FALSE))</f>
        <v>4227.0633656961354</v>
      </c>
      <c r="G410" s="2">
        <v>1</v>
      </c>
      <c r="H410" s="8">
        <f>G410*F410</f>
        <v>4227.0633656961354</v>
      </c>
      <c r="I410" s="169">
        <v>40967</v>
      </c>
      <c r="J410" s="79" t="s">
        <v>269</v>
      </c>
      <c r="K410" s="477"/>
      <c r="L410" s="103">
        <f>H410</f>
        <v>4227.0633656961354</v>
      </c>
      <c r="M410" s="494"/>
      <c r="N410" s="208" t="s">
        <v>269</v>
      </c>
      <c r="O410" s="483"/>
      <c r="P410" s="120">
        <f>L410</f>
        <v>4227.0633656961354</v>
      </c>
      <c r="Q410" s="465"/>
      <c r="R410" s="80"/>
    </row>
    <row r="411" spans="1:18" ht="15.75" customHeight="1" x14ac:dyDescent="0.25">
      <c r="A411" s="113" t="str">
        <f>VLOOKUP(A400,'LISTA DE OFERENTES'!$A$4:$H$84,6,FALSE)</f>
        <v>IHF INGENIERIA Y ASESORIA SAS 10%</v>
      </c>
      <c r="B411" s="114"/>
      <c r="C411" s="114"/>
      <c r="D411" s="114"/>
      <c r="E411" s="165"/>
      <c r="F411" s="114"/>
      <c r="G411" s="114"/>
      <c r="H411" s="114"/>
      <c r="I411" s="245" t="s">
        <v>19</v>
      </c>
      <c r="J411" s="114"/>
      <c r="K411" s="477"/>
      <c r="L411" s="115"/>
      <c r="M411" s="494"/>
      <c r="N411" s="116"/>
      <c r="O411" s="483"/>
      <c r="P411" s="119"/>
      <c r="Q411" s="465"/>
      <c r="R411" s="117"/>
    </row>
    <row r="412" spans="1:18" ht="15.75" customHeight="1" x14ac:dyDescent="0.25">
      <c r="A412" s="101" t="str">
        <f>VLOOKUP(A400,'LISTA DE OFERENTES'!$A$4:$H$84,7,FALSE)</f>
        <v>NESTOR ALFONSO ORTIZ BELLO - 50%</v>
      </c>
      <c r="B412" s="510"/>
      <c r="C412" s="511"/>
      <c r="D412" s="49"/>
      <c r="E412" s="247"/>
      <c r="F412" s="49"/>
      <c r="G412" s="49"/>
      <c r="H412" s="75"/>
      <c r="I412" s="246" t="s">
        <v>19</v>
      </c>
      <c r="J412" s="50"/>
      <c r="K412" s="477"/>
      <c r="L412" s="107"/>
      <c r="M412" s="494"/>
      <c r="N412" s="110"/>
      <c r="O412" s="483"/>
      <c r="P412" s="109"/>
      <c r="Q412" s="465"/>
      <c r="R412" s="51"/>
    </row>
    <row r="413" spans="1:18" s="16" customFormat="1" ht="15.75" x14ac:dyDescent="0.25">
      <c r="A413" s="242" t="s">
        <v>446</v>
      </c>
      <c r="B413" s="524" t="s">
        <v>447</v>
      </c>
      <c r="C413" s="523"/>
      <c r="D413" s="175">
        <v>1474362864.97</v>
      </c>
      <c r="E413" s="187">
        <v>2006</v>
      </c>
      <c r="F413" s="8">
        <f>D413/(VLOOKUP(E413,$D$930:$E$963,2,FALSE))</f>
        <v>3613.6344729656862</v>
      </c>
      <c r="G413" s="2">
        <v>0.5</v>
      </c>
      <c r="H413" s="8">
        <f>G413*F413</f>
        <v>1806.8172364828431</v>
      </c>
      <c r="I413" s="169">
        <v>38990</v>
      </c>
      <c r="J413" s="79" t="s">
        <v>269</v>
      </c>
      <c r="K413" s="477"/>
      <c r="L413" s="103">
        <f>H413</f>
        <v>1806.8172364828431</v>
      </c>
      <c r="M413" s="494"/>
      <c r="N413" s="111" t="s">
        <v>269</v>
      </c>
      <c r="O413" s="483"/>
      <c r="P413" s="120"/>
      <c r="Q413" s="465"/>
      <c r="R413" s="150"/>
    </row>
    <row r="414" spans="1:18" s="16" customFormat="1" ht="60" x14ac:dyDescent="0.25">
      <c r="A414" s="243" t="s">
        <v>448</v>
      </c>
      <c r="B414" s="524" t="s">
        <v>449</v>
      </c>
      <c r="C414" s="523"/>
      <c r="D414" s="175">
        <v>5568831804</v>
      </c>
      <c r="E414" s="187">
        <v>2020</v>
      </c>
      <c r="F414" s="8">
        <v>6344.05</v>
      </c>
      <c r="G414" s="2">
        <v>0.35</v>
      </c>
      <c r="H414" s="8">
        <f>G414*F414</f>
        <v>2220.4175</v>
      </c>
      <c r="I414" s="169">
        <v>44169</v>
      </c>
      <c r="J414" s="79" t="s">
        <v>269</v>
      </c>
      <c r="K414" s="477"/>
      <c r="L414" s="103">
        <f>H414</f>
        <v>2220.4175</v>
      </c>
      <c r="M414" s="494"/>
      <c r="N414" s="111" t="s">
        <v>269</v>
      </c>
      <c r="O414" s="483"/>
      <c r="P414" s="120"/>
      <c r="Q414" s="465"/>
      <c r="R414" s="150"/>
    </row>
    <row r="415" spans="1:18" s="16" customFormat="1" ht="30" x14ac:dyDescent="0.25">
      <c r="A415" s="243" t="s">
        <v>452</v>
      </c>
      <c r="B415" s="524" t="s">
        <v>453</v>
      </c>
      <c r="C415" s="523"/>
      <c r="D415" s="175">
        <v>570555291.5</v>
      </c>
      <c r="E415" s="187">
        <v>2000</v>
      </c>
      <c r="F415" s="8">
        <f>D415/(VLOOKUP(E415,$D$930:$E$963,2,FALSE))</f>
        <v>2193.5997366397542</v>
      </c>
      <c r="G415" s="2">
        <v>0.5</v>
      </c>
      <c r="H415" s="8">
        <f>G415*F415</f>
        <v>1096.7998683198771</v>
      </c>
      <c r="I415" s="169">
        <v>36874</v>
      </c>
      <c r="J415" s="166" t="s">
        <v>269</v>
      </c>
      <c r="K415" s="477"/>
      <c r="L415" s="103">
        <f>H415</f>
        <v>1096.7998683198771</v>
      </c>
      <c r="M415" s="494"/>
      <c r="N415" s="111" t="s">
        <v>269</v>
      </c>
      <c r="O415" s="483"/>
      <c r="P415" s="120"/>
      <c r="Q415" s="465"/>
      <c r="R415" s="15"/>
    </row>
    <row r="416" spans="1:18" s="16" customFormat="1" ht="48" customHeight="1" thickBot="1" x14ac:dyDescent="0.3">
      <c r="A416" s="467" t="s">
        <v>301</v>
      </c>
      <c r="B416" s="468"/>
      <c r="C416" s="468"/>
      <c r="D416" s="468"/>
      <c r="E416" s="468"/>
      <c r="F416" s="468"/>
      <c r="G416" s="469"/>
      <c r="H416" s="45">
        <f>SUM(H408:H415)</f>
        <v>13695.535206981696</v>
      </c>
      <c r="I416" s="461" t="s">
        <v>302</v>
      </c>
      <c r="J416" s="462"/>
      <c r="K416" s="462"/>
      <c r="L416" s="462"/>
      <c r="M416" s="112"/>
      <c r="N416" s="108" t="s">
        <v>269</v>
      </c>
      <c r="O416" s="108" t="str">
        <f>IF(P416&gt;O407,"CUMPLE","NO CUMPLE")</f>
        <v>CUMPLE</v>
      </c>
      <c r="P416" s="118">
        <f>SUM(P407:P415)</f>
        <v>4227.0633656961354</v>
      </c>
      <c r="Q416" s="466"/>
      <c r="R416" s="102" t="str">
        <f>+IF(AND(M407="CUMPLE",C404="CUMPLE",Q407="CUMPLE"),"HABILITADO","NO HABILITADO")</f>
        <v>HABILITADO</v>
      </c>
    </row>
    <row r="417" spans="1:18" ht="16.5" thickBot="1" x14ac:dyDescent="0.3">
      <c r="A417" s="3"/>
      <c r="B417" s="3"/>
      <c r="C417" s="3"/>
      <c r="D417" s="3"/>
      <c r="E417" s="3"/>
      <c r="F417" s="3"/>
      <c r="G417" s="3"/>
      <c r="H417" s="3"/>
      <c r="I417" s="3"/>
      <c r="J417" s="3"/>
      <c r="K417" s="3"/>
      <c r="L417" s="3"/>
      <c r="M417" s="3"/>
      <c r="N417" s="4"/>
      <c r="O417" s="4"/>
      <c r="P417" s="4"/>
      <c r="Q417" s="4"/>
      <c r="R417" s="4"/>
    </row>
    <row r="418" spans="1:18" ht="30.75" customHeight="1" thickBot="1" x14ac:dyDescent="0.3">
      <c r="A418" s="436">
        <f>1+A400</f>
        <v>30</v>
      </c>
      <c r="B418" s="437"/>
      <c r="C418" s="437"/>
      <c r="D418" s="438"/>
      <c r="E418" s="439" t="str">
        <f>VLOOKUP(A418,'LISTA DE OFERENTES'!$A$4:$B$84,2,FALSE)</f>
        <v>CONSORCIO TANGO</v>
      </c>
      <c r="F418" s="440"/>
      <c r="G418" s="440"/>
      <c r="H418" s="440"/>
      <c r="I418" s="440"/>
      <c r="J418" s="440"/>
      <c r="K418" s="440"/>
      <c r="L418" s="440"/>
      <c r="M418" s="440"/>
      <c r="N418" s="440"/>
      <c r="O418" s="440"/>
      <c r="P418" s="440"/>
      <c r="Q418" s="440"/>
      <c r="R418" s="441"/>
    </row>
    <row r="419" spans="1:18" ht="40.5" customHeight="1" x14ac:dyDescent="0.25">
      <c r="A419" s="12" t="s">
        <v>273</v>
      </c>
      <c r="B419" s="48">
        <v>2</v>
      </c>
      <c r="C419" s="13" t="s">
        <v>274</v>
      </c>
      <c r="D419" s="44">
        <f>+$E$909</f>
        <v>3821.223606153846</v>
      </c>
      <c r="E419" s="442"/>
      <c r="F419" s="442"/>
      <c r="G419" s="442"/>
      <c r="H419" s="442"/>
      <c r="I419" s="442"/>
      <c r="J419" s="442"/>
      <c r="K419" s="442"/>
      <c r="L419" s="442"/>
      <c r="M419" s="442"/>
      <c r="N419" s="442"/>
      <c r="O419" s="442"/>
      <c r="P419" s="442"/>
      <c r="Q419" s="442"/>
      <c r="R419" s="443"/>
    </row>
    <row r="420" spans="1:18" ht="23.25" customHeight="1" x14ac:dyDescent="0.25">
      <c r="A420" s="446" t="s">
        <v>275</v>
      </c>
      <c r="B420" s="447"/>
      <c r="C420" s="99">
        <f>IF(B419&lt;3,0.75,IF(B419&lt;5,1.2,1.5))</f>
        <v>0.75</v>
      </c>
      <c r="D420" s="98">
        <f>$D$909*C420</f>
        <v>2865.9177046153845</v>
      </c>
      <c r="E420" s="442"/>
      <c r="F420" s="442"/>
      <c r="G420" s="442"/>
      <c r="H420" s="442"/>
      <c r="I420" s="442"/>
      <c r="J420" s="442"/>
      <c r="K420" s="442"/>
      <c r="L420" s="442"/>
      <c r="M420" s="442"/>
      <c r="N420" s="442"/>
      <c r="O420" s="442"/>
      <c r="P420" s="442"/>
      <c r="Q420" s="442"/>
      <c r="R420" s="443"/>
    </row>
    <row r="421" spans="1:18" ht="34.5" customHeight="1" x14ac:dyDescent="0.25">
      <c r="A421" s="446" t="s">
        <v>276</v>
      </c>
      <c r="B421" s="447"/>
      <c r="C421" s="448">
        <v>45625</v>
      </c>
      <c r="D421" s="449"/>
      <c r="E421" s="442"/>
      <c r="F421" s="442"/>
      <c r="G421" s="442"/>
      <c r="H421" s="442"/>
      <c r="I421" s="442"/>
      <c r="J421" s="442"/>
      <c r="K421" s="442"/>
      <c r="L421" s="442"/>
      <c r="M421" s="442"/>
      <c r="N421" s="442"/>
      <c r="O421" s="442"/>
      <c r="P421" s="442"/>
      <c r="Q421" s="442"/>
      <c r="R421" s="443"/>
    </row>
    <row r="422" spans="1:18" ht="33" customHeight="1" thickBot="1" x14ac:dyDescent="0.3">
      <c r="A422" s="450" t="s">
        <v>277</v>
      </c>
      <c r="B422" s="451"/>
      <c r="C422" s="452" t="str">
        <f>+IF(H431&gt;D420,"CUMPLE","NO CUMPLE")</f>
        <v>CUMPLE</v>
      </c>
      <c r="D422" s="453"/>
      <c r="E422" s="444"/>
      <c r="F422" s="444"/>
      <c r="G422" s="444"/>
      <c r="H422" s="444"/>
      <c r="I422" s="444"/>
      <c r="J422" s="444"/>
      <c r="K422" s="444"/>
      <c r="L422" s="444"/>
      <c r="M422" s="444"/>
      <c r="N422" s="444"/>
      <c r="O422" s="444"/>
      <c r="P422" s="444"/>
      <c r="Q422" s="444"/>
      <c r="R422" s="445"/>
    </row>
    <row r="423" spans="1:18" ht="55.5" customHeight="1" thickBot="1" x14ac:dyDescent="0.3">
      <c r="A423" s="497" t="s">
        <v>278</v>
      </c>
      <c r="B423" s="498"/>
      <c r="C423" s="498"/>
      <c r="D423" s="498"/>
      <c r="E423" s="498"/>
      <c r="F423" s="498"/>
      <c r="G423" s="498"/>
      <c r="H423" s="499"/>
      <c r="I423" s="124" t="s">
        <v>279</v>
      </c>
      <c r="J423" s="124" t="s">
        <v>280</v>
      </c>
      <c r="K423" s="495" t="s">
        <v>281</v>
      </c>
      <c r="L423" s="496"/>
      <c r="M423" s="463" t="s">
        <v>282</v>
      </c>
      <c r="N423" s="463" t="s">
        <v>283</v>
      </c>
      <c r="O423" s="478" t="s">
        <v>284</v>
      </c>
      <c r="P423" s="479"/>
      <c r="Q423" s="463" t="s">
        <v>285</v>
      </c>
      <c r="R423" s="470" t="s">
        <v>286</v>
      </c>
    </row>
    <row r="424" spans="1:18" ht="110.25" customHeight="1" thickBot="1" x14ac:dyDescent="0.3">
      <c r="A424" s="121" t="s">
        <v>287</v>
      </c>
      <c r="B424" s="472" t="s">
        <v>288</v>
      </c>
      <c r="C424" s="473"/>
      <c r="D424" s="123" t="s">
        <v>289</v>
      </c>
      <c r="E424" s="123" t="s">
        <v>290</v>
      </c>
      <c r="F424" s="123" t="s">
        <v>291</v>
      </c>
      <c r="G424" s="122" t="s">
        <v>292</v>
      </c>
      <c r="H424" s="122" t="s">
        <v>293</v>
      </c>
      <c r="I424" s="127" t="s">
        <v>294</v>
      </c>
      <c r="J424" s="127" t="s">
        <v>295</v>
      </c>
      <c r="K424" s="125"/>
      <c r="L424" s="126" t="s">
        <v>296</v>
      </c>
      <c r="M424" s="464"/>
      <c r="N424" s="464"/>
      <c r="O424" s="480"/>
      <c r="P424" s="481"/>
      <c r="Q424" s="464"/>
      <c r="R424" s="471"/>
    </row>
    <row r="425" spans="1:18" ht="15.75" customHeight="1" x14ac:dyDescent="0.25">
      <c r="A425" s="113" t="str">
        <f>VLOOKUP(A418,'LISTA DE OFERENTES'!$A$4:$H$84,5,FALSE)</f>
        <v>JAIRO ARTURO CARDENAS AVELLANEDA - 90%</v>
      </c>
      <c r="B425" s="114"/>
      <c r="C425" s="114"/>
      <c r="D425" s="114"/>
      <c r="E425" s="114"/>
      <c r="F425" s="114"/>
      <c r="G425" s="114"/>
      <c r="H425" s="114"/>
      <c r="I425" s="114"/>
      <c r="J425" s="114"/>
      <c r="K425" s="476">
        <f>$D$909/2</f>
        <v>1910.611803076923</v>
      </c>
      <c r="L425" s="115"/>
      <c r="M425" s="493" t="s">
        <v>269</v>
      </c>
      <c r="N425" s="116"/>
      <c r="O425" s="482">
        <f>$D$909*0.5</f>
        <v>1910.611803076923</v>
      </c>
      <c r="P425" s="119"/>
      <c r="Q425" s="465" t="str">
        <f>IF(AND(N431="CUMPLE",O431="CUMPLE"),"CUMPLE","NO CUMPLE")</f>
        <v>CUMPLE</v>
      </c>
      <c r="R425" s="117"/>
    </row>
    <row r="426" spans="1:18" s="16" customFormat="1" ht="240" x14ac:dyDescent="0.25">
      <c r="A426" s="188" t="s">
        <v>454</v>
      </c>
      <c r="B426" s="409" t="s">
        <v>455</v>
      </c>
      <c r="C426" s="410"/>
      <c r="D426" s="137">
        <v>9424242896.2800007</v>
      </c>
      <c r="E426" s="187">
        <v>2016</v>
      </c>
      <c r="F426" s="8">
        <f>D426/(VLOOKUP(E426,$D$930:$E$963,2,FALSE))</f>
        <v>13669.119661587776</v>
      </c>
      <c r="G426" s="168">
        <v>0.4</v>
      </c>
      <c r="H426" s="8"/>
      <c r="I426" s="169">
        <v>42521</v>
      </c>
      <c r="J426" s="166" t="s">
        <v>305</v>
      </c>
      <c r="K426" s="477"/>
      <c r="L426" s="103">
        <f>H426</f>
        <v>0</v>
      </c>
      <c r="M426" s="494"/>
      <c r="N426" s="208" t="s">
        <v>270</v>
      </c>
      <c r="O426" s="483"/>
      <c r="P426" s="120"/>
      <c r="Q426" s="465"/>
      <c r="R426" s="15" t="s">
        <v>664</v>
      </c>
    </row>
    <row r="427" spans="1:18" s="16" customFormat="1" ht="75" x14ac:dyDescent="0.25">
      <c r="A427" s="188" t="s">
        <v>456</v>
      </c>
      <c r="B427" s="409" t="s">
        <v>455</v>
      </c>
      <c r="C427" s="410"/>
      <c r="D427" s="137">
        <v>7500000000</v>
      </c>
      <c r="E427" s="187">
        <v>2017</v>
      </c>
      <c r="F427" s="8">
        <f>D427/(VLOOKUP(E427,$D$930:$E$963,2,FALSE))</f>
        <v>10166.500161986236</v>
      </c>
      <c r="G427" s="168">
        <v>0.5</v>
      </c>
      <c r="H427" s="8">
        <f>G427*F427</f>
        <v>5083.250080993118</v>
      </c>
      <c r="I427" s="169">
        <v>42845</v>
      </c>
      <c r="J427" s="166" t="s">
        <v>305</v>
      </c>
      <c r="K427" s="477"/>
      <c r="L427" s="103">
        <f>H427</f>
        <v>5083.250080993118</v>
      </c>
      <c r="M427" s="494"/>
      <c r="N427" s="208" t="s">
        <v>269</v>
      </c>
      <c r="O427" s="483"/>
      <c r="P427" s="120">
        <f>+L427</f>
        <v>5083.250080993118</v>
      </c>
      <c r="Q427" s="465"/>
      <c r="R427" s="15"/>
    </row>
    <row r="428" spans="1:18" s="16" customFormat="1" ht="75" x14ac:dyDescent="0.25">
      <c r="A428" s="188" t="s">
        <v>457</v>
      </c>
      <c r="B428" s="409" t="s">
        <v>458</v>
      </c>
      <c r="C428" s="410"/>
      <c r="D428" s="137">
        <v>3621480593</v>
      </c>
      <c r="E428" s="187">
        <v>2018</v>
      </c>
      <c r="F428" s="8">
        <f>D428/(VLOOKUP(E428,$D$930:$E$963,2,FALSE))</f>
        <v>4635.5426269965001</v>
      </c>
      <c r="G428" s="168">
        <v>0.6</v>
      </c>
      <c r="H428" s="8">
        <f>G428*F428</f>
        <v>2781.3255761978999</v>
      </c>
      <c r="I428" s="169">
        <v>43342</v>
      </c>
      <c r="J428" s="166" t="s">
        <v>305</v>
      </c>
      <c r="K428" s="477"/>
      <c r="L428" s="103">
        <f>H428</f>
        <v>2781.3255761978999</v>
      </c>
      <c r="M428" s="494"/>
      <c r="N428" s="208" t="s">
        <v>269</v>
      </c>
      <c r="O428" s="483"/>
      <c r="P428" s="120"/>
      <c r="Q428" s="465"/>
      <c r="R428" s="80"/>
    </row>
    <row r="429" spans="1:18" ht="15.75" customHeight="1" x14ac:dyDescent="0.25">
      <c r="A429" s="113" t="str">
        <f>VLOOKUP(A418,'LISTA DE OFERENTES'!$A$4:$H$84,6,FALSE)</f>
        <v>FIRM SAS - 10%</v>
      </c>
      <c r="B429" s="165"/>
      <c r="C429" s="165"/>
      <c r="D429" s="114"/>
      <c r="E429" s="165"/>
      <c r="F429" s="114"/>
      <c r="G429" s="165"/>
      <c r="H429" s="114"/>
      <c r="I429" s="165"/>
      <c r="J429" s="165"/>
      <c r="K429" s="477"/>
      <c r="L429" s="115"/>
      <c r="M429" s="494"/>
      <c r="N429" s="172"/>
      <c r="O429" s="483"/>
      <c r="P429" s="119"/>
      <c r="Q429" s="465"/>
      <c r="R429" s="117"/>
    </row>
    <row r="430" spans="1:18" s="16" customFormat="1" ht="240" x14ac:dyDescent="0.25">
      <c r="A430" s="100" t="s">
        <v>454</v>
      </c>
      <c r="B430" s="409" t="s">
        <v>455</v>
      </c>
      <c r="C430" s="410"/>
      <c r="D430" s="137">
        <v>9424242896.2800007</v>
      </c>
      <c r="E430" s="187">
        <v>2016</v>
      </c>
      <c r="F430" s="8">
        <f>D430/(VLOOKUP(E430,$D$930:$E$963,2,FALSE))</f>
        <v>13669.119661587776</v>
      </c>
      <c r="G430" s="168">
        <v>0.1</v>
      </c>
      <c r="H430" s="8"/>
      <c r="I430" s="169">
        <v>42521</v>
      </c>
      <c r="J430" s="166" t="s">
        <v>305</v>
      </c>
      <c r="K430" s="477"/>
      <c r="L430" s="103">
        <f>H430</f>
        <v>0</v>
      </c>
      <c r="M430" s="494"/>
      <c r="N430" s="208" t="s">
        <v>270</v>
      </c>
      <c r="O430" s="483"/>
      <c r="P430" s="120"/>
      <c r="Q430" s="465"/>
      <c r="R430" s="15" t="s">
        <v>664</v>
      </c>
    </row>
    <row r="431" spans="1:18" s="16" customFormat="1" ht="48" customHeight="1" thickBot="1" x14ac:dyDescent="0.3">
      <c r="A431" s="467" t="s">
        <v>301</v>
      </c>
      <c r="B431" s="468"/>
      <c r="C431" s="468"/>
      <c r="D431" s="468"/>
      <c r="E431" s="468"/>
      <c r="F431" s="468"/>
      <c r="G431" s="469"/>
      <c r="H431" s="45">
        <f>SUM(H426:H430)</f>
        <v>7864.5756571910179</v>
      </c>
      <c r="I431" s="461" t="s">
        <v>302</v>
      </c>
      <c r="J431" s="462"/>
      <c r="K431" s="462"/>
      <c r="L431" s="462"/>
      <c r="M431" s="112"/>
      <c r="N431" s="108" t="s">
        <v>269</v>
      </c>
      <c r="O431" s="108" t="str">
        <f>IF(P431&gt;O425,"CUMPLE","NO CUMPLE")</f>
        <v>CUMPLE</v>
      </c>
      <c r="P431" s="118">
        <f>SUM(P425:P430)</f>
        <v>5083.250080993118</v>
      </c>
      <c r="Q431" s="466"/>
      <c r="R431" s="102" t="str">
        <f>+IF(AND(M425="CUMPLE",C422="CUMPLE",Q425="CUMPLE"),"HABILITADO","NO HABILITADO")</f>
        <v>HABILITADO</v>
      </c>
    </row>
    <row r="432" spans="1:18" ht="16.5" thickBot="1" x14ac:dyDescent="0.3">
      <c r="A432" s="3"/>
      <c r="B432" s="3"/>
      <c r="C432" s="3"/>
      <c r="D432" s="3"/>
      <c r="E432" s="3"/>
      <c r="F432" s="3"/>
      <c r="G432" s="3"/>
      <c r="H432" s="3"/>
      <c r="I432" s="3"/>
      <c r="J432" s="3"/>
      <c r="K432" s="3"/>
      <c r="L432" s="3"/>
      <c r="M432" s="3"/>
      <c r="N432" s="4"/>
      <c r="O432" s="4"/>
      <c r="P432" s="4"/>
      <c r="Q432" s="4"/>
      <c r="R432" s="4"/>
    </row>
    <row r="433" spans="1:18" ht="30.75" customHeight="1" thickBot="1" x14ac:dyDescent="0.3">
      <c r="A433" s="436">
        <f>1+A418</f>
        <v>31</v>
      </c>
      <c r="B433" s="437"/>
      <c r="C433" s="437"/>
      <c r="D433" s="438"/>
      <c r="E433" s="439" t="str">
        <f>VLOOKUP(A433,'LISTA DE OFERENTES'!$A$4:$B$84,2,FALSE)</f>
        <v>CONSORCIO COMUNALES 2025</v>
      </c>
      <c r="F433" s="440"/>
      <c r="G433" s="440"/>
      <c r="H433" s="440"/>
      <c r="I433" s="440"/>
      <c r="J433" s="440"/>
      <c r="K433" s="440"/>
      <c r="L433" s="440"/>
      <c r="M433" s="440"/>
      <c r="N433" s="440"/>
      <c r="O433" s="440"/>
      <c r="P433" s="440"/>
      <c r="Q433" s="440"/>
      <c r="R433" s="441"/>
    </row>
    <row r="434" spans="1:18" ht="40.5" customHeight="1" x14ac:dyDescent="0.25">
      <c r="A434" s="12" t="s">
        <v>273</v>
      </c>
      <c r="B434" s="48">
        <v>2</v>
      </c>
      <c r="C434" s="13" t="s">
        <v>274</v>
      </c>
      <c r="D434" s="44">
        <f>+$E$909</f>
        <v>3821.223606153846</v>
      </c>
      <c r="E434" s="442"/>
      <c r="F434" s="442"/>
      <c r="G434" s="442"/>
      <c r="H434" s="442"/>
      <c r="I434" s="442"/>
      <c r="J434" s="442"/>
      <c r="K434" s="442"/>
      <c r="L434" s="442"/>
      <c r="M434" s="442"/>
      <c r="N434" s="442"/>
      <c r="O434" s="442"/>
      <c r="P434" s="442"/>
      <c r="Q434" s="442"/>
      <c r="R434" s="443"/>
    </row>
    <row r="435" spans="1:18" ht="23.25" customHeight="1" x14ac:dyDescent="0.25">
      <c r="A435" s="446" t="s">
        <v>275</v>
      </c>
      <c r="B435" s="447"/>
      <c r="C435" s="99">
        <f>IF(B434&lt;3,0.75,IF(B434&lt;5,1.2,1.5))</f>
        <v>0.75</v>
      </c>
      <c r="D435" s="98">
        <f>$D$909*C435</f>
        <v>2865.9177046153845</v>
      </c>
      <c r="E435" s="442"/>
      <c r="F435" s="442"/>
      <c r="G435" s="442"/>
      <c r="H435" s="442"/>
      <c r="I435" s="442"/>
      <c r="J435" s="442"/>
      <c r="K435" s="442"/>
      <c r="L435" s="442"/>
      <c r="M435" s="442"/>
      <c r="N435" s="442"/>
      <c r="O435" s="442"/>
      <c r="P435" s="442"/>
      <c r="Q435" s="442"/>
      <c r="R435" s="443"/>
    </row>
    <row r="436" spans="1:18" ht="34.5" customHeight="1" x14ac:dyDescent="0.25">
      <c r="A436" s="446" t="s">
        <v>276</v>
      </c>
      <c r="B436" s="447"/>
      <c r="C436" s="448">
        <v>45625</v>
      </c>
      <c r="D436" s="449"/>
      <c r="E436" s="442"/>
      <c r="F436" s="442"/>
      <c r="G436" s="442"/>
      <c r="H436" s="442"/>
      <c r="I436" s="442"/>
      <c r="J436" s="442"/>
      <c r="K436" s="442"/>
      <c r="L436" s="442"/>
      <c r="M436" s="442"/>
      <c r="N436" s="442"/>
      <c r="O436" s="442"/>
      <c r="P436" s="442"/>
      <c r="Q436" s="442"/>
      <c r="R436" s="443"/>
    </row>
    <row r="437" spans="1:18" ht="33" customHeight="1" thickBot="1" x14ac:dyDescent="0.3">
      <c r="A437" s="450" t="s">
        <v>277</v>
      </c>
      <c r="B437" s="451"/>
      <c r="C437" s="452" t="str">
        <f>+IF(H445&gt;D435,"CUMPLE","NO CUMPLE")</f>
        <v>CUMPLE</v>
      </c>
      <c r="D437" s="453"/>
      <c r="E437" s="444"/>
      <c r="F437" s="444"/>
      <c r="G437" s="444"/>
      <c r="H437" s="444"/>
      <c r="I437" s="444"/>
      <c r="J437" s="444"/>
      <c r="K437" s="444"/>
      <c r="L437" s="444"/>
      <c r="M437" s="444"/>
      <c r="N437" s="444"/>
      <c r="O437" s="444"/>
      <c r="P437" s="444"/>
      <c r="Q437" s="444"/>
      <c r="R437" s="445"/>
    </row>
    <row r="438" spans="1:18" ht="55.5" customHeight="1" thickBot="1" x14ac:dyDescent="0.3">
      <c r="A438" s="497" t="s">
        <v>278</v>
      </c>
      <c r="B438" s="498"/>
      <c r="C438" s="498"/>
      <c r="D438" s="498"/>
      <c r="E438" s="498"/>
      <c r="F438" s="498"/>
      <c r="G438" s="498"/>
      <c r="H438" s="499"/>
      <c r="I438" s="124" t="s">
        <v>279</v>
      </c>
      <c r="J438" s="124" t="s">
        <v>280</v>
      </c>
      <c r="K438" s="495" t="s">
        <v>281</v>
      </c>
      <c r="L438" s="496"/>
      <c r="M438" s="463" t="s">
        <v>282</v>
      </c>
      <c r="N438" s="463" t="s">
        <v>283</v>
      </c>
      <c r="O438" s="478" t="s">
        <v>284</v>
      </c>
      <c r="P438" s="479"/>
      <c r="Q438" s="463" t="s">
        <v>285</v>
      </c>
      <c r="R438" s="470" t="s">
        <v>286</v>
      </c>
    </row>
    <row r="439" spans="1:18" ht="110.25" customHeight="1" thickBot="1" x14ac:dyDescent="0.3">
      <c r="A439" s="121" t="s">
        <v>287</v>
      </c>
      <c r="B439" s="472" t="s">
        <v>288</v>
      </c>
      <c r="C439" s="473"/>
      <c r="D439" s="123" t="s">
        <v>289</v>
      </c>
      <c r="E439" s="123" t="s">
        <v>290</v>
      </c>
      <c r="F439" s="123" t="s">
        <v>291</v>
      </c>
      <c r="G439" s="122" t="s">
        <v>292</v>
      </c>
      <c r="H439" s="122" t="s">
        <v>293</v>
      </c>
      <c r="I439" s="127" t="s">
        <v>294</v>
      </c>
      <c r="J439" s="127" t="s">
        <v>295</v>
      </c>
      <c r="K439" s="125"/>
      <c r="L439" s="126" t="s">
        <v>296</v>
      </c>
      <c r="M439" s="464"/>
      <c r="N439" s="464"/>
      <c r="O439" s="480"/>
      <c r="P439" s="481"/>
      <c r="Q439" s="464"/>
      <c r="R439" s="471"/>
    </row>
    <row r="440" spans="1:18" ht="31.5" x14ac:dyDescent="0.25">
      <c r="A440" s="113" t="str">
        <f>VLOOKUP(A433,'LISTA DE OFERENTES'!$A$4:$H$84,5,FALSE)</f>
        <v>SISTEMAS INDUSTRIALES DE MANTENIMIENTO CONSTRUCCION  Y OBRAS CIVILES S.A.S - 70%</v>
      </c>
      <c r="B440" s="114"/>
      <c r="C440" s="114"/>
      <c r="D440" s="114"/>
      <c r="E440" s="114"/>
      <c r="F440" s="114"/>
      <c r="G440" s="114"/>
      <c r="H440" s="114"/>
      <c r="I440" s="114"/>
      <c r="J440" s="114"/>
      <c r="K440" s="476">
        <f>$D$909/2</f>
        <v>1910.611803076923</v>
      </c>
      <c r="L440" s="115"/>
      <c r="M440" s="493" t="s">
        <v>269</v>
      </c>
      <c r="N440" s="116"/>
      <c r="O440" s="482">
        <f>$D$909*0.5</f>
        <v>1910.611803076923</v>
      </c>
      <c r="P440" s="119"/>
      <c r="Q440" s="465" t="str">
        <f>IF(AND(N445="CUMPLE",O445="CUMPLE"),"CUMPLE","NO CUMPLE")</f>
        <v>CUMPLE</v>
      </c>
      <c r="R440" s="117"/>
    </row>
    <row r="441" spans="1:18" s="16" customFormat="1" ht="60" x14ac:dyDescent="0.25">
      <c r="A441" s="188" t="s">
        <v>459</v>
      </c>
      <c r="B441" s="409" t="s">
        <v>460</v>
      </c>
      <c r="C441" s="410"/>
      <c r="D441" s="175">
        <v>2146733654.47</v>
      </c>
      <c r="E441" s="290">
        <v>2022</v>
      </c>
      <c r="F441" s="8">
        <f>D441/(VLOOKUP(E441,$D$930:$E$963,2,FALSE))</f>
        <v>2146.7336544700001</v>
      </c>
      <c r="G441" s="168">
        <v>0.7</v>
      </c>
      <c r="H441" s="8">
        <f>G441*F441</f>
        <v>1502.7135581289999</v>
      </c>
      <c r="I441" s="169">
        <v>44817</v>
      </c>
      <c r="J441" s="166" t="s">
        <v>305</v>
      </c>
      <c r="K441" s="477"/>
      <c r="L441" s="103">
        <f>H441</f>
        <v>1502.7135581289999</v>
      </c>
      <c r="M441" s="494"/>
      <c r="N441" s="208" t="s">
        <v>269</v>
      </c>
      <c r="O441" s="483"/>
      <c r="P441" s="120"/>
      <c r="Q441" s="465"/>
      <c r="R441" s="15"/>
    </row>
    <row r="442" spans="1:18" ht="15.75" customHeight="1" x14ac:dyDescent="0.25">
      <c r="A442" s="113" t="str">
        <f>VLOOKUP(A433,'LISTA DE OFERENTES'!$A$4:$H$84,6,FALSE)</f>
        <v>INJERR S.A.S - 30%</v>
      </c>
      <c r="B442" s="165"/>
      <c r="C442" s="165"/>
      <c r="D442" s="165"/>
      <c r="E442" s="314" t="s">
        <v>19</v>
      </c>
      <c r="F442" s="114"/>
      <c r="G442" s="165"/>
      <c r="H442" s="114"/>
      <c r="I442" s="165"/>
      <c r="J442" s="165"/>
      <c r="K442" s="477"/>
      <c r="L442" s="115"/>
      <c r="M442" s="494"/>
      <c r="N442" s="172"/>
      <c r="O442" s="483"/>
      <c r="P442" s="119"/>
      <c r="Q442" s="465"/>
      <c r="R442" s="117"/>
    </row>
    <row r="443" spans="1:18" s="16" customFormat="1" ht="60" x14ac:dyDescent="0.25">
      <c r="A443" s="188" t="s">
        <v>459</v>
      </c>
      <c r="B443" s="409" t="s">
        <v>460</v>
      </c>
      <c r="C443" s="410"/>
      <c r="D443" s="175">
        <v>2146733654.47</v>
      </c>
      <c r="E443" s="292">
        <v>2022</v>
      </c>
      <c r="F443" s="8">
        <f>D443/(VLOOKUP(E443,$D$930:$E$963,2,FALSE))</f>
        <v>2146.7336544700001</v>
      </c>
      <c r="G443" s="168">
        <v>0.3</v>
      </c>
      <c r="H443" s="8">
        <f>G443*F443</f>
        <v>644.020096341</v>
      </c>
      <c r="I443" s="169">
        <v>44817</v>
      </c>
      <c r="J443" s="166" t="s">
        <v>305</v>
      </c>
      <c r="K443" s="477"/>
      <c r="L443" s="103">
        <f>H443</f>
        <v>644.020096341</v>
      </c>
      <c r="M443" s="494"/>
      <c r="N443" s="208" t="s">
        <v>269</v>
      </c>
      <c r="O443" s="483"/>
      <c r="P443" s="120"/>
      <c r="Q443" s="465"/>
      <c r="R443" s="15"/>
    </row>
    <row r="444" spans="1:18" s="16" customFormat="1" ht="75" x14ac:dyDescent="0.25">
      <c r="A444" s="188" t="s">
        <v>461</v>
      </c>
      <c r="B444" s="409" t="s">
        <v>460</v>
      </c>
      <c r="C444" s="410"/>
      <c r="D444" s="175">
        <v>2638314305.25</v>
      </c>
      <c r="E444" s="292">
        <v>2020</v>
      </c>
      <c r="F444" s="8">
        <v>3005.58</v>
      </c>
      <c r="G444" s="168">
        <v>0.95</v>
      </c>
      <c r="H444" s="8">
        <f>G444*F444</f>
        <v>2855.3009999999999</v>
      </c>
      <c r="I444" s="169">
        <v>44175</v>
      </c>
      <c r="J444" s="166" t="s">
        <v>305</v>
      </c>
      <c r="K444" s="477"/>
      <c r="L444" s="103">
        <f>H444</f>
        <v>2855.3009999999999</v>
      </c>
      <c r="M444" s="494"/>
      <c r="N444" s="208" t="s">
        <v>269</v>
      </c>
      <c r="O444" s="483"/>
      <c r="P444" s="120">
        <f>L444</f>
        <v>2855.3009999999999</v>
      </c>
      <c r="Q444" s="465"/>
      <c r="R444" s="80"/>
    </row>
    <row r="445" spans="1:18" s="16" customFormat="1" ht="48" customHeight="1" thickBot="1" x14ac:dyDescent="0.3">
      <c r="A445" s="467" t="s">
        <v>301</v>
      </c>
      <c r="B445" s="468"/>
      <c r="C445" s="468"/>
      <c r="D445" s="468"/>
      <c r="E445" s="468"/>
      <c r="F445" s="468"/>
      <c r="G445" s="469"/>
      <c r="H445" s="45">
        <f>SUM(H441:H444)</f>
        <v>5002.0346544700005</v>
      </c>
      <c r="I445" s="461" t="s">
        <v>302</v>
      </c>
      <c r="J445" s="462"/>
      <c r="K445" s="462"/>
      <c r="L445" s="462"/>
      <c r="M445" s="112"/>
      <c r="N445" s="108" t="s">
        <v>269</v>
      </c>
      <c r="O445" s="108" t="str">
        <f>IF(P445&gt;O440,"CUMPLE","NO CUMPLE")</f>
        <v>CUMPLE</v>
      </c>
      <c r="P445" s="118">
        <f>SUM(P440:P444)</f>
        <v>2855.3009999999999</v>
      </c>
      <c r="Q445" s="466"/>
      <c r="R445" s="102" t="str">
        <f>+IF(AND(M440="CUMPLE",C437="CUMPLE",Q440="CUMPLE"),"HABILITADO","NO HABILITADO")</f>
        <v>HABILITADO</v>
      </c>
    </row>
    <row r="446" spans="1:18" ht="15.75" x14ac:dyDescent="0.25">
      <c r="A446" s="3"/>
      <c r="B446" s="3"/>
      <c r="C446" s="3"/>
      <c r="D446" s="128"/>
      <c r="E446" s="3"/>
      <c r="F446" s="3"/>
      <c r="G446" s="3"/>
      <c r="H446" s="3"/>
      <c r="I446" s="3"/>
      <c r="J446" s="3"/>
      <c r="K446" s="3"/>
      <c r="L446" s="3"/>
      <c r="M446" s="3"/>
      <c r="N446" s="4"/>
      <c r="O446" s="4"/>
      <c r="P446" s="4"/>
      <c r="Q446" s="4"/>
      <c r="R446" s="4"/>
    </row>
    <row r="447" spans="1:18" ht="30.75" customHeight="1" thickBot="1" x14ac:dyDescent="0.3">
      <c r="A447" s="436">
        <f>1+A433</f>
        <v>32</v>
      </c>
      <c r="B447" s="437"/>
      <c r="C447" s="437"/>
      <c r="D447" s="438"/>
      <c r="E447" s="439" t="str">
        <f>VLOOKUP(A447,'LISTA DE OFERENTES'!$A$4:$B$84,2,FALSE)</f>
        <v>UNION TEMPORAL MANTENIMIENTO</v>
      </c>
      <c r="F447" s="440"/>
      <c r="G447" s="440"/>
      <c r="H447" s="440"/>
      <c r="I447" s="440"/>
      <c r="J447" s="440"/>
      <c r="K447" s="440"/>
      <c r="L447" s="440"/>
      <c r="M447" s="440"/>
      <c r="N447" s="440"/>
      <c r="O447" s="440"/>
      <c r="P447" s="440"/>
      <c r="Q447" s="440"/>
      <c r="R447" s="441"/>
    </row>
    <row r="448" spans="1:18" ht="40.5" customHeight="1" x14ac:dyDescent="0.25">
      <c r="A448" s="12" t="s">
        <v>273</v>
      </c>
      <c r="B448" s="48">
        <v>3</v>
      </c>
      <c r="C448" s="13" t="s">
        <v>274</v>
      </c>
      <c r="D448" s="44">
        <f>+$E$909</f>
        <v>3821.223606153846</v>
      </c>
      <c r="E448" s="442"/>
      <c r="F448" s="442"/>
      <c r="G448" s="442"/>
      <c r="H448" s="442"/>
      <c r="I448" s="442"/>
      <c r="J448" s="442"/>
      <c r="K448" s="442"/>
      <c r="L448" s="442"/>
      <c r="M448" s="442"/>
      <c r="N448" s="442"/>
      <c r="O448" s="442"/>
      <c r="P448" s="442"/>
      <c r="Q448" s="442"/>
      <c r="R448" s="443"/>
    </row>
    <row r="449" spans="1:18" ht="23.25" customHeight="1" x14ac:dyDescent="0.25">
      <c r="A449" s="446" t="s">
        <v>275</v>
      </c>
      <c r="B449" s="447"/>
      <c r="C449" s="99">
        <f>IF(B448&lt;3,0.75,IF(B448&lt;5,1.2,1.5))</f>
        <v>1.2</v>
      </c>
      <c r="D449" s="98">
        <f>$D$909*C449</f>
        <v>4585.4683273846149</v>
      </c>
      <c r="E449" s="442"/>
      <c r="F449" s="442"/>
      <c r="G449" s="442"/>
      <c r="H449" s="442"/>
      <c r="I449" s="442"/>
      <c r="J449" s="442"/>
      <c r="K449" s="442"/>
      <c r="L449" s="442"/>
      <c r="M449" s="442"/>
      <c r="N449" s="442"/>
      <c r="O449" s="442"/>
      <c r="P449" s="442"/>
      <c r="Q449" s="442"/>
      <c r="R449" s="443"/>
    </row>
    <row r="450" spans="1:18" ht="34.5" customHeight="1" x14ac:dyDescent="0.25">
      <c r="A450" s="446" t="s">
        <v>276</v>
      </c>
      <c r="B450" s="447"/>
      <c r="C450" s="448">
        <v>45625</v>
      </c>
      <c r="D450" s="449"/>
      <c r="E450" s="442"/>
      <c r="F450" s="442"/>
      <c r="G450" s="442"/>
      <c r="H450" s="442"/>
      <c r="I450" s="442"/>
      <c r="J450" s="442"/>
      <c r="K450" s="442"/>
      <c r="L450" s="442"/>
      <c r="M450" s="442"/>
      <c r="N450" s="442"/>
      <c r="O450" s="442"/>
      <c r="P450" s="442"/>
      <c r="Q450" s="442"/>
      <c r="R450" s="443"/>
    </row>
    <row r="451" spans="1:18" ht="33" customHeight="1" thickBot="1" x14ac:dyDescent="0.3">
      <c r="A451" s="450" t="s">
        <v>277</v>
      </c>
      <c r="B451" s="451"/>
      <c r="C451" s="452" t="str">
        <f>+IF(H460&gt;D449,"CUMPLE","NO CUMPLE")</f>
        <v>CUMPLE</v>
      </c>
      <c r="D451" s="453"/>
      <c r="E451" s="444"/>
      <c r="F451" s="444"/>
      <c r="G451" s="444"/>
      <c r="H451" s="444"/>
      <c r="I451" s="444"/>
      <c r="J451" s="444"/>
      <c r="K451" s="444"/>
      <c r="L451" s="444"/>
      <c r="M451" s="444"/>
      <c r="N451" s="444"/>
      <c r="O451" s="444"/>
      <c r="P451" s="444"/>
      <c r="Q451" s="444"/>
      <c r="R451" s="445"/>
    </row>
    <row r="452" spans="1:18" ht="55.5" customHeight="1" thickBot="1" x14ac:dyDescent="0.3">
      <c r="A452" s="497" t="s">
        <v>278</v>
      </c>
      <c r="B452" s="498"/>
      <c r="C452" s="498"/>
      <c r="D452" s="498"/>
      <c r="E452" s="498"/>
      <c r="F452" s="498"/>
      <c r="G452" s="498"/>
      <c r="H452" s="499"/>
      <c r="I452" s="124" t="s">
        <v>279</v>
      </c>
      <c r="J452" s="124" t="s">
        <v>280</v>
      </c>
      <c r="K452" s="495" t="s">
        <v>281</v>
      </c>
      <c r="L452" s="496"/>
      <c r="M452" s="463" t="s">
        <v>282</v>
      </c>
      <c r="N452" s="463" t="s">
        <v>283</v>
      </c>
      <c r="O452" s="478" t="s">
        <v>284</v>
      </c>
      <c r="P452" s="479"/>
      <c r="Q452" s="463" t="s">
        <v>285</v>
      </c>
      <c r="R452" s="470" t="s">
        <v>286</v>
      </c>
    </row>
    <row r="453" spans="1:18" ht="110.25" customHeight="1" thickBot="1" x14ac:dyDescent="0.3">
      <c r="A453" s="121" t="s">
        <v>287</v>
      </c>
      <c r="B453" s="472" t="s">
        <v>288</v>
      </c>
      <c r="C453" s="473"/>
      <c r="D453" s="123" t="s">
        <v>289</v>
      </c>
      <c r="E453" s="123" t="s">
        <v>290</v>
      </c>
      <c r="F453" s="123" t="s">
        <v>291</v>
      </c>
      <c r="G453" s="122" t="s">
        <v>292</v>
      </c>
      <c r="H453" s="122" t="s">
        <v>293</v>
      </c>
      <c r="I453" s="127" t="s">
        <v>294</v>
      </c>
      <c r="J453" s="127" t="s">
        <v>295</v>
      </c>
      <c r="K453" s="125"/>
      <c r="L453" s="126" t="s">
        <v>296</v>
      </c>
      <c r="M453" s="464"/>
      <c r="N453" s="464"/>
      <c r="O453" s="480"/>
      <c r="P453" s="481"/>
      <c r="Q453" s="464"/>
      <c r="R453" s="471"/>
    </row>
    <row r="454" spans="1:18" ht="15.75" customHeight="1" x14ac:dyDescent="0.25">
      <c r="A454" s="113" t="str">
        <f>VLOOKUP(A447,'LISTA DE OFERENTES'!$A$4:$H$84,5,FALSE)</f>
        <v>MLG INGENIERIA SAS - 90%</v>
      </c>
      <c r="B454" s="114"/>
      <c r="C454" s="114"/>
      <c r="D454" s="114"/>
      <c r="E454" s="114"/>
      <c r="F454" s="114"/>
      <c r="G454" s="114"/>
      <c r="H454" s="114"/>
      <c r="I454" s="114"/>
      <c r="J454" s="114"/>
      <c r="K454" s="476">
        <f>$D$909/2</f>
        <v>1910.611803076923</v>
      </c>
      <c r="L454" s="115"/>
      <c r="M454" s="493" t="s">
        <v>269</v>
      </c>
      <c r="N454" s="116"/>
      <c r="O454" s="482">
        <f>$D$909*0.5</f>
        <v>1910.611803076923</v>
      </c>
      <c r="P454" s="119"/>
      <c r="Q454" s="465" t="str">
        <f>IF(AND(N460="CUMPLE",O460="CUMPLE"),"CUMPLE","NO CUMPLE")</f>
        <v>CUMPLE</v>
      </c>
      <c r="R454" s="117"/>
    </row>
    <row r="455" spans="1:18" s="16" customFormat="1" ht="147" customHeight="1" x14ac:dyDescent="0.25">
      <c r="A455" s="188" t="s">
        <v>462</v>
      </c>
      <c r="B455" s="409" t="s">
        <v>463</v>
      </c>
      <c r="C455" s="410"/>
      <c r="D455" s="175">
        <v>3337940722.5599999</v>
      </c>
      <c r="E455" s="187">
        <v>2019</v>
      </c>
      <c r="F455" s="167">
        <f>D455/(VLOOKUP(E455,$D$930:$E$963,2,FALSE))</f>
        <v>4030.7646785716011</v>
      </c>
      <c r="G455" s="168">
        <v>0.4</v>
      </c>
      <c r="H455" s="167">
        <f>G455*F455</f>
        <v>1612.3058714286406</v>
      </c>
      <c r="I455" s="169">
        <v>43764</v>
      </c>
      <c r="J455" s="166" t="s">
        <v>305</v>
      </c>
      <c r="K455" s="477"/>
      <c r="L455" s="103">
        <f>H455</f>
        <v>1612.3058714286406</v>
      </c>
      <c r="M455" s="494"/>
      <c r="N455" s="208" t="s">
        <v>270</v>
      </c>
      <c r="O455" s="483"/>
      <c r="P455" s="120"/>
      <c r="Q455" s="465"/>
      <c r="R455" s="15"/>
    </row>
    <row r="456" spans="1:18" s="16" customFormat="1" ht="105" x14ac:dyDescent="0.25">
      <c r="A456" s="188" t="s">
        <v>464</v>
      </c>
      <c r="B456" s="409" t="s">
        <v>465</v>
      </c>
      <c r="C456" s="410"/>
      <c r="D456" s="175">
        <v>1199999999</v>
      </c>
      <c r="E456" s="187">
        <v>2022</v>
      </c>
      <c r="F456" s="167">
        <f>D456/(VLOOKUP(E456,$D$930:$E$963,2,FALSE))</f>
        <v>1199.9999989999999</v>
      </c>
      <c r="G456" s="168">
        <v>1</v>
      </c>
      <c r="H456" s="167">
        <f>G456*F456</f>
        <v>1199.9999989999999</v>
      </c>
      <c r="I456" s="169">
        <v>44805</v>
      </c>
      <c r="J456" s="166" t="s">
        <v>305</v>
      </c>
      <c r="K456" s="477"/>
      <c r="L456" s="103">
        <f>H456</f>
        <v>1199.9999989999999</v>
      </c>
      <c r="M456" s="494"/>
      <c r="N456" s="208" t="s">
        <v>269</v>
      </c>
      <c r="O456" s="483"/>
      <c r="P456" s="120"/>
      <c r="Q456" s="465"/>
      <c r="R456" s="15"/>
    </row>
    <row r="457" spans="1:18" s="16" customFormat="1" ht="45" x14ac:dyDescent="0.25">
      <c r="A457" s="188" t="s">
        <v>466</v>
      </c>
      <c r="B457" s="409" t="s">
        <v>467</v>
      </c>
      <c r="C457" s="410"/>
      <c r="D457" s="175">
        <v>1516831053.46</v>
      </c>
      <c r="E457" s="187">
        <v>2023</v>
      </c>
      <c r="F457" s="167">
        <f>D457/(VLOOKUP(E457,$D$930:$E$963,2,FALSE))</f>
        <v>1307.6129771206897</v>
      </c>
      <c r="G457" s="168">
        <v>1</v>
      </c>
      <c r="H457" s="167">
        <f>G457*F457</f>
        <v>1307.6129771206897</v>
      </c>
      <c r="I457" s="169">
        <v>45287</v>
      </c>
      <c r="J457" s="166" t="s">
        <v>305</v>
      </c>
      <c r="K457" s="477"/>
      <c r="L457" s="103">
        <f>H457</f>
        <v>1307.6129771206897</v>
      </c>
      <c r="M457" s="494"/>
      <c r="N457" s="208" t="s">
        <v>269</v>
      </c>
      <c r="O457" s="483"/>
      <c r="P457" s="120"/>
      <c r="Q457" s="465"/>
      <c r="R457" s="80"/>
    </row>
    <row r="458" spans="1:18" ht="15.75" customHeight="1" x14ac:dyDescent="0.25">
      <c r="A458" s="113" t="str">
        <f>VLOOKUP(A447,'LISTA DE OFERENTES'!$A$4:$H$84,6,FALSE)</f>
        <v>MARTHA LORENA GARCIA QUIROGA -10%</v>
      </c>
      <c r="B458" s="114"/>
      <c r="C458" s="114"/>
      <c r="D458" s="114"/>
      <c r="E458" s="114"/>
      <c r="F458" s="114"/>
      <c r="G458" s="165"/>
      <c r="H458" s="114"/>
      <c r="I458" s="165"/>
      <c r="J458" s="165"/>
      <c r="K458" s="477"/>
      <c r="L458" s="115"/>
      <c r="M458" s="494"/>
      <c r="N458" s="172"/>
      <c r="O458" s="483"/>
      <c r="P458" s="119"/>
      <c r="Q458" s="465"/>
      <c r="R458" s="117"/>
    </row>
    <row r="459" spans="1:18" s="16" customFormat="1" ht="30" x14ac:dyDescent="0.25">
      <c r="A459" s="188" t="s">
        <v>462</v>
      </c>
      <c r="B459" s="409" t="s">
        <v>463</v>
      </c>
      <c r="C459" s="410"/>
      <c r="D459" s="175">
        <v>3337940722.5599999</v>
      </c>
      <c r="E459" s="187">
        <v>2019</v>
      </c>
      <c r="F459" s="8">
        <f>D459/(VLOOKUP(E459,$D$930:$E$963,2,FALSE))</f>
        <v>4030.7646785716011</v>
      </c>
      <c r="G459" s="168">
        <v>0.6</v>
      </c>
      <c r="H459" s="167">
        <f>G459*F459</f>
        <v>2418.4588071429607</v>
      </c>
      <c r="I459" s="169">
        <v>43764</v>
      </c>
      <c r="J459" s="166" t="s">
        <v>305</v>
      </c>
      <c r="K459" s="477"/>
      <c r="L459" s="103">
        <f>H459</f>
        <v>2418.4588071429607</v>
      </c>
      <c r="M459" s="494"/>
      <c r="N459" s="208" t="s">
        <v>270</v>
      </c>
      <c r="O459" s="483"/>
      <c r="P459" s="120">
        <f>L459</f>
        <v>2418.4588071429607</v>
      </c>
      <c r="Q459" s="465"/>
      <c r="R459" s="15"/>
    </row>
    <row r="460" spans="1:18" s="16" customFormat="1" ht="48" customHeight="1" thickBot="1" x14ac:dyDescent="0.3">
      <c r="A460" s="467" t="s">
        <v>301</v>
      </c>
      <c r="B460" s="468"/>
      <c r="C460" s="468"/>
      <c r="D460" s="468"/>
      <c r="E460" s="468"/>
      <c r="F460" s="468"/>
      <c r="G460" s="469"/>
      <c r="H460" s="45">
        <f>SUM(H455:H459)</f>
        <v>6538.3776546922909</v>
      </c>
      <c r="I460" s="461" t="s">
        <v>302</v>
      </c>
      <c r="J460" s="462"/>
      <c r="K460" s="462"/>
      <c r="L460" s="462"/>
      <c r="M460" s="112"/>
      <c r="N460" s="108" t="s">
        <v>269</v>
      </c>
      <c r="O460" s="108" t="str">
        <f>IF(P460&gt;O454,"CUMPLE","NO CUMPLE")</f>
        <v>CUMPLE</v>
      </c>
      <c r="P460" s="118">
        <f>SUM(P454:P459)</f>
        <v>2418.4588071429607</v>
      </c>
      <c r="Q460" s="466"/>
      <c r="R460" s="102" t="str">
        <f>+IF(AND(M454="CUMPLE",C451="CUMPLE",Q454="CUMPLE"),"HABILITADO","NO HABILITADO")</f>
        <v>HABILITADO</v>
      </c>
    </row>
    <row r="461" spans="1:18" ht="15.75" x14ac:dyDescent="0.25">
      <c r="A461" s="3"/>
      <c r="B461" s="3"/>
      <c r="C461" s="3"/>
      <c r="D461" s="3"/>
      <c r="E461" s="3"/>
      <c r="F461" s="3"/>
      <c r="G461" s="3"/>
      <c r="H461" s="3"/>
      <c r="I461" s="3"/>
      <c r="J461" s="3"/>
      <c r="K461" s="3"/>
      <c r="L461" s="3"/>
      <c r="M461" s="3"/>
      <c r="N461" s="4"/>
      <c r="O461" s="4"/>
      <c r="P461" s="4"/>
      <c r="Q461" s="4"/>
      <c r="R461" s="4"/>
    </row>
    <row r="462" spans="1:18" ht="30.75" customHeight="1" x14ac:dyDescent="0.25">
      <c r="A462" s="436">
        <f>1+A447</f>
        <v>33</v>
      </c>
      <c r="B462" s="437"/>
      <c r="C462" s="437"/>
      <c r="D462" s="438"/>
      <c r="E462" s="439" t="str">
        <f>VLOOKUP(A462,'LISTA DE OFERENTES'!$A$4:$B$84,2,FALSE)</f>
        <v>CONSORCIO COIDEAR</v>
      </c>
      <c r="F462" s="440"/>
      <c r="G462" s="440"/>
      <c r="H462" s="440"/>
      <c r="I462" s="440"/>
      <c r="J462" s="440"/>
      <c r="K462" s="440"/>
      <c r="L462" s="440"/>
      <c r="M462" s="440"/>
      <c r="N462" s="440"/>
      <c r="O462" s="440"/>
      <c r="P462" s="440"/>
      <c r="Q462" s="440"/>
      <c r="R462" s="441"/>
    </row>
    <row r="463" spans="1:18" ht="40.5" customHeight="1" x14ac:dyDescent="0.25">
      <c r="A463" s="12" t="s">
        <v>273</v>
      </c>
      <c r="B463" s="48">
        <v>2</v>
      </c>
      <c r="C463" s="13" t="s">
        <v>274</v>
      </c>
      <c r="D463" s="44">
        <f>+$E$909</f>
        <v>3821.223606153846</v>
      </c>
      <c r="E463" s="442"/>
      <c r="F463" s="442"/>
      <c r="G463" s="442"/>
      <c r="H463" s="442"/>
      <c r="I463" s="442"/>
      <c r="J463" s="442"/>
      <c r="K463" s="442"/>
      <c r="L463" s="442"/>
      <c r="M463" s="442"/>
      <c r="N463" s="442"/>
      <c r="O463" s="442"/>
      <c r="P463" s="442"/>
      <c r="Q463" s="442"/>
      <c r="R463" s="443"/>
    </row>
    <row r="464" spans="1:18" ht="23.25" customHeight="1" x14ac:dyDescent="0.25">
      <c r="A464" s="446" t="s">
        <v>275</v>
      </c>
      <c r="B464" s="447"/>
      <c r="C464" s="99">
        <f>IF(B463&lt;3,0.75,IF(B463&lt;5,1.2,1.5))</f>
        <v>0.75</v>
      </c>
      <c r="D464" s="98">
        <f>$D$909*C464</f>
        <v>2865.9177046153845</v>
      </c>
      <c r="E464" s="442"/>
      <c r="F464" s="442"/>
      <c r="G464" s="442"/>
      <c r="H464" s="442"/>
      <c r="I464" s="442"/>
      <c r="J464" s="442"/>
      <c r="K464" s="442"/>
      <c r="L464" s="442"/>
      <c r="M464" s="442"/>
      <c r="N464" s="442"/>
      <c r="O464" s="442"/>
      <c r="P464" s="442"/>
      <c r="Q464" s="442"/>
      <c r="R464" s="443"/>
    </row>
    <row r="465" spans="1:18" ht="34.5" customHeight="1" x14ac:dyDescent="0.25">
      <c r="A465" s="446" t="s">
        <v>276</v>
      </c>
      <c r="B465" s="447"/>
      <c r="C465" s="448">
        <v>45625</v>
      </c>
      <c r="D465" s="449"/>
      <c r="E465" s="442"/>
      <c r="F465" s="442"/>
      <c r="G465" s="442"/>
      <c r="H465" s="442"/>
      <c r="I465" s="442"/>
      <c r="J465" s="442"/>
      <c r="K465" s="442"/>
      <c r="L465" s="442"/>
      <c r="M465" s="442"/>
      <c r="N465" s="442"/>
      <c r="O465" s="442"/>
      <c r="P465" s="442"/>
      <c r="Q465" s="442"/>
      <c r="R465" s="443"/>
    </row>
    <row r="466" spans="1:18" ht="33" customHeight="1" thickBot="1" x14ac:dyDescent="0.3">
      <c r="A466" s="450" t="s">
        <v>277</v>
      </c>
      <c r="B466" s="451"/>
      <c r="C466" s="452" t="str">
        <f>+IF(H473&gt;D464,"CUMPLE","NO CUMPLE")</f>
        <v>CUMPLE</v>
      </c>
      <c r="D466" s="453"/>
      <c r="E466" s="444"/>
      <c r="F466" s="444"/>
      <c r="G466" s="444"/>
      <c r="H466" s="444"/>
      <c r="I466" s="444"/>
      <c r="J466" s="444"/>
      <c r="K466" s="444"/>
      <c r="L466" s="444"/>
      <c r="M466" s="444"/>
      <c r="N466" s="444"/>
      <c r="O466" s="444"/>
      <c r="P466" s="444"/>
      <c r="Q466" s="444"/>
      <c r="R466" s="445"/>
    </row>
    <row r="467" spans="1:18" ht="55.5" customHeight="1" thickBot="1" x14ac:dyDescent="0.3">
      <c r="A467" s="497" t="s">
        <v>278</v>
      </c>
      <c r="B467" s="498"/>
      <c r="C467" s="498"/>
      <c r="D467" s="498"/>
      <c r="E467" s="498"/>
      <c r="F467" s="498"/>
      <c r="G467" s="498"/>
      <c r="H467" s="499"/>
      <c r="I467" s="124" t="s">
        <v>279</v>
      </c>
      <c r="J467" s="124" t="s">
        <v>280</v>
      </c>
      <c r="K467" s="495" t="s">
        <v>281</v>
      </c>
      <c r="L467" s="496"/>
      <c r="M467" s="463" t="s">
        <v>282</v>
      </c>
      <c r="N467" s="463" t="s">
        <v>283</v>
      </c>
      <c r="O467" s="478" t="s">
        <v>284</v>
      </c>
      <c r="P467" s="479"/>
      <c r="Q467" s="463" t="s">
        <v>285</v>
      </c>
      <c r="R467" s="470" t="s">
        <v>286</v>
      </c>
    </row>
    <row r="468" spans="1:18" ht="110.25" customHeight="1" thickBot="1" x14ac:dyDescent="0.3">
      <c r="A468" s="121" t="s">
        <v>287</v>
      </c>
      <c r="B468" s="472" t="s">
        <v>288</v>
      </c>
      <c r="C468" s="473"/>
      <c r="D468" s="123" t="s">
        <v>289</v>
      </c>
      <c r="E468" s="123" t="s">
        <v>290</v>
      </c>
      <c r="F468" s="123" t="s">
        <v>291</v>
      </c>
      <c r="G468" s="122" t="s">
        <v>292</v>
      </c>
      <c r="H468" s="122" t="s">
        <v>293</v>
      </c>
      <c r="I468" s="127" t="s">
        <v>294</v>
      </c>
      <c r="J468" s="127" t="s">
        <v>295</v>
      </c>
      <c r="K468" s="125"/>
      <c r="L468" s="126" t="s">
        <v>296</v>
      </c>
      <c r="M468" s="464"/>
      <c r="N468" s="464"/>
      <c r="O468" s="480"/>
      <c r="P468" s="481"/>
      <c r="Q468" s="464"/>
      <c r="R468" s="471"/>
    </row>
    <row r="469" spans="1:18" ht="15.75" customHeight="1" x14ac:dyDescent="0.25">
      <c r="A469" s="113" t="str">
        <f>VLOOKUP(A462,'LISTA DE OFERENTES'!$A$4:$H$84,5,FALSE)</f>
        <v>IDEAR PROYECTOS S.A.S - 50%</v>
      </c>
      <c r="B469" s="114"/>
      <c r="C469" s="114"/>
      <c r="D469" s="114"/>
      <c r="E469" s="114"/>
      <c r="F469" s="114"/>
      <c r="G469" s="114"/>
      <c r="H469" s="114"/>
      <c r="I469" s="114"/>
      <c r="J469" s="114"/>
      <c r="K469" s="476">
        <f>$D$909/2</f>
        <v>1910.611803076923</v>
      </c>
      <c r="L469" s="115"/>
      <c r="M469" s="493" t="s">
        <v>269</v>
      </c>
      <c r="N469" s="116"/>
      <c r="O469" s="482">
        <f>$D$909*0.5</f>
        <v>1910.611803076923</v>
      </c>
      <c r="P469" s="119"/>
      <c r="Q469" s="465" t="str">
        <f>IF(AND(N473="CUMPLE",O473="CUMPLE"),"CUMPLE","NO CUMPLE")</f>
        <v>CUMPLE</v>
      </c>
      <c r="R469" s="117"/>
    </row>
    <row r="470" spans="1:18" s="16" customFormat="1" ht="56.25" customHeight="1" x14ac:dyDescent="0.25">
      <c r="A470" s="188" t="s">
        <v>468</v>
      </c>
      <c r="B470" s="409" t="s">
        <v>469</v>
      </c>
      <c r="C470" s="410"/>
      <c r="D470" s="175">
        <v>4260323977</v>
      </c>
      <c r="E470" s="187">
        <v>2021</v>
      </c>
      <c r="F470" s="8">
        <f>D470/(VLOOKUP(E470,$D$930:$E$963,2,FALSE))</f>
        <v>4689.2702872565014</v>
      </c>
      <c r="G470" s="168">
        <v>1</v>
      </c>
      <c r="H470" s="8">
        <f>G470*F470</f>
        <v>4689.2702872565014</v>
      </c>
      <c r="I470" s="169">
        <v>44553</v>
      </c>
      <c r="J470" s="166" t="s">
        <v>305</v>
      </c>
      <c r="K470" s="477"/>
      <c r="L470" s="103">
        <f>H470</f>
        <v>4689.2702872565014</v>
      </c>
      <c r="M470" s="494"/>
      <c r="N470" s="208" t="s">
        <v>269</v>
      </c>
      <c r="O470" s="483"/>
      <c r="P470" s="120">
        <f>L470</f>
        <v>4689.2702872565014</v>
      </c>
      <c r="Q470" s="465"/>
      <c r="R470" s="15"/>
    </row>
    <row r="471" spans="1:18" ht="15.75" x14ac:dyDescent="0.25">
      <c r="A471" s="113" t="str">
        <f>VLOOKUP(A462,'LISTA DE OFERENTES'!$A$4:$H$84,6,FALSE)</f>
        <v>CORPORACION DE INGENIEROS Y ARQUITECTOS - 50%</v>
      </c>
      <c r="B471" s="165"/>
      <c r="C471" s="165"/>
      <c r="D471" s="165"/>
      <c r="E471" s="165"/>
      <c r="F471" s="114"/>
      <c r="G471" s="165"/>
      <c r="H471" s="114"/>
      <c r="I471" s="165"/>
      <c r="J471" s="165"/>
      <c r="K471" s="477"/>
      <c r="L471" s="115"/>
      <c r="M471" s="494"/>
      <c r="N471" s="172"/>
      <c r="O471" s="483"/>
      <c r="P471" s="119"/>
      <c r="Q471" s="465"/>
      <c r="R471" s="117"/>
    </row>
    <row r="472" spans="1:18" s="16" customFormat="1" ht="23.25" customHeight="1" x14ac:dyDescent="0.25">
      <c r="A472" s="188" t="s">
        <v>470</v>
      </c>
      <c r="B472" s="409" t="s">
        <v>471</v>
      </c>
      <c r="C472" s="410"/>
      <c r="D472" s="175">
        <v>897455049</v>
      </c>
      <c r="E472" s="187">
        <v>2012</v>
      </c>
      <c r="F472" s="8">
        <f>D472/(VLOOKUP(E472,$D$930:$E$963,2,FALSE))</f>
        <v>1583.6510481736368</v>
      </c>
      <c r="G472" s="168">
        <v>1</v>
      </c>
      <c r="H472" s="8">
        <v>1522.4</v>
      </c>
      <c r="I472" s="169">
        <v>41219</v>
      </c>
      <c r="J472" s="166" t="s">
        <v>305</v>
      </c>
      <c r="K472" s="477"/>
      <c r="L472" s="103">
        <f>H472</f>
        <v>1522.4</v>
      </c>
      <c r="M472" s="494"/>
      <c r="N472" s="208" t="s">
        <v>269</v>
      </c>
      <c r="O472" s="483"/>
      <c r="P472" s="120"/>
      <c r="Q472" s="465"/>
      <c r="R472" s="15"/>
    </row>
    <row r="473" spans="1:18" s="16" customFormat="1" ht="48" customHeight="1" thickBot="1" x14ac:dyDescent="0.3">
      <c r="A473" s="467" t="s">
        <v>301</v>
      </c>
      <c r="B473" s="468"/>
      <c r="C473" s="468"/>
      <c r="D473" s="468"/>
      <c r="E473" s="468"/>
      <c r="F473" s="468"/>
      <c r="G473" s="469"/>
      <c r="H473" s="45">
        <f>SUM(H470:H472)</f>
        <v>6211.670287256502</v>
      </c>
      <c r="I473" s="461" t="s">
        <v>302</v>
      </c>
      <c r="J473" s="462"/>
      <c r="K473" s="462"/>
      <c r="L473" s="462"/>
      <c r="M473" s="112"/>
      <c r="N473" s="108" t="s">
        <v>269</v>
      </c>
      <c r="O473" s="108" t="str">
        <f>IF(P473&gt;O469,"CUMPLE","NO CUMPLE")</f>
        <v>CUMPLE</v>
      </c>
      <c r="P473" s="118">
        <f>SUM(P469:P472)</f>
        <v>4689.2702872565014</v>
      </c>
      <c r="Q473" s="466"/>
      <c r="R473" s="102" t="str">
        <f>+IF(AND(M469="CUMPLE",C466="CUMPLE",Q469="CUMPLE"),"HABILITADO","NO HABILITADO")</f>
        <v>HABILITADO</v>
      </c>
    </row>
    <row r="474" spans="1:18" ht="16.5" thickBot="1" x14ac:dyDescent="0.3">
      <c r="A474" s="3"/>
      <c r="B474" s="3"/>
      <c r="C474" s="3"/>
      <c r="D474" s="3"/>
      <c r="E474" s="3"/>
      <c r="F474" s="3"/>
      <c r="G474" s="3"/>
      <c r="H474" s="3"/>
      <c r="I474" s="3"/>
      <c r="J474" s="3"/>
      <c r="K474" s="3"/>
      <c r="L474" s="3"/>
      <c r="M474" s="3"/>
      <c r="N474" s="4"/>
      <c r="O474" s="4"/>
      <c r="P474" s="4"/>
      <c r="Q474" s="4"/>
      <c r="R474" s="4"/>
    </row>
    <row r="475" spans="1:18" ht="30.75" customHeight="1" x14ac:dyDescent="0.25">
      <c r="A475" s="436">
        <f>1+A462</f>
        <v>34</v>
      </c>
      <c r="B475" s="437"/>
      <c r="C475" s="437"/>
      <c r="D475" s="438"/>
      <c r="E475" s="439" t="str">
        <f>VLOOKUP(A475,'LISTA DE OFERENTES'!$A$4:$B$84,2,FALSE)</f>
        <v>CONSTRUCTORA GED S.A.S</v>
      </c>
      <c r="F475" s="440"/>
      <c r="G475" s="440"/>
      <c r="H475" s="440"/>
      <c r="I475" s="440"/>
      <c r="J475" s="440"/>
      <c r="K475" s="440"/>
      <c r="L475" s="440"/>
      <c r="M475" s="440"/>
      <c r="N475" s="440"/>
      <c r="O475" s="440"/>
      <c r="P475" s="440"/>
      <c r="Q475" s="440"/>
      <c r="R475" s="441"/>
    </row>
    <row r="476" spans="1:18" ht="40.5" customHeight="1" x14ac:dyDescent="0.25">
      <c r="A476" s="12" t="s">
        <v>273</v>
      </c>
      <c r="B476" s="48">
        <v>2</v>
      </c>
      <c r="C476" s="13" t="s">
        <v>274</v>
      </c>
      <c r="D476" s="44">
        <f>+$E$909</f>
        <v>3821.223606153846</v>
      </c>
      <c r="E476" s="442"/>
      <c r="F476" s="442"/>
      <c r="G476" s="442"/>
      <c r="H476" s="442"/>
      <c r="I476" s="442"/>
      <c r="J476" s="442"/>
      <c r="K476" s="442"/>
      <c r="L476" s="442"/>
      <c r="M476" s="442"/>
      <c r="N476" s="442"/>
      <c r="O476" s="442"/>
      <c r="P476" s="442"/>
      <c r="Q476" s="442"/>
      <c r="R476" s="443"/>
    </row>
    <row r="477" spans="1:18" ht="23.25" customHeight="1" x14ac:dyDescent="0.25">
      <c r="A477" s="446" t="s">
        <v>275</v>
      </c>
      <c r="B477" s="447"/>
      <c r="C477" s="99">
        <f>IF(B476&lt;3,0.75,IF(B476&lt;5,1.2,1.5))</f>
        <v>0.75</v>
      </c>
      <c r="D477" s="98">
        <f>$D$909*C477</f>
        <v>2865.9177046153845</v>
      </c>
      <c r="E477" s="442"/>
      <c r="F477" s="442"/>
      <c r="G477" s="442"/>
      <c r="H477" s="442"/>
      <c r="I477" s="442"/>
      <c r="J477" s="442"/>
      <c r="K477" s="442"/>
      <c r="L477" s="442"/>
      <c r="M477" s="442"/>
      <c r="N477" s="442"/>
      <c r="O477" s="442"/>
      <c r="P477" s="442"/>
      <c r="Q477" s="442"/>
      <c r="R477" s="443"/>
    </row>
    <row r="478" spans="1:18" ht="34.5" customHeight="1" x14ac:dyDescent="0.25">
      <c r="A478" s="446" t="s">
        <v>276</v>
      </c>
      <c r="B478" s="447"/>
      <c r="C478" s="448">
        <v>45625</v>
      </c>
      <c r="D478" s="449"/>
      <c r="E478" s="442"/>
      <c r="F478" s="442"/>
      <c r="G478" s="442"/>
      <c r="H478" s="442"/>
      <c r="I478" s="442"/>
      <c r="J478" s="442"/>
      <c r="K478" s="442"/>
      <c r="L478" s="442"/>
      <c r="M478" s="442"/>
      <c r="N478" s="442"/>
      <c r="O478" s="442"/>
      <c r="P478" s="442"/>
      <c r="Q478" s="442"/>
      <c r="R478" s="443"/>
    </row>
    <row r="479" spans="1:18" ht="33" customHeight="1" thickBot="1" x14ac:dyDescent="0.3">
      <c r="A479" s="450" t="s">
        <v>277</v>
      </c>
      <c r="B479" s="451"/>
      <c r="C479" s="452" t="str">
        <f>+IF(H485&gt;D477,"CUMPLE","NO CUMPLE")</f>
        <v>CUMPLE</v>
      </c>
      <c r="D479" s="453"/>
      <c r="E479" s="444"/>
      <c r="F479" s="444"/>
      <c r="G479" s="444"/>
      <c r="H479" s="444"/>
      <c r="I479" s="444"/>
      <c r="J479" s="444"/>
      <c r="K479" s="444"/>
      <c r="L479" s="444"/>
      <c r="M479" s="444"/>
      <c r="N479" s="444"/>
      <c r="O479" s="444"/>
      <c r="P479" s="444"/>
      <c r="Q479" s="444"/>
      <c r="R479" s="445"/>
    </row>
    <row r="480" spans="1:18" ht="55.5" customHeight="1" thickBot="1" x14ac:dyDescent="0.3">
      <c r="A480" s="497" t="s">
        <v>278</v>
      </c>
      <c r="B480" s="498"/>
      <c r="C480" s="498"/>
      <c r="D480" s="498"/>
      <c r="E480" s="498"/>
      <c r="F480" s="498"/>
      <c r="G480" s="498"/>
      <c r="H480" s="499"/>
      <c r="I480" s="124" t="s">
        <v>279</v>
      </c>
      <c r="J480" s="124" t="s">
        <v>280</v>
      </c>
      <c r="K480" s="495" t="s">
        <v>281</v>
      </c>
      <c r="L480" s="496"/>
      <c r="M480" s="463" t="s">
        <v>282</v>
      </c>
      <c r="N480" s="463" t="s">
        <v>283</v>
      </c>
      <c r="O480" s="478" t="s">
        <v>284</v>
      </c>
      <c r="P480" s="479"/>
      <c r="Q480" s="463" t="s">
        <v>285</v>
      </c>
      <c r="R480" s="470" t="s">
        <v>286</v>
      </c>
    </row>
    <row r="481" spans="1:18" ht="110.25" customHeight="1" thickBot="1" x14ac:dyDescent="0.3">
      <c r="A481" s="121" t="s">
        <v>287</v>
      </c>
      <c r="B481" s="472" t="s">
        <v>288</v>
      </c>
      <c r="C481" s="473"/>
      <c r="D481" s="123" t="s">
        <v>289</v>
      </c>
      <c r="E481" s="123" t="s">
        <v>290</v>
      </c>
      <c r="F481" s="123" t="s">
        <v>291</v>
      </c>
      <c r="G481" s="122" t="s">
        <v>292</v>
      </c>
      <c r="H481" s="122" t="s">
        <v>293</v>
      </c>
      <c r="I481" s="127" t="s">
        <v>294</v>
      </c>
      <c r="J481" s="127" t="s">
        <v>295</v>
      </c>
      <c r="K481" s="125"/>
      <c r="L481" s="126" t="s">
        <v>296</v>
      </c>
      <c r="M481" s="464"/>
      <c r="N481" s="464"/>
      <c r="O481" s="480"/>
      <c r="P481" s="481"/>
      <c r="Q481" s="464"/>
      <c r="R481" s="471"/>
    </row>
    <row r="482" spans="1:18" ht="15.75" customHeight="1" x14ac:dyDescent="0.25">
      <c r="A482" s="113" t="s">
        <v>149</v>
      </c>
      <c r="B482" s="114"/>
      <c r="C482" s="114"/>
      <c r="D482" s="114"/>
      <c r="E482" s="114"/>
      <c r="F482" s="114"/>
      <c r="G482" s="114"/>
      <c r="H482" s="114"/>
      <c r="I482" s="114"/>
      <c r="J482" s="114"/>
      <c r="K482" s="476">
        <f>$D$909/2</f>
        <v>1910.611803076923</v>
      </c>
      <c r="L482" s="115"/>
      <c r="M482" s="493" t="s">
        <v>269</v>
      </c>
      <c r="N482" s="116"/>
      <c r="O482" s="482">
        <f>$D$909*0.5</f>
        <v>1910.611803076923</v>
      </c>
      <c r="P482" s="119"/>
      <c r="Q482" s="465" t="str">
        <f>IF(AND(N485="CUMPLE",O485="CUMPLE"),"CUMPLE","NO CUMPLE")</f>
        <v>CUMPLE</v>
      </c>
      <c r="R482" s="117"/>
    </row>
    <row r="483" spans="1:18" s="16" customFormat="1" ht="30" x14ac:dyDescent="0.25">
      <c r="A483" s="100" t="s">
        <v>472</v>
      </c>
      <c r="B483" s="474" t="s">
        <v>473</v>
      </c>
      <c r="C483" s="475"/>
      <c r="D483" s="137">
        <v>2135669758</v>
      </c>
      <c r="E483" s="78">
        <v>2019</v>
      </c>
      <c r="F483" s="8">
        <f>D483/(VLOOKUP(E483,$D$930:$E$963,2,FALSE))</f>
        <v>2578.949999758488</v>
      </c>
      <c r="G483" s="2">
        <v>1</v>
      </c>
      <c r="H483" s="8">
        <f>G483*F483</f>
        <v>2578.949999758488</v>
      </c>
      <c r="I483" s="58">
        <v>43756</v>
      </c>
      <c r="J483" s="79" t="s">
        <v>305</v>
      </c>
      <c r="K483" s="477"/>
      <c r="L483" s="103">
        <f>H483</f>
        <v>2578.949999758488</v>
      </c>
      <c r="M483" s="494"/>
      <c r="N483" s="111" t="s">
        <v>269</v>
      </c>
      <c r="O483" s="483"/>
      <c r="P483" s="120">
        <f>+L483</f>
        <v>2578.949999758488</v>
      </c>
      <c r="Q483" s="465"/>
      <c r="R483" s="15"/>
    </row>
    <row r="484" spans="1:18" s="16" customFormat="1" ht="30" x14ac:dyDescent="0.25">
      <c r="A484" s="100" t="s">
        <v>474</v>
      </c>
      <c r="B484" s="474" t="s">
        <v>473</v>
      </c>
      <c r="C484" s="475"/>
      <c r="D484" s="137">
        <v>261927730</v>
      </c>
      <c r="E484" s="78">
        <v>2014</v>
      </c>
      <c r="F484" s="8">
        <f>D484/(VLOOKUP(E484,$D$930:$E$963,2,FALSE))</f>
        <v>425.20735389610388</v>
      </c>
      <c r="G484" s="2">
        <v>1</v>
      </c>
      <c r="H484" s="8">
        <f>G484*F484</f>
        <v>425.20735389610388</v>
      </c>
      <c r="I484" s="58">
        <v>41886</v>
      </c>
      <c r="J484" s="79" t="s">
        <v>305</v>
      </c>
      <c r="K484" s="477"/>
      <c r="L484" s="103">
        <f>H484</f>
        <v>425.20735389610388</v>
      </c>
      <c r="M484" s="494"/>
      <c r="N484" s="111" t="s">
        <v>269</v>
      </c>
      <c r="O484" s="483"/>
      <c r="P484" s="120"/>
      <c r="Q484" s="465"/>
      <c r="R484" s="80"/>
    </row>
    <row r="485" spans="1:18" s="16" customFormat="1" ht="48" customHeight="1" x14ac:dyDescent="0.25">
      <c r="A485" s="467" t="s">
        <v>301</v>
      </c>
      <c r="B485" s="468"/>
      <c r="C485" s="468"/>
      <c r="D485" s="468"/>
      <c r="E485" s="468"/>
      <c r="F485" s="468"/>
      <c r="G485" s="469"/>
      <c r="H485" s="45">
        <f>SUM(H483:H484)</f>
        <v>3004.157353654592</v>
      </c>
      <c r="I485" s="461" t="s">
        <v>302</v>
      </c>
      <c r="J485" s="462"/>
      <c r="K485" s="462"/>
      <c r="L485" s="462"/>
      <c r="M485" s="112"/>
      <c r="N485" s="108" t="s">
        <v>269</v>
      </c>
      <c r="O485" s="108" t="str">
        <f>IF(P485&gt;O482,"CUMPLE","NO CUMPLE")</f>
        <v>CUMPLE</v>
      </c>
      <c r="P485" s="118">
        <f>SUM(P482:P484)</f>
        <v>2578.949999758488</v>
      </c>
      <c r="Q485" s="466"/>
      <c r="R485" s="102" t="str">
        <f>+IF(AND(M482="CUMPLE",C479="CUMPLE",Q482="CUMPLE"),"HABILITADO","NO HABILITADO")</f>
        <v>HABILITADO</v>
      </c>
    </row>
    <row r="486" spans="1:18" ht="15.75" x14ac:dyDescent="0.25">
      <c r="A486" s="3"/>
      <c r="B486" s="3"/>
      <c r="C486" s="3"/>
      <c r="D486" s="3"/>
      <c r="E486" s="3"/>
      <c r="F486" s="3"/>
      <c r="G486" s="3"/>
      <c r="H486" s="3"/>
      <c r="I486" s="3"/>
      <c r="J486" s="3"/>
      <c r="K486" s="3"/>
      <c r="L486" s="3"/>
      <c r="M486" s="3"/>
      <c r="N486" s="4"/>
      <c r="O486" s="4"/>
      <c r="P486" s="4"/>
      <c r="Q486" s="4"/>
      <c r="R486" s="4"/>
    </row>
    <row r="487" spans="1:18" ht="30.75" customHeight="1" x14ac:dyDescent="0.25">
      <c r="A487" s="436">
        <f>1+A475</f>
        <v>35</v>
      </c>
      <c r="B487" s="437"/>
      <c r="C487" s="437"/>
      <c r="D487" s="438"/>
      <c r="E487" s="439" t="str">
        <f>VLOOKUP(A487,'LISTA DE OFERENTES'!$A$4:$B$84,2,FALSE)</f>
        <v>CONSORCIO POWER</v>
      </c>
      <c r="F487" s="440"/>
      <c r="G487" s="440"/>
      <c r="H487" s="440"/>
      <c r="I487" s="440"/>
      <c r="J487" s="440"/>
      <c r="K487" s="440"/>
      <c r="L487" s="440"/>
      <c r="M487" s="440"/>
      <c r="N487" s="440"/>
      <c r="O487" s="440"/>
      <c r="P487" s="440"/>
      <c r="Q487" s="440"/>
      <c r="R487" s="441"/>
    </row>
    <row r="488" spans="1:18" ht="40.5" customHeight="1" x14ac:dyDescent="0.25">
      <c r="A488" s="12" t="s">
        <v>273</v>
      </c>
      <c r="B488" s="48">
        <v>2</v>
      </c>
      <c r="C488" s="13" t="s">
        <v>274</v>
      </c>
      <c r="D488" s="44">
        <f>+$E$909</f>
        <v>3821.223606153846</v>
      </c>
      <c r="E488" s="442"/>
      <c r="F488" s="442"/>
      <c r="G488" s="442"/>
      <c r="H488" s="442"/>
      <c r="I488" s="442"/>
      <c r="J488" s="442"/>
      <c r="K488" s="442"/>
      <c r="L488" s="442"/>
      <c r="M488" s="442"/>
      <c r="N488" s="442"/>
      <c r="O488" s="442"/>
      <c r="P488" s="442"/>
      <c r="Q488" s="442"/>
      <c r="R488" s="443"/>
    </row>
    <row r="489" spans="1:18" ht="23.25" customHeight="1" x14ac:dyDescent="0.25">
      <c r="A489" s="446" t="s">
        <v>275</v>
      </c>
      <c r="B489" s="447"/>
      <c r="C489" s="99">
        <f>IF(B488&lt;3,0.75,IF(B488&lt;5,1.2,1.5))</f>
        <v>0.75</v>
      </c>
      <c r="D489" s="98">
        <f>$D$909*C489</f>
        <v>2865.9177046153845</v>
      </c>
      <c r="E489" s="442"/>
      <c r="F489" s="442"/>
      <c r="G489" s="442"/>
      <c r="H489" s="442"/>
      <c r="I489" s="442"/>
      <c r="J489" s="442"/>
      <c r="K489" s="442"/>
      <c r="L489" s="442"/>
      <c r="M489" s="442"/>
      <c r="N489" s="442"/>
      <c r="O489" s="442"/>
      <c r="P489" s="442"/>
      <c r="Q489" s="442"/>
      <c r="R489" s="443"/>
    </row>
    <row r="490" spans="1:18" ht="34.5" customHeight="1" x14ac:dyDescent="0.25">
      <c r="A490" s="446" t="s">
        <v>276</v>
      </c>
      <c r="B490" s="447"/>
      <c r="C490" s="448">
        <v>45625</v>
      </c>
      <c r="D490" s="449"/>
      <c r="E490" s="442"/>
      <c r="F490" s="442"/>
      <c r="G490" s="442"/>
      <c r="H490" s="442"/>
      <c r="I490" s="442"/>
      <c r="J490" s="442"/>
      <c r="K490" s="442"/>
      <c r="L490" s="442"/>
      <c r="M490" s="442"/>
      <c r="N490" s="442"/>
      <c r="O490" s="442"/>
      <c r="P490" s="442"/>
      <c r="Q490" s="442"/>
      <c r="R490" s="443"/>
    </row>
    <row r="491" spans="1:18" ht="33" customHeight="1" thickBot="1" x14ac:dyDescent="0.3">
      <c r="A491" s="450" t="s">
        <v>277</v>
      </c>
      <c r="B491" s="451"/>
      <c r="C491" s="452" t="str">
        <f>+IF(H498&gt;D489,"CUMPLE","NO CUMPLE")</f>
        <v>CUMPLE</v>
      </c>
      <c r="D491" s="453"/>
      <c r="E491" s="444"/>
      <c r="F491" s="444"/>
      <c r="G491" s="444"/>
      <c r="H491" s="444"/>
      <c r="I491" s="444"/>
      <c r="J491" s="444"/>
      <c r="K491" s="444"/>
      <c r="L491" s="444"/>
      <c r="M491" s="444"/>
      <c r="N491" s="444"/>
      <c r="O491" s="444"/>
      <c r="P491" s="444"/>
      <c r="Q491" s="444"/>
      <c r="R491" s="445"/>
    </row>
    <row r="492" spans="1:18" ht="55.5" customHeight="1" thickBot="1" x14ac:dyDescent="0.3">
      <c r="A492" s="497" t="s">
        <v>278</v>
      </c>
      <c r="B492" s="498"/>
      <c r="C492" s="498"/>
      <c r="D492" s="498"/>
      <c r="E492" s="498"/>
      <c r="F492" s="498"/>
      <c r="G492" s="498"/>
      <c r="H492" s="499"/>
      <c r="I492" s="124" t="s">
        <v>279</v>
      </c>
      <c r="J492" s="124" t="s">
        <v>280</v>
      </c>
      <c r="K492" s="495" t="s">
        <v>281</v>
      </c>
      <c r="L492" s="496"/>
      <c r="M492" s="463" t="s">
        <v>282</v>
      </c>
      <c r="N492" s="463" t="s">
        <v>283</v>
      </c>
      <c r="O492" s="478" t="s">
        <v>284</v>
      </c>
      <c r="P492" s="479"/>
      <c r="Q492" s="463" t="s">
        <v>285</v>
      </c>
      <c r="R492" s="470" t="s">
        <v>286</v>
      </c>
    </row>
    <row r="493" spans="1:18" ht="110.25" customHeight="1" thickBot="1" x14ac:dyDescent="0.3">
      <c r="A493" s="121" t="s">
        <v>287</v>
      </c>
      <c r="B493" s="472" t="s">
        <v>288</v>
      </c>
      <c r="C493" s="473"/>
      <c r="D493" s="123" t="s">
        <v>289</v>
      </c>
      <c r="E493" s="123" t="s">
        <v>290</v>
      </c>
      <c r="F493" s="123" t="s">
        <v>291</v>
      </c>
      <c r="G493" s="122" t="s">
        <v>292</v>
      </c>
      <c r="H493" s="122" t="s">
        <v>293</v>
      </c>
      <c r="I493" s="127" t="s">
        <v>294</v>
      </c>
      <c r="J493" s="127" t="s">
        <v>295</v>
      </c>
      <c r="K493" s="125"/>
      <c r="L493" s="126" t="s">
        <v>296</v>
      </c>
      <c r="M493" s="464"/>
      <c r="N493" s="464"/>
      <c r="O493" s="480"/>
      <c r="P493" s="481"/>
      <c r="Q493" s="464"/>
      <c r="R493" s="471"/>
    </row>
    <row r="494" spans="1:18" ht="15.75" customHeight="1" x14ac:dyDescent="0.25">
      <c r="A494" s="113" t="s">
        <v>152</v>
      </c>
      <c r="B494" s="114"/>
      <c r="C494" s="114"/>
      <c r="D494" s="114"/>
      <c r="E494" s="114"/>
      <c r="F494" s="114"/>
      <c r="G494" s="114"/>
      <c r="H494" s="114"/>
      <c r="I494" s="114"/>
      <c r="J494" s="114"/>
      <c r="K494" s="476">
        <f>$D$909/2</f>
        <v>1910.611803076923</v>
      </c>
      <c r="L494" s="115"/>
      <c r="M494" s="493" t="s">
        <v>269</v>
      </c>
      <c r="N494" s="116"/>
      <c r="O494" s="482">
        <f>$D$909*0.5</f>
        <v>1910.611803076923</v>
      </c>
      <c r="P494" s="119"/>
      <c r="Q494" s="465" t="str">
        <f>IF(AND(N498="CUMPLE",O498="CUMPLE"),"CUMPLE","NO CUMPLE")</f>
        <v>CUMPLE</v>
      </c>
      <c r="R494" s="117"/>
    </row>
    <row r="495" spans="1:18" s="16" customFormat="1" ht="30" x14ac:dyDescent="0.25">
      <c r="A495" s="100" t="s">
        <v>475</v>
      </c>
      <c r="B495" s="474" t="s">
        <v>476</v>
      </c>
      <c r="C495" s="475"/>
      <c r="D495" s="137">
        <v>3414209263</v>
      </c>
      <c r="E495" s="78">
        <v>2022</v>
      </c>
      <c r="F495" s="8">
        <v>3414.2</v>
      </c>
      <c r="G495" s="2">
        <v>0.6</v>
      </c>
      <c r="H495" s="8">
        <f>G495*F495</f>
        <v>2048.52</v>
      </c>
      <c r="I495" s="58">
        <v>44895</v>
      </c>
      <c r="J495" s="79" t="s">
        <v>305</v>
      </c>
      <c r="K495" s="477"/>
      <c r="L495" s="103">
        <f>H495</f>
        <v>2048.52</v>
      </c>
      <c r="M495" s="494"/>
      <c r="N495" s="111" t="s">
        <v>269</v>
      </c>
      <c r="O495" s="483"/>
      <c r="P495" s="120"/>
      <c r="Q495" s="465"/>
      <c r="R495" s="15"/>
    </row>
    <row r="496" spans="1:18" ht="15.75" customHeight="1" x14ac:dyDescent="0.25">
      <c r="A496" s="113" t="s">
        <v>153</v>
      </c>
      <c r="B496" s="114" t="s">
        <v>477</v>
      </c>
      <c r="C496" s="114"/>
      <c r="D496" s="114"/>
      <c r="E496" s="114"/>
      <c r="F496" s="114"/>
      <c r="G496" s="114"/>
      <c r="H496" s="114"/>
      <c r="I496" s="114"/>
      <c r="J496" s="114"/>
      <c r="K496" s="477"/>
      <c r="L496" s="115"/>
      <c r="M496" s="494"/>
      <c r="N496" s="116"/>
      <c r="O496" s="483"/>
      <c r="P496" s="119"/>
      <c r="Q496" s="465"/>
      <c r="R496" s="117"/>
    </row>
    <row r="497" spans="1:18" s="16" customFormat="1" ht="30" x14ac:dyDescent="0.25">
      <c r="A497" s="100" t="s">
        <v>478</v>
      </c>
      <c r="B497" s="474" t="s">
        <v>479</v>
      </c>
      <c r="C497" s="475"/>
      <c r="D497" s="137">
        <v>15230677989</v>
      </c>
      <c r="E497" s="78">
        <v>2022</v>
      </c>
      <c r="F497" s="8">
        <v>15230.67</v>
      </c>
      <c r="G497" s="2">
        <v>0.4</v>
      </c>
      <c r="H497" s="8">
        <f>G497*F497</f>
        <v>6092.268</v>
      </c>
      <c r="I497" s="58">
        <v>44717</v>
      </c>
      <c r="J497" s="79" t="s">
        <v>305</v>
      </c>
      <c r="K497" s="477"/>
      <c r="L497" s="103">
        <f>H497</f>
        <v>6092.268</v>
      </c>
      <c r="M497" s="494"/>
      <c r="N497" s="111" t="s">
        <v>269</v>
      </c>
      <c r="O497" s="483"/>
      <c r="P497" s="120">
        <f>+L497</f>
        <v>6092.268</v>
      </c>
      <c r="Q497" s="465"/>
      <c r="R497" s="15"/>
    </row>
    <row r="498" spans="1:18" s="16" customFormat="1" ht="48" customHeight="1" x14ac:dyDescent="0.25">
      <c r="A498" s="467" t="s">
        <v>301</v>
      </c>
      <c r="B498" s="468"/>
      <c r="C498" s="468"/>
      <c r="D498" s="468"/>
      <c r="E498" s="468"/>
      <c r="F498" s="468"/>
      <c r="G498" s="469"/>
      <c r="H498" s="45">
        <f>SUM(H495:H497)</f>
        <v>8140.7880000000005</v>
      </c>
      <c r="I498" s="461" t="s">
        <v>302</v>
      </c>
      <c r="J498" s="462"/>
      <c r="K498" s="462"/>
      <c r="L498" s="462"/>
      <c r="M498" s="112"/>
      <c r="N498" s="108" t="s">
        <v>269</v>
      </c>
      <c r="O498" s="108" t="str">
        <f>IF(P498&gt;O494,"CUMPLE","NO CUMPLE")</f>
        <v>CUMPLE</v>
      </c>
      <c r="P498" s="118">
        <f>SUM(P494:P497)</f>
        <v>6092.268</v>
      </c>
      <c r="Q498" s="466"/>
      <c r="R498" s="102" t="str">
        <f>+IF(AND(M494="CUMPLE",C491="CUMPLE",Q494="CUMPLE"),"HABILITADO","NO HABILITADO")</f>
        <v>HABILITADO</v>
      </c>
    </row>
    <row r="499" spans="1:18" ht="16.5" thickBot="1" x14ac:dyDescent="0.3">
      <c r="A499" s="3"/>
      <c r="B499" s="3"/>
      <c r="C499" s="3"/>
      <c r="D499" s="3"/>
      <c r="E499" s="3"/>
      <c r="F499" s="3"/>
      <c r="G499" s="3"/>
      <c r="H499" s="3"/>
      <c r="I499" s="3"/>
      <c r="J499" s="3"/>
      <c r="K499" s="3"/>
      <c r="L499" s="3"/>
      <c r="M499" s="3"/>
      <c r="N499" s="4"/>
      <c r="O499" s="4"/>
      <c r="P499" s="4"/>
      <c r="Q499" s="4"/>
      <c r="R499" s="4"/>
    </row>
    <row r="500" spans="1:18" ht="30.75" customHeight="1" thickBot="1" x14ac:dyDescent="0.3">
      <c r="A500" s="436">
        <f>1+A487</f>
        <v>36</v>
      </c>
      <c r="B500" s="437"/>
      <c r="C500" s="437"/>
      <c r="D500" s="438"/>
      <c r="E500" s="439" t="str">
        <f>VLOOKUP(A500,'LISTA DE OFERENTES'!$A$4:$B$84,2,FALSE)</f>
        <v>CONSORCIO GR 2024</v>
      </c>
      <c r="F500" s="440"/>
      <c r="G500" s="440"/>
      <c r="H500" s="440"/>
      <c r="I500" s="440"/>
      <c r="J500" s="440"/>
      <c r="K500" s="440"/>
      <c r="L500" s="440"/>
      <c r="M500" s="440"/>
      <c r="N500" s="440"/>
      <c r="O500" s="440"/>
      <c r="P500" s="440"/>
      <c r="Q500" s="440"/>
      <c r="R500" s="441"/>
    </row>
    <row r="501" spans="1:18" ht="40.5" customHeight="1" x14ac:dyDescent="0.25">
      <c r="A501" s="12" t="s">
        <v>273</v>
      </c>
      <c r="B501" s="48">
        <v>5</v>
      </c>
      <c r="C501" s="13" t="s">
        <v>274</v>
      </c>
      <c r="D501" s="44">
        <f>+$E$909</f>
        <v>3821.223606153846</v>
      </c>
      <c r="E501" s="442"/>
      <c r="F501" s="442"/>
      <c r="G501" s="442"/>
      <c r="H501" s="442"/>
      <c r="I501" s="442"/>
      <c r="J501" s="442"/>
      <c r="K501" s="442"/>
      <c r="L501" s="442"/>
      <c r="M501" s="442"/>
      <c r="N501" s="442"/>
      <c r="O501" s="442"/>
      <c r="P501" s="442"/>
      <c r="Q501" s="442"/>
      <c r="R501" s="443"/>
    </row>
    <row r="502" spans="1:18" ht="23.25" customHeight="1" x14ac:dyDescent="0.25">
      <c r="A502" s="446" t="s">
        <v>275</v>
      </c>
      <c r="B502" s="447"/>
      <c r="C502" s="99">
        <f>IF(B501&lt;3,0.75,IF(B501&lt;5,1.2,1.5))</f>
        <v>1.5</v>
      </c>
      <c r="D502" s="98">
        <f>$D$909*C502</f>
        <v>5731.8354092307691</v>
      </c>
      <c r="E502" s="442"/>
      <c r="F502" s="442"/>
      <c r="G502" s="442"/>
      <c r="H502" s="442"/>
      <c r="I502" s="442"/>
      <c r="J502" s="442"/>
      <c r="K502" s="442"/>
      <c r="L502" s="442"/>
      <c r="M502" s="442"/>
      <c r="N502" s="442"/>
      <c r="O502" s="442"/>
      <c r="P502" s="442"/>
      <c r="Q502" s="442"/>
      <c r="R502" s="443"/>
    </row>
    <row r="503" spans="1:18" ht="34.5" customHeight="1" x14ac:dyDescent="0.25">
      <c r="A503" s="446" t="s">
        <v>276</v>
      </c>
      <c r="B503" s="447"/>
      <c r="C503" s="448">
        <v>45625</v>
      </c>
      <c r="D503" s="449"/>
      <c r="E503" s="442"/>
      <c r="F503" s="442"/>
      <c r="G503" s="442"/>
      <c r="H503" s="442"/>
      <c r="I503" s="442"/>
      <c r="J503" s="442"/>
      <c r="K503" s="442"/>
      <c r="L503" s="442"/>
      <c r="M503" s="442"/>
      <c r="N503" s="442"/>
      <c r="O503" s="442"/>
      <c r="P503" s="442"/>
      <c r="Q503" s="442"/>
      <c r="R503" s="443"/>
    </row>
    <row r="504" spans="1:18" ht="33" customHeight="1" thickBot="1" x14ac:dyDescent="0.3">
      <c r="A504" s="450" t="s">
        <v>277</v>
      </c>
      <c r="B504" s="451"/>
      <c r="C504" s="452" t="str">
        <f>+IF(H514&gt;D502,"CUMPLE","NO CUMPLE")</f>
        <v>CUMPLE</v>
      </c>
      <c r="D504" s="453"/>
      <c r="E504" s="444"/>
      <c r="F504" s="444"/>
      <c r="G504" s="444"/>
      <c r="H504" s="444"/>
      <c r="I504" s="444"/>
      <c r="J504" s="444"/>
      <c r="K504" s="444"/>
      <c r="L504" s="444"/>
      <c r="M504" s="444"/>
      <c r="N504" s="444"/>
      <c r="O504" s="444"/>
      <c r="P504" s="444"/>
      <c r="Q504" s="444"/>
      <c r="R504" s="445"/>
    </row>
    <row r="505" spans="1:18" ht="55.5" customHeight="1" thickBot="1" x14ac:dyDescent="0.3">
      <c r="A505" s="497" t="s">
        <v>278</v>
      </c>
      <c r="B505" s="498"/>
      <c r="C505" s="498"/>
      <c r="D505" s="498"/>
      <c r="E505" s="498"/>
      <c r="F505" s="498"/>
      <c r="G505" s="498"/>
      <c r="H505" s="499"/>
      <c r="I505" s="124" t="s">
        <v>279</v>
      </c>
      <c r="J505" s="124" t="s">
        <v>280</v>
      </c>
      <c r="K505" s="495" t="s">
        <v>281</v>
      </c>
      <c r="L505" s="496"/>
      <c r="M505" s="463" t="s">
        <v>282</v>
      </c>
      <c r="N505" s="463" t="s">
        <v>283</v>
      </c>
      <c r="O505" s="478" t="s">
        <v>284</v>
      </c>
      <c r="P505" s="479"/>
      <c r="Q505" s="463" t="s">
        <v>285</v>
      </c>
      <c r="R505" s="470" t="s">
        <v>286</v>
      </c>
    </row>
    <row r="506" spans="1:18" ht="110.25" customHeight="1" thickBot="1" x14ac:dyDescent="0.3">
      <c r="A506" s="121" t="s">
        <v>287</v>
      </c>
      <c r="B506" s="472" t="s">
        <v>288</v>
      </c>
      <c r="C506" s="473"/>
      <c r="D506" s="123" t="s">
        <v>289</v>
      </c>
      <c r="E506" s="123" t="s">
        <v>290</v>
      </c>
      <c r="F506" s="123" t="s">
        <v>291</v>
      </c>
      <c r="G506" s="122" t="s">
        <v>292</v>
      </c>
      <c r="H506" s="122" t="s">
        <v>293</v>
      </c>
      <c r="I506" s="127" t="s">
        <v>294</v>
      </c>
      <c r="J506" s="127" t="s">
        <v>295</v>
      </c>
      <c r="K506" s="125"/>
      <c r="L506" s="126" t="s">
        <v>296</v>
      </c>
      <c r="M506" s="464"/>
      <c r="N506" s="464"/>
      <c r="O506" s="480"/>
      <c r="P506" s="481"/>
      <c r="Q506" s="464"/>
      <c r="R506" s="471"/>
    </row>
    <row r="507" spans="1:18" ht="15.75" customHeight="1" x14ac:dyDescent="0.25">
      <c r="A507" s="113" t="s">
        <v>156</v>
      </c>
      <c r="B507" s="114"/>
      <c r="C507" s="114"/>
      <c r="D507" s="114"/>
      <c r="E507" s="114"/>
      <c r="F507" s="114"/>
      <c r="G507" s="114"/>
      <c r="H507" s="114"/>
      <c r="I507" s="114"/>
      <c r="J507" s="114"/>
      <c r="K507" s="476">
        <f>$D$909/2</f>
        <v>1910.611803076923</v>
      </c>
      <c r="L507" s="115"/>
      <c r="M507" s="493" t="s">
        <v>269</v>
      </c>
      <c r="N507" s="116"/>
      <c r="O507" s="482" t="s">
        <v>480</v>
      </c>
      <c r="P507" s="119"/>
      <c r="Q507" s="465" t="str">
        <f>IF(AND(N514="CUMPLE",O514="CUMPLE"),"CUMPLE","NO CUMPLE")</f>
        <v>CUMPLE</v>
      </c>
      <c r="R507" s="117"/>
    </row>
    <row r="508" spans="1:18" s="16" customFormat="1" ht="30" x14ac:dyDescent="0.25">
      <c r="A508" s="100" t="s">
        <v>481</v>
      </c>
      <c r="B508" s="474" t="s">
        <v>482</v>
      </c>
      <c r="C508" s="475"/>
      <c r="D508" s="137">
        <v>6105611932</v>
      </c>
      <c r="E508" s="78">
        <v>2016</v>
      </c>
      <c r="F508" s="8">
        <v>8855.7199999999993</v>
      </c>
      <c r="G508" s="2">
        <v>0.5</v>
      </c>
      <c r="H508" s="8">
        <f>G508*F508</f>
        <v>4427.8599999999997</v>
      </c>
      <c r="I508" s="58">
        <v>42814</v>
      </c>
      <c r="J508" s="79" t="s">
        <v>305</v>
      </c>
      <c r="K508" s="477"/>
      <c r="L508" s="103">
        <f>H508</f>
        <v>4427.8599999999997</v>
      </c>
      <c r="M508" s="494"/>
      <c r="N508" s="111" t="s">
        <v>269</v>
      </c>
      <c r="O508" s="483"/>
      <c r="P508" s="120"/>
      <c r="Q508" s="465"/>
      <c r="R508" s="154"/>
    </row>
    <row r="509" spans="1:18" s="16" customFormat="1" ht="147.75" customHeight="1" x14ac:dyDescent="0.25">
      <c r="A509" s="100" t="s">
        <v>483</v>
      </c>
      <c r="B509" s="474" t="s">
        <v>484</v>
      </c>
      <c r="C509" s="475"/>
      <c r="D509" s="137">
        <v>5587937714</v>
      </c>
      <c r="E509" s="78">
        <v>2015</v>
      </c>
      <c r="F509" s="8">
        <v>8672.2000000000007</v>
      </c>
      <c r="G509" s="2">
        <v>0.95</v>
      </c>
      <c r="H509" s="8">
        <f>G509*F509</f>
        <v>8238.59</v>
      </c>
      <c r="I509" s="58">
        <v>42124</v>
      </c>
      <c r="J509" s="79" t="s">
        <v>305</v>
      </c>
      <c r="K509" s="477"/>
      <c r="L509" s="103">
        <f>H509</f>
        <v>8238.59</v>
      </c>
      <c r="M509" s="494"/>
      <c r="N509" s="111" t="s">
        <v>269</v>
      </c>
      <c r="O509" s="483"/>
      <c r="P509" s="120">
        <f>+L509</f>
        <v>8238.59</v>
      </c>
      <c r="Q509" s="465"/>
      <c r="R509" s="80"/>
    </row>
    <row r="510" spans="1:18" s="16" customFormat="1" ht="54.75" customHeight="1" x14ac:dyDescent="0.25">
      <c r="A510" s="100" t="s">
        <v>485</v>
      </c>
      <c r="B510" s="474" t="s">
        <v>486</v>
      </c>
      <c r="C510" s="475"/>
      <c r="D510" s="137">
        <v>6555085503</v>
      </c>
      <c r="E510" s="78">
        <v>2013</v>
      </c>
      <c r="F510" s="8">
        <f>D510/(VLOOKUP(E510,$D$930:$E$963,2,FALSE))</f>
        <v>11119.737918575063</v>
      </c>
      <c r="G510" s="2">
        <v>0.5</v>
      </c>
      <c r="H510" s="8">
        <f>G510*F510</f>
        <v>5559.8689592875317</v>
      </c>
      <c r="I510" s="58">
        <v>41369</v>
      </c>
      <c r="J510" s="79" t="s">
        <v>305</v>
      </c>
      <c r="K510" s="477"/>
      <c r="L510" s="103">
        <f>H510</f>
        <v>5559.8689592875317</v>
      </c>
      <c r="M510" s="494"/>
      <c r="N510" s="111" t="s">
        <v>269</v>
      </c>
      <c r="O510" s="483"/>
      <c r="P510" s="120"/>
      <c r="Q510" s="465"/>
      <c r="R510" s="15"/>
    </row>
    <row r="511" spans="1:18" s="16" customFormat="1" ht="48.75" customHeight="1" x14ac:dyDescent="0.25">
      <c r="A511" s="100" t="s">
        <v>487</v>
      </c>
      <c r="B511" s="474" t="s">
        <v>486</v>
      </c>
      <c r="C511" s="475"/>
      <c r="D511" s="137">
        <v>5201855640</v>
      </c>
      <c r="E511" s="78">
        <v>2012</v>
      </c>
      <c r="F511" s="8">
        <f>D511/(VLOOKUP(E511,$D$930:$E$963,2,FALSE))</f>
        <v>9179.2052938062461</v>
      </c>
      <c r="G511" s="2">
        <v>0.5</v>
      </c>
      <c r="H511" s="8">
        <f>G511*F511</f>
        <v>4589.6026469031231</v>
      </c>
      <c r="I511" s="58">
        <v>41250</v>
      </c>
      <c r="J511" s="79" t="s">
        <v>305</v>
      </c>
      <c r="K511" s="477"/>
      <c r="L511" s="103">
        <f>H511</f>
        <v>4589.6026469031231</v>
      </c>
      <c r="M511" s="494"/>
      <c r="N511" s="111" t="s">
        <v>269</v>
      </c>
      <c r="O511" s="483"/>
      <c r="P511" s="120"/>
      <c r="Q511" s="465"/>
      <c r="R511" s="80"/>
    </row>
    <row r="512" spans="1:18" ht="15.75" customHeight="1" x14ac:dyDescent="0.25">
      <c r="A512" s="101" t="s">
        <v>157</v>
      </c>
      <c r="B512" s="510"/>
      <c r="C512" s="511"/>
      <c r="D512" s="49"/>
      <c r="E512" s="49"/>
      <c r="F512" s="49"/>
      <c r="G512" s="49"/>
      <c r="H512" s="75"/>
      <c r="I512" s="49"/>
      <c r="J512" s="50"/>
      <c r="K512" s="477"/>
      <c r="L512" s="107"/>
      <c r="M512" s="494"/>
      <c r="N512" s="110"/>
      <c r="O512" s="483"/>
      <c r="P512" s="109"/>
      <c r="Q512" s="465"/>
      <c r="R512" s="51"/>
    </row>
    <row r="513" spans="1:18" s="16" customFormat="1" ht="94.5" customHeight="1" x14ac:dyDescent="0.25">
      <c r="A513" s="100" t="s">
        <v>488</v>
      </c>
      <c r="B513" s="474" t="s">
        <v>489</v>
      </c>
      <c r="C513" s="475"/>
      <c r="D513" s="137">
        <v>5865555592</v>
      </c>
      <c r="E513" s="78">
        <v>2018</v>
      </c>
      <c r="F513" s="8">
        <f>D513/(VLOOKUP(E513,$D$930:$E$963,2,FALSE))</f>
        <v>7507.9880395575246</v>
      </c>
      <c r="G513" s="2">
        <v>0.2</v>
      </c>
      <c r="H513" s="8">
        <f>G513*F513</f>
        <v>1501.5976079115051</v>
      </c>
      <c r="I513" s="58">
        <v>43445</v>
      </c>
      <c r="J513" s="79" t="s">
        <v>305</v>
      </c>
      <c r="K513" s="477"/>
      <c r="L513" s="103">
        <f>H513</f>
        <v>1501.5976079115051</v>
      </c>
      <c r="M513" s="494"/>
      <c r="N513" s="111" t="s">
        <v>269</v>
      </c>
      <c r="O513" s="483"/>
      <c r="P513" s="120"/>
      <c r="Q513" s="465"/>
      <c r="R513" s="150"/>
    </row>
    <row r="514" spans="1:18" s="16" customFormat="1" ht="48" customHeight="1" x14ac:dyDescent="0.25">
      <c r="A514" s="467" t="s">
        <v>301</v>
      </c>
      <c r="B514" s="468"/>
      <c r="C514" s="468"/>
      <c r="D514" s="468"/>
      <c r="E514" s="468"/>
      <c r="F514" s="468"/>
      <c r="G514" s="469"/>
      <c r="H514" s="45">
        <f>SUM(H508:H513)</f>
        <v>24317.519214102162</v>
      </c>
      <c r="I514" s="461" t="s">
        <v>302</v>
      </c>
      <c r="J514" s="462"/>
      <c r="K514" s="462"/>
      <c r="L514" s="462"/>
      <c r="M514" s="112"/>
      <c r="N514" s="108" t="s">
        <v>269</v>
      </c>
      <c r="O514" s="108" t="s">
        <v>269</v>
      </c>
      <c r="P514" s="118">
        <f>SUM(P507:P513)</f>
        <v>8238.59</v>
      </c>
      <c r="Q514" s="466"/>
      <c r="R514" s="102" t="str">
        <f>+IF(AND(M507="CUMPLE",C504="CUMPLE",Q507="CUMPLE"),"HABILITADO","NO HABILITADO")</f>
        <v>HABILITADO</v>
      </c>
    </row>
    <row r="515" spans="1:18" ht="16.5" thickBot="1" x14ac:dyDescent="0.3">
      <c r="A515" s="3"/>
      <c r="B515" s="3"/>
      <c r="C515" s="3"/>
      <c r="D515" s="3"/>
      <c r="E515" s="3"/>
      <c r="F515" s="3"/>
      <c r="G515" s="3"/>
      <c r="H515" s="3"/>
      <c r="I515" s="3"/>
      <c r="J515" s="3"/>
      <c r="K515" s="3"/>
      <c r="L515" s="3"/>
      <c r="M515" s="3"/>
      <c r="N515" s="4"/>
      <c r="O515" s="4"/>
      <c r="P515" s="4"/>
      <c r="Q515" s="4"/>
      <c r="R515" s="4"/>
    </row>
    <row r="516" spans="1:18" ht="30.75" customHeight="1" thickBot="1" x14ac:dyDescent="0.3">
      <c r="A516" s="436">
        <f>1+A500</f>
        <v>37</v>
      </c>
      <c r="B516" s="437"/>
      <c r="C516" s="437"/>
      <c r="D516" s="438"/>
      <c r="E516" s="439" t="str">
        <f>VLOOKUP(A516,'LISTA DE OFERENTES'!$A$4:$B$84,2,FALSE)</f>
        <v>CONSORCIO SAN ANTONIO</v>
      </c>
      <c r="F516" s="440"/>
      <c r="G516" s="440"/>
      <c r="H516" s="440"/>
      <c r="I516" s="440"/>
      <c r="J516" s="440"/>
      <c r="K516" s="440"/>
      <c r="L516" s="440"/>
      <c r="M516" s="440"/>
      <c r="N516" s="440"/>
      <c r="O516" s="440"/>
      <c r="P516" s="440"/>
      <c r="Q516" s="440"/>
      <c r="R516" s="441"/>
    </row>
    <row r="517" spans="1:18" ht="40.5" customHeight="1" x14ac:dyDescent="0.25">
      <c r="A517" s="12" t="s">
        <v>273</v>
      </c>
      <c r="B517" s="48">
        <v>2</v>
      </c>
      <c r="C517" s="13" t="s">
        <v>274</v>
      </c>
      <c r="D517" s="44">
        <f>+$E$909</f>
        <v>3821.223606153846</v>
      </c>
      <c r="E517" s="442"/>
      <c r="F517" s="442"/>
      <c r="G517" s="442"/>
      <c r="H517" s="442"/>
      <c r="I517" s="442"/>
      <c r="J517" s="442"/>
      <c r="K517" s="442"/>
      <c r="L517" s="442"/>
      <c r="M517" s="442"/>
      <c r="N517" s="442"/>
      <c r="O517" s="442"/>
      <c r="P517" s="442"/>
      <c r="Q517" s="442"/>
      <c r="R517" s="443"/>
    </row>
    <row r="518" spans="1:18" ht="23.25" customHeight="1" x14ac:dyDescent="0.25">
      <c r="A518" s="446" t="s">
        <v>275</v>
      </c>
      <c r="B518" s="447"/>
      <c r="C518" s="99">
        <f>IF(B517&lt;3,0.75,IF(B517&lt;5,1.2,1.5))</f>
        <v>0.75</v>
      </c>
      <c r="D518" s="98">
        <f>$D$909*C518</f>
        <v>2865.9177046153845</v>
      </c>
      <c r="E518" s="442"/>
      <c r="F518" s="442"/>
      <c r="G518" s="442"/>
      <c r="H518" s="442"/>
      <c r="I518" s="442"/>
      <c r="J518" s="442"/>
      <c r="K518" s="442"/>
      <c r="L518" s="442"/>
      <c r="M518" s="442"/>
      <c r="N518" s="442"/>
      <c r="O518" s="442"/>
      <c r="P518" s="442"/>
      <c r="Q518" s="442"/>
      <c r="R518" s="443"/>
    </row>
    <row r="519" spans="1:18" ht="34.5" customHeight="1" x14ac:dyDescent="0.25">
      <c r="A519" s="446" t="s">
        <v>276</v>
      </c>
      <c r="B519" s="447"/>
      <c r="C519" s="448">
        <v>45625</v>
      </c>
      <c r="D519" s="449"/>
      <c r="E519" s="442"/>
      <c r="F519" s="442"/>
      <c r="G519" s="442"/>
      <c r="H519" s="442"/>
      <c r="I519" s="442"/>
      <c r="J519" s="442"/>
      <c r="K519" s="442"/>
      <c r="L519" s="442"/>
      <c r="M519" s="442"/>
      <c r="N519" s="442"/>
      <c r="O519" s="442"/>
      <c r="P519" s="442"/>
      <c r="Q519" s="442"/>
      <c r="R519" s="443"/>
    </row>
    <row r="520" spans="1:18" ht="33" customHeight="1" thickBot="1" x14ac:dyDescent="0.3">
      <c r="A520" s="450" t="s">
        <v>277</v>
      </c>
      <c r="B520" s="451"/>
      <c r="C520" s="452" t="str">
        <f>+IF(H526&gt;D518,"CUMPLE","NO CUMPLE")</f>
        <v>CUMPLE</v>
      </c>
      <c r="D520" s="453"/>
      <c r="E520" s="444"/>
      <c r="F520" s="444"/>
      <c r="G520" s="444"/>
      <c r="H520" s="444"/>
      <c r="I520" s="444"/>
      <c r="J520" s="444"/>
      <c r="K520" s="444"/>
      <c r="L520" s="444"/>
      <c r="M520" s="444"/>
      <c r="N520" s="444"/>
      <c r="O520" s="444"/>
      <c r="P520" s="444"/>
      <c r="Q520" s="444"/>
      <c r="R520" s="445"/>
    </row>
    <row r="521" spans="1:18" ht="55.5" customHeight="1" thickBot="1" x14ac:dyDescent="0.3">
      <c r="A521" s="497" t="s">
        <v>278</v>
      </c>
      <c r="B521" s="498"/>
      <c r="C521" s="498"/>
      <c r="D521" s="498"/>
      <c r="E521" s="498"/>
      <c r="F521" s="498"/>
      <c r="G521" s="498"/>
      <c r="H521" s="499"/>
      <c r="I521" s="124" t="s">
        <v>279</v>
      </c>
      <c r="J521" s="124" t="s">
        <v>280</v>
      </c>
      <c r="K521" s="495" t="s">
        <v>281</v>
      </c>
      <c r="L521" s="496"/>
      <c r="M521" s="463" t="s">
        <v>282</v>
      </c>
      <c r="N521" s="463" t="s">
        <v>283</v>
      </c>
      <c r="O521" s="478" t="s">
        <v>284</v>
      </c>
      <c r="P521" s="479"/>
      <c r="Q521" s="463" t="s">
        <v>285</v>
      </c>
      <c r="R521" s="470" t="s">
        <v>286</v>
      </c>
    </row>
    <row r="522" spans="1:18" ht="110.25" customHeight="1" thickBot="1" x14ac:dyDescent="0.3">
      <c r="A522" s="121" t="s">
        <v>287</v>
      </c>
      <c r="B522" s="472" t="s">
        <v>288</v>
      </c>
      <c r="C522" s="473"/>
      <c r="D522" s="123" t="s">
        <v>289</v>
      </c>
      <c r="E522" s="123" t="s">
        <v>290</v>
      </c>
      <c r="F522" s="123" t="s">
        <v>291</v>
      </c>
      <c r="G522" s="122" t="s">
        <v>292</v>
      </c>
      <c r="H522" s="122" t="s">
        <v>293</v>
      </c>
      <c r="I522" s="127" t="s">
        <v>294</v>
      </c>
      <c r="J522" s="127" t="s">
        <v>295</v>
      </c>
      <c r="K522" s="125"/>
      <c r="L522" s="126" t="s">
        <v>296</v>
      </c>
      <c r="M522" s="464"/>
      <c r="N522" s="464"/>
      <c r="O522" s="480"/>
      <c r="P522" s="481"/>
      <c r="Q522" s="464"/>
      <c r="R522" s="471"/>
    </row>
    <row r="523" spans="1:18" ht="15.75" customHeight="1" x14ac:dyDescent="0.25">
      <c r="A523" s="113" t="s">
        <v>160</v>
      </c>
      <c r="B523" s="114"/>
      <c r="C523" s="114"/>
      <c r="D523" s="114"/>
      <c r="E523" s="114"/>
      <c r="F523" s="114"/>
      <c r="G523" s="114"/>
      <c r="H523" s="114"/>
      <c r="I523" s="114"/>
      <c r="J523" s="114"/>
      <c r="K523" s="476">
        <f>$D$909/2</f>
        <v>1910.611803076923</v>
      </c>
      <c r="L523" s="115"/>
      <c r="M523" s="493" t="s">
        <v>269</v>
      </c>
      <c r="N523" s="116"/>
      <c r="O523" s="482">
        <f>$D$909*0.5</f>
        <v>1910.611803076923</v>
      </c>
      <c r="P523" s="119"/>
      <c r="Q523" s="465" t="str">
        <f>IF(AND(N526="CUMPLE",O526="CUMPLE"),"CUMPLE","NO CUMPLE")</f>
        <v>CUMPLE</v>
      </c>
      <c r="R523" s="117"/>
    </row>
    <row r="524" spans="1:18" s="16" customFormat="1" ht="45" x14ac:dyDescent="0.25">
      <c r="A524" s="100" t="s">
        <v>490</v>
      </c>
      <c r="B524" s="474" t="s">
        <v>491</v>
      </c>
      <c r="C524" s="475"/>
      <c r="D524" s="137">
        <v>5060774691</v>
      </c>
      <c r="E524" s="78">
        <v>2017</v>
      </c>
      <c r="F524" s="8">
        <f>D524/(VLOOKUP(E524,$D$930:$E$963,2,FALSE))</f>
        <v>6860.048895443646</v>
      </c>
      <c r="G524" s="2">
        <v>1</v>
      </c>
      <c r="H524" s="8">
        <f>G524*F524</f>
        <v>6860.048895443646</v>
      </c>
      <c r="I524" s="58">
        <v>43026</v>
      </c>
      <c r="J524" s="79" t="s">
        <v>305</v>
      </c>
      <c r="K524" s="477"/>
      <c r="L524" s="103">
        <f>H524</f>
        <v>6860.048895443646</v>
      </c>
      <c r="M524" s="494"/>
      <c r="N524" s="155" t="s">
        <v>269</v>
      </c>
      <c r="O524" s="483"/>
      <c r="P524" s="120"/>
      <c r="Q524" s="465"/>
      <c r="R524" s="15"/>
    </row>
    <row r="525" spans="1:18" s="16" customFormat="1" ht="129" customHeight="1" x14ac:dyDescent="0.25">
      <c r="A525" s="100" t="s">
        <v>492</v>
      </c>
      <c r="B525" s="474" t="s">
        <v>493</v>
      </c>
      <c r="C525" s="475"/>
      <c r="D525" s="137">
        <v>13874390399</v>
      </c>
      <c r="E525" s="78">
        <v>2015</v>
      </c>
      <c r="F525" s="8">
        <f>D525/(VLOOKUP(E525,$D$930:$E$963,2,FALSE))</f>
        <v>21532.382088926825</v>
      </c>
      <c r="G525" s="2">
        <v>0.45</v>
      </c>
      <c r="H525" s="8">
        <f>G525*F525</f>
        <v>9689.571940017071</v>
      </c>
      <c r="I525" s="58">
        <v>42090</v>
      </c>
      <c r="J525" s="79" t="s">
        <v>305</v>
      </c>
      <c r="K525" s="477"/>
      <c r="L525" s="103">
        <f>H525</f>
        <v>9689.571940017071</v>
      </c>
      <c r="M525" s="494"/>
      <c r="N525" s="156" t="s">
        <v>269</v>
      </c>
      <c r="O525" s="483"/>
      <c r="P525" s="120">
        <f>+L525</f>
        <v>9689.571940017071</v>
      </c>
      <c r="Q525" s="465"/>
      <c r="R525" s="80"/>
    </row>
    <row r="526" spans="1:18" s="16" customFormat="1" ht="48" customHeight="1" x14ac:dyDescent="0.25">
      <c r="A526" s="467" t="s">
        <v>301</v>
      </c>
      <c r="B526" s="468"/>
      <c r="C526" s="468"/>
      <c r="D526" s="468"/>
      <c r="E526" s="468"/>
      <c r="F526" s="468"/>
      <c r="G526" s="469"/>
      <c r="H526" s="45">
        <f>SUM(H524:H525)</f>
        <v>16549.620835460715</v>
      </c>
      <c r="I526" s="461" t="s">
        <v>302</v>
      </c>
      <c r="J526" s="462"/>
      <c r="K526" s="462"/>
      <c r="L526" s="462"/>
      <c r="M526" s="112"/>
      <c r="N526" s="108" t="s">
        <v>269</v>
      </c>
      <c r="O526" s="108" t="str">
        <f>IF(P526&gt;O523,"CUMPLE","NO CUMPLE")</f>
        <v>CUMPLE</v>
      </c>
      <c r="P526" s="118">
        <f>SUM(P523:P525)</f>
        <v>9689.571940017071</v>
      </c>
      <c r="Q526" s="466"/>
      <c r="R526" s="102" t="str">
        <f>+IF(AND(M523="CUMPLE",C520="CUMPLE",Q523="CUMPLE"),"HABILITADO","NO HABILITADO")</f>
        <v>HABILITADO</v>
      </c>
    </row>
    <row r="527" spans="1:18" ht="16.5" thickBot="1" x14ac:dyDescent="0.3">
      <c r="A527" s="3"/>
      <c r="B527" s="3"/>
      <c r="C527" s="3"/>
      <c r="D527" s="3"/>
      <c r="E527" s="3"/>
      <c r="F527" s="3"/>
      <c r="G527" s="3"/>
      <c r="H527" s="3"/>
      <c r="I527" s="3"/>
      <c r="J527" s="3"/>
      <c r="K527" s="3"/>
      <c r="L527" s="3"/>
      <c r="M527" s="3"/>
      <c r="N527" s="4"/>
      <c r="O527" s="4"/>
      <c r="P527" s="4"/>
      <c r="Q527" s="4"/>
      <c r="R527" s="4"/>
    </row>
    <row r="528" spans="1:18" ht="30.75" customHeight="1" thickBot="1" x14ac:dyDescent="0.3">
      <c r="A528" s="436">
        <f>1+A516</f>
        <v>38</v>
      </c>
      <c r="B528" s="437"/>
      <c r="C528" s="437"/>
      <c r="D528" s="438"/>
      <c r="E528" s="439" t="str">
        <f>VLOOKUP(A528,'LISTA DE OFERENTES'!$A$4:$B$84,2,FALSE)</f>
        <v>CONSORCIO SAN BENITO</v>
      </c>
      <c r="F528" s="440"/>
      <c r="G528" s="440"/>
      <c r="H528" s="440"/>
      <c r="I528" s="440"/>
      <c r="J528" s="440"/>
      <c r="K528" s="440"/>
      <c r="L528" s="440"/>
      <c r="M528" s="440"/>
      <c r="N528" s="440"/>
      <c r="O528" s="440"/>
      <c r="P528" s="440"/>
      <c r="Q528" s="440"/>
      <c r="R528" s="441"/>
    </row>
    <row r="529" spans="1:18" ht="40.5" customHeight="1" x14ac:dyDescent="0.25">
      <c r="A529" s="12" t="s">
        <v>273</v>
      </c>
      <c r="B529" s="48">
        <v>4</v>
      </c>
      <c r="C529" s="13" t="s">
        <v>274</v>
      </c>
      <c r="D529" s="44">
        <f>+$E$909</f>
        <v>3821.223606153846</v>
      </c>
      <c r="E529" s="442"/>
      <c r="F529" s="442"/>
      <c r="G529" s="442"/>
      <c r="H529" s="442"/>
      <c r="I529" s="442"/>
      <c r="J529" s="442"/>
      <c r="K529" s="442"/>
      <c r="L529" s="442"/>
      <c r="M529" s="442"/>
      <c r="N529" s="442"/>
      <c r="O529" s="442"/>
      <c r="P529" s="442"/>
      <c r="Q529" s="442"/>
      <c r="R529" s="443"/>
    </row>
    <row r="530" spans="1:18" ht="23.25" customHeight="1" x14ac:dyDescent="0.25">
      <c r="A530" s="446" t="s">
        <v>275</v>
      </c>
      <c r="B530" s="447"/>
      <c r="C530" s="99">
        <f>IF(B529&lt;3,0.75,IF(B529&lt;5,1.2,1.5))</f>
        <v>1.2</v>
      </c>
      <c r="D530" s="98">
        <f>$D$909*C530</f>
        <v>4585.4683273846149</v>
      </c>
      <c r="E530" s="442"/>
      <c r="F530" s="442"/>
      <c r="G530" s="442"/>
      <c r="H530" s="442"/>
      <c r="I530" s="442"/>
      <c r="J530" s="442"/>
      <c r="K530" s="442"/>
      <c r="L530" s="442"/>
      <c r="M530" s="442"/>
      <c r="N530" s="442"/>
      <c r="O530" s="442"/>
      <c r="P530" s="442"/>
      <c r="Q530" s="442"/>
      <c r="R530" s="443"/>
    </row>
    <row r="531" spans="1:18" ht="34.5" customHeight="1" x14ac:dyDescent="0.25">
      <c r="A531" s="446" t="s">
        <v>276</v>
      </c>
      <c r="B531" s="447"/>
      <c r="C531" s="448">
        <v>45625</v>
      </c>
      <c r="D531" s="449"/>
      <c r="E531" s="442"/>
      <c r="F531" s="442"/>
      <c r="G531" s="442"/>
      <c r="H531" s="442"/>
      <c r="I531" s="442"/>
      <c r="J531" s="442"/>
      <c r="K531" s="442"/>
      <c r="L531" s="442"/>
      <c r="M531" s="442"/>
      <c r="N531" s="442"/>
      <c r="O531" s="442"/>
      <c r="P531" s="442"/>
      <c r="Q531" s="442"/>
      <c r="R531" s="443"/>
    </row>
    <row r="532" spans="1:18" ht="33" customHeight="1" thickBot="1" x14ac:dyDescent="0.3">
      <c r="A532" s="450" t="s">
        <v>277</v>
      </c>
      <c r="B532" s="451"/>
      <c r="C532" s="452" t="str">
        <f>+IF(H543&gt;D530,"CUMPLE","NO CUMPLE")</f>
        <v>CUMPLE</v>
      </c>
      <c r="D532" s="453"/>
      <c r="E532" s="444"/>
      <c r="F532" s="444"/>
      <c r="G532" s="444"/>
      <c r="H532" s="444"/>
      <c r="I532" s="444"/>
      <c r="J532" s="444"/>
      <c r="K532" s="444"/>
      <c r="L532" s="444"/>
      <c r="M532" s="444"/>
      <c r="N532" s="444"/>
      <c r="O532" s="444"/>
      <c r="P532" s="444"/>
      <c r="Q532" s="444"/>
      <c r="R532" s="445"/>
    </row>
    <row r="533" spans="1:18" ht="55.5" customHeight="1" thickBot="1" x14ac:dyDescent="0.3">
      <c r="A533" s="497" t="s">
        <v>278</v>
      </c>
      <c r="B533" s="498"/>
      <c r="C533" s="498"/>
      <c r="D533" s="498"/>
      <c r="E533" s="498"/>
      <c r="F533" s="498"/>
      <c r="G533" s="498"/>
      <c r="H533" s="499"/>
      <c r="I533" s="124" t="s">
        <v>279</v>
      </c>
      <c r="J533" s="124" t="s">
        <v>280</v>
      </c>
      <c r="K533" s="495" t="s">
        <v>281</v>
      </c>
      <c r="L533" s="496"/>
      <c r="M533" s="463" t="s">
        <v>282</v>
      </c>
      <c r="N533" s="463" t="s">
        <v>283</v>
      </c>
      <c r="O533" s="478" t="s">
        <v>284</v>
      </c>
      <c r="P533" s="479"/>
      <c r="Q533" s="463" t="s">
        <v>285</v>
      </c>
      <c r="R533" s="470" t="s">
        <v>286</v>
      </c>
    </row>
    <row r="534" spans="1:18" ht="110.25" customHeight="1" thickBot="1" x14ac:dyDescent="0.3">
      <c r="A534" s="121" t="s">
        <v>287</v>
      </c>
      <c r="B534" s="472" t="s">
        <v>288</v>
      </c>
      <c r="C534" s="473"/>
      <c r="D534" s="123" t="s">
        <v>289</v>
      </c>
      <c r="E534" s="123" t="s">
        <v>290</v>
      </c>
      <c r="F534" s="123" t="s">
        <v>291</v>
      </c>
      <c r="G534" s="122" t="s">
        <v>292</v>
      </c>
      <c r="H534" s="122" t="s">
        <v>293</v>
      </c>
      <c r="I534" s="127" t="s">
        <v>294</v>
      </c>
      <c r="J534" s="127" t="s">
        <v>295</v>
      </c>
      <c r="K534" s="125"/>
      <c r="L534" s="126" t="s">
        <v>296</v>
      </c>
      <c r="M534" s="464"/>
      <c r="N534" s="464"/>
      <c r="O534" s="480"/>
      <c r="P534" s="481"/>
      <c r="Q534" s="464"/>
      <c r="R534" s="471"/>
    </row>
    <row r="535" spans="1:18" ht="15.75" customHeight="1" thickBot="1" x14ac:dyDescent="0.3">
      <c r="A535" s="113" t="s">
        <v>164</v>
      </c>
      <c r="B535" s="114"/>
      <c r="C535" s="114"/>
      <c r="D535" s="114"/>
      <c r="E535" s="114"/>
      <c r="F535" s="114"/>
      <c r="G535" s="114"/>
      <c r="H535" s="114"/>
      <c r="I535" s="114"/>
      <c r="J535" s="114"/>
      <c r="K535" s="527">
        <f>$D$909/2</f>
        <v>1910.611803076923</v>
      </c>
      <c r="L535" s="115"/>
      <c r="M535" s="529" t="s">
        <v>269</v>
      </c>
      <c r="N535" s="366"/>
      <c r="O535" s="532">
        <f>$D$909*0.5</f>
        <v>1910.611803076923</v>
      </c>
      <c r="P535" s="368"/>
      <c r="Q535" s="535" t="s">
        <v>269</v>
      </c>
      <c r="R535" s="370"/>
    </row>
    <row r="536" spans="1:18" s="16" customFormat="1" ht="88.5" customHeight="1" x14ac:dyDescent="0.25">
      <c r="A536" s="100" t="s">
        <v>494</v>
      </c>
      <c r="B536" s="520" t="s">
        <v>495</v>
      </c>
      <c r="C536" s="521"/>
      <c r="D536" s="137">
        <v>564610851</v>
      </c>
      <c r="E536" s="78">
        <v>2019</v>
      </c>
      <c r="F536" s="8">
        <f>D536/(VLOOKUP(E536,$D$930:$E$963,2,FALSE))</f>
        <v>681.80164493863174</v>
      </c>
      <c r="G536" s="241">
        <v>1</v>
      </c>
      <c r="H536" s="239">
        <f>G536*F536</f>
        <v>681.80164493863174</v>
      </c>
      <c r="I536" s="235">
        <v>43829</v>
      </c>
      <c r="J536" s="236" t="s">
        <v>305</v>
      </c>
      <c r="K536" s="528"/>
      <c r="L536" s="103">
        <f>H536</f>
        <v>681.80164493863174</v>
      </c>
      <c r="M536" s="530"/>
      <c r="N536" s="111" t="s">
        <v>269</v>
      </c>
      <c r="O536" s="533"/>
      <c r="P536" s="103"/>
      <c r="Q536" s="536"/>
      <c r="R536" s="372"/>
    </row>
    <row r="537" spans="1:18" s="16" customFormat="1" ht="135" x14ac:dyDescent="0.25">
      <c r="A537" s="363" t="s">
        <v>675</v>
      </c>
      <c r="B537" s="526" t="s">
        <v>449</v>
      </c>
      <c r="C537" s="526"/>
      <c r="D537" s="137">
        <v>16207782199</v>
      </c>
      <c r="E537" s="78">
        <v>2022</v>
      </c>
      <c r="F537" s="8">
        <f t="shared" ref="F537" si="0">D537/(VLOOKUP(E537,$D$930:$E$963,2,FALSE))</f>
        <v>16207.782198999999</v>
      </c>
      <c r="G537" s="241">
        <v>0.5</v>
      </c>
      <c r="H537" s="239">
        <f t="shared" ref="H537:H538" si="1">G537*F537</f>
        <v>8103.8910994999997</v>
      </c>
      <c r="I537" s="235">
        <v>44905</v>
      </c>
      <c r="J537" s="364" t="s">
        <v>269</v>
      </c>
      <c r="K537" s="528"/>
      <c r="L537" s="103">
        <f t="shared" ref="L537:L538" si="2">H537</f>
        <v>8103.8910994999997</v>
      </c>
      <c r="M537" s="530"/>
      <c r="N537" s="362" t="s">
        <v>269</v>
      </c>
      <c r="O537" s="533"/>
      <c r="P537" s="103">
        <f>L537</f>
        <v>8103.8910994999997</v>
      </c>
      <c r="Q537" s="536"/>
      <c r="R537" s="373"/>
    </row>
    <row r="538" spans="1:18" s="16" customFormat="1" ht="88.5" customHeight="1" x14ac:dyDescent="0.25">
      <c r="A538" s="363" t="s">
        <v>676</v>
      </c>
      <c r="B538" s="526" t="s">
        <v>674</v>
      </c>
      <c r="C538" s="526"/>
      <c r="D538" s="137">
        <v>10557000000</v>
      </c>
      <c r="E538" s="78">
        <v>2020</v>
      </c>
      <c r="F538" s="8">
        <v>12026.6</v>
      </c>
      <c r="G538" s="241">
        <v>0.5</v>
      </c>
      <c r="H538" s="239">
        <f t="shared" si="1"/>
        <v>6013.3</v>
      </c>
      <c r="I538" s="235">
        <v>44155</v>
      </c>
      <c r="J538" s="364" t="s">
        <v>269</v>
      </c>
      <c r="K538" s="528"/>
      <c r="L538" s="103">
        <f t="shared" si="2"/>
        <v>6013.3</v>
      </c>
      <c r="M538" s="530"/>
      <c r="N538" s="362" t="s">
        <v>269</v>
      </c>
      <c r="O538" s="533"/>
      <c r="P538" s="103"/>
      <c r="Q538" s="536"/>
      <c r="R538" s="375"/>
    </row>
    <row r="539" spans="1:18" ht="33" customHeight="1" x14ac:dyDescent="0.25">
      <c r="A539" s="113" t="s">
        <v>496</v>
      </c>
      <c r="B539" s="237"/>
      <c r="C539" s="237"/>
      <c r="D539" s="114"/>
      <c r="E539" s="114"/>
      <c r="F539" s="114"/>
      <c r="G539" s="237"/>
      <c r="H539" s="237"/>
      <c r="I539" s="237"/>
      <c r="J539" s="237"/>
      <c r="K539" s="528"/>
      <c r="L539" s="115"/>
      <c r="M539" s="530"/>
      <c r="N539" s="116"/>
      <c r="O539" s="533"/>
      <c r="P539" s="321"/>
      <c r="Q539" s="536"/>
      <c r="R539" s="110"/>
    </row>
    <row r="540" spans="1:18" s="16" customFormat="1" ht="90" customHeight="1" x14ac:dyDescent="0.25">
      <c r="A540" s="238" t="s">
        <v>497</v>
      </c>
      <c r="B540" s="520" t="s">
        <v>498</v>
      </c>
      <c r="C540" s="521"/>
      <c r="D540" s="137">
        <v>1842910762</v>
      </c>
      <c r="E540" s="78">
        <v>2018</v>
      </c>
      <c r="F540" s="8">
        <v>2358.94</v>
      </c>
      <c r="G540" s="240">
        <v>0.9</v>
      </c>
      <c r="H540" s="239">
        <f>G540*F540</f>
        <v>2123.0460000000003</v>
      </c>
      <c r="I540" s="235">
        <v>43129</v>
      </c>
      <c r="J540" s="236" t="s">
        <v>305</v>
      </c>
      <c r="K540" s="528"/>
      <c r="L540" s="103">
        <f>H540</f>
        <v>2123.0460000000003</v>
      </c>
      <c r="M540" s="530"/>
      <c r="N540" s="111" t="s">
        <v>269</v>
      </c>
      <c r="O540" s="533"/>
      <c r="P540" s="103"/>
      <c r="Q540" s="536"/>
      <c r="R540" s="376"/>
    </row>
    <row r="541" spans="1:18" s="16" customFormat="1" ht="135" x14ac:dyDescent="0.25">
      <c r="A541" s="363" t="s">
        <v>675</v>
      </c>
      <c r="B541" s="526" t="s">
        <v>449</v>
      </c>
      <c r="C541" s="526"/>
      <c r="D541" s="137">
        <v>16207782199</v>
      </c>
      <c r="E541" s="78">
        <v>2022</v>
      </c>
      <c r="F541" s="8">
        <f t="shared" ref="F541" si="3">D541/(VLOOKUP(E541,$D$930:$E$963,2,FALSE))</f>
        <v>16207.782198999999</v>
      </c>
      <c r="G541" s="240">
        <v>0.5</v>
      </c>
      <c r="H541" s="239">
        <f t="shared" ref="H541:H542" si="4">G541*F541</f>
        <v>8103.8910994999997</v>
      </c>
      <c r="I541" s="235">
        <v>44905</v>
      </c>
      <c r="J541" s="364" t="s">
        <v>269</v>
      </c>
      <c r="K541" s="528"/>
      <c r="L541" s="103">
        <f t="shared" ref="L541:L542" si="5">H541</f>
        <v>8103.8910994999997</v>
      </c>
      <c r="M541" s="530"/>
      <c r="N541" s="111" t="s">
        <v>269</v>
      </c>
      <c r="O541" s="533"/>
      <c r="P541" s="103"/>
      <c r="Q541" s="536"/>
      <c r="R541" s="208"/>
    </row>
    <row r="542" spans="1:18" s="16" customFormat="1" ht="90" customHeight="1" thickBot="1" x14ac:dyDescent="0.3">
      <c r="A542" s="363" t="s">
        <v>676</v>
      </c>
      <c r="B542" s="526" t="s">
        <v>674</v>
      </c>
      <c r="C542" s="526"/>
      <c r="D542" s="137">
        <v>10557000000</v>
      </c>
      <c r="E542" s="78">
        <v>2020</v>
      </c>
      <c r="F542" s="8">
        <v>12026.6</v>
      </c>
      <c r="G542" s="240">
        <v>0.4</v>
      </c>
      <c r="H542" s="239">
        <f t="shared" si="4"/>
        <v>4810.6400000000003</v>
      </c>
      <c r="I542" s="235">
        <v>44155</v>
      </c>
      <c r="J542" s="364" t="s">
        <v>269</v>
      </c>
      <c r="K542" s="476"/>
      <c r="L542" s="103">
        <f t="shared" si="5"/>
        <v>4810.6400000000003</v>
      </c>
      <c r="M542" s="531"/>
      <c r="N542" s="367" t="s">
        <v>269</v>
      </c>
      <c r="O542" s="534"/>
      <c r="P542" s="103"/>
      <c r="Q542" s="536"/>
      <c r="R542" s="374"/>
    </row>
    <row r="543" spans="1:18" s="16" customFormat="1" ht="52.5" customHeight="1" thickBot="1" x14ac:dyDescent="0.3">
      <c r="A543" s="413" t="s">
        <v>301</v>
      </c>
      <c r="B543" s="414"/>
      <c r="C543" s="414"/>
      <c r="D543" s="414"/>
      <c r="E543" s="414"/>
      <c r="F543" s="414"/>
      <c r="G543" s="415"/>
      <c r="H543" s="183">
        <f>SUM(H535:H542)</f>
        <v>29836.569843938629</v>
      </c>
      <c r="I543" s="416" t="s">
        <v>302</v>
      </c>
      <c r="J543" s="417"/>
      <c r="K543" s="417"/>
      <c r="L543" s="417"/>
      <c r="M543" s="180"/>
      <c r="N543" s="365" t="s">
        <v>269</v>
      </c>
      <c r="O543" s="179" t="str">
        <f>IF(P543&gt;O536,"CUMPLE","NO CUMPLE")</f>
        <v>CUMPLE</v>
      </c>
      <c r="P543" s="369">
        <f>SUM(P536:P540)</f>
        <v>8103.8910994999997</v>
      </c>
      <c r="Q543" s="537"/>
      <c r="R543" s="371" t="str">
        <f>+IF(AND(M535="CUMPLE",C532="CUMPLE",Q535="CUMPLE"),"HABILITADO","NO HABILITADO")</f>
        <v>HABILITADO</v>
      </c>
    </row>
    <row r="544" spans="1:18" ht="16.5" thickBot="1" x14ac:dyDescent="0.3">
      <c r="A544" s="3"/>
      <c r="B544" s="3"/>
      <c r="C544" s="3"/>
      <c r="D544" s="3"/>
      <c r="E544" s="3"/>
      <c r="F544" s="3"/>
      <c r="G544" s="3"/>
      <c r="H544" s="3"/>
      <c r="I544" s="3"/>
      <c r="J544" s="3"/>
      <c r="K544" s="3"/>
      <c r="L544" s="3"/>
      <c r="M544" s="3"/>
      <c r="N544" s="4"/>
      <c r="O544" s="4"/>
      <c r="P544" s="4"/>
      <c r="Q544" s="4"/>
      <c r="R544" s="4"/>
    </row>
    <row r="545" spans="1:18" ht="30.75" customHeight="1" thickBot="1" x14ac:dyDescent="0.3">
      <c r="A545" s="436">
        <f>1+A528</f>
        <v>39</v>
      </c>
      <c r="B545" s="437"/>
      <c r="C545" s="437"/>
      <c r="D545" s="438"/>
      <c r="E545" s="439" t="str">
        <f>VLOOKUP(A545,'LISTA DE OFERENTES'!$A$4:$B$84,2,FALSE)</f>
        <v>CONSORCIO URIEL</v>
      </c>
      <c r="F545" s="440"/>
      <c r="G545" s="440"/>
      <c r="H545" s="440"/>
      <c r="I545" s="440"/>
      <c r="J545" s="440"/>
      <c r="K545" s="440"/>
      <c r="L545" s="440"/>
      <c r="M545" s="440"/>
      <c r="N545" s="440"/>
      <c r="O545" s="440"/>
      <c r="P545" s="440"/>
      <c r="Q545" s="440"/>
      <c r="R545" s="441"/>
    </row>
    <row r="546" spans="1:18" ht="40.5" customHeight="1" x14ac:dyDescent="0.25">
      <c r="A546" s="12" t="s">
        <v>273</v>
      </c>
      <c r="B546" s="48">
        <v>2</v>
      </c>
      <c r="C546" s="13" t="s">
        <v>274</v>
      </c>
      <c r="D546" s="44">
        <f>+$E$909</f>
        <v>3821.223606153846</v>
      </c>
      <c r="E546" s="442"/>
      <c r="F546" s="442"/>
      <c r="G546" s="442"/>
      <c r="H546" s="442"/>
      <c r="I546" s="442"/>
      <c r="J546" s="442"/>
      <c r="K546" s="442"/>
      <c r="L546" s="442"/>
      <c r="M546" s="442"/>
      <c r="N546" s="442"/>
      <c r="O546" s="442"/>
      <c r="P546" s="442"/>
      <c r="Q546" s="442"/>
      <c r="R546" s="443"/>
    </row>
    <row r="547" spans="1:18" ht="23.25" customHeight="1" x14ac:dyDescent="0.25">
      <c r="A547" s="446" t="s">
        <v>275</v>
      </c>
      <c r="B547" s="447"/>
      <c r="C547" s="99">
        <f>IF(B546&lt;3,0.75,IF(B546&lt;5,1.2,1.5))</f>
        <v>0.75</v>
      </c>
      <c r="D547" s="98">
        <f>$D$909*C547</f>
        <v>2865.9177046153845</v>
      </c>
      <c r="E547" s="442"/>
      <c r="F547" s="442"/>
      <c r="G547" s="442"/>
      <c r="H547" s="442"/>
      <c r="I547" s="442"/>
      <c r="J547" s="442"/>
      <c r="K547" s="442"/>
      <c r="L547" s="442"/>
      <c r="M547" s="442"/>
      <c r="N547" s="442"/>
      <c r="O547" s="442"/>
      <c r="P547" s="442"/>
      <c r="Q547" s="442"/>
      <c r="R547" s="443"/>
    </row>
    <row r="548" spans="1:18" ht="34.5" customHeight="1" x14ac:dyDescent="0.25">
      <c r="A548" s="446" t="s">
        <v>276</v>
      </c>
      <c r="B548" s="447"/>
      <c r="C548" s="448">
        <v>45625</v>
      </c>
      <c r="D548" s="449"/>
      <c r="E548" s="442"/>
      <c r="F548" s="442"/>
      <c r="G548" s="442"/>
      <c r="H548" s="442"/>
      <c r="I548" s="442"/>
      <c r="J548" s="442"/>
      <c r="K548" s="442"/>
      <c r="L548" s="442"/>
      <c r="M548" s="442"/>
      <c r="N548" s="442"/>
      <c r="O548" s="442"/>
      <c r="P548" s="442"/>
      <c r="Q548" s="442"/>
      <c r="R548" s="443"/>
    </row>
    <row r="549" spans="1:18" ht="33" customHeight="1" thickBot="1" x14ac:dyDescent="0.3">
      <c r="A549" s="450" t="s">
        <v>277</v>
      </c>
      <c r="B549" s="451"/>
      <c r="C549" s="452" t="str">
        <f>+IF(H559&gt;D547,"CUMPLE","NO CUMPLE")</f>
        <v>CUMPLE</v>
      </c>
      <c r="D549" s="453"/>
      <c r="E549" s="444"/>
      <c r="F549" s="444"/>
      <c r="G549" s="444"/>
      <c r="H549" s="444"/>
      <c r="I549" s="444"/>
      <c r="J549" s="444"/>
      <c r="K549" s="444"/>
      <c r="L549" s="444"/>
      <c r="M549" s="444"/>
      <c r="N549" s="444"/>
      <c r="O549" s="444"/>
      <c r="P549" s="444"/>
      <c r="Q549" s="444"/>
      <c r="R549" s="445"/>
    </row>
    <row r="550" spans="1:18" ht="55.5" customHeight="1" x14ac:dyDescent="0.25">
      <c r="A550" s="497" t="s">
        <v>278</v>
      </c>
      <c r="B550" s="498"/>
      <c r="C550" s="498"/>
      <c r="D550" s="498"/>
      <c r="E550" s="498"/>
      <c r="F550" s="498"/>
      <c r="G550" s="498"/>
      <c r="H550" s="499"/>
      <c r="I550" s="124" t="s">
        <v>279</v>
      </c>
      <c r="J550" s="124" t="s">
        <v>280</v>
      </c>
      <c r="K550" s="495" t="s">
        <v>281</v>
      </c>
      <c r="L550" s="496"/>
      <c r="M550" s="463" t="s">
        <v>282</v>
      </c>
      <c r="N550" s="463" t="s">
        <v>283</v>
      </c>
      <c r="O550" s="478" t="s">
        <v>284</v>
      </c>
      <c r="P550" s="479"/>
      <c r="Q550" s="463" t="s">
        <v>285</v>
      </c>
      <c r="R550" s="470" t="s">
        <v>286</v>
      </c>
    </row>
    <row r="551" spans="1:18" ht="110.25" customHeight="1" x14ac:dyDescent="0.25">
      <c r="A551" s="121" t="s">
        <v>287</v>
      </c>
      <c r="B551" s="472" t="s">
        <v>288</v>
      </c>
      <c r="C551" s="473"/>
      <c r="D551" s="123" t="s">
        <v>289</v>
      </c>
      <c r="E551" s="123" t="s">
        <v>290</v>
      </c>
      <c r="F551" s="123" t="s">
        <v>291</v>
      </c>
      <c r="G551" s="122" t="s">
        <v>292</v>
      </c>
      <c r="H551" s="122" t="s">
        <v>293</v>
      </c>
      <c r="I551" s="127" t="s">
        <v>294</v>
      </c>
      <c r="J551" s="127" t="s">
        <v>295</v>
      </c>
      <c r="K551" s="195"/>
      <c r="L551" s="126" t="s">
        <v>296</v>
      </c>
      <c r="M551" s="540"/>
      <c r="N551" s="464"/>
      <c r="O551" s="541"/>
      <c r="P551" s="481"/>
      <c r="Q551" s="464"/>
      <c r="R551" s="471"/>
    </row>
    <row r="552" spans="1:18" ht="15.75" customHeight="1" x14ac:dyDescent="0.25">
      <c r="A552" s="113" t="str">
        <f>VLOOKUP(A545,'LISTA DE OFERENTES'!$A$4:$H$84,5,FALSE)</f>
        <v>CONSTRUCTORA ECODISEÑO SAS 50%</v>
      </c>
      <c r="B552" s="114"/>
      <c r="C552" s="114"/>
      <c r="D552" s="114"/>
      <c r="E552" s="114"/>
      <c r="F552" s="114"/>
      <c r="G552" s="114"/>
      <c r="H552" s="114"/>
      <c r="I552" s="114"/>
      <c r="J552" s="114"/>
      <c r="K552" s="542">
        <f>$D$909/2</f>
        <v>1910.611803076923</v>
      </c>
      <c r="L552" s="115"/>
      <c r="M552" s="545" t="s">
        <v>269</v>
      </c>
      <c r="N552" s="114"/>
      <c r="O552" s="542">
        <f>$D$909*0.5</f>
        <v>1910.611803076923</v>
      </c>
      <c r="P552" s="119"/>
      <c r="Q552" s="465" t="s">
        <v>269</v>
      </c>
      <c r="R552" s="117"/>
    </row>
    <row r="553" spans="1:18" s="16" customFormat="1" ht="100.5" customHeight="1" x14ac:dyDescent="0.25">
      <c r="A553" s="289" t="s">
        <v>499</v>
      </c>
      <c r="B553" s="538" t="s">
        <v>500</v>
      </c>
      <c r="C553" s="460"/>
      <c r="D553" s="316">
        <v>9997222135</v>
      </c>
      <c r="E553" s="319">
        <v>2019</v>
      </c>
      <c r="F553" s="8">
        <f>D553/(VLOOKUP(E553,$D$930:$E$963,2,FALSE))</f>
        <v>12072.248495379874</v>
      </c>
      <c r="G553" s="2">
        <v>0.45</v>
      </c>
      <c r="H553" s="8">
        <f>G553*F553</f>
        <v>5432.5118229209438</v>
      </c>
      <c r="I553" s="288">
        <v>43615</v>
      </c>
      <c r="J553" s="166" t="s">
        <v>269</v>
      </c>
      <c r="K553" s="543"/>
      <c r="L553" s="103">
        <f>H553</f>
        <v>5432.5118229209438</v>
      </c>
      <c r="M553" s="546"/>
      <c r="N553" s="320" t="s">
        <v>269</v>
      </c>
      <c r="O553" s="543"/>
      <c r="P553" s="120">
        <f>+L553</f>
        <v>5432.5118229209438</v>
      </c>
      <c r="Q553" s="465"/>
      <c r="R553" s="15"/>
    </row>
    <row r="554" spans="1:18" ht="15.75" customHeight="1" x14ac:dyDescent="0.25">
      <c r="A554" s="113" t="str">
        <f>VLOOKUP(A545,'LISTA DE OFERENTES'!$A$4:$H$84,6,FALSE)</f>
        <v>CARLOS ARTURO MONZON GONZALEZ 33%</v>
      </c>
      <c r="B554" s="114"/>
      <c r="C554" s="114"/>
      <c r="D554" s="315"/>
      <c r="E554" s="317"/>
      <c r="F554" s="114"/>
      <c r="G554" s="114"/>
      <c r="H554" s="114"/>
      <c r="I554" s="317"/>
      <c r="J554" s="165"/>
      <c r="K554" s="543"/>
      <c r="L554" s="115"/>
      <c r="M554" s="546"/>
      <c r="N554" s="114"/>
      <c r="O554" s="543"/>
      <c r="P554" s="119"/>
      <c r="Q554" s="465"/>
      <c r="R554" s="117"/>
    </row>
    <row r="555" spans="1:18" s="16" customFormat="1" ht="105" customHeight="1" x14ac:dyDescent="0.25">
      <c r="A555" s="289" t="s">
        <v>499</v>
      </c>
      <c r="B555" s="538" t="s">
        <v>500</v>
      </c>
      <c r="C555" s="460"/>
      <c r="D555" s="316">
        <v>9997222135</v>
      </c>
      <c r="E555" s="319">
        <v>2019</v>
      </c>
      <c r="F555" s="8">
        <f>D555/(VLOOKUP(E555,$D$930:$E$963,2,FALSE))</f>
        <v>12072.248495379874</v>
      </c>
      <c r="G555" s="2">
        <v>0.02</v>
      </c>
      <c r="H555" s="8">
        <f>G555*F555</f>
        <v>241.44496990759748</v>
      </c>
      <c r="I555" s="288">
        <v>43615</v>
      </c>
      <c r="J555" s="166" t="s">
        <v>269</v>
      </c>
      <c r="K555" s="543"/>
      <c r="L555" s="103">
        <f>H555</f>
        <v>241.44496990759748</v>
      </c>
      <c r="M555" s="546"/>
      <c r="N555" s="320" t="s">
        <v>269</v>
      </c>
      <c r="O555" s="543"/>
      <c r="P555" s="120"/>
      <c r="Q555" s="465"/>
      <c r="R555" s="15"/>
    </row>
    <row r="556" spans="1:18" s="16" customFormat="1" ht="105" customHeight="1" x14ac:dyDescent="0.25">
      <c r="A556" s="289" t="s">
        <v>501</v>
      </c>
      <c r="B556" s="459" t="s">
        <v>502</v>
      </c>
      <c r="C556" s="460"/>
      <c r="D556" s="316">
        <v>3599975548.1700001</v>
      </c>
      <c r="E556" s="319">
        <v>2022</v>
      </c>
      <c r="F556" s="8">
        <f>D556/(VLOOKUP(E556,$D$930:$E$963,2,FALSE))</f>
        <v>3599.9755481699999</v>
      </c>
      <c r="G556" s="2">
        <v>1</v>
      </c>
      <c r="H556" s="8">
        <f>G556*F556</f>
        <v>3599.9755481699999</v>
      </c>
      <c r="I556" s="288">
        <v>44834</v>
      </c>
      <c r="J556" s="166" t="s">
        <v>269</v>
      </c>
      <c r="K556" s="543"/>
      <c r="L556" s="103">
        <f>H556</f>
        <v>3599.9755481699999</v>
      </c>
      <c r="M556" s="546"/>
      <c r="N556" s="320" t="s">
        <v>269</v>
      </c>
      <c r="O556" s="543"/>
      <c r="P556" s="120"/>
      <c r="Q556" s="465"/>
      <c r="R556" s="15"/>
    </row>
    <row r="557" spans="1:18" ht="15.75" customHeight="1" x14ac:dyDescent="0.25">
      <c r="A557" s="170" t="str">
        <f>VLOOKUP(A545,'LISTA DE OFERENTES'!$A$4:$H$84,7,FALSE)</f>
        <v>JORGE FREDY GONZALEZ VARGAS 17%</v>
      </c>
      <c r="B557" s="510"/>
      <c r="C557" s="511"/>
      <c r="D557" s="49"/>
      <c r="E557" s="318"/>
      <c r="F557" s="49"/>
      <c r="G557" s="49"/>
      <c r="H557" s="75"/>
      <c r="I557" s="318"/>
      <c r="J557" s="50"/>
      <c r="K557" s="543"/>
      <c r="L557" s="107"/>
      <c r="M557" s="546"/>
      <c r="N557" s="321"/>
      <c r="O557" s="543"/>
      <c r="P557" s="51"/>
      <c r="Q557" s="465"/>
      <c r="R557" s="51"/>
    </row>
    <row r="558" spans="1:18" s="16" customFormat="1" ht="105" customHeight="1" x14ac:dyDescent="0.25">
      <c r="A558" s="289" t="s">
        <v>499</v>
      </c>
      <c r="B558" s="538" t="s">
        <v>500</v>
      </c>
      <c r="C558" s="460"/>
      <c r="D558" s="316">
        <v>9997222135</v>
      </c>
      <c r="E558" s="319">
        <v>2019</v>
      </c>
      <c r="F558" s="8">
        <f>D558/(VLOOKUP(E558,$D$930:$E$963,2,FALSE))</f>
        <v>12072.248495379874</v>
      </c>
      <c r="G558" s="2">
        <v>0.25</v>
      </c>
      <c r="H558" s="8">
        <f>G558*F558</f>
        <v>3018.0621238449685</v>
      </c>
      <c r="I558" s="288">
        <v>43615</v>
      </c>
      <c r="J558" s="166" t="s">
        <v>269</v>
      </c>
      <c r="K558" s="544"/>
      <c r="L558" s="103">
        <f>H558</f>
        <v>3018.0621238449685</v>
      </c>
      <c r="M558" s="547"/>
      <c r="N558" s="320" t="s">
        <v>269</v>
      </c>
      <c r="O558" s="544"/>
      <c r="P558" s="120"/>
      <c r="Q558" s="465"/>
      <c r="R558" s="15"/>
    </row>
    <row r="559" spans="1:18" s="16" customFormat="1" ht="48" customHeight="1" x14ac:dyDescent="0.25">
      <c r="A559" s="467" t="s">
        <v>301</v>
      </c>
      <c r="B559" s="468"/>
      <c r="C559" s="468"/>
      <c r="D559" s="468"/>
      <c r="E559" s="468"/>
      <c r="F559" s="468"/>
      <c r="G559" s="469"/>
      <c r="H559" s="45">
        <f>SUM(H553:H557)</f>
        <v>9273.9323409985409</v>
      </c>
      <c r="I559" s="461" t="s">
        <v>302</v>
      </c>
      <c r="J559" s="462"/>
      <c r="K559" s="539"/>
      <c r="L559" s="462"/>
      <c r="M559" s="112"/>
      <c r="N559" s="108" t="s">
        <v>269</v>
      </c>
      <c r="O559" s="197" t="str">
        <f>IF(P559&gt;O552,"CUMPLE","NO CUMPLE")</f>
        <v>CUMPLE</v>
      </c>
      <c r="P559" s="118">
        <f>SUM(P552:P557)</f>
        <v>5432.5118229209438</v>
      </c>
      <c r="Q559" s="466"/>
      <c r="R559" s="102" t="str">
        <f>+IF(AND(M552="CUMPLE",C549="CUMPLE",Q552="CUMPLE"),"HABILITADO","NO HABILITADO")</f>
        <v>HABILITADO</v>
      </c>
    </row>
    <row r="560" spans="1:18" ht="15.75" x14ac:dyDescent="0.25">
      <c r="A560" s="3"/>
      <c r="B560" s="3"/>
      <c r="C560" s="3"/>
      <c r="D560" s="3"/>
      <c r="E560" s="3"/>
      <c r="F560" s="3"/>
      <c r="G560" s="3"/>
      <c r="H560" s="3"/>
      <c r="I560" s="3"/>
      <c r="J560" s="3"/>
      <c r="K560" s="3"/>
      <c r="L560" s="3"/>
      <c r="M560" s="3"/>
      <c r="N560" s="4"/>
      <c r="O560" s="4"/>
      <c r="P560" s="4"/>
      <c r="Q560" s="4"/>
      <c r="R560" s="4"/>
    </row>
    <row r="561" spans="1:18" ht="30.75" customHeight="1" thickBot="1" x14ac:dyDescent="0.3">
      <c r="A561" s="436">
        <f>1+A545</f>
        <v>40</v>
      </c>
      <c r="B561" s="437"/>
      <c r="C561" s="437"/>
      <c r="D561" s="438"/>
      <c r="E561" s="439" t="str">
        <f>VLOOKUP(A561,'LISTA DE OFERENTES'!$A$4:$B$84,2,FALSE)</f>
        <v>UNION TEMPORAL PROCIMAB</v>
      </c>
      <c r="F561" s="440"/>
      <c r="G561" s="440"/>
      <c r="H561" s="440"/>
      <c r="I561" s="440"/>
      <c r="J561" s="440"/>
      <c r="K561" s="440"/>
      <c r="L561" s="440"/>
      <c r="M561" s="440"/>
      <c r="N561" s="440"/>
      <c r="O561" s="440"/>
      <c r="P561" s="440"/>
      <c r="Q561" s="440"/>
      <c r="R561" s="441"/>
    </row>
    <row r="562" spans="1:18" ht="40.5" customHeight="1" x14ac:dyDescent="0.25">
      <c r="A562" s="12" t="s">
        <v>273</v>
      </c>
      <c r="B562" s="48">
        <v>3</v>
      </c>
      <c r="C562" s="13" t="s">
        <v>274</v>
      </c>
      <c r="D562" s="44">
        <f>+$E$909</f>
        <v>3821.223606153846</v>
      </c>
      <c r="E562" s="442"/>
      <c r="F562" s="442"/>
      <c r="G562" s="442"/>
      <c r="H562" s="442"/>
      <c r="I562" s="442"/>
      <c r="J562" s="442"/>
      <c r="K562" s="442"/>
      <c r="L562" s="442"/>
      <c r="M562" s="442"/>
      <c r="N562" s="442"/>
      <c r="O562" s="442"/>
      <c r="P562" s="442"/>
      <c r="Q562" s="442"/>
      <c r="R562" s="443"/>
    </row>
    <row r="563" spans="1:18" ht="23.25" customHeight="1" x14ac:dyDescent="0.25">
      <c r="A563" s="446" t="s">
        <v>275</v>
      </c>
      <c r="B563" s="447"/>
      <c r="C563" s="99">
        <f>IF(B562&lt;3,0.75,IF(B562&lt;5,1.2,1.5))</f>
        <v>1.2</v>
      </c>
      <c r="D563" s="98">
        <f>$D$909*C563</f>
        <v>4585.4683273846149</v>
      </c>
      <c r="E563" s="442"/>
      <c r="F563" s="442"/>
      <c r="G563" s="442"/>
      <c r="H563" s="442"/>
      <c r="I563" s="442"/>
      <c r="J563" s="442"/>
      <c r="K563" s="442"/>
      <c r="L563" s="442"/>
      <c r="M563" s="442"/>
      <c r="N563" s="442"/>
      <c r="O563" s="442"/>
      <c r="P563" s="442"/>
      <c r="Q563" s="442"/>
      <c r="R563" s="443"/>
    </row>
    <row r="564" spans="1:18" ht="34.5" customHeight="1" x14ac:dyDescent="0.25">
      <c r="A564" s="446" t="s">
        <v>276</v>
      </c>
      <c r="B564" s="447"/>
      <c r="C564" s="448">
        <v>45625</v>
      </c>
      <c r="D564" s="449"/>
      <c r="E564" s="442"/>
      <c r="F564" s="442"/>
      <c r="G564" s="442"/>
      <c r="H564" s="442"/>
      <c r="I564" s="442"/>
      <c r="J564" s="442"/>
      <c r="K564" s="442"/>
      <c r="L564" s="442"/>
      <c r="M564" s="442"/>
      <c r="N564" s="442"/>
      <c r="O564" s="442"/>
      <c r="P564" s="442"/>
      <c r="Q564" s="442"/>
      <c r="R564" s="443"/>
    </row>
    <row r="565" spans="1:18" ht="33" customHeight="1" thickBot="1" x14ac:dyDescent="0.3">
      <c r="A565" s="450" t="s">
        <v>277</v>
      </c>
      <c r="B565" s="451"/>
      <c r="C565" s="452" t="str">
        <f>+IF(H574&gt;D563,"CUMPLE","NO CUMPLE")</f>
        <v>CUMPLE</v>
      </c>
      <c r="D565" s="453"/>
      <c r="E565" s="444"/>
      <c r="F565" s="444"/>
      <c r="G565" s="444"/>
      <c r="H565" s="444"/>
      <c r="I565" s="444"/>
      <c r="J565" s="444"/>
      <c r="K565" s="444"/>
      <c r="L565" s="444"/>
      <c r="M565" s="444"/>
      <c r="N565" s="444"/>
      <c r="O565" s="444"/>
      <c r="P565" s="444"/>
      <c r="Q565" s="444"/>
      <c r="R565" s="445"/>
    </row>
    <row r="566" spans="1:18" ht="55.5" customHeight="1" thickBot="1" x14ac:dyDescent="0.3">
      <c r="A566" s="497" t="s">
        <v>278</v>
      </c>
      <c r="B566" s="498"/>
      <c r="C566" s="498"/>
      <c r="D566" s="498"/>
      <c r="E566" s="498"/>
      <c r="F566" s="498"/>
      <c r="G566" s="498"/>
      <c r="H566" s="499"/>
      <c r="I566" s="124" t="s">
        <v>279</v>
      </c>
      <c r="J566" s="124" t="s">
        <v>280</v>
      </c>
      <c r="K566" s="495" t="s">
        <v>281</v>
      </c>
      <c r="L566" s="496"/>
      <c r="M566" s="463" t="s">
        <v>282</v>
      </c>
      <c r="N566" s="463" t="s">
        <v>283</v>
      </c>
      <c r="O566" s="478" t="s">
        <v>284</v>
      </c>
      <c r="P566" s="479"/>
      <c r="Q566" s="463" t="s">
        <v>285</v>
      </c>
      <c r="R566" s="470" t="s">
        <v>286</v>
      </c>
    </row>
    <row r="567" spans="1:18" ht="110.25" customHeight="1" thickBot="1" x14ac:dyDescent="0.3">
      <c r="A567" s="121" t="s">
        <v>287</v>
      </c>
      <c r="B567" s="472" t="s">
        <v>288</v>
      </c>
      <c r="C567" s="473"/>
      <c r="D567" s="123" t="s">
        <v>289</v>
      </c>
      <c r="E567" s="123" t="s">
        <v>290</v>
      </c>
      <c r="F567" s="123" t="s">
        <v>291</v>
      </c>
      <c r="G567" s="122" t="s">
        <v>292</v>
      </c>
      <c r="H567" s="122" t="s">
        <v>293</v>
      </c>
      <c r="I567" s="127" t="s">
        <v>294</v>
      </c>
      <c r="J567" s="127" t="s">
        <v>295</v>
      </c>
      <c r="K567" s="125"/>
      <c r="L567" s="126" t="s">
        <v>296</v>
      </c>
      <c r="M567" s="464"/>
      <c r="N567" s="464"/>
      <c r="O567" s="480"/>
      <c r="P567" s="481"/>
      <c r="Q567" s="464"/>
      <c r="R567" s="471"/>
    </row>
    <row r="568" spans="1:18" ht="15.75" customHeight="1" x14ac:dyDescent="0.25">
      <c r="A568" s="113" t="str">
        <f>VLOOKUP(A561,'LISTA DE OFERENTES'!$A$4:$H$84,5,FALSE)</f>
        <v>GRUPO MABRIL SAS 50%</v>
      </c>
      <c r="B568" s="114"/>
      <c r="C568" s="114"/>
      <c r="D568" s="114"/>
      <c r="E568" s="114"/>
      <c r="F568" s="114"/>
      <c r="G568" s="114"/>
      <c r="H568" s="114"/>
      <c r="I568" s="114"/>
      <c r="J568" s="114"/>
      <c r="K568" s="476">
        <f>$D$909/2</f>
        <v>1910.611803076923</v>
      </c>
      <c r="L568" s="115"/>
      <c r="M568" s="493" t="s">
        <v>269</v>
      </c>
      <c r="N568" s="116"/>
      <c r="O568" s="482">
        <f>$D$909*0.5</f>
        <v>1910.611803076923</v>
      </c>
      <c r="P568" s="119"/>
      <c r="Q568" s="465" t="s">
        <v>269</v>
      </c>
      <c r="R568" s="117"/>
    </row>
    <row r="569" spans="1:18" s="16" customFormat="1" ht="99.75" customHeight="1" x14ac:dyDescent="0.25">
      <c r="A569" s="289" t="s">
        <v>503</v>
      </c>
      <c r="B569" s="459" t="s">
        <v>504</v>
      </c>
      <c r="C569" s="460"/>
      <c r="D569" s="137">
        <v>2149107642</v>
      </c>
      <c r="E569" s="78">
        <v>2021</v>
      </c>
      <c r="F569" s="8">
        <f>D569/(VLOOKUP(E569,$D$930:$E$963,2,FALSE))</f>
        <v>2365.4883206424474</v>
      </c>
      <c r="G569" s="2">
        <v>1</v>
      </c>
      <c r="H569" s="8">
        <f>G569*F569</f>
        <v>2365.4883206424474</v>
      </c>
      <c r="I569" s="152">
        <v>44385</v>
      </c>
      <c r="J569" s="166" t="s">
        <v>269</v>
      </c>
      <c r="K569" s="477"/>
      <c r="L569" s="103">
        <f>H569</f>
        <v>2365.4883206424474</v>
      </c>
      <c r="M569" s="494"/>
      <c r="N569" s="111" t="s">
        <v>269</v>
      </c>
      <c r="O569" s="483"/>
      <c r="P569" s="120">
        <f>+L569</f>
        <v>2365.4883206424474</v>
      </c>
      <c r="Q569" s="465"/>
      <c r="R569" s="15"/>
    </row>
    <row r="570" spans="1:18" ht="15.75" customHeight="1" x14ac:dyDescent="0.25">
      <c r="A570" s="113" t="str">
        <f>VLOOKUP(A561,'LISTA DE OFERENTES'!$A$4:$H$84,6,FALSE)</f>
        <v>EDILBERTO MATEUS ALVAREZ 10%</v>
      </c>
      <c r="B570" s="114"/>
      <c r="C570" s="114"/>
      <c r="D570" s="114"/>
      <c r="E570" s="114"/>
      <c r="F570" s="114"/>
      <c r="G570" s="114"/>
      <c r="H570" s="114"/>
      <c r="I570" s="114"/>
      <c r="J570" s="114"/>
      <c r="K570" s="477"/>
      <c r="L570" s="115"/>
      <c r="M570" s="494"/>
      <c r="N570" s="116"/>
      <c r="O570" s="483"/>
      <c r="P570" s="119"/>
      <c r="Q570" s="465"/>
      <c r="R570" s="117"/>
    </row>
    <row r="571" spans="1:18" s="16" customFormat="1" ht="73.5" customHeight="1" x14ac:dyDescent="0.25">
      <c r="A571" s="100" t="s">
        <v>505</v>
      </c>
      <c r="B571" s="474" t="s">
        <v>506</v>
      </c>
      <c r="C571" s="475"/>
      <c r="D571" s="137">
        <v>2167000000</v>
      </c>
      <c r="E571" s="78">
        <v>2022</v>
      </c>
      <c r="F571" s="8">
        <f>D571/(VLOOKUP(E571,$D$930:$E$963,2,FALSE))</f>
        <v>2167</v>
      </c>
      <c r="G571" s="2">
        <v>1</v>
      </c>
      <c r="H571" s="8">
        <f>G571*F571</f>
        <v>2167</v>
      </c>
      <c r="I571" s="58">
        <v>44865</v>
      </c>
      <c r="J571" s="166" t="s">
        <v>269</v>
      </c>
      <c r="K571" s="477"/>
      <c r="L571" s="103">
        <f>H571</f>
        <v>2167</v>
      </c>
      <c r="M571" s="494"/>
      <c r="N571" s="111" t="s">
        <v>269</v>
      </c>
      <c r="O571" s="483"/>
      <c r="P571" s="120"/>
      <c r="Q571" s="465"/>
      <c r="R571" s="15"/>
    </row>
    <row r="572" spans="1:18" s="16" customFormat="1" ht="15.75" x14ac:dyDescent="0.25">
      <c r="A572" s="170" t="str">
        <f>VLOOKUP(A561,'LISTA DE OFERENTES'!$A$4:$H$84,7,FALSE)</f>
        <v>PROCIVIN SAS 40%</v>
      </c>
      <c r="B572" s="165"/>
      <c r="C572" s="165"/>
      <c r="D572" s="165"/>
      <c r="E572" s="165"/>
      <c r="F572" s="165"/>
      <c r="G572" s="165"/>
      <c r="H572" s="165"/>
      <c r="I572" s="165"/>
      <c r="J572" s="165"/>
      <c r="K572" s="477"/>
      <c r="L572" s="103"/>
      <c r="M572" s="494"/>
      <c r="N572" s="111"/>
      <c r="O572" s="483"/>
      <c r="P572" s="120"/>
      <c r="Q572" s="465"/>
      <c r="R572" s="15"/>
    </row>
    <row r="573" spans="1:18" s="16" customFormat="1" ht="30" x14ac:dyDescent="0.25">
      <c r="A573" s="100" t="s">
        <v>507</v>
      </c>
      <c r="B573" s="474" t="s">
        <v>508</v>
      </c>
      <c r="C573" s="475"/>
      <c r="D573" s="137">
        <v>1124079353</v>
      </c>
      <c r="E573" s="78">
        <v>2019</v>
      </c>
      <c r="F573" s="8">
        <f>D573/(VLOOKUP(E573,$D$930:$E$963,2,FALSE))</f>
        <v>1357.3935934096189</v>
      </c>
      <c r="G573" s="2">
        <v>0.5</v>
      </c>
      <c r="H573" s="8">
        <f>G573*F573</f>
        <v>678.69679670480946</v>
      </c>
      <c r="I573" s="58">
        <v>43721</v>
      </c>
      <c r="J573" s="166" t="s">
        <v>269</v>
      </c>
      <c r="K573" s="477"/>
      <c r="L573" s="103">
        <f>H573</f>
        <v>678.69679670480946</v>
      </c>
      <c r="M573" s="494"/>
      <c r="N573" s="111" t="s">
        <v>269</v>
      </c>
      <c r="O573" s="483"/>
      <c r="P573" s="120"/>
      <c r="Q573" s="465"/>
      <c r="R573" s="80"/>
    </row>
    <row r="574" spans="1:18" s="16" customFormat="1" ht="48" customHeight="1" x14ac:dyDescent="0.25">
      <c r="A574" s="467" t="s">
        <v>301</v>
      </c>
      <c r="B574" s="468"/>
      <c r="C574" s="468"/>
      <c r="D574" s="468"/>
      <c r="E574" s="468"/>
      <c r="F574" s="468"/>
      <c r="G574" s="469"/>
      <c r="H574" s="45">
        <f>SUM(H569:H573)</f>
        <v>5211.1851173472569</v>
      </c>
      <c r="I574" s="461" t="s">
        <v>302</v>
      </c>
      <c r="J574" s="462"/>
      <c r="K574" s="462"/>
      <c r="L574" s="462"/>
      <c r="M574" s="112"/>
      <c r="N574" s="108"/>
      <c r="O574" s="108" t="str">
        <f>IF(P574&gt;O568,"CUMPLE","NO CUMPLE")</f>
        <v>CUMPLE</v>
      </c>
      <c r="P574" s="118">
        <f>SUM(P568:P573)</f>
        <v>2365.4883206424474</v>
      </c>
      <c r="Q574" s="466"/>
      <c r="R574" s="102" t="str">
        <f>+IF(AND(M568="CUMPLE",C565="CUMPLE",Q568="CUMPLE"),"HABILITADO","NO HABILITADO")</f>
        <v>HABILITADO</v>
      </c>
    </row>
    <row r="575" spans="1:18" ht="15.75" x14ac:dyDescent="0.25">
      <c r="A575" s="3"/>
      <c r="B575" s="3"/>
      <c r="C575" s="3"/>
      <c r="D575" s="3"/>
      <c r="E575" s="3"/>
      <c r="F575" s="3"/>
      <c r="G575" s="3"/>
      <c r="H575" s="3"/>
      <c r="I575" s="3"/>
      <c r="J575" s="3"/>
      <c r="K575" s="3"/>
      <c r="L575" s="3"/>
      <c r="M575" s="3"/>
      <c r="N575" s="4"/>
      <c r="O575" s="4"/>
      <c r="P575" s="4"/>
      <c r="Q575" s="4"/>
      <c r="R575" s="4"/>
    </row>
    <row r="576" spans="1:18" ht="30.75" customHeight="1" x14ac:dyDescent="0.25">
      <c r="A576" s="548">
        <f>1+A561</f>
        <v>41</v>
      </c>
      <c r="B576" s="549"/>
      <c r="C576" s="549"/>
      <c r="D576" s="550"/>
      <c r="E576" s="439" t="str">
        <f>VLOOKUP(A576,'LISTA DE OFERENTES'!$A$4:$B$84,2,FALSE)</f>
        <v>CONSORCIO SALONES-5G.</v>
      </c>
      <c r="F576" s="440"/>
      <c r="G576" s="440"/>
      <c r="H576" s="440"/>
      <c r="I576" s="440"/>
      <c r="J576" s="440"/>
      <c r="K576" s="440"/>
      <c r="L576" s="440"/>
      <c r="M576" s="440"/>
      <c r="N576" s="440"/>
      <c r="O576" s="440"/>
      <c r="P576" s="440"/>
      <c r="Q576" s="440"/>
      <c r="R576" s="441"/>
    </row>
    <row r="577" spans="1:22" ht="40.5" customHeight="1" x14ac:dyDescent="0.25">
      <c r="A577" s="12" t="s">
        <v>273</v>
      </c>
      <c r="B577" s="48">
        <v>4</v>
      </c>
      <c r="C577" s="13" t="s">
        <v>274</v>
      </c>
      <c r="D577" s="44">
        <f>+$E$909</f>
        <v>3821.223606153846</v>
      </c>
      <c r="E577" s="442"/>
      <c r="F577" s="442"/>
      <c r="G577" s="442"/>
      <c r="H577" s="442"/>
      <c r="I577" s="442"/>
      <c r="J577" s="442"/>
      <c r="K577" s="442"/>
      <c r="L577" s="442"/>
      <c r="M577" s="442"/>
      <c r="N577" s="442"/>
      <c r="O577" s="442"/>
      <c r="P577" s="442"/>
      <c r="Q577" s="442"/>
      <c r="R577" s="443"/>
    </row>
    <row r="578" spans="1:22" ht="23.25" customHeight="1" x14ac:dyDescent="0.25">
      <c r="A578" s="446" t="s">
        <v>275</v>
      </c>
      <c r="B578" s="447"/>
      <c r="C578" s="99">
        <f>IF(B577&lt;3,0.75,IF(B577&lt;5,1.2,1.5))</f>
        <v>1.2</v>
      </c>
      <c r="D578" s="98">
        <f>$D$909*C578</f>
        <v>4585.4683273846149</v>
      </c>
      <c r="E578" s="442"/>
      <c r="F578" s="442"/>
      <c r="G578" s="442"/>
      <c r="H578" s="442"/>
      <c r="I578" s="442"/>
      <c r="J578" s="442"/>
      <c r="K578" s="442"/>
      <c r="L578" s="442"/>
      <c r="M578" s="442"/>
      <c r="N578" s="442"/>
      <c r="O578" s="442"/>
      <c r="P578" s="442"/>
      <c r="Q578" s="442"/>
      <c r="R578" s="443"/>
    </row>
    <row r="579" spans="1:22" ht="34.5" customHeight="1" x14ac:dyDescent="0.25">
      <c r="A579" s="446" t="s">
        <v>276</v>
      </c>
      <c r="B579" s="447"/>
      <c r="C579" s="448">
        <v>45625</v>
      </c>
      <c r="D579" s="449"/>
      <c r="E579" s="442"/>
      <c r="F579" s="442"/>
      <c r="G579" s="442"/>
      <c r="H579" s="442"/>
      <c r="I579" s="442"/>
      <c r="J579" s="442"/>
      <c r="K579" s="442"/>
      <c r="L579" s="442"/>
      <c r="M579" s="442"/>
      <c r="N579" s="442"/>
      <c r="O579" s="442"/>
      <c r="P579" s="442"/>
      <c r="Q579" s="442"/>
      <c r="R579" s="443"/>
    </row>
    <row r="580" spans="1:22" ht="33" customHeight="1" thickBot="1" x14ac:dyDescent="0.3">
      <c r="A580" s="450" t="s">
        <v>277</v>
      </c>
      <c r="B580" s="451"/>
      <c r="C580" s="452" t="str">
        <f>+IF(H589&gt;D578,"CUMPLE","NO CUMPLE")</f>
        <v>CUMPLE</v>
      </c>
      <c r="D580" s="453"/>
      <c r="E580" s="444"/>
      <c r="F580" s="444"/>
      <c r="G580" s="444"/>
      <c r="H580" s="444"/>
      <c r="I580" s="444"/>
      <c r="J580" s="444"/>
      <c r="K580" s="444"/>
      <c r="L580" s="444"/>
      <c r="M580" s="444"/>
      <c r="N580" s="444"/>
      <c r="O580" s="444"/>
      <c r="P580" s="444"/>
      <c r="Q580" s="444"/>
      <c r="R580" s="445"/>
    </row>
    <row r="581" spans="1:22" ht="55.5" customHeight="1" thickBot="1" x14ac:dyDescent="0.3">
      <c r="A581" s="497" t="s">
        <v>278</v>
      </c>
      <c r="B581" s="498"/>
      <c r="C581" s="498"/>
      <c r="D581" s="498"/>
      <c r="E581" s="498"/>
      <c r="F581" s="498"/>
      <c r="G581" s="498"/>
      <c r="H581" s="499"/>
      <c r="I581" s="124" t="s">
        <v>279</v>
      </c>
      <c r="J581" s="124" t="s">
        <v>280</v>
      </c>
      <c r="K581" s="495" t="s">
        <v>281</v>
      </c>
      <c r="L581" s="496"/>
      <c r="M581" s="463" t="s">
        <v>282</v>
      </c>
      <c r="N581" s="463" t="s">
        <v>283</v>
      </c>
      <c r="O581" s="478" t="s">
        <v>284</v>
      </c>
      <c r="P581" s="479"/>
      <c r="Q581" s="463" t="s">
        <v>285</v>
      </c>
      <c r="R581" s="470" t="s">
        <v>286</v>
      </c>
    </row>
    <row r="582" spans="1:22" ht="110.25" customHeight="1" thickBot="1" x14ac:dyDescent="0.3">
      <c r="A582" s="121" t="s">
        <v>287</v>
      </c>
      <c r="B582" s="472" t="s">
        <v>288</v>
      </c>
      <c r="C582" s="473"/>
      <c r="D582" s="123" t="s">
        <v>289</v>
      </c>
      <c r="E582" s="123" t="s">
        <v>290</v>
      </c>
      <c r="F582" s="123" t="s">
        <v>291</v>
      </c>
      <c r="G582" s="122" t="s">
        <v>292</v>
      </c>
      <c r="H582" s="122" t="s">
        <v>293</v>
      </c>
      <c r="I582" s="127" t="s">
        <v>294</v>
      </c>
      <c r="J582" s="127" t="s">
        <v>295</v>
      </c>
      <c r="K582" s="125"/>
      <c r="L582" s="126" t="s">
        <v>296</v>
      </c>
      <c r="M582" s="464"/>
      <c r="N582" s="464"/>
      <c r="O582" s="480"/>
      <c r="P582" s="481"/>
      <c r="Q582" s="464"/>
      <c r="R582" s="471"/>
    </row>
    <row r="583" spans="1:22" ht="15.75" customHeight="1" x14ac:dyDescent="0.25">
      <c r="A583" s="113" t="str">
        <f>VLOOKUP(A576,'LISTA DE OFERENTES'!$A$4:$H$84,5,FALSE)</f>
        <v>GLORIA ELVIRA CEDIEL ECHEVERRY 50%</v>
      </c>
      <c r="B583" s="114"/>
      <c r="C583" s="114"/>
      <c r="D583" s="114"/>
      <c r="E583" s="114"/>
      <c r="F583" s="114"/>
      <c r="G583" s="114"/>
      <c r="H583" s="114"/>
      <c r="I583" s="114"/>
      <c r="J583" s="114"/>
      <c r="K583" s="476">
        <f>$D$909/2</f>
        <v>1910.611803076923</v>
      </c>
      <c r="L583" s="115"/>
      <c r="M583" s="493" t="s">
        <v>269</v>
      </c>
      <c r="N583" s="116"/>
      <c r="O583" s="482">
        <f>$D$909*0.5</f>
        <v>1910.611803076923</v>
      </c>
      <c r="P583" s="119"/>
      <c r="Q583" s="465" t="s">
        <v>269</v>
      </c>
      <c r="R583" s="117"/>
    </row>
    <row r="584" spans="1:22" ht="38.25" customHeight="1" x14ac:dyDescent="0.25">
      <c r="A584" s="188" t="s">
        <v>509</v>
      </c>
      <c r="B584" s="409" t="s">
        <v>510</v>
      </c>
      <c r="C584" s="410"/>
      <c r="D584" s="175">
        <v>561351726.47000003</v>
      </c>
      <c r="E584" s="187">
        <v>2014</v>
      </c>
      <c r="F584" s="167">
        <f>D584/(VLOOKUP(E584,$D$930:$E$963,2,FALSE))</f>
        <v>911.28527024350649</v>
      </c>
      <c r="G584" s="168">
        <v>0.3</v>
      </c>
      <c r="H584" s="167">
        <f>G584*F584</f>
        <v>273.38558107305192</v>
      </c>
      <c r="I584" s="169">
        <v>41997</v>
      </c>
      <c r="J584" s="166" t="s">
        <v>269</v>
      </c>
      <c r="K584" s="476"/>
      <c r="L584" s="203">
        <f>+H584</f>
        <v>273.38558107305192</v>
      </c>
      <c r="M584" s="493"/>
      <c r="N584" s="208" t="s">
        <v>269</v>
      </c>
      <c r="O584" s="551"/>
      <c r="P584" s="204"/>
      <c r="Q584" s="465"/>
      <c r="R584" s="205"/>
      <c r="S584" s="206"/>
      <c r="T584" s="206"/>
      <c r="U584" s="206"/>
      <c r="V584" s="206"/>
    </row>
    <row r="585" spans="1:22" ht="59.25" customHeight="1" x14ac:dyDescent="0.25">
      <c r="A585" s="188" t="s">
        <v>511</v>
      </c>
      <c r="B585" s="409" t="s">
        <v>510</v>
      </c>
      <c r="C585" s="410"/>
      <c r="D585" s="175">
        <v>536129728</v>
      </c>
      <c r="E585" s="187">
        <v>2014</v>
      </c>
      <c r="F585" s="167">
        <f>D585/(VLOOKUP(E585,$D$930:$E$963,2,FALSE))</f>
        <v>870.34046753246753</v>
      </c>
      <c r="G585" s="168">
        <v>0.5</v>
      </c>
      <c r="H585" s="167">
        <f>G585*F585</f>
        <v>435.17023376623376</v>
      </c>
      <c r="I585" s="169">
        <v>41997</v>
      </c>
      <c r="J585" s="166" t="s">
        <v>269</v>
      </c>
      <c r="K585" s="476"/>
      <c r="L585" s="189">
        <f>+H585</f>
        <v>435.17023376623376</v>
      </c>
      <c r="M585" s="493"/>
      <c r="N585" s="208" t="s">
        <v>269</v>
      </c>
      <c r="O585" s="551"/>
      <c r="P585" s="190"/>
      <c r="Q585" s="465"/>
      <c r="R585" s="191"/>
    </row>
    <row r="586" spans="1:22" ht="15.75" customHeight="1" x14ac:dyDescent="0.25">
      <c r="A586" s="113" t="str">
        <f>VLOOKUP(A576,'LISTA DE OFERENTES'!$A$4:$H$84,6,FALSE)</f>
        <v>SINCOMAQ SAS 50%</v>
      </c>
      <c r="B586" s="114"/>
      <c r="C586" s="114"/>
      <c r="D586" s="114"/>
      <c r="E586" s="114"/>
      <c r="F586" s="114"/>
      <c r="G586" s="114"/>
      <c r="H586" s="114"/>
      <c r="I586" s="114"/>
      <c r="J586" s="114"/>
      <c r="K586" s="477"/>
      <c r="L586" s="115"/>
      <c r="M586" s="494"/>
      <c r="N586" s="116"/>
      <c r="O586" s="483"/>
      <c r="P586" s="119"/>
      <c r="Q586" s="465"/>
      <c r="R586" s="117"/>
    </row>
    <row r="587" spans="1:22" s="16" customFormat="1" ht="57" customHeight="1" x14ac:dyDescent="0.25">
      <c r="A587" s="188" t="s">
        <v>512</v>
      </c>
      <c r="B587" s="409" t="s">
        <v>513</v>
      </c>
      <c r="C587" s="410"/>
      <c r="D587" s="175">
        <v>5484904480.29</v>
      </c>
      <c r="E587" s="187">
        <v>2021</v>
      </c>
      <c r="F587" s="167">
        <f>D587/(VLOOKUP(E587,$D$930:$E$963,2,FALSE))</f>
        <v>6037.1464110988563</v>
      </c>
      <c r="G587" s="168">
        <v>0.6</v>
      </c>
      <c r="H587" s="167">
        <f>G587*F587</f>
        <v>3622.2878466593138</v>
      </c>
      <c r="I587" s="169">
        <v>44302</v>
      </c>
      <c r="J587" s="166" t="s">
        <v>269</v>
      </c>
      <c r="K587" s="477"/>
      <c r="L587" s="207">
        <f>H587</f>
        <v>3622.2878466593138</v>
      </c>
      <c r="M587" s="494"/>
      <c r="N587" s="208" t="s">
        <v>269</v>
      </c>
      <c r="O587" s="483"/>
      <c r="P587" s="209">
        <f>+L587</f>
        <v>3622.2878466593138</v>
      </c>
      <c r="Q587" s="465"/>
      <c r="R587" s="176"/>
    </row>
    <row r="588" spans="1:22" s="16" customFormat="1" ht="45" x14ac:dyDescent="0.25">
      <c r="A588" s="100" t="s">
        <v>514</v>
      </c>
      <c r="B588" s="474" t="s">
        <v>515</v>
      </c>
      <c r="C588" s="475"/>
      <c r="D588" s="137">
        <v>4459327123.8500004</v>
      </c>
      <c r="E588" s="78">
        <v>2022</v>
      </c>
      <c r="F588" s="8">
        <f>D588/(VLOOKUP(E588,$D$930:$E$963,2,FALSE))</f>
        <v>4459.3271238500001</v>
      </c>
      <c r="G588" s="168">
        <v>0.5</v>
      </c>
      <c r="H588" s="167">
        <f>G588*F588</f>
        <v>2229.6635619250001</v>
      </c>
      <c r="I588" s="169">
        <v>44792</v>
      </c>
      <c r="J588" s="166" t="s">
        <v>269</v>
      </c>
      <c r="K588" s="477"/>
      <c r="L588" s="103">
        <f>H588</f>
        <v>2229.6635619250001</v>
      </c>
      <c r="M588" s="494"/>
      <c r="N588" s="111" t="s">
        <v>269</v>
      </c>
      <c r="O588" s="483"/>
      <c r="P588" s="120">
        <f>+L588</f>
        <v>2229.6635619250001</v>
      </c>
      <c r="Q588" s="465"/>
      <c r="R588" s="15"/>
    </row>
    <row r="589" spans="1:22" s="16" customFormat="1" ht="48" customHeight="1" thickBot="1" x14ac:dyDescent="0.3">
      <c r="A589" s="467" t="s">
        <v>301</v>
      </c>
      <c r="B589" s="468"/>
      <c r="C589" s="468"/>
      <c r="D589" s="468"/>
      <c r="E589" s="468"/>
      <c r="F589" s="468"/>
      <c r="G589" s="469"/>
      <c r="H589" s="45">
        <f>SUM(H586:H588)</f>
        <v>5851.9514085843139</v>
      </c>
      <c r="I589" s="461" t="s">
        <v>302</v>
      </c>
      <c r="J589" s="462"/>
      <c r="K589" s="462"/>
      <c r="L589" s="462"/>
      <c r="M589" s="112"/>
      <c r="N589" s="108" t="s">
        <v>269</v>
      </c>
      <c r="O589" s="108" t="str">
        <f>IF(P589&gt;O583,"CUMPLE","NO CUMPLE")</f>
        <v>CUMPLE</v>
      </c>
      <c r="P589" s="118">
        <f>SUM(P583:P588)</f>
        <v>5851.9514085843139</v>
      </c>
      <c r="Q589" s="466"/>
      <c r="R589" s="102" t="str">
        <f>+IF(AND(M583="CUMPLE",C580="CUMPLE",Q583="CUMPLE"),"HABILITADO","NO HABILITADO")</f>
        <v>HABILITADO</v>
      </c>
    </row>
    <row r="590" spans="1:22" ht="16.5" thickBot="1" x14ac:dyDescent="0.3">
      <c r="A590" s="3"/>
      <c r="B590" s="3"/>
      <c r="C590" s="3"/>
      <c r="D590" s="3"/>
      <c r="E590" s="3"/>
      <c r="F590" s="3"/>
      <c r="G590" s="3"/>
      <c r="H590" s="3"/>
      <c r="I590" s="3"/>
      <c r="J590" s="3"/>
      <c r="K590" s="3"/>
      <c r="L590" s="3"/>
      <c r="M590" s="3"/>
      <c r="N590" s="4"/>
      <c r="O590" s="4"/>
      <c r="P590" s="4"/>
      <c r="Q590" s="4"/>
      <c r="R590" s="4"/>
    </row>
    <row r="591" spans="1:22" ht="30.75" customHeight="1" thickBot="1" x14ac:dyDescent="0.3">
      <c r="A591" s="436">
        <f>1+A576</f>
        <v>42</v>
      </c>
      <c r="B591" s="437"/>
      <c r="C591" s="437"/>
      <c r="D591" s="438"/>
      <c r="E591" s="439" t="str">
        <f>VLOOKUP(A591,'LISTA DE OFERENTES'!$A$4:$B$84,2,FALSE)</f>
        <v>CONSORCIO INFRAESTRUCTURA ENGATIVA</v>
      </c>
      <c r="F591" s="440"/>
      <c r="G591" s="440"/>
      <c r="H591" s="440"/>
      <c r="I591" s="440"/>
      <c r="J591" s="440"/>
      <c r="K591" s="440"/>
      <c r="L591" s="440"/>
      <c r="M591" s="440"/>
      <c r="N591" s="440"/>
      <c r="O591" s="440"/>
      <c r="P591" s="440"/>
      <c r="Q591" s="440"/>
      <c r="R591" s="441"/>
    </row>
    <row r="592" spans="1:22" ht="40.5" customHeight="1" x14ac:dyDescent="0.25">
      <c r="A592" s="12" t="s">
        <v>273</v>
      </c>
      <c r="B592" s="48">
        <v>2</v>
      </c>
      <c r="C592" s="13" t="s">
        <v>274</v>
      </c>
      <c r="D592" s="44">
        <f>+$E$909</f>
        <v>3821.223606153846</v>
      </c>
      <c r="E592" s="442"/>
      <c r="F592" s="442"/>
      <c r="G592" s="442"/>
      <c r="H592" s="442"/>
      <c r="I592" s="442"/>
      <c r="J592" s="442"/>
      <c r="K592" s="442"/>
      <c r="L592" s="442"/>
      <c r="M592" s="442"/>
      <c r="N592" s="442"/>
      <c r="O592" s="442"/>
      <c r="P592" s="442"/>
      <c r="Q592" s="442"/>
      <c r="R592" s="443"/>
    </row>
    <row r="593" spans="1:18" ht="23.25" customHeight="1" x14ac:dyDescent="0.25">
      <c r="A593" s="446" t="s">
        <v>275</v>
      </c>
      <c r="B593" s="447"/>
      <c r="C593" s="99">
        <f>IF(B592&lt;3,0.75,IF(B592&lt;5,1.2,1.5))</f>
        <v>0.75</v>
      </c>
      <c r="D593" s="98">
        <f>$D$909*C593</f>
        <v>2865.9177046153845</v>
      </c>
      <c r="E593" s="442"/>
      <c r="F593" s="442"/>
      <c r="G593" s="442"/>
      <c r="H593" s="442"/>
      <c r="I593" s="442"/>
      <c r="J593" s="442"/>
      <c r="K593" s="442"/>
      <c r="L593" s="442"/>
      <c r="M593" s="442"/>
      <c r="N593" s="442"/>
      <c r="O593" s="442"/>
      <c r="P593" s="442"/>
      <c r="Q593" s="442"/>
      <c r="R593" s="443"/>
    </row>
    <row r="594" spans="1:18" ht="34.5" customHeight="1" x14ac:dyDescent="0.25">
      <c r="A594" s="446" t="s">
        <v>276</v>
      </c>
      <c r="B594" s="447"/>
      <c r="C594" s="448">
        <v>45625</v>
      </c>
      <c r="D594" s="449"/>
      <c r="E594" s="442"/>
      <c r="F594" s="442"/>
      <c r="G594" s="442"/>
      <c r="H594" s="442"/>
      <c r="I594" s="442"/>
      <c r="J594" s="442"/>
      <c r="K594" s="442"/>
      <c r="L594" s="442"/>
      <c r="M594" s="442"/>
      <c r="N594" s="442"/>
      <c r="O594" s="442"/>
      <c r="P594" s="442"/>
      <c r="Q594" s="442"/>
      <c r="R594" s="443"/>
    </row>
    <row r="595" spans="1:18" ht="33" customHeight="1" thickBot="1" x14ac:dyDescent="0.3">
      <c r="A595" s="450" t="s">
        <v>277</v>
      </c>
      <c r="B595" s="451"/>
      <c r="C595" s="452" t="str">
        <f>+IF(H603&gt;D593,"CUMPLE","NO CUMPLE")</f>
        <v>CUMPLE</v>
      </c>
      <c r="D595" s="453"/>
      <c r="E595" s="444"/>
      <c r="F595" s="444"/>
      <c r="G595" s="444"/>
      <c r="H595" s="444"/>
      <c r="I595" s="444"/>
      <c r="J595" s="444"/>
      <c r="K595" s="444"/>
      <c r="L595" s="444"/>
      <c r="M595" s="444"/>
      <c r="N595" s="444"/>
      <c r="O595" s="444"/>
      <c r="P595" s="444"/>
      <c r="Q595" s="444"/>
      <c r="R595" s="445"/>
    </row>
    <row r="596" spans="1:18" ht="55.5" customHeight="1" x14ac:dyDescent="0.25">
      <c r="A596" s="497" t="s">
        <v>278</v>
      </c>
      <c r="B596" s="498"/>
      <c r="C596" s="498"/>
      <c r="D596" s="498"/>
      <c r="E596" s="498"/>
      <c r="F596" s="498"/>
      <c r="G596" s="498"/>
      <c r="H596" s="499"/>
      <c r="I596" s="124" t="s">
        <v>279</v>
      </c>
      <c r="J596" s="124" t="s">
        <v>280</v>
      </c>
      <c r="K596" s="495" t="s">
        <v>281</v>
      </c>
      <c r="L596" s="496"/>
      <c r="M596" s="463" t="s">
        <v>282</v>
      </c>
      <c r="N596" s="463" t="s">
        <v>283</v>
      </c>
      <c r="O596" s="478" t="s">
        <v>284</v>
      </c>
      <c r="P596" s="479"/>
      <c r="Q596" s="463" t="s">
        <v>285</v>
      </c>
      <c r="R596" s="470" t="s">
        <v>286</v>
      </c>
    </row>
    <row r="597" spans="1:18" ht="110.25" customHeight="1" x14ac:dyDescent="0.25">
      <c r="A597" s="121" t="s">
        <v>287</v>
      </c>
      <c r="B597" s="472" t="s">
        <v>288</v>
      </c>
      <c r="C597" s="473"/>
      <c r="D597" s="123" t="s">
        <v>289</v>
      </c>
      <c r="E597" s="123" t="s">
        <v>290</v>
      </c>
      <c r="F597" s="123" t="s">
        <v>291</v>
      </c>
      <c r="G597" s="122" t="s">
        <v>292</v>
      </c>
      <c r="H597" s="122" t="s">
        <v>293</v>
      </c>
      <c r="I597" s="127" t="s">
        <v>294</v>
      </c>
      <c r="J597" s="127" t="s">
        <v>295</v>
      </c>
      <c r="K597" s="195"/>
      <c r="L597" s="196" t="s">
        <v>296</v>
      </c>
      <c r="M597" s="540"/>
      <c r="N597" s="540"/>
      <c r="O597" s="541"/>
      <c r="P597" s="481"/>
      <c r="Q597" s="464"/>
      <c r="R597" s="471"/>
    </row>
    <row r="598" spans="1:18" ht="15.75" customHeight="1" x14ac:dyDescent="0.25">
      <c r="A598" s="113" t="str">
        <f>VLOOKUP(A591,'LISTA DE OFERENTES'!$A$4:$H$84,5,FALSE)</f>
        <v>JOHN JAIRO MOLANO CARDOSO 10%</v>
      </c>
      <c r="B598" s="114"/>
      <c r="C598" s="114"/>
      <c r="D598" s="114"/>
      <c r="E598" s="114"/>
      <c r="F598" s="114"/>
      <c r="G598" s="114"/>
      <c r="H598" s="114"/>
      <c r="I598" s="114"/>
      <c r="J598" s="114"/>
      <c r="K598" s="552">
        <f>$D$909/2</f>
        <v>1910.611803076923</v>
      </c>
      <c r="L598" s="213"/>
      <c r="M598" s="553" t="s">
        <v>269</v>
      </c>
      <c r="N598" s="210"/>
      <c r="O598" s="552">
        <f>$D$909*0.5</f>
        <v>1910.611803076923</v>
      </c>
      <c r="P598" s="119"/>
      <c r="Q598" s="465" t="s">
        <v>269</v>
      </c>
      <c r="R598" s="117"/>
    </row>
    <row r="599" spans="1:18" s="16" customFormat="1" ht="23.25" customHeight="1" x14ac:dyDescent="0.25">
      <c r="A599" s="170" t="str">
        <f>VLOOKUP(A591,'LISTA DE OFERENTES'!$A$4:$H$84,6,FALSE)</f>
        <v>INGENIERIA Y GERENCIA DE OBRAS CIVILES SAS 45%</v>
      </c>
      <c r="B599" s="165"/>
      <c r="C599" s="165"/>
      <c r="D599" s="165"/>
      <c r="E599" s="165"/>
      <c r="F599" s="165"/>
      <c r="G599" s="165"/>
      <c r="H599" s="165"/>
      <c r="I599" s="165"/>
      <c r="J599" s="165"/>
      <c r="K599" s="552"/>
      <c r="L599" s="215"/>
      <c r="M599" s="553"/>
      <c r="N599" s="212"/>
      <c r="O599" s="552"/>
      <c r="P599" s="174"/>
      <c r="Q599" s="465"/>
      <c r="R599" s="172"/>
    </row>
    <row r="600" spans="1:18" s="16" customFormat="1" ht="60" x14ac:dyDescent="0.25">
      <c r="A600" s="100" t="s">
        <v>516</v>
      </c>
      <c r="B600" s="474" t="s">
        <v>517</v>
      </c>
      <c r="C600" s="475"/>
      <c r="D600" s="137">
        <v>5346801549.6599998</v>
      </c>
      <c r="E600" s="78">
        <v>2017</v>
      </c>
      <c r="F600" s="8">
        <f>D600/(VLOOKUP(E600,$D$930:$E$963,2,FALSE))</f>
        <v>7247.7678427635528</v>
      </c>
      <c r="G600" s="2">
        <v>0.4</v>
      </c>
      <c r="H600" s="8">
        <f>G600*F600</f>
        <v>2899.1071371054213</v>
      </c>
      <c r="I600" s="58">
        <v>43069</v>
      </c>
      <c r="J600" s="79" t="s">
        <v>269</v>
      </c>
      <c r="K600" s="552"/>
      <c r="L600" s="214">
        <f>H600</f>
        <v>2899.1071371054213</v>
      </c>
      <c r="M600" s="553"/>
      <c r="N600" s="211" t="s">
        <v>269</v>
      </c>
      <c r="O600" s="552"/>
      <c r="P600" s="120">
        <f>+L600</f>
        <v>2899.1071371054213</v>
      </c>
      <c r="Q600" s="465"/>
      <c r="R600" s="80"/>
    </row>
    <row r="601" spans="1:18" s="16" customFormat="1" ht="23.25" customHeight="1" x14ac:dyDescent="0.25">
      <c r="A601" s="170" t="str">
        <f>VLOOKUP(A591,'LISTA DE OFERENTES'!$A$4:$H$84,7,FALSE)</f>
        <v>INPROING SAS 45%</v>
      </c>
      <c r="B601" s="165"/>
      <c r="C601" s="165"/>
      <c r="D601" s="165"/>
      <c r="E601" s="165"/>
      <c r="F601" s="165"/>
      <c r="G601" s="165"/>
      <c r="H601" s="165"/>
      <c r="I601" s="165"/>
      <c r="J601" s="165"/>
      <c r="K601" s="552"/>
      <c r="L601" s="212"/>
      <c r="M601" s="553"/>
      <c r="N601" s="212"/>
      <c r="O601" s="552"/>
      <c r="P601" s="174"/>
      <c r="Q601" s="465"/>
      <c r="R601" s="193"/>
    </row>
    <row r="602" spans="1:18" s="16" customFormat="1" ht="99.75" customHeight="1" x14ac:dyDescent="0.25">
      <c r="A602" s="188" t="s">
        <v>518</v>
      </c>
      <c r="B602" s="409" t="s">
        <v>519</v>
      </c>
      <c r="C602" s="410"/>
      <c r="D602" s="175">
        <v>5108815577.1599998</v>
      </c>
      <c r="E602" s="187">
        <v>2021</v>
      </c>
      <c r="F602" s="167">
        <f>D602/(VLOOKUP(E602,$D$930:$E$963,2,FALSE))</f>
        <v>5623.1913860032619</v>
      </c>
      <c r="G602" s="168">
        <v>0.2</v>
      </c>
      <c r="H602" s="167">
        <f>G602*F602</f>
        <v>1124.6382772006525</v>
      </c>
      <c r="I602" s="169">
        <v>44458</v>
      </c>
      <c r="J602" s="166" t="s">
        <v>269</v>
      </c>
      <c r="K602" s="552"/>
      <c r="L602" s="216">
        <f>H602</f>
        <v>1124.6382772006525</v>
      </c>
      <c r="M602" s="553"/>
      <c r="N602" s="217" t="s">
        <v>269</v>
      </c>
      <c r="O602" s="552"/>
      <c r="P602" s="209"/>
      <c r="Q602" s="465"/>
      <c r="R602" s="193"/>
    </row>
    <row r="603" spans="1:18" s="16" customFormat="1" ht="48" customHeight="1" x14ac:dyDescent="0.25">
      <c r="A603" s="467" t="s">
        <v>301</v>
      </c>
      <c r="B603" s="468"/>
      <c r="C603" s="468"/>
      <c r="D603" s="468"/>
      <c r="E603" s="468"/>
      <c r="F603" s="468"/>
      <c r="G603" s="469"/>
      <c r="H603" s="45">
        <f>SUM(H599:H602)</f>
        <v>4023.7454143060741</v>
      </c>
      <c r="I603" s="461" t="s">
        <v>302</v>
      </c>
      <c r="J603" s="462"/>
      <c r="K603" s="539"/>
      <c r="L603" s="539"/>
      <c r="M603" s="112"/>
      <c r="N603" s="197"/>
      <c r="O603" s="197" t="str">
        <f>IF(P603&gt;O598,"CUMPLE","NO CUMPLE")</f>
        <v>CUMPLE</v>
      </c>
      <c r="P603" s="118">
        <f>SUM(P598:P602)</f>
        <v>2899.1071371054213</v>
      </c>
      <c r="Q603" s="466"/>
      <c r="R603" s="102" t="str">
        <f>+IF(AND(M598="CUMPLE",C595="CUMPLE",Q598="CUMPLE"),"HABILITADO","NO HABILITADO")</f>
        <v>HABILITADO</v>
      </c>
    </row>
    <row r="604" spans="1:18" ht="15.75" x14ac:dyDescent="0.25">
      <c r="A604" s="3"/>
      <c r="B604" s="3"/>
      <c r="C604" s="3"/>
      <c r="D604" s="3"/>
      <c r="E604" s="3"/>
      <c r="F604" s="3"/>
      <c r="G604" s="3"/>
      <c r="H604" s="3"/>
      <c r="I604" s="3"/>
      <c r="J604" s="3"/>
      <c r="K604" s="3"/>
      <c r="L604" s="3"/>
      <c r="M604" s="3"/>
      <c r="N604" s="4"/>
      <c r="O604" s="4"/>
      <c r="P604" s="4"/>
      <c r="Q604" s="4"/>
      <c r="R604" s="4"/>
    </row>
    <row r="605" spans="1:18" ht="30.75" customHeight="1" thickBot="1" x14ac:dyDescent="0.3">
      <c r="A605" s="436">
        <f>1+A591</f>
        <v>43</v>
      </c>
      <c r="B605" s="437"/>
      <c r="C605" s="437"/>
      <c r="D605" s="438"/>
      <c r="E605" s="439" t="str">
        <f>VLOOKUP(A605,'LISTA DE OFERENTES'!$A$4:$B$84,2,FALSE)</f>
        <v>PROINCO INGENIERIA S.A.S.</v>
      </c>
      <c r="F605" s="440"/>
      <c r="G605" s="440"/>
      <c r="H605" s="440"/>
      <c r="I605" s="440"/>
      <c r="J605" s="440"/>
      <c r="K605" s="440"/>
      <c r="L605" s="440"/>
      <c r="M605" s="440"/>
      <c r="N605" s="440"/>
      <c r="O605" s="440"/>
      <c r="P605" s="440"/>
      <c r="Q605" s="440"/>
      <c r="R605" s="441"/>
    </row>
    <row r="606" spans="1:18" ht="40.5" customHeight="1" x14ac:dyDescent="0.25">
      <c r="A606" s="12" t="s">
        <v>273</v>
      </c>
      <c r="B606" s="48">
        <v>2</v>
      </c>
      <c r="C606" s="13" t="s">
        <v>274</v>
      </c>
      <c r="D606" s="44">
        <f>+$E$909</f>
        <v>3821.223606153846</v>
      </c>
      <c r="E606" s="442"/>
      <c r="F606" s="442"/>
      <c r="G606" s="442"/>
      <c r="H606" s="442"/>
      <c r="I606" s="442"/>
      <c r="J606" s="442"/>
      <c r="K606" s="442"/>
      <c r="L606" s="442"/>
      <c r="M606" s="442"/>
      <c r="N606" s="442"/>
      <c r="O606" s="442"/>
      <c r="P606" s="442"/>
      <c r="Q606" s="442"/>
      <c r="R606" s="443"/>
    </row>
    <row r="607" spans="1:18" ht="23.25" customHeight="1" x14ac:dyDescent="0.25">
      <c r="A607" s="446" t="s">
        <v>275</v>
      </c>
      <c r="B607" s="447"/>
      <c r="C607" s="99">
        <f>IF(B606&lt;3,0.75,IF(B606&lt;5,1.2,1.5))</f>
        <v>0.75</v>
      </c>
      <c r="D607" s="98">
        <f>$D$909*C607</f>
        <v>2865.9177046153845</v>
      </c>
      <c r="E607" s="442"/>
      <c r="F607" s="442"/>
      <c r="G607" s="442"/>
      <c r="H607" s="442"/>
      <c r="I607" s="442"/>
      <c r="J607" s="442"/>
      <c r="K607" s="442"/>
      <c r="L607" s="442"/>
      <c r="M607" s="442"/>
      <c r="N607" s="442"/>
      <c r="O607" s="442"/>
      <c r="P607" s="442"/>
      <c r="Q607" s="442"/>
      <c r="R607" s="443"/>
    </row>
    <row r="608" spans="1:18" ht="34.5" customHeight="1" x14ac:dyDescent="0.25">
      <c r="A608" s="446" t="s">
        <v>276</v>
      </c>
      <c r="B608" s="447"/>
      <c r="C608" s="448">
        <v>45625</v>
      </c>
      <c r="D608" s="449"/>
      <c r="E608" s="442"/>
      <c r="F608" s="442"/>
      <c r="G608" s="442"/>
      <c r="H608" s="442"/>
      <c r="I608" s="442"/>
      <c r="J608" s="442"/>
      <c r="K608" s="442"/>
      <c r="L608" s="442"/>
      <c r="M608" s="442"/>
      <c r="N608" s="442"/>
      <c r="O608" s="442"/>
      <c r="P608" s="442"/>
      <c r="Q608" s="442"/>
      <c r="R608" s="443"/>
    </row>
    <row r="609" spans="1:22" ht="33" customHeight="1" thickBot="1" x14ac:dyDescent="0.3">
      <c r="A609" s="450" t="s">
        <v>277</v>
      </c>
      <c r="B609" s="451"/>
      <c r="C609" s="452" t="str">
        <f>+IF(H615&gt;D607,"CUMPLE","NO CUMPLE")</f>
        <v>CUMPLE</v>
      </c>
      <c r="D609" s="453"/>
      <c r="E609" s="444"/>
      <c r="F609" s="444"/>
      <c r="G609" s="444"/>
      <c r="H609" s="444"/>
      <c r="I609" s="444"/>
      <c r="J609" s="444"/>
      <c r="K609" s="444"/>
      <c r="L609" s="444"/>
      <c r="M609" s="444"/>
      <c r="N609" s="444"/>
      <c r="O609" s="444"/>
      <c r="P609" s="444"/>
      <c r="Q609" s="444"/>
      <c r="R609" s="445"/>
    </row>
    <row r="610" spans="1:22" ht="55.5" customHeight="1" thickBot="1" x14ac:dyDescent="0.3">
      <c r="A610" s="497" t="s">
        <v>278</v>
      </c>
      <c r="B610" s="498"/>
      <c r="C610" s="498"/>
      <c r="D610" s="498"/>
      <c r="E610" s="498"/>
      <c r="F610" s="498"/>
      <c r="G610" s="498"/>
      <c r="H610" s="499"/>
      <c r="I610" s="124" t="s">
        <v>279</v>
      </c>
      <c r="J610" s="124" t="s">
        <v>280</v>
      </c>
      <c r="K610" s="495" t="s">
        <v>281</v>
      </c>
      <c r="L610" s="496"/>
      <c r="M610" s="463" t="s">
        <v>282</v>
      </c>
      <c r="N610" s="463" t="s">
        <v>283</v>
      </c>
      <c r="O610" s="478" t="s">
        <v>284</v>
      </c>
      <c r="P610" s="479"/>
      <c r="Q610" s="463" t="s">
        <v>285</v>
      </c>
      <c r="R610" s="470" t="s">
        <v>286</v>
      </c>
    </row>
    <row r="611" spans="1:22" ht="110.25" customHeight="1" thickBot="1" x14ac:dyDescent="0.3">
      <c r="A611" s="121" t="s">
        <v>287</v>
      </c>
      <c r="B611" s="472" t="s">
        <v>288</v>
      </c>
      <c r="C611" s="473"/>
      <c r="D611" s="123" t="s">
        <v>289</v>
      </c>
      <c r="E611" s="123" t="s">
        <v>290</v>
      </c>
      <c r="F611" s="123" t="s">
        <v>291</v>
      </c>
      <c r="G611" s="122" t="s">
        <v>292</v>
      </c>
      <c r="H611" s="122" t="s">
        <v>293</v>
      </c>
      <c r="I611" s="127" t="s">
        <v>294</v>
      </c>
      <c r="J611" s="127" t="s">
        <v>295</v>
      </c>
      <c r="K611" s="125"/>
      <c r="L611" s="126" t="s">
        <v>296</v>
      </c>
      <c r="M611" s="464"/>
      <c r="N611" s="464"/>
      <c r="O611" s="480"/>
      <c r="P611" s="481"/>
      <c r="Q611" s="464"/>
      <c r="R611" s="471"/>
    </row>
    <row r="612" spans="1:22" ht="15.75" customHeight="1" x14ac:dyDescent="0.25">
      <c r="A612" s="113" t="str">
        <f>VLOOKUP(A605,'LISTA DE OFERENTES'!$A$4:$H$84,5,FALSE)</f>
        <v>PROINCO INGENIERIA S.A.S. 100%</v>
      </c>
      <c r="B612" s="114"/>
      <c r="C612" s="114"/>
      <c r="D612" s="114"/>
      <c r="E612" s="114"/>
      <c r="F612" s="114"/>
      <c r="G612" s="114"/>
      <c r="H612" s="114"/>
      <c r="I612" s="114"/>
      <c r="J612" s="114"/>
      <c r="K612" s="476">
        <f>$D$909/2</f>
        <v>1910.611803076923</v>
      </c>
      <c r="L612" s="115"/>
      <c r="M612" s="493" t="s">
        <v>269</v>
      </c>
      <c r="N612" s="116"/>
      <c r="O612" s="482">
        <f>$D$909*0.5</f>
        <v>1910.611803076923</v>
      </c>
      <c r="P612" s="119"/>
      <c r="Q612" s="465" t="str">
        <f>IF(AND(N615="CUMPLE",O615="CUMPLE"),"CUMPLE","NO CUMPLE")</f>
        <v>CUMPLE</v>
      </c>
      <c r="R612" s="117"/>
    </row>
    <row r="613" spans="1:22" s="16" customFormat="1" ht="90" x14ac:dyDescent="0.25">
      <c r="A613" s="100" t="s">
        <v>520</v>
      </c>
      <c r="B613" s="474" t="s">
        <v>521</v>
      </c>
      <c r="C613" s="475"/>
      <c r="D613" s="137">
        <v>946273840</v>
      </c>
      <c r="E613" s="78">
        <v>2019</v>
      </c>
      <c r="F613" s="167">
        <f>D613/(VLOOKUP(E613,$D$930:$E$963,2,FALSE))</f>
        <v>1142.6827159480072</v>
      </c>
      <c r="G613" s="168">
        <v>0.9</v>
      </c>
      <c r="H613" s="167">
        <f>G613*F613</f>
        <v>1028.4144443532066</v>
      </c>
      <c r="I613" s="58">
        <v>43830</v>
      </c>
      <c r="J613" s="79" t="s">
        <v>269</v>
      </c>
      <c r="K613" s="477"/>
      <c r="L613" s="103">
        <f>H613</f>
        <v>1028.4144443532066</v>
      </c>
      <c r="M613" s="494"/>
      <c r="N613" s="111" t="s">
        <v>269</v>
      </c>
      <c r="O613" s="483"/>
      <c r="P613" s="120"/>
      <c r="Q613" s="465"/>
      <c r="R613" s="15"/>
    </row>
    <row r="614" spans="1:22" s="16" customFormat="1" ht="105" x14ac:dyDescent="0.25">
      <c r="A614" s="100" t="s">
        <v>522</v>
      </c>
      <c r="B614" s="474" t="s">
        <v>523</v>
      </c>
      <c r="C614" s="475"/>
      <c r="D614" s="137">
        <v>3565075281</v>
      </c>
      <c r="E614" s="78">
        <v>2016</v>
      </c>
      <c r="F614" s="167">
        <f>D614/(VLOOKUP(E614,$D$930:$E$963,2,FALSE))</f>
        <v>5170.8599995648738</v>
      </c>
      <c r="G614" s="168">
        <v>1</v>
      </c>
      <c r="H614" s="167">
        <f>G614*F614</f>
        <v>5170.8599995648738</v>
      </c>
      <c r="I614" s="58">
        <v>42695</v>
      </c>
      <c r="J614" s="79" t="s">
        <v>269</v>
      </c>
      <c r="K614" s="477"/>
      <c r="L614" s="103">
        <f>H614</f>
        <v>5170.8599995648738</v>
      </c>
      <c r="M614" s="494"/>
      <c r="N614" s="111" t="s">
        <v>269</v>
      </c>
      <c r="O614" s="483"/>
      <c r="P614" s="120">
        <f>+L614</f>
        <v>5170.8599995648738</v>
      </c>
      <c r="Q614" s="465"/>
      <c r="R614" s="80"/>
    </row>
    <row r="615" spans="1:22" s="16" customFormat="1" ht="48" customHeight="1" x14ac:dyDescent="0.25">
      <c r="A615" s="467" t="s">
        <v>301</v>
      </c>
      <c r="B615" s="468"/>
      <c r="C615" s="468"/>
      <c r="D615" s="468"/>
      <c r="E615" s="468"/>
      <c r="F615" s="468"/>
      <c r="G615" s="469"/>
      <c r="H615" s="45">
        <f>SUM(H613:H614)</f>
        <v>6199.2744439180806</v>
      </c>
      <c r="I615" s="461" t="s">
        <v>302</v>
      </c>
      <c r="J615" s="462"/>
      <c r="K615" s="462"/>
      <c r="L615" s="462"/>
      <c r="M615" s="112"/>
      <c r="N615" s="108" t="s">
        <v>269</v>
      </c>
      <c r="O615" s="108" t="s">
        <v>269</v>
      </c>
      <c r="P615" s="118">
        <f>SUM(P612:P614)</f>
        <v>5170.8599995648738</v>
      </c>
      <c r="Q615" s="466"/>
      <c r="R615" s="102" t="str">
        <f>+IF(AND(M612="CUMPLE",C609="CUMPLE",Q612="CUMPLE"),"HABILITADO","NO HABILITADO")</f>
        <v>HABILITADO</v>
      </c>
    </row>
    <row r="616" spans="1:22" ht="15.75" x14ac:dyDescent="0.25">
      <c r="A616" s="3"/>
      <c r="B616" s="3"/>
      <c r="C616" s="3"/>
      <c r="D616" s="3"/>
      <c r="E616" s="3"/>
      <c r="F616" s="3"/>
      <c r="G616" s="3"/>
      <c r="H616" s="3"/>
      <c r="I616" s="3"/>
      <c r="J616" s="3"/>
      <c r="K616" s="3"/>
      <c r="L616" s="3"/>
      <c r="M616" s="3"/>
      <c r="N616" s="4"/>
      <c r="O616" s="4"/>
      <c r="P616" s="4"/>
      <c r="Q616" s="4"/>
      <c r="R616" s="4"/>
    </row>
    <row r="617" spans="1:22" ht="36" customHeight="1" x14ac:dyDescent="0.25">
      <c r="A617" s="418">
        <v>44</v>
      </c>
      <c r="B617" s="419"/>
      <c r="C617" s="419"/>
      <c r="D617" s="420"/>
      <c r="E617" s="421" t="str">
        <f>VLOOKUP(A617,'LISTA DE OFERENTES'!$A$4:$B$84,2,FALSE)</f>
        <v>CONSORCIO PROMYM-KA</v>
      </c>
      <c r="F617" s="422"/>
      <c r="G617" s="422"/>
      <c r="H617" s="422"/>
      <c r="I617" s="422"/>
      <c r="J617" s="422"/>
      <c r="K617" s="422"/>
      <c r="L617" s="422"/>
      <c r="M617" s="422"/>
      <c r="N617" s="422"/>
      <c r="O617" s="422"/>
      <c r="P617" s="422"/>
      <c r="Q617" s="422"/>
      <c r="R617" s="423"/>
      <c r="S617" s="206"/>
      <c r="T617" s="206"/>
      <c r="U617" s="206"/>
      <c r="V617" s="206"/>
    </row>
    <row r="618" spans="1:22" ht="26.25" customHeight="1" x14ac:dyDescent="0.25">
      <c r="A618" s="218" t="s">
        <v>273</v>
      </c>
      <c r="B618" s="219">
        <v>2</v>
      </c>
      <c r="C618" s="220" t="s">
        <v>274</v>
      </c>
      <c r="D618" s="221">
        <f>+$E$909</f>
        <v>3821.223606153846</v>
      </c>
      <c r="E618" s="424"/>
      <c r="F618" s="424"/>
      <c r="G618" s="424"/>
      <c r="H618" s="424"/>
      <c r="I618" s="424"/>
      <c r="J618" s="424"/>
      <c r="K618" s="424"/>
      <c r="L618" s="424"/>
      <c r="M618" s="424"/>
      <c r="N618" s="424"/>
      <c r="O618" s="424"/>
      <c r="P618" s="424"/>
      <c r="Q618" s="424"/>
      <c r="R618" s="425"/>
      <c r="S618" s="206"/>
      <c r="T618" s="206"/>
      <c r="U618" s="206"/>
      <c r="V618" s="206"/>
    </row>
    <row r="619" spans="1:22" ht="23.25" customHeight="1" x14ac:dyDescent="0.25">
      <c r="A619" s="428" t="s">
        <v>275</v>
      </c>
      <c r="B619" s="429"/>
      <c r="C619" s="222">
        <f>IF(B618&lt;3,0.75,IF(B618&lt;5,1.2,1.5))</f>
        <v>0.75</v>
      </c>
      <c r="D619" s="223">
        <f>$D$909*C619</f>
        <v>2865.9177046153845</v>
      </c>
      <c r="E619" s="424"/>
      <c r="F619" s="424"/>
      <c r="G619" s="424"/>
      <c r="H619" s="424"/>
      <c r="I619" s="424"/>
      <c r="J619" s="424"/>
      <c r="K619" s="424"/>
      <c r="L619" s="424"/>
      <c r="M619" s="424"/>
      <c r="N619" s="424"/>
      <c r="O619" s="424"/>
      <c r="P619" s="424"/>
      <c r="Q619" s="424"/>
      <c r="R619" s="425"/>
      <c r="S619" s="206"/>
      <c r="T619" s="206"/>
      <c r="U619" s="206"/>
      <c r="V619" s="206"/>
    </row>
    <row r="620" spans="1:22" ht="15.75" customHeight="1" x14ac:dyDescent="0.25">
      <c r="A620" s="428" t="s">
        <v>276</v>
      </c>
      <c r="B620" s="429"/>
      <c r="C620" s="430">
        <v>45625</v>
      </c>
      <c r="D620" s="431"/>
      <c r="E620" s="424"/>
      <c r="F620" s="424"/>
      <c r="G620" s="424"/>
      <c r="H620" s="424"/>
      <c r="I620" s="424"/>
      <c r="J620" s="424"/>
      <c r="K620" s="424"/>
      <c r="L620" s="424"/>
      <c r="M620" s="424"/>
      <c r="N620" s="424"/>
      <c r="O620" s="424"/>
      <c r="P620" s="424"/>
      <c r="Q620" s="424"/>
      <c r="R620" s="425"/>
      <c r="S620" s="206"/>
      <c r="T620" s="206"/>
      <c r="U620" s="206"/>
      <c r="V620" s="206"/>
    </row>
    <row r="621" spans="1:22" ht="23.25" customHeight="1" x14ac:dyDescent="0.25">
      <c r="A621" s="432" t="s">
        <v>277</v>
      </c>
      <c r="B621" s="433"/>
      <c r="C621" s="434" t="str">
        <f>+IF(H628&gt;D619,"CUMPLE","NO CUMPLE")</f>
        <v>CUMPLE</v>
      </c>
      <c r="D621" s="435"/>
      <c r="E621" s="426"/>
      <c r="F621" s="426"/>
      <c r="G621" s="426"/>
      <c r="H621" s="426"/>
      <c r="I621" s="426"/>
      <c r="J621" s="426"/>
      <c r="K621" s="426"/>
      <c r="L621" s="426"/>
      <c r="M621" s="426"/>
      <c r="N621" s="426"/>
      <c r="O621" s="426"/>
      <c r="P621" s="426"/>
      <c r="Q621" s="426"/>
      <c r="R621" s="427"/>
      <c r="S621" s="206"/>
      <c r="T621" s="206"/>
      <c r="U621" s="206"/>
      <c r="V621" s="206"/>
    </row>
    <row r="622" spans="1:22" ht="47.25" x14ac:dyDescent="0.25">
      <c r="A622" s="454" t="s">
        <v>278</v>
      </c>
      <c r="B622" s="455"/>
      <c r="C622" s="455"/>
      <c r="D622" s="455"/>
      <c r="E622" s="455"/>
      <c r="F622" s="455"/>
      <c r="G622" s="455"/>
      <c r="H622" s="456"/>
      <c r="I622" s="224" t="s">
        <v>279</v>
      </c>
      <c r="J622" s="224" t="s">
        <v>280</v>
      </c>
      <c r="K622" s="457" t="s">
        <v>281</v>
      </c>
      <c r="L622" s="458"/>
      <c r="M622" s="391" t="s">
        <v>282</v>
      </c>
      <c r="N622" s="391" t="s">
        <v>283</v>
      </c>
      <c r="O622" s="393" t="s">
        <v>284</v>
      </c>
      <c r="P622" s="394"/>
      <c r="Q622" s="391" t="s">
        <v>285</v>
      </c>
      <c r="R622" s="397" t="s">
        <v>286</v>
      </c>
      <c r="S622" s="206"/>
      <c r="T622" s="206"/>
      <c r="U622" s="206"/>
      <c r="V622" s="206"/>
    </row>
    <row r="623" spans="1:22" ht="110.25" x14ac:dyDescent="0.25">
      <c r="A623" s="225" t="s">
        <v>287</v>
      </c>
      <c r="B623" s="399" t="s">
        <v>288</v>
      </c>
      <c r="C623" s="400"/>
      <c r="D623" s="227" t="s">
        <v>289</v>
      </c>
      <c r="E623" s="227" t="s">
        <v>290</v>
      </c>
      <c r="F623" s="227" t="s">
        <v>291</v>
      </c>
      <c r="G623" s="226" t="s">
        <v>292</v>
      </c>
      <c r="H623" s="226" t="s">
        <v>293</v>
      </c>
      <c r="I623" s="228" t="s">
        <v>294</v>
      </c>
      <c r="J623" s="228" t="s">
        <v>295</v>
      </c>
      <c r="K623" s="229"/>
      <c r="L623" s="230" t="s">
        <v>296</v>
      </c>
      <c r="M623" s="392"/>
      <c r="N623" s="392"/>
      <c r="O623" s="395"/>
      <c r="P623" s="396"/>
      <c r="Q623" s="392"/>
      <c r="R623" s="398"/>
      <c r="S623" s="206"/>
      <c r="T623" s="206"/>
      <c r="U623" s="206"/>
      <c r="V623" s="206"/>
    </row>
    <row r="624" spans="1:22" ht="15.75" customHeight="1" x14ac:dyDescent="0.25">
      <c r="A624" s="170" t="str">
        <f>VLOOKUP(A617,'LISTA DE OFERENTES'!$A$4:$H$84,5,FALSE)</f>
        <v>KA S.A.S - 90%</v>
      </c>
      <c r="B624" s="165"/>
      <c r="C624" s="165"/>
      <c r="D624" s="165"/>
      <c r="E624" s="165"/>
      <c r="F624" s="165"/>
      <c r="G624" s="165"/>
      <c r="H624" s="165"/>
      <c r="I624" s="165"/>
      <c r="J624" s="165"/>
      <c r="K624" s="401">
        <f>$D$909/2</f>
        <v>1910.611803076923</v>
      </c>
      <c r="L624" s="171"/>
      <c r="M624" s="403" t="s">
        <v>269</v>
      </c>
      <c r="N624" s="172"/>
      <c r="O624" s="405">
        <f>$D$909*0.5</f>
        <v>1910.611803076923</v>
      </c>
      <c r="P624" s="173"/>
      <c r="Q624" s="407" t="s">
        <v>269</v>
      </c>
      <c r="R624" s="174"/>
      <c r="S624" s="206"/>
      <c r="T624" s="206"/>
      <c r="U624" s="206"/>
      <c r="V624" s="206"/>
    </row>
    <row r="625" spans="1:22" s="16" customFormat="1" ht="73.5" customHeight="1" x14ac:dyDescent="0.25">
      <c r="A625" s="188" t="s">
        <v>524</v>
      </c>
      <c r="B625" s="409" t="s">
        <v>525</v>
      </c>
      <c r="C625" s="410"/>
      <c r="D625" s="175">
        <v>3966334789</v>
      </c>
      <c r="E625" s="187">
        <v>2015</v>
      </c>
      <c r="F625" s="167">
        <f>D625/(VLOOKUP(E625,$D$930:$E$963,2,FALSE))</f>
        <v>6155.5595390703811</v>
      </c>
      <c r="G625" s="168">
        <v>0.5</v>
      </c>
      <c r="H625" s="167">
        <f>G625*F625</f>
        <v>3077.7797695351906</v>
      </c>
      <c r="I625" s="169">
        <v>42362</v>
      </c>
      <c r="J625" s="166" t="s">
        <v>305</v>
      </c>
      <c r="K625" s="402"/>
      <c r="L625" s="207">
        <f>H625</f>
        <v>3077.7797695351906</v>
      </c>
      <c r="M625" s="404"/>
      <c r="N625" s="208" t="s">
        <v>269</v>
      </c>
      <c r="O625" s="406"/>
      <c r="P625" s="209">
        <f>L625</f>
        <v>3077.7797695351906</v>
      </c>
      <c r="Q625" s="407"/>
      <c r="R625" s="176"/>
    </row>
    <row r="626" spans="1:22" s="16" customFormat="1" ht="77.25" customHeight="1" x14ac:dyDescent="0.25">
      <c r="A626" s="188" t="s">
        <v>526</v>
      </c>
      <c r="B626" s="409" t="s">
        <v>527</v>
      </c>
      <c r="C626" s="410"/>
      <c r="D626" s="175">
        <v>2683783015</v>
      </c>
      <c r="E626" s="187">
        <v>2023</v>
      </c>
      <c r="F626" s="167">
        <f>D626/(VLOOKUP(E626,$D$930:$E$963,2,FALSE))</f>
        <v>2313.606047413793</v>
      </c>
      <c r="G626" s="168">
        <v>0.9</v>
      </c>
      <c r="H626" s="167">
        <f>G626*F626</f>
        <v>2082.2454426724139</v>
      </c>
      <c r="I626" s="169">
        <v>45245</v>
      </c>
      <c r="J626" s="166" t="s">
        <v>305</v>
      </c>
      <c r="K626" s="402"/>
      <c r="L626" s="207">
        <f>H626</f>
        <v>2082.2454426724139</v>
      </c>
      <c r="M626" s="404"/>
      <c r="N626" s="208" t="s">
        <v>269</v>
      </c>
      <c r="O626" s="406"/>
      <c r="P626" s="209"/>
      <c r="Q626" s="407"/>
      <c r="R626" s="176"/>
      <c r="U626" s="330"/>
      <c r="V626" s="16" t="str">
        <f>UPPER(U626)</f>
        <v/>
      </c>
    </row>
    <row r="627" spans="1:22" ht="15.75" customHeight="1" x14ac:dyDescent="0.25">
      <c r="A627" s="322" t="str">
        <f>VLOOKUP(A617,'LISTA DE OFERENTES'!$A$4:$H$84,6,FALSE)</f>
        <v>PROMYM S.A.S - 10%</v>
      </c>
      <c r="B627" s="411"/>
      <c r="C627" s="412"/>
      <c r="D627" s="247"/>
      <c r="E627" s="247"/>
      <c r="F627" s="247"/>
      <c r="G627" s="247"/>
      <c r="H627" s="247"/>
      <c r="I627" s="247"/>
      <c r="J627" s="323"/>
      <c r="K627" s="402"/>
      <c r="L627" s="324"/>
      <c r="M627" s="404"/>
      <c r="N627" s="325"/>
      <c r="O627" s="406"/>
      <c r="P627" s="326"/>
      <c r="Q627" s="407"/>
      <c r="R627" s="327"/>
      <c r="S627" s="206"/>
      <c r="T627" s="206"/>
      <c r="U627" s="206"/>
      <c r="V627" s="206"/>
    </row>
    <row r="628" spans="1:22" s="16" customFormat="1" ht="30" customHeight="1" x14ac:dyDescent="0.25">
      <c r="A628" s="413" t="s">
        <v>301</v>
      </c>
      <c r="B628" s="414"/>
      <c r="C628" s="414"/>
      <c r="D628" s="414"/>
      <c r="E628" s="414"/>
      <c r="F628" s="414"/>
      <c r="G628" s="415"/>
      <c r="H628" s="183">
        <f>SUM(H625:H627)</f>
        <v>5160.0252122076045</v>
      </c>
      <c r="I628" s="416" t="s">
        <v>302</v>
      </c>
      <c r="J628" s="417"/>
      <c r="K628" s="417"/>
      <c r="L628" s="417"/>
      <c r="M628" s="180"/>
      <c r="N628" s="179"/>
      <c r="O628" s="179" t="str">
        <f>IF(P628&gt;O624,"CUMPLE","NO CUMPLE")</f>
        <v>CUMPLE</v>
      </c>
      <c r="P628" s="178">
        <f>SUM(P624:P627)</f>
        <v>3077.7797695351906</v>
      </c>
      <c r="Q628" s="408"/>
      <c r="R628" s="177" t="str">
        <f>+IF(AND(M624="CUMPLE",C621="CUMPLE",Q624="CUMPLE"),"HABILITADO","NO HABILITADO")</f>
        <v>HABILITADO</v>
      </c>
    </row>
    <row r="629" spans="1:22" ht="15.75" x14ac:dyDescent="0.25">
      <c r="A629" s="3"/>
      <c r="B629" s="3"/>
      <c r="C629" s="3"/>
      <c r="D629" s="3"/>
      <c r="E629" s="3"/>
      <c r="F629" s="3"/>
      <c r="G629" s="3"/>
      <c r="H629" s="3"/>
      <c r="I629" s="3"/>
      <c r="J629" s="3"/>
      <c r="K629" s="3"/>
      <c r="L629" s="3"/>
      <c r="M629" s="3"/>
      <c r="N629" s="4"/>
      <c r="O629" s="4"/>
      <c r="P629" s="4"/>
      <c r="Q629" s="4"/>
      <c r="R629" s="4"/>
    </row>
    <row r="630" spans="1:22" ht="15.75" x14ac:dyDescent="0.25">
      <c r="A630" s="3"/>
      <c r="B630" s="3"/>
      <c r="C630" s="3"/>
      <c r="D630" s="3"/>
      <c r="E630" s="3"/>
      <c r="F630" s="3"/>
      <c r="G630" s="3"/>
      <c r="H630" s="3"/>
      <c r="I630" s="3"/>
      <c r="J630" s="3"/>
      <c r="K630" s="3"/>
      <c r="L630" s="3"/>
      <c r="M630" s="3"/>
      <c r="N630" s="4"/>
      <c r="O630" s="4"/>
      <c r="P630" s="4"/>
      <c r="Q630" s="4"/>
      <c r="R630" s="4"/>
    </row>
    <row r="631" spans="1:22" ht="30.75" customHeight="1" x14ac:dyDescent="0.25">
      <c r="A631" s="436">
        <v>45</v>
      </c>
      <c r="B631" s="437"/>
      <c r="C631" s="437"/>
      <c r="D631" s="438"/>
      <c r="E631" s="439" t="str">
        <f>VLOOKUP(A631,'LISTA DE OFERENTES'!$A$4:$B$84,2,FALSE)</f>
        <v>CONSORCIO GUATAPURI</v>
      </c>
      <c r="F631" s="440"/>
      <c r="G631" s="440"/>
      <c r="H631" s="440"/>
      <c r="I631" s="440"/>
      <c r="J631" s="440"/>
      <c r="K631" s="440"/>
      <c r="L631" s="440"/>
      <c r="M631" s="440"/>
      <c r="N631" s="440"/>
      <c r="O631" s="440"/>
      <c r="P631" s="440"/>
      <c r="Q631" s="440"/>
      <c r="R631" s="441"/>
    </row>
    <row r="632" spans="1:22" ht="40.5" customHeight="1" x14ac:dyDescent="0.25">
      <c r="A632" s="12" t="s">
        <v>273</v>
      </c>
      <c r="B632" s="48">
        <v>1</v>
      </c>
      <c r="C632" s="13" t="s">
        <v>274</v>
      </c>
      <c r="D632" s="44">
        <f>+$E$909</f>
        <v>3821.223606153846</v>
      </c>
      <c r="E632" s="442"/>
      <c r="F632" s="442"/>
      <c r="G632" s="442"/>
      <c r="H632" s="442"/>
      <c r="I632" s="442"/>
      <c r="J632" s="442"/>
      <c r="K632" s="442"/>
      <c r="L632" s="442"/>
      <c r="M632" s="442"/>
      <c r="N632" s="442"/>
      <c r="O632" s="442"/>
      <c r="P632" s="442"/>
      <c r="Q632" s="442"/>
      <c r="R632" s="443"/>
    </row>
    <row r="633" spans="1:22" ht="23.25" customHeight="1" x14ac:dyDescent="0.25">
      <c r="A633" s="446" t="s">
        <v>275</v>
      </c>
      <c r="B633" s="447"/>
      <c r="C633" s="99">
        <f>IF(B632&lt;3,0.75,IF(B632&lt;5,1.2,1.5))</f>
        <v>0.75</v>
      </c>
      <c r="D633" s="98">
        <f>$D$909*C633</f>
        <v>2865.9177046153845</v>
      </c>
      <c r="E633" s="442"/>
      <c r="F633" s="442"/>
      <c r="G633" s="442"/>
      <c r="H633" s="442"/>
      <c r="I633" s="442"/>
      <c r="J633" s="442"/>
      <c r="K633" s="442"/>
      <c r="L633" s="442"/>
      <c r="M633" s="442"/>
      <c r="N633" s="442"/>
      <c r="O633" s="442"/>
      <c r="P633" s="442"/>
      <c r="Q633" s="442"/>
      <c r="R633" s="443"/>
    </row>
    <row r="634" spans="1:22" ht="34.5" customHeight="1" x14ac:dyDescent="0.25">
      <c r="A634" s="446" t="s">
        <v>276</v>
      </c>
      <c r="B634" s="447"/>
      <c r="C634" s="448">
        <v>45625</v>
      </c>
      <c r="D634" s="449"/>
      <c r="E634" s="442"/>
      <c r="F634" s="442"/>
      <c r="G634" s="442"/>
      <c r="H634" s="442"/>
      <c r="I634" s="442"/>
      <c r="J634" s="442"/>
      <c r="K634" s="442"/>
      <c r="L634" s="442"/>
      <c r="M634" s="442"/>
      <c r="N634" s="442"/>
      <c r="O634" s="442"/>
      <c r="P634" s="442"/>
      <c r="Q634" s="442"/>
      <c r="R634" s="443"/>
    </row>
    <row r="635" spans="1:22" ht="33" customHeight="1" thickBot="1" x14ac:dyDescent="0.3">
      <c r="A635" s="450" t="s">
        <v>277</v>
      </c>
      <c r="B635" s="451"/>
      <c r="C635" s="452" t="str">
        <f>+IF(H642&gt;D633,"CUMPLE","NO CUMPLE")</f>
        <v>NO CUMPLE</v>
      </c>
      <c r="D635" s="453"/>
      <c r="E635" s="444"/>
      <c r="F635" s="444"/>
      <c r="G635" s="444"/>
      <c r="H635" s="444"/>
      <c r="I635" s="444"/>
      <c r="J635" s="444"/>
      <c r="K635" s="444"/>
      <c r="L635" s="444"/>
      <c r="M635" s="444"/>
      <c r="N635" s="444"/>
      <c r="O635" s="444"/>
      <c r="P635" s="444"/>
      <c r="Q635" s="444"/>
      <c r="R635" s="445"/>
    </row>
    <row r="636" spans="1:22" ht="55.5" customHeight="1" thickBot="1" x14ac:dyDescent="0.3">
      <c r="A636" s="497" t="s">
        <v>278</v>
      </c>
      <c r="B636" s="498"/>
      <c r="C636" s="498"/>
      <c r="D636" s="498"/>
      <c r="E636" s="498"/>
      <c r="F636" s="498"/>
      <c r="G636" s="498"/>
      <c r="H636" s="499"/>
      <c r="I636" s="124" t="s">
        <v>279</v>
      </c>
      <c r="J636" s="124" t="s">
        <v>280</v>
      </c>
      <c r="K636" s="495" t="s">
        <v>281</v>
      </c>
      <c r="L636" s="496"/>
      <c r="M636" s="463" t="s">
        <v>282</v>
      </c>
      <c r="N636" s="463" t="s">
        <v>283</v>
      </c>
      <c r="O636" s="478" t="s">
        <v>284</v>
      </c>
      <c r="P636" s="479"/>
      <c r="Q636" s="463" t="s">
        <v>285</v>
      </c>
      <c r="R636" s="470" t="s">
        <v>286</v>
      </c>
    </row>
    <row r="637" spans="1:22" ht="110.25" customHeight="1" thickBot="1" x14ac:dyDescent="0.3">
      <c r="A637" s="121" t="s">
        <v>287</v>
      </c>
      <c r="B637" s="472" t="s">
        <v>288</v>
      </c>
      <c r="C637" s="473"/>
      <c r="D637" s="123" t="s">
        <v>289</v>
      </c>
      <c r="E637" s="123" t="s">
        <v>290</v>
      </c>
      <c r="F637" s="123" t="s">
        <v>291</v>
      </c>
      <c r="G637" s="122" t="s">
        <v>292</v>
      </c>
      <c r="H637" s="122" t="s">
        <v>293</v>
      </c>
      <c r="I637" s="127" t="s">
        <v>294</v>
      </c>
      <c r="J637" s="127" t="s">
        <v>295</v>
      </c>
      <c r="K637" s="125"/>
      <c r="L637" s="126" t="s">
        <v>296</v>
      </c>
      <c r="M637" s="464"/>
      <c r="N637" s="464"/>
      <c r="O637" s="480"/>
      <c r="P637" s="481"/>
      <c r="Q637" s="464"/>
      <c r="R637" s="471"/>
    </row>
    <row r="638" spans="1:22" ht="15.75" customHeight="1" x14ac:dyDescent="0.25">
      <c r="A638" s="113" t="str">
        <f>VLOOKUP(A631,'LISTA DE OFERENTES'!$A$4:$H$84,5,FALSE)</f>
        <v>CONSTRUCTORA SANTOSP SAS - 50%</v>
      </c>
      <c r="B638" s="114"/>
      <c r="C638" s="114"/>
      <c r="D638" s="114"/>
      <c r="E638" s="114"/>
      <c r="F638" s="114"/>
      <c r="G638" s="114"/>
      <c r="H638" s="114"/>
      <c r="I638" s="114"/>
      <c r="J638" s="114"/>
      <c r="K638" s="476">
        <f>$D$909/2</f>
        <v>1910.611803076923</v>
      </c>
      <c r="L638" s="115"/>
      <c r="M638" s="493" t="s">
        <v>270</v>
      </c>
      <c r="N638" s="116"/>
      <c r="O638" s="482">
        <f>$D$909*0.5</f>
        <v>1910.611803076923</v>
      </c>
      <c r="P638" s="119"/>
      <c r="Q638" s="465" t="str">
        <f>IF(AND(N642="CUMPLE",O642="CUMPLE"),"CUMPLE","NO CUMPLE")</f>
        <v>NO CUMPLE</v>
      </c>
      <c r="R638" s="117"/>
    </row>
    <row r="639" spans="1:22" s="16" customFormat="1" ht="45" x14ac:dyDescent="0.25">
      <c r="A639" s="100" t="s">
        <v>528</v>
      </c>
      <c r="B639" s="474" t="s">
        <v>529</v>
      </c>
      <c r="C639" s="475"/>
      <c r="D639" s="137">
        <v>826891641</v>
      </c>
      <c r="E639" s="78">
        <v>2013</v>
      </c>
      <c r="F639" s="8">
        <f>D639/(VLOOKUP(E639,$D$930:$E$963,2,FALSE))</f>
        <v>1402.6999847328245</v>
      </c>
      <c r="G639" s="2">
        <v>0.6</v>
      </c>
      <c r="H639" s="8">
        <f>G639*F639</f>
        <v>841.61999083969465</v>
      </c>
      <c r="I639" s="58">
        <v>41472</v>
      </c>
      <c r="J639" s="79" t="s">
        <v>269</v>
      </c>
      <c r="K639" s="477"/>
      <c r="L639" s="103">
        <f>H639</f>
        <v>841.61999083969465</v>
      </c>
      <c r="M639" s="494"/>
      <c r="N639" s="111" t="s">
        <v>269</v>
      </c>
      <c r="O639" s="483"/>
      <c r="P639" s="120">
        <f>+L639</f>
        <v>841.61999083969465</v>
      </c>
      <c r="Q639" s="465"/>
      <c r="R639" s="15"/>
    </row>
    <row r="640" spans="1:22" ht="15.75" customHeight="1" x14ac:dyDescent="0.25">
      <c r="A640" s="113" t="str">
        <f>VLOOKUP(A631,'LISTA DE OFERENTES'!$A$4:$H$84,6,FALSE)</f>
        <v>MT CONSTRUCCION Y DISEÑO DE PROYECTO S.A.S - 50%</v>
      </c>
      <c r="B640" s="114"/>
      <c r="C640" s="114"/>
      <c r="D640" s="114"/>
      <c r="E640" s="114"/>
      <c r="F640" s="114"/>
      <c r="G640" s="114"/>
      <c r="H640" s="114"/>
      <c r="I640" s="114"/>
      <c r="J640" s="114"/>
      <c r="K640" s="477"/>
      <c r="L640" s="115"/>
      <c r="M640" s="494"/>
      <c r="N640" s="116"/>
      <c r="O640" s="483"/>
      <c r="P640" s="119"/>
      <c r="Q640" s="465"/>
      <c r="R640" s="117"/>
    </row>
    <row r="641" spans="1:18" s="16" customFormat="1" ht="210" x14ac:dyDescent="0.25">
      <c r="A641" s="100" t="s">
        <v>530</v>
      </c>
      <c r="B641" s="474" t="s">
        <v>531</v>
      </c>
      <c r="C641" s="475"/>
      <c r="D641" s="137">
        <v>4390983287</v>
      </c>
      <c r="E641" s="78">
        <v>2017</v>
      </c>
      <c r="F641" s="8">
        <f>D641/(VLOOKUP(E641,$D$930:$E$963,2,FALSE))</f>
        <v>5952.1243064752471</v>
      </c>
      <c r="G641" s="2">
        <v>0.5</v>
      </c>
      <c r="H641" s="8"/>
      <c r="I641" s="58">
        <v>42817</v>
      </c>
      <c r="J641" s="79" t="s">
        <v>269</v>
      </c>
      <c r="K641" s="477"/>
      <c r="L641" s="103">
        <f>H641</f>
        <v>0</v>
      </c>
      <c r="M641" s="494"/>
      <c r="N641" s="111" t="s">
        <v>270</v>
      </c>
      <c r="O641" s="483"/>
      <c r="P641" s="120"/>
      <c r="Q641" s="465"/>
      <c r="R641" s="15" t="s">
        <v>665</v>
      </c>
    </row>
    <row r="642" spans="1:18" s="16" customFormat="1" ht="48" customHeight="1" x14ac:dyDescent="0.25">
      <c r="A642" s="467" t="s">
        <v>301</v>
      </c>
      <c r="B642" s="468"/>
      <c r="C642" s="468"/>
      <c r="D642" s="468"/>
      <c r="E642" s="468"/>
      <c r="F642" s="468"/>
      <c r="G642" s="469"/>
      <c r="H642" s="45">
        <f>SUM(H639:H641)</f>
        <v>841.61999083969465</v>
      </c>
      <c r="I642" s="461" t="s">
        <v>302</v>
      </c>
      <c r="J642" s="462"/>
      <c r="K642" s="462"/>
      <c r="L642" s="462"/>
      <c r="M642" s="112"/>
      <c r="N642" s="108" t="s">
        <v>269</v>
      </c>
      <c r="O642" s="108" t="str">
        <f>IF(P642&gt;O638,"CUMPLE","NO CUMPLE")</f>
        <v>NO CUMPLE</v>
      </c>
      <c r="P642" s="118">
        <f>SUM(P638:P641)</f>
        <v>841.61999083969465</v>
      </c>
      <c r="Q642" s="466"/>
      <c r="R642" s="102" t="str">
        <f>+IF(AND(M638="CUMPLE",C635="CUMPLE",Q638="CUMPLE"),"HABILITADO","NO HABILITADO")</f>
        <v>NO HABILITADO</v>
      </c>
    </row>
    <row r="643" spans="1:18" ht="16.5" thickBot="1" x14ac:dyDescent="0.3">
      <c r="A643" s="3"/>
      <c r="B643" s="3"/>
      <c r="C643" s="3"/>
      <c r="D643" s="3"/>
      <c r="E643" s="3"/>
      <c r="F643" s="3"/>
      <c r="G643" s="3"/>
      <c r="H643" s="3"/>
      <c r="I643" s="3"/>
      <c r="J643" s="3"/>
      <c r="K643" s="3"/>
      <c r="L643" s="3"/>
      <c r="M643" s="3"/>
      <c r="N643" s="4"/>
      <c r="O643" s="4"/>
      <c r="P643" s="4"/>
      <c r="Q643" s="4"/>
      <c r="R643" s="4"/>
    </row>
    <row r="644" spans="1:18" ht="30.75" customHeight="1" thickBot="1" x14ac:dyDescent="0.3">
      <c r="A644" s="436">
        <f>1+A631</f>
        <v>46</v>
      </c>
      <c r="B644" s="437"/>
      <c r="C644" s="437"/>
      <c r="D644" s="438"/>
      <c r="E644" s="439" t="str">
        <f>VLOOKUP(A644,'LISTA DE OFERENTES'!$A$4:$B$84,2,FALSE)</f>
        <v>CONSORCIO E&amp;E ENGATIVA 2025</v>
      </c>
      <c r="F644" s="440"/>
      <c r="G644" s="440"/>
      <c r="H644" s="440"/>
      <c r="I644" s="440"/>
      <c r="J644" s="440"/>
      <c r="K644" s="440"/>
      <c r="L644" s="440"/>
      <c r="M644" s="440"/>
      <c r="N644" s="440"/>
      <c r="O644" s="440"/>
      <c r="P644" s="440"/>
      <c r="Q644" s="440"/>
      <c r="R644" s="441"/>
    </row>
    <row r="645" spans="1:18" ht="40.5" customHeight="1" x14ac:dyDescent="0.25">
      <c r="A645" s="12" t="s">
        <v>273</v>
      </c>
      <c r="B645" s="48">
        <v>1</v>
      </c>
      <c r="C645" s="13" t="s">
        <v>274</v>
      </c>
      <c r="D645" s="44">
        <f>+$E$909</f>
        <v>3821.223606153846</v>
      </c>
      <c r="E645" s="442"/>
      <c r="F645" s="442"/>
      <c r="G645" s="442"/>
      <c r="H645" s="442"/>
      <c r="I645" s="442"/>
      <c r="J645" s="442"/>
      <c r="K645" s="442"/>
      <c r="L645" s="442"/>
      <c r="M645" s="442"/>
      <c r="N645" s="442"/>
      <c r="O645" s="442"/>
      <c r="P645" s="442"/>
      <c r="Q645" s="442"/>
      <c r="R645" s="443"/>
    </row>
    <row r="646" spans="1:18" ht="23.25" customHeight="1" x14ac:dyDescent="0.25">
      <c r="A646" s="446" t="s">
        <v>275</v>
      </c>
      <c r="B646" s="447"/>
      <c r="C646" s="99">
        <f>IF(B645&lt;3,0.75,IF(B645&lt;5,1.2,1.5))</f>
        <v>0.75</v>
      </c>
      <c r="D646" s="98">
        <f>$D$909*C646</f>
        <v>2865.9177046153845</v>
      </c>
      <c r="E646" s="442"/>
      <c r="F646" s="442"/>
      <c r="G646" s="442"/>
      <c r="H646" s="442"/>
      <c r="I646" s="442"/>
      <c r="J646" s="442"/>
      <c r="K646" s="442"/>
      <c r="L646" s="442"/>
      <c r="M646" s="442"/>
      <c r="N646" s="442"/>
      <c r="O646" s="442"/>
      <c r="P646" s="442"/>
      <c r="Q646" s="442"/>
      <c r="R646" s="443"/>
    </row>
    <row r="647" spans="1:18" ht="34.5" customHeight="1" x14ac:dyDescent="0.25">
      <c r="A647" s="446" t="s">
        <v>276</v>
      </c>
      <c r="B647" s="447"/>
      <c r="C647" s="448">
        <v>45625</v>
      </c>
      <c r="D647" s="449"/>
      <c r="E647" s="442"/>
      <c r="F647" s="442"/>
      <c r="G647" s="442"/>
      <c r="H647" s="442"/>
      <c r="I647" s="442"/>
      <c r="J647" s="442"/>
      <c r="K647" s="442"/>
      <c r="L647" s="442"/>
      <c r="M647" s="442"/>
      <c r="N647" s="442"/>
      <c r="O647" s="442"/>
      <c r="P647" s="442"/>
      <c r="Q647" s="442"/>
      <c r="R647" s="443"/>
    </row>
    <row r="648" spans="1:18" ht="33" customHeight="1" thickBot="1" x14ac:dyDescent="0.3">
      <c r="A648" s="450" t="s">
        <v>277</v>
      </c>
      <c r="B648" s="451"/>
      <c r="C648" s="452" t="str">
        <f>+IF(H654&gt;D646,"CUMPLE","NO CUMPLE")</f>
        <v>CUMPLE</v>
      </c>
      <c r="D648" s="453"/>
      <c r="E648" s="444"/>
      <c r="F648" s="444"/>
      <c r="G648" s="444"/>
      <c r="H648" s="444"/>
      <c r="I648" s="444"/>
      <c r="J648" s="444"/>
      <c r="K648" s="444"/>
      <c r="L648" s="444"/>
      <c r="M648" s="444"/>
      <c r="N648" s="444"/>
      <c r="O648" s="444"/>
      <c r="P648" s="444"/>
      <c r="Q648" s="444"/>
      <c r="R648" s="445"/>
    </row>
    <row r="649" spans="1:18" ht="55.5" customHeight="1" thickBot="1" x14ac:dyDescent="0.3">
      <c r="A649" s="497" t="s">
        <v>278</v>
      </c>
      <c r="B649" s="498"/>
      <c r="C649" s="498"/>
      <c r="D649" s="498"/>
      <c r="E649" s="498"/>
      <c r="F649" s="498"/>
      <c r="G649" s="498"/>
      <c r="H649" s="499"/>
      <c r="I649" s="124" t="s">
        <v>279</v>
      </c>
      <c r="J649" s="124" t="s">
        <v>280</v>
      </c>
      <c r="K649" s="495" t="s">
        <v>281</v>
      </c>
      <c r="L649" s="496"/>
      <c r="M649" s="463" t="s">
        <v>282</v>
      </c>
      <c r="N649" s="463" t="s">
        <v>283</v>
      </c>
      <c r="O649" s="478" t="s">
        <v>284</v>
      </c>
      <c r="P649" s="479"/>
      <c r="Q649" s="463" t="s">
        <v>285</v>
      </c>
      <c r="R649" s="470" t="s">
        <v>286</v>
      </c>
    </row>
    <row r="650" spans="1:18" ht="110.25" customHeight="1" thickBot="1" x14ac:dyDescent="0.3">
      <c r="A650" s="121" t="s">
        <v>287</v>
      </c>
      <c r="B650" s="472" t="s">
        <v>288</v>
      </c>
      <c r="C650" s="473"/>
      <c r="D650" s="123" t="s">
        <v>289</v>
      </c>
      <c r="E650" s="123" t="s">
        <v>290</v>
      </c>
      <c r="F650" s="123" t="s">
        <v>291</v>
      </c>
      <c r="G650" s="122" t="s">
        <v>292</v>
      </c>
      <c r="H650" s="122" t="s">
        <v>293</v>
      </c>
      <c r="I650" s="127" t="s">
        <v>294</v>
      </c>
      <c r="J650" s="127" t="s">
        <v>295</v>
      </c>
      <c r="K650" s="125"/>
      <c r="L650" s="126" t="s">
        <v>296</v>
      </c>
      <c r="M650" s="464"/>
      <c r="N650" s="464"/>
      <c r="O650" s="480"/>
      <c r="P650" s="481"/>
      <c r="Q650" s="464"/>
      <c r="R650" s="471"/>
    </row>
    <row r="651" spans="1:18" ht="15.75" customHeight="1" x14ac:dyDescent="0.25">
      <c r="A651" s="113" t="str">
        <f>VLOOKUP(A644,'LISTA DE OFERENTES'!$A$4:$H$84,5,FALSE)</f>
        <v>ESTUDIOS E INGENIERIA SAS - 90%</v>
      </c>
      <c r="B651" s="114"/>
      <c r="C651" s="114"/>
      <c r="D651" s="114"/>
      <c r="E651" s="114"/>
      <c r="F651" s="114"/>
      <c r="G651" s="114"/>
      <c r="H651" s="114"/>
      <c r="I651" s="114"/>
      <c r="J651" s="114"/>
      <c r="K651" s="476">
        <f>$D$909/2</f>
        <v>1910.611803076923</v>
      </c>
      <c r="L651" s="115"/>
      <c r="M651" s="493" t="s">
        <v>269</v>
      </c>
      <c r="N651" s="116"/>
      <c r="O651" s="482">
        <f>$D$909*0.5</f>
        <v>1910.611803076923</v>
      </c>
      <c r="P651" s="119"/>
      <c r="Q651" s="465" t="str">
        <f>IF(AND(N654="CUMPLE",O654="CUMPLE"),"CUMPLE","NO CUMPLE")</f>
        <v>CUMPLE</v>
      </c>
      <c r="R651" s="117"/>
    </row>
    <row r="652" spans="1:18" s="16" customFormat="1" ht="30" x14ac:dyDescent="0.25">
      <c r="A652" s="100" t="s">
        <v>532</v>
      </c>
      <c r="B652" s="474" t="s">
        <v>533</v>
      </c>
      <c r="C652" s="475"/>
      <c r="D652" s="137">
        <f>10819173702.23</f>
        <v>10819173702.23</v>
      </c>
      <c r="E652" s="78">
        <v>2023</v>
      </c>
      <c r="F652" s="8">
        <f>D652/(VLOOKUP(E652,$D$930:$E$963,2,FALSE))</f>
        <v>9326.8738812327574</v>
      </c>
      <c r="G652" s="2">
        <v>0.9</v>
      </c>
      <c r="H652" s="8">
        <f>G652*F652</f>
        <v>8394.1864931094824</v>
      </c>
      <c r="I652" s="58">
        <v>45275</v>
      </c>
      <c r="J652" s="79" t="s">
        <v>269</v>
      </c>
      <c r="K652" s="477"/>
      <c r="L652" s="103">
        <f>H652</f>
        <v>8394.1864931094824</v>
      </c>
      <c r="M652" s="494"/>
      <c r="N652" s="111" t="s">
        <v>269</v>
      </c>
      <c r="O652" s="483"/>
      <c r="P652" s="120">
        <f>L652</f>
        <v>8394.1864931094824</v>
      </c>
      <c r="Q652" s="465"/>
      <c r="R652" s="15"/>
    </row>
    <row r="653" spans="1:18" ht="15.75" customHeight="1" x14ac:dyDescent="0.25">
      <c r="A653" s="113" t="str">
        <f>VLOOKUP(A644,'LISTA DE OFERENTES'!$A$4:$H$84,6,FALSE)</f>
        <v>EDC INGENIERIA SAS - 10%</v>
      </c>
      <c r="B653" s="114"/>
      <c r="C653" s="114"/>
      <c r="D653" s="114"/>
      <c r="E653" s="114"/>
      <c r="F653" s="114"/>
      <c r="G653" s="114"/>
      <c r="H653" s="114"/>
      <c r="I653" s="114"/>
      <c r="J653" s="114"/>
      <c r="K653" s="477"/>
      <c r="L653" s="115"/>
      <c r="M653" s="494"/>
      <c r="N653" s="116"/>
      <c r="O653" s="483"/>
      <c r="P653" s="119"/>
      <c r="Q653" s="465"/>
      <c r="R653" s="117"/>
    </row>
    <row r="654" spans="1:18" s="16" customFormat="1" ht="48" customHeight="1" x14ac:dyDescent="0.25">
      <c r="A654" s="467" t="s">
        <v>301</v>
      </c>
      <c r="B654" s="468"/>
      <c r="C654" s="468"/>
      <c r="D654" s="468"/>
      <c r="E654" s="468"/>
      <c r="F654" s="468"/>
      <c r="G654" s="469"/>
      <c r="H654" s="45">
        <f>SUM(H652:H653)</f>
        <v>8394.1864931094824</v>
      </c>
      <c r="I654" s="461" t="s">
        <v>302</v>
      </c>
      <c r="J654" s="462"/>
      <c r="K654" s="462"/>
      <c r="L654" s="462"/>
      <c r="M654" s="112"/>
      <c r="N654" s="108" t="s">
        <v>269</v>
      </c>
      <c r="O654" s="108" t="str">
        <f>IF(P654&gt;O651,"CUMPLE","NO CUMPLE")</f>
        <v>CUMPLE</v>
      </c>
      <c r="P654" s="118">
        <f>SUM(P651:P653)</f>
        <v>8394.1864931094824</v>
      </c>
      <c r="Q654" s="466"/>
      <c r="R654" s="102" t="str">
        <f>+IF(AND(M651="CUMPLE",C648="CUMPLE",Q651="CUMPLE"),"HABILITADO","NO HABILITADO")</f>
        <v>HABILITADO</v>
      </c>
    </row>
    <row r="655" spans="1:18" ht="16.5" thickBot="1" x14ac:dyDescent="0.3">
      <c r="A655" s="3"/>
      <c r="B655" s="3"/>
      <c r="C655" s="3"/>
      <c r="D655" s="3"/>
      <c r="E655" s="3"/>
      <c r="F655" s="3"/>
      <c r="G655" s="3"/>
      <c r="H655" s="3"/>
      <c r="I655" s="3"/>
      <c r="J655" s="3"/>
      <c r="K655" s="3"/>
      <c r="L655" s="3"/>
      <c r="M655" s="3"/>
      <c r="N655" s="4"/>
      <c r="O655" s="4"/>
      <c r="P655" s="4"/>
      <c r="Q655" s="4"/>
      <c r="R655" s="4"/>
    </row>
    <row r="656" spans="1:18" ht="30.75" customHeight="1" thickBot="1" x14ac:dyDescent="0.3">
      <c r="A656" s="436">
        <f>1+A644</f>
        <v>47</v>
      </c>
      <c r="B656" s="437"/>
      <c r="C656" s="437"/>
      <c r="D656" s="438"/>
      <c r="E656" s="439" t="str">
        <f>VLOOKUP(A656,'LISTA DE OFERENTES'!$A$4:$B$84,2,FALSE)</f>
        <v>CONSORCIO SALÓN COMUNAL DGS810.</v>
      </c>
      <c r="F656" s="440"/>
      <c r="G656" s="440"/>
      <c r="H656" s="440"/>
      <c r="I656" s="440"/>
      <c r="J656" s="440"/>
      <c r="K656" s="440"/>
      <c r="L656" s="440"/>
      <c r="M656" s="440"/>
      <c r="N656" s="440"/>
      <c r="O656" s="440"/>
      <c r="P656" s="440"/>
      <c r="Q656" s="440"/>
      <c r="R656" s="441"/>
    </row>
    <row r="657" spans="1:18" ht="40.5" customHeight="1" x14ac:dyDescent="0.25">
      <c r="A657" s="12" t="s">
        <v>273</v>
      </c>
      <c r="B657" s="48">
        <v>4</v>
      </c>
      <c r="C657" s="13" t="s">
        <v>274</v>
      </c>
      <c r="D657" s="44">
        <f>+$E$909</f>
        <v>3821.223606153846</v>
      </c>
      <c r="E657" s="442"/>
      <c r="F657" s="442"/>
      <c r="G657" s="442"/>
      <c r="H657" s="442"/>
      <c r="I657" s="442"/>
      <c r="J657" s="442"/>
      <c r="K657" s="442"/>
      <c r="L657" s="442"/>
      <c r="M657" s="442"/>
      <c r="N657" s="442"/>
      <c r="O657" s="442"/>
      <c r="P657" s="442"/>
      <c r="Q657" s="442"/>
      <c r="R657" s="443"/>
    </row>
    <row r="658" spans="1:18" ht="23.25" customHeight="1" x14ac:dyDescent="0.25">
      <c r="A658" s="446" t="s">
        <v>275</v>
      </c>
      <c r="B658" s="447"/>
      <c r="C658" s="99">
        <f>IF(B657&lt;3,0.75,IF(B657&lt;5,1.2,1.5))</f>
        <v>1.2</v>
      </c>
      <c r="D658" s="98">
        <f>$D$909*C658</f>
        <v>4585.4683273846149</v>
      </c>
      <c r="E658" s="442"/>
      <c r="F658" s="442"/>
      <c r="G658" s="442"/>
      <c r="H658" s="442"/>
      <c r="I658" s="442"/>
      <c r="J658" s="442"/>
      <c r="K658" s="442"/>
      <c r="L658" s="442"/>
      <c r="M658" s="442"/>
      <c r="N658" s="442"/>
      <c r="O658" s="442"/>
      <c r="P658" s="442"/>
      <c r="Q658" s="442"/>
      <c r="R658" s="443"/>
    </row>
    <row r="659" spans="1:18" ht="34.5" customHeight="1" x14ac:dyDescent="0.25">
      <c r="A659" s="446" t="s">
        <v>276</v>
      </c>
      <c r="B659" s="447"/>
      <c r="C659" s="448">
        <v>45625</v>
      </c>
      <c r="D659" s="449"/>
      <c r="E659" s="442"/>
      <c r="F659" s="442"/>
      <c r="G659" s="442"/>
      <c r="H659" s="442"/>
      <c r="I659" s="442"/>
      <c r="J659" s="442"/>
      <c r="K659" s="442"/>
      <c r="L659" s="442"/>
      <c r="M659" s="442"/>
      <c r="N659" s="442"/>
      <c r="O659" s="442"/>
      <c r="P659" s="442"/>
      <c r="Q659" s="442"/>
      <c r="R659" s="443"/>
    </row>
    <row r="660" spans="1:18" ht="33" customHeight="1" thickBot="1" x14ac:dyDescent="0.3">
      <c r="A660" s="450" t="s">
        <v>277</v>
      </c>
      <c r="B660" s="451"/>
      <c r="C660" s="452" t="str">
        <f>+IF(H670&gt;D658,"CUMPLE","NO CUMPLE")</f>
        <v>CUMPLE</v>
      </c>
      <c r="D660" s="453"/>
      <c r="E660" s="444"/>
      <c r="F660" s="444"/>
      <c r="G660" s="444"/>
      <c r="H660" s="444"/>
      <c r="I660" s="444"/>
      <c r="J660" s="444"/>
      <c r="K660" s="444"/>
      <c r="L660" s="444"/>
      <c r="M660" s="444"/>
      <c r="N660" s="444"/>
      <c r="O660" s="444"/>
      <c r="P660" s="444"/>
      <c r="Q660" s="444"/>
      <c r="R660" s="445"/>
    </row>
    <row r="661" spans="1:18" ht="55.5" customHeight="1" thickBot="1" x14ac:dyDescent="0.3">
      <c r="A661" s="497" t="s">
        <v>278</v>
      </c>
      <c r="B661" s="498"/>
      <c r="C661" s="498"/>
      <c r="D661" s="498"/>
      <c r="E661" s="498"/>
      <c r="F661" s="498"/>
      <c r="G661" s="498"/>
      <c r="H661" s="499"/>
      <c r="I661" s="124" t="s">
        <v>279</v>
      </c>
      <c r="J661" s="124" t="s">
        <v>280</v>
      </c>
      <c r="K661" s="495" t="s">
        <v>281</v>
      </c>
      <c r="L661" s="496"/>
      <c r="M661" s="463" t="s">
        <v>282</v>
      </c>
      <c r="N661" s="463" t="s">
        <v>283</v>
      </c>
      <c r="O661" s="478" t="s">
        <v>284</v>
      </c>
      <c r="P661" s="479"/>
      <c r="Q661" s="463" t="s">
        <v>285</v>
      </c>
      <c r="R661" s="470" t="s">
        <v>286</v>
      </c>
    </row>
    <row r="662" spans="1:18" ht="110.25" customHeight="1" thickBot="1" x14ac:dyDescent="0.3">
      <c r="A662" s="121" t="s">
        <v>287</v>
      </c>
      <c r="B662" s="472" t="s">
        <v>288</v>
      </c>
      <c r="C662" s="473"/>
      <c r="D662" s="123" t="s">
        <v>289</v>
      </c>
      <c r="E662" s="123" t="s">
        <v>290</v>
      </c>
      <c r="F662" s="123" t="s">
        <v>291</v>
      </c>
      <c r="G662" s="122" t="s">
        <v>292</v>
      </c>
      <c r="H662" s="122" t="s">
        <v>293</v>
      </c>
      <c r="I662" s="127" t="s">
        <v>294</v>
      </c>
      <c r="J662" s="127" t="s">
        <v>295</v>
      </c>
      <c r="K662" s="125"/>
      <c r="L662" s="126" t="s">
        <v>296</v>
      </c>
      <c r="M662" s="464"/>
      <c r="N662" s="464"/>
      <c r="O662" s="480"/>
      <c r="P662" s="481"/>
      <c r="Q662" s="464"/>
      <c r="R662" s="471"/>
    </row>
    <row r="663" spans="1:18" ht="15.75" customHeight="1" x14ac:dyDescent="0.25">
      <c r="A663" s="113" t="str">
        <f>VLOOKUP(A656,'LISTA DE OFERENTES'!$A$4:$H$84,5,FALSE)</f>
        <v>GRUPO PROYECTOS Y DESARROLLO S.A.S. - 45%</v>
      </c>
      <c r="B663" s="114"/>
      <c r="C663" s="114"/>
      <c r="D663" s="114"/>
      <c r="E663" s="114"/>
      <c r="F663" s="114"/>
      <c r="G663" s="114"/>
      <c r="H663" s="114"/>
      <c r="I663" s="114"/>
      <c r="J663" s="114"/>
      <c r="K663" s="476">
        <f>$D$909/2</f>
        <v>1910.611803076923</v>
      </c>
      <c r="L663" s="115"/>
      <c r="M663" s="493" t="s">
        <v>269</v>
      </c>
      <c r="N663" s="116"/>
      <c r="O663" s="482">
        <f>$D$909*0.5</f>
        <v>1910.611803076923</v>
      </c>
      <c r="P663" s="119"/>
      <c r="Q663" s="465" t="str">
        <f>IF(AND(N670="CUMPLE",O670="CUMPLE"),"CUMPLE","NO CUMPLE")</f>
        <v>CUMPLE</v>
      </c>
      <c r="R663" s="117"/>
    </row>
    <row r="664" spans="1:18" s="16" customFormat="1" ht="111" customHeight="1" x14ac:dyDescent="0.25">
      <c r="A664" s="100" t="s">
        <v>534</v>
      </c>
      <c r="B664" s="474" t="s">
        <v>535</v>
      </c>
      <c r="C664" s="475"/>
      <c r="D664" s="137">
        <v>30564664864</v>
      </c>
      <c r="E664" s="78">
        <v>2022</v>
      </c>
      <c r="F664" s="8">
        <f>D664/(VLOOKUP(E664,$D$930:$E$963,2,FALSE))</f>
        <v>30564.664863999998</v>
      </c>
      <c r="G664" s="2">
        <v>0.3</v>
      </c>
      <c r="H664" s="8">
        <f>G664*F664</f>
        <v>9169.3994591999999</v>
      </c>
      <c r="I664" s="58">
        <v>44824</v>
      </c>
      <c r="J664" s="79" t="s">
        <v>305</v>
      </c>
      <c r="K664" s="477"/>
      <c r="L664" s="103">
        <f>H664</f>
        <v>9169.3994591999999</v>
      </c>
      <c r="M664" s="494"/>
      <c r="N664" s="111" t="s">
        <v>269</v>
      </c>
      <c r="O664" s="483"/>
      <c r="P664" s="120">
        <f>L664</f>
        <v>9169.3994591999999</v>
      </c>
      <c r="Q664" s="465"/>
      <c r="R664" s="15" t="s">
        <v>536</v>
      </c>
    </row>
    <row r="665" spans="1:18" s="16" customFormat="1" ht="101.25" customHeight="1" x14ac:dyDescent="0.25">
      <c r="A665" s="100" t="s">
        <v>537</v>
      </c>
      <c r="B665" s="474" t="s">
        <v>538</v>
      </c>
      <c r="C665" s="475"/>
      <c r="D665" s="137">
        <v>27297372792</v>
      </c>
      <c r="E665" s="78">
        <v>2018</v>
      </c>
      <c r="F665" s="8">
        <f>D665/(VLOOKUP(E665,$D$930:$E$963,2,FALSE))</f>
        <v>34940.99496954849</v>
      </c>
      <c r="G665" s="2">
        <v>0.2</v>
      </c>
      <c r="H665" s="8">
        <f>G665*F665</f>
        <v>6988.1989939096984</v>
      </c>
      <c r="I665" s="58">
        <v>43444</v>
      </c>
      <c r="J665" s="79" t="s">
        <v>305</v>
      </c>
      <c r="K665" s="477"/>
      <c r="L665" s="103">
        <f>H665</f>
        <v>6988.1989939096984</v>
      </c>
      <c r="M665" s="494"/>
      <c r="N665" s="111" t="s">
        <v>269</v>
      </c>
      <c r="O665" s="483"/>
      <c r="P665" s="120"/>
      <c r="Q665" s="465"/>
      <c r="R665" s="80"/>
    </row>
    <row r="666" spans="1:18" ht="15.75" customHeight="1" x14ac:dyDescent="0.25">
      <c r="A666" s="113" t="str">
        <f>VLOOKUP(A656,'LISTA DE OFERENTES'!$A$4:$H$84,6,FALSE)</f>
        <v>SOCITEC S.A.S. - 45%</v>
      </c>
      <c r="B666" s="114"/>
      <c r="C666" s="114"/>
      <c r="D666" s="114"/>
      <c r="E666" s="114"/>
      <c r="F666" s="114"/>
      <c r="G666" s="114"/>
      <c r="H666" s="114"/>
      <c r="I666" s="114"/>
      <c r="J666" s="114"/>
      <c r="K666" s="477"/>
      <c r="L666" s="115"/>
      <c r="M666" s="494"/>
      <c r="N666" s="116"/>
      <c r="O666" s="483"/>
      <c r="P666" s="119"/>
      <c r="Q666" s="465"/>
      <c r="R666" s="117"/>
    </row>
    <row r="667" spans="1:18" s="16" customFormat="1" ht="30" x14ac:dyDescent="0.25">
      <c r="A667" s="100" t="s">
        <v>539</v>
      </c>
      <c r="B667" s="474" t="s">
        <v>540</v>
      </c>
      <c r="C667" s="475"/>
      <c r="D667" s="137">
        <v>1173790382</v>
      </c>
      <c r="E667" s="78">
        <v>2005</v>
      </c>
      <c r="F667" s="8">
        <f>D667/(VLOOKUP(E667,$D$930:$E$963,2,FALSE))</f>
        <v>3076.7768859764087</v>
      </c>
      <c r="G667" s="2">
        <v>0.34</v>
      </c>
      <c r="H667" s="8">
        <f>G667*F667</f>
        <v>1046.1041412319789</v>
      </c>
      <c r="I667" s="58">
        <v>38387</v>
      </c>
      <c r="J667" s="79" t="s">
        <v>269</v>
      </c>
      <c r="K667" s="477"/>
      <c r="L667" s="103">
        <f>H667</f>
        <v>1046.1041412319789</v>
      </c>
      <c r="M667" s="494"/>
      <c r="N667" s="111" t="s">
        <v>269</v>
      </c>
      <c r="O667" s="483"/>
      <c r="P667" s="120"/>
      <c r="Q667" s="465"/>
      <c r="R667" s="15"/>
    </row>
    <row r="668" spans="1:18" s="16" customFormat="1" ht="30" x14ac:dyDescent="0.25">
      <c r="A668" s="100" t="s">
        <v>541</v>
      </c>
      <c r="B668" s="474" t="s">
        <v>419</v>
      </c>
      <c r="C668" s="475"/>
      <c r="D668" s="137">
        <v>2784626898.4400001</v>
      </c>
      <c r="E668" s="78">
        <v>2016</v>
      </c>
      <c r="F668" s="8">
        <f>D668/(VLOOKUP(E668,$D$930:$E$963,2,FALSE))</f>
        <v>4038.8812880318515</v>
      </c>
      <c r="G668" s="2">
        <v>0.7</v>
      </c>
      <c r="H668" s="8">
        <f>G668*F668</f>
        <v>2827.2169016222961</v>
      </c>
      <c r="I668" s="58">
        <v>42419</v>
      </c>
      <c r="J668" s="79" t="s">
        <v>269</v>
      </c>
      <c r="K668" s="477"/>
      <c r="L668" s="103">
        <f>H668</f>
        <v>2827.2169016222961</v>
      </c>
      <c r="M668" s="494"/>
      <c r="N668" s="111" t="s">
        <v>269</v>
      </c>
      <c r="O668" s="483"/>
      <c r="P668" s="120">
        <f>L668</f>
        <v>2827.2169016222961</v>
      </c>
      <c r="Q668" s="465"/>
      <c r="R668" s="80"/>
    </row>
    <row r="669" spans="1:18" ht="15.75" customHeight="1" x14ac:dyDescent="0.25">
      <c r="A669" s="101" t="str">
        <f>VLOOKUP(A656,'LISTA DE OFERENTES'!$A$4:$H$84,7,FALSE)</f>
        <v>DVN CONSTRUCCIONES S.A.S. - 10%</v>
      </c>
      <c r="B669" s="510"/>
      <c r="C669" s="511"/>
      <c r="D669" s="49"/>
      <c r="E669" s="49"/>
      <c r="F669" s="49"/>
      <c r="G669" s="49"/>
      <c r="H669" s="75"/>
      <c r="I669" s="49"/>
      <c r="J669" s="50"/>
      <c r="K669" s="477"/>
      <c r="L669" s="107"/>
      <c r="M669" s="494"/>
      <c r="N669" s="110"/>
      <c r="O669" s="483"/>
      <c r="P669" s="109"/>
      <c r="Q669" s="465"/>
      <c r="R669" s="51"/>
    </row>
    <row r="670" spans="1:18" s="16" customFormat="1" ht="48" customHeight="1" x14ac:dyDescent="0.25">
      <c r="A670" s="467" t="s">
        <v>301</v>
      </c>
      <c r="B670" s="468"/>
      <c r="C670" s="468"/>
      <c r="D670" s="468"/>
      <c r="E670" s="468"/>
      <c r="F670" s="468"/>
      <c r="G670" s="469"/>
      <c r="H670" s="45">
        <f>SUM(H664:H669)</f>
        <v>20030.919495963972</v>
      </c>
      <c r="I670" s="461" t="s">
        <v>302</v>
      </c>
      <c r="J670" s="462"/>
      <c r="K670" s="462"/>
      <c r="L670" s="462"/>
      <c r="M670" s="112"/>
      <c r="N670" s="108" t="s">
        <v>269</v>
      </c>
      <c r="O670" s="108" t="str">
        <f>IF(P670&gt;O663,"CUMPLE","NO CUMPLE")</f>
        <v>CUMPLE</v>
      </c>
      <c r="P670" s="118">
        <f>SUM(P663:P669)</f>
        <v>11996.616360822296</v>
      </c>
      <c r="Q670" s="466"/>
      <c r="R670" s="102" t="str">
        <f>+IF(AND(M663="CUMPLE",C660="CUMPLE",Q663="CUMPLE"),"HABILITADO","NO HABILITADO")</f>
        <v>HABILITADO</v>
      </c>
    </row>
    <row r="671" spans="1:18" ht="16.5" thickBot="1" x14ac:dyDescent="0.3">
      <c r="A671" s="3"/>
      <c r="B671" s="3"/>
      <c r="C671" s="3"/>
      <c r="D671" s="3"/>
      <c r="E671" s="3"/>
      <c r="F671" s="3"/>
      <c r="G671" s="3"/>
      <c r="H671" s="3"/>
      <c r="I671" s="3"/>
      <c r="J671" s="3"/>
      <c r="K671" s="3"/>
      <c r="L671" s="3"/>
      <c r="M671" s="3"/>
      <c r="N671" s="4"/>
      <c r="O671" s="4"/>
      <c r="P671" s="4"/>
      <c r="Q671" s="4"/>
      <c r="R671" s="4"/>
    </row>
    <row r="672" spans="1:18" ht="30.75" customHeight="1" thickBot="1" x14ac:dyDescent="0.3">
      <c r="A672" s="436">
        <f>1+A656</f>
        <v>48</v>
      </c>
      <c r="B672" s="437"/>
      <c r="C672" s="437"/>
      <c r="D672" s="438"/>
      <c r="E672" s="439" t="str">
        <f>VLOOKUP(A672,'LISTA DE OFERENTES'!$A$4:$B$84,2,FALSE)</f>
        <v>CONSORCIO BELÉN 25</v>
      </c>
      <c r="F672" s="440"/>
      <c r="G672" s="440"/>
      <c r="H672" s="440"/>
      <c r="I672" s="440"/>
      <c r="J672" s="440"/>
      <c r="K672" s="440"/>
      <c r="L672" s="440"/>
      <c r="M672" s="440"/>
      <c r="N672" s="440"/>
      <c r="O672" s="440"/>
      <c r="P672" s="440"/>
      <c r="Q672" s="440"/>
      <c r="R672" s="441"/>
    </row>
    <row r="673" spans="1:18" ht="40.5" customHeight="1" x14ac:dyDescent="0.25">
      <c r="A673" s="12" t="s">
        <v>273</v>
      </c>
      <c r="B673" s="48">
        <v>3</v>
      </c>
      <c r="C673" s="13" t="s">
        <v>274</v>
      </c>
      <c r="D673" s="44">
        <f>+$E$909</f>
        <v>3821.223606153846</v>
      </c>
      <c r="E673" s="442"/>
      <c r="F673" s="442"/>
      <c r="G673" s="442"/>
      <c r="H673" s="442"/>
      <c r="I673" s="442"/>
      <c r="J673" s="442"/>
      <c r="K673" s="442"/>
      <c r="L673" s="442"/>
      <c r="M673" s="442"/>
      <c r="N673" s="442"/>
      <c r="O673" s="442"/>
      <c r="P673" s="442"/>
      <c r="Q673" s="442"/>
      <c r="R673" s="443"/>
    </row>
    <row r="674" spans="1:18" ht="23.25" customHeight="1" x14ac:dyDescent="0.25">
      <c r="A674" s="446" t="s">
        <v>275</v>
      </c>
      <c r="B674" s="447"/>
      <c r="C674" s="99">
        <f>IF(B673&lt;3,0.75,IF(B673&lt;5,1.2,1.5))</f>
        <v>1.2</v>
      </c>
      <c r="D674" s="98">
        <f>$D$909*C674</f>
        <v>4585.4683273846149</v>
      </c>
      <c r="E674" s="442"/>
      <c r="F674" s="442"/>
      <c r="G674" s="442"/>
      <c r="H674" s="442"/>
      <c r="I674" s="442"/>
      <c r="J674" s="442"/>
      <c r="K674" s="442"/>
      <c r="L674" s="442"/>
      <c r="M674" s="442"/>
      <c r="N674" s="442"/>
      <c r="O674" s="442"/>
      <c r="P674" s="442"/>
      <c r="Q674" s="442"/>
      <c r="R674" s="443"/>
    </row>
    <row r="675" spans="1:18" ht="34.5" customHeight="1" x14ac:dyDescent="0.25">
      <c r="A675" s="446" t="s">
        <v>276</v>
      </c>
      <c r="B675" s="447"/>
      <c r="C675" s="448">
        <v>45625</v>
      </c>
      <c r="D675" s="449"/>
      <c r="E675" s="442"/>
      <c r="F675" s="442"/>
      <c r="G675" s="442"/>
      <c r="H675" s="442"/>
      <c r="I675" s="442"/>
      <c r="J675" s="442"/>
      <c r="K675" s="442"/>
      <c r="L675" s="442"/>
      <c r="M675" s="442"/>
      <c r="N675" s="442"/>
      <c r="O675" s="442"/>
      <c r="P675" s="442"/>
      <c r="Q675" s="442"/>
      <c r="R675" s="443"/>
    </row>
    <row r="676" spans="1:18" ht="33" customHeight="1" thickBot="1" x14ac:dyDescent="0.3">
      <c r="A676" s="450" t="s">
        <v>277</v>
      </c>
      <c r="B676" s="451"/>
      <c r="C676" s="452" t="str">
        <f>+IF(H685&gt;D674,"CUMPLE","NO CUMPLE")</f>
        <v>CUMPLE</v>
      </c>
      <c r="D676" s="453"/>
      <c r="E676" s="444"/>
      <c r="F676" s="444"/>
      <c r="G676" s="444"/>
      <c r="H676" s="444"/>
      <c r="I676" s="444"/>
      <c r="J676" s="444"/>
      <c r="K676" s="444"/>
      <c r="L676" s="444"/>
      <c r="M676" s="444"/>
      <c r="N676" s="444"/>
      <c r="O676" s="444"/>
      <c r="P676" s="444"/>
      <c r="Q676" s="444"/>
      <c r="R676" s="445"/>
    </row>
    <row r="677" spans="1:18" ht="55.5" customHeight="1" thickBot="1" x14ac:dyDescent="0.3">
      <c r="A677" s="497" t="s">
        <v>278</v>
      </c>
      <c r="B677" s="498"/>
      <c r="C677" s="498"/>
      <c r="D677" s="498"/>
      <c r="E677" s="498"/>
      <c r="F677" s="498"/>
      <c r="G677" s="498"/>
      <c r="H677" s="499"/>
      <c r="I677" s="124" t="s">
        <v>279</v>
      </c>
      <c r="J677" s="124" t="s">
        <v>280</v>
      </c>
      <c r="K677" s="495" t="s">
        <v>281</v>
      </c>
      <c r="L677" s="496"/>
      <c r="M677" s="463" t="s">
        <v>282</v>
      </c>
      <c r="N677" s="463" t="s">
        <v>283</v>
      </c>
      <c r="O677" s="478" t="s">
        <v>284</v>
      </c>
      <c r="P677" s="479"/>
      <c r="Q677" s="463" t="s">
        <v>285</v>
      </c>
      <c r="R677" s="470" t="s">
        <v>286</v>
      </c>
    </row>
    <row r="678" spans="1:18" ht="110.25" customHeight="1" thickBot="1" x14ac:dyDescent="0.3">
      <c r="A678" s="121" t="s">
        <v>287</v>
      </c>
      <c r="B678" s="472" t="s">
        <v>288</v>
      </c>
      <c r="C678" s="473"/>
      <c r="D678" s="123" t="s">
        <v>289</v>
      </c>
      <c r="E678" s="123" t="s">
        <v>290</v>
      </c>
      <c r="F678" s="123" t="s">
        <v>291</v>
      </c>
      <c r="G678" s="122" t="s">
        <v>292</v>
      </c>
      <c r="H678" s="122" t="s">
        <v>293</v>
      </c>
      <c r="I678" s="127" t="s">
        <v>294</v>
      </c>
      <c r="J678" s="127" t="s">
        <v>295</v>
      </c>
      <c r="K678" s="125"/>
      <c r="L678" s="126" t="s">
        <v>296</v>
      </c>
      <c r="M678" s="464"/>
      <c r="N678" s="464"/>
      <c r="O678" s="480"/>
      <c r="P678" s="481"/>
      <c r="Q678" s="464"/>
      <c r="R678" s="471"/>
    </row>
    <row r="679" spans="1:18" ht="15.75" customHeight="1" x14ac:dyDescent="0.25">
      <c r="A679" s="113" t="str">
        <f>VLOOKUP(A672,'LISTA DE OFERENTES'!$A$4:$H$84,5,FALSE)</f>
        <v>RAFAEL MOGOLLON RODRIGUEZ - 20%</v>
      </c>
      <c r="B679" s="114"/>
      <c r="C679" s="114"/>
      <c r="D679" s="114"/>
      <c r="E679" s="114"/>
      <c r="F679" s="114"/>
      <c r="G679" s="114"/>
      <c r="H679" s="114"/>
      <c r="I679" s="114"/>
      <c r="J679" s="114"/>
      <c r="K679" s="476">
        <f>$D$909/2</f>
        <v>1910.611803076923</v>
      </c>
      <c r="L679" s="115"/>
      <c r="M679" s="493" t="s">
        <v>269</v>
      </c>
      <c r="N679" s="116"/>
      <c r="O679" s="482">
        <f>$D$909*0.5</f>
        <v>1910.611803076923</v>
      </c>
      <c r="P679" s="119"/>
      <c r="Q679" s="465" t="str">
        <f>IF(AND(N685="CUMPLE",O685="CUMPLE"),"CUMPLE","NO CUMPLE")</f>
        <v>CUMPLE</v>
      </c>
      <c r="R679" s="117"/>
    </row>
    <row r="680" spans="1:18" s="16" customFormat="1" ht="78.75" customHeight="1" x14ac:dyDescent="0.25">
      <c r="A680" s="100" t="s">
        <v>542</v>
      </c>
      <c r="B680" s="474" t="s">
        <v>543</v>
      </c>
      <c r="C680" s="475"/>
      <c r="D680" s="137">
        <v>38021209623</v>
      </c>
      <c r="E680" s="78">
        <v>2022</v>
      </c>
      <c r="F680" s="8">
        <f>D680/(VLOOKUP(E680,$D$930:$E$963,2,FALSE))</f>
        <v>38021.209623000002</v>
      </c>
      <c r="G680" s="2">
        <v>0.5</v>
      </c>
      <c r="H680" s="8">
        <f>G680*F680</f>
        <v>19010.604811500001</v>
      </c>
      <c r="I680" s="58">
        <v>44743</v>
      </c>
      <c r="J680" s="79" t="s">
        <v>269</v>
      </c>
      <c r="K680" s="477"/>
      <c r="L680" s="103">
        <f>H680</f>
        <v>19010.604811500001</v>
      </c>
      <c r="M680" s="494"/>
      <c r="N680" s="111" t="s">
        <v>269</v>
      </c>
      <c r="O680" s="483"/>
      <c r="P680" s="120">
        <f>L680</f>
        <v>19010.604811500001</v>
      </c>
      <c r="Q680" s="465"/>
      <c r="R680" s="150" t="s">
        <v>544</v>
      </c>
    </row>
    <row r="681" spans="1:18" ht="15.75" customHeight="1" x14ac:dyDescent="0.25">
      <c r="A681" s="113" t="str">
        <f>VLOOKUP(A672,'LISTA DE OFERENTES'!$A$4:$H$84,6,FALSE)</f>
        <v>RMR EMPRESA CONSTRUCTORA S.A.S - 20%</v>
      </c>
      <c r="B681" s="114"/>
      <c r="C681" s="114"/>
      <c r="D681" s="114"/>
      <c r="E681" s="114"/>
      <c r="F681" s="114"/>
      <c r="G681" s="114"/>
      <c r="H681" s="114"/>
      <c r="I681" s="114"/>
      <c r="J681" s="114"/>
      <c r="K681" s="477"/>
      <c r="L681" s="115"/>
      <c r="M681" s="494"/>
      <c r="N681" s="116"/>
      <c r="O681" s="483"/>
      <c r="P681" s="119"/>
      <c r="Q681" s="465"/>
      <c r="R681" s="117"/>
    </row>
    <row r="682" spans="1:18" s="16" customFormat="1" ht="45" x14ac:dyDescent="0.25">
      <c r="A682" s="100" t="s">
        <v>545</v>
      </c>
      <c r="B682" s="474" t="s">
        <v>546</v>
      </c>
      <c r="C682" s="475"/>
      <c r="D682" s="137">
        <v>7880000000</v>
      </c>
      <c r="E682" s="78">
        <v>2019</v>
      </c>
      <c r="F682" s="8">
        <f>D682/(VLOOKUP(E682,$D$930:$E$963,2,FALSE))</f>
        <v>9515.5751126653759</v>
      </c>
      <c r="G682" s="2">
        <v>0.5</v>
      </c>
      <c r="H682" s="8">
        <f>G682*F682</f>
        <v>4757.7875563326879</v>
      </c>
      <c r="I682" s="58">
        <v>43661</v>
      </c>
      <c r="J682" s="79" t="s">
        <v>269</v>
      </c>
      <c r="K682" s="477"/>
      <c r="L682" s="103">
        <f>H682</f>
        <v>4757.7875563326879</v>
      </c>
      <c r="M682" s="494"/>
      <c r="N682" s="111" t="s">
        <v>269</v>
      </c>
      <c r="O682" s="483"/>
      <c r="P682" s="120"/>
      <c r="Q682" s="465"/>
      <c r="R682" s="150" t="s">
        <v>544</v>
      </c>
    </row>
    <row r="683" spans="1:18" ht="15.75" customHeight="1" x14ac:dyDescent="0.25">
      <c r="A683" s="101" t="str">
        <f>VLOOKUP(A672,'LISTA DE OFERENTES'!$A$4:$H$84,7,FALSE)</f>
        <v>ESTIVEN COCK BAUTISTA - 60%</v>
      </c>
      <c r="B683" s="510"/>
      <c r="C683" s="511"/>
      <c r="D683" s="49"/>
      <c r="E683" s="49"/>
      <c r="F683" s="49"/>
      <c r="G683" s="49"/>
      <c r="H683" s="75"/>
      <c r="I683" s="49"/>
      <c r="J683" s="50"/>
      <c r="K683" s="477"/>
      <c r="L683" s="107"/>
      <c r="M683" s="494"/>
      <c r="N683" s="110"/>
      <c r="O683" s="483"/>
      <c r="P683" s="109"/>
      <c r="Q683" s="465"/>
      <c r="R683" s="51"/>
    </row>
    <row r="684" spans="1:18" s="16" customFormat="1" ht="45" x14ac:dyDescent="0.25">
      <c r="A684" s="100" t="s">
        <v>547</v>
      </c>
      <c r="B684" s="474" t="s">
        <v>548</v>
      </c>
      <c r="C684" s="475"/>
      <c r="D684" s="137">
        <v>187419225</v>
      </c>
      <c r="E684" s="78">
        <v>2020</v>
      </c>
      <c r="F684" s="8">
        <f>D684/(VLOOKUP(E684,$D$930:$E$963,2,FALSE))</f>
        <v>191.11598142877682</v>
      </c>
      <c r="G684" s="2">
        <v>1</v>
      </c>
      <c r="H684" s="8">
        <f>G684*F684</f>
        <v>191.11598142877682</v>
      </c>
      <c r="I684" s="58">
        <v>43951</v>
      </c>
      <c r="J684" s="79" t="s">
        <v>269</v>
      </c>
      <c r="K684" s="477"/>
      <c r="L684" s="103">
        <f>H684</f>
        <v>191.11598142877682</v>
      </c>
      <c r="M684" s="494"/>
      <c r="N684" s="111" t="s">
        <v>269</v>
      </c>
      <c r="O684" s="483"/>
      <c r="P684" s="120"/>
      <c r="Q684" s="465"/>
      <c r="R684" s="150" t="s">
        <v>549</v>
      </c>
    </row>
    <row r="685" spans="1:18" s="16" customFormat="1" ht="48" customHeight="1" x14ac:dyDescent="0.25">
      <c r="A685" s="467" t="s">
        <v>301</v>
      </c>
      <c r="B685" s="468"/>
      <c r="C685" s="468"/>
      <c r="D685" s="468"/>
      <c r="E685" s="468"/>
      <c r="F685" s="468"/>
      <c r="G685" s="469"/>
      <c r="H685" s="45">
        <f>SUM(H680:H684)</f>
        <v>23959.508349261469</v>
      </c>
      <c r="I685" s="461" t="s">
        <v>302</v>
      </c>
      <c r="J685" s="462"/>
      <c r="K685" s="462"/>
      <c r="L685" s="462"/>
      <c r="M685" s="112"/>
      <c r="N685" s="108" t="s">
        <v>269</v>
      </c>
      <c r="O685" s="108" t="str">
        <f>IF(P685&gt;O679,"CUMPLE","NO CUMPLE")</f>
        <v>CUMPLE</v>
      </c>
      <c r="P685" s="118">
        <f>SUM(P679:P684)</f>
        <v>19010.604811500001</v>
      </c>
      <c r="Q685" s="466"/>
      <c r="R685" s="102" t="str">
        <f>+IF(AND(M679="CUMPLE",C676="CUMPLE",Q679="CUMPLE"),"HABILITADO","NO HABILITADO")</f>
        <v>HABILITADO</v>
      </c>
    </row>
    <row r="686" spans="1:18" ht="16.5" thickBot="1" x14ac:dyDescent="0.3">
      <c r="A686" s="3"/>
      <c r="B686" s="3"/>
      <c r="C686" s="3"/>
      <c r="D686" s="3"/>
      <c r="E686" s="3"/>
      <c r="F686" s="3"/>
      <c r="G686" s="3"/>
      <c r="H686" s="3"/>
      <c r="I686" s="3"/>
      <c r="J686" s="3"/>
      <c r="K686" s="3"/>
      <c r="L686" s="3"/>
      <c r="M686" s="3"/>
      <c r="N686" s="4"/>
      <c r="O686" s="4"/>
      <c r="P686" s="4"/>
      <c r="Q686" s="4"/>
      <c r="R686" s="4"/>
    </row>
    <row r="687" spans="1:18" ht="30.75" customHeight="1" thickBot="1" x14ac:dyDescent="0.3">
      <c r="A687" s="436">
        <v>49</v>
      </c>
      <c r="B687" s="437"/>
      <c r="C687" s="437"/>
      <c r="D687" s="438"/>
      <c r="E687" s="439" t="str">
        <f>VLOOKUP(A687,'LISTA DE OFERENTES'!$A$4:$B$84,2,FALSE)</f>
        <v xml:space="preserve"> CONSORCIO URBANO GI</v>
      </c>
      <c r="F687" s="440"/>
      <c r="G687" s="440"/>
      <c r="H687" s="440"/>
      <c r="I687" s="440"/>
      <c r="J687" s="440"/>
      <c r="K687" s="440"/>
      <c r="L687" s="440"/>
      <c r="M687" s="440"/>
      <c r="N687" s="440"/>
      <c r="O687" s="440"/>
      <c r="P687" s="440"/>
      <c r="Q687" s="440"/>
      <c r="R687" s="441"/>
    </row>
    <row r="688" spans="1:18" ht="40.5" customHeight="1" x14ac:dyDescent="0.25">
      <c r="A688" s="12" t="s">
        <v>273</v>
      </c>
      <c r="B688" s="48">
        <v>2</v>
      </c>
      <c r="C688" s="13" t="s">
        <v>274</v>
      </c>
      <c r="D688" s="44">
        <f>+$E$909</f>
        <v>3821.223606153846</v>
      </c>
      <c r="E688" s="442"/>
      <c r="F688" s="442"/>
      <c r="G688" s="442"/>
      <c r="H688" s="442"/>
      <c r="I688" s="442"/>
      <c r="J688" s="442"/>
      <c r="K688" s="442"/>
      <c r="L688" s="442"/>
      <c r="M688" s="442"/>
      <c r="N688" s="442"/>
      <c r="O688" s="442"/>
      <c r="P688" s="442"/>
      <c r="Q688" s="442"/>
      <c r="R688" s="443"/>
    </row>
    <row r="689" spans="1:18" ht="23.25" customHeight="1" x14ac:dyDescent="0.25">
      <c r="A689" s="446" t="s">
        <v>275</v>
      </c>
      <c r="B689" s="447"/>
      <c r="C689" s="99">
        <f>IF(B688&lt;3,0.75,IF(B688&lt;5,1.2,1.5))</f>
        <v>0.75</v>
      </c>
      <c r="D689" s="98">
        <f>$D$909*C689</f>
        <v>2865.9177046153845</v>
      </c>
      <c r="E689" s="442"/>
      <c r="F689" s="442"/>
      <c r="G689" s="442"/>
      <c r="H689" s="442"/>
      <c r="I689" s="442"/>
      <c r="J689" s="442"/>
      <c r="K689" s="442"/>
      <c r="L689" s="442"/>
      <c r="M689" s="442"/>
      <c r="N689" s="442"/>
      <c r="O689" s="442"/>
      <c r="P689" s="442"/>
      <c r="Q689" s="442"/>
      <c r="R689" s="443"/>
    </row>
    <row r="690" spans="1:18" ht="34.5" customHeight="1" x14ac:dyDescent="0.25">
      <c r="A690" s="446" t="s">
        <v>276</v>
      </c>
      <c r="B690" s="447"/>
      <c r="C690" s="448">
        <v>45625</v>
      </c>
      <c r="D690" s="449"/>
      <c r="E690" s="442"/>
      <c r="F690" s="442"/>
      <c r="G690" s="442"/>
      <c r="H690" s="442"/>
      <c r="I690" s="442"/>
      <c r="J690" s="442"/>
      <c r="K690" s="442"/>
      <c r="L690" s="442"/>
      <c r="M690" s="442"/>
      <c r="N690" s="442"/>
      <c r="O690" s="442"/>
      <c r="P690" s="442"/>
      <c r="Q690" s="442"/>
      <c r="R690" s="443"/>
    </row>
    <row r="691" spans="1:18" ht="33" customHeight="1" thickBot="1" x14ac:dyDescent="0.3">
      <c r="A691" s="450" t="s">
        <v>277</v>
      </c>
      <c r="B691" s="451"/>
      <c r="C691" s="452" t="str">
        <f>+IF(H699&gt;D689,"CUMPLE","NO CUMPLE")</f>
        <v>CUMPLE</v>
      </c>
      <c r="D691" s="453"/>
      <c r="E691" s="444"/>
      <c r="F691" s="444"/>
      <c r="G691" s="444"/>
      <c r="H691" s="444"/>
      <c r="I691" s="444"/>
      <c r="J691" s="444"/>
      <c r="K691" s="444"/>
      <c r="L691" s="444"/>
      <c r="M691" s="444"/>
      <c r="N691" s="444"/>
      <c r="O691" s="444"/>
      <c r="P691" s="444"/>
      <c r="Q691" s="444"/>
      <c r="R691" s="445"/>
    </row>
    <row r="692" spans="1:18" ht="55.5" customHeight="1" thickBot="1" x14ac:dyDescent="0.3">
      <c r="A692" s="497" t="s">
        <v>278</v>
      </c>
      <c r="B692" s="498"/>
      <c r="C692" s="498"/>
      <c r="D692" s="498"/>
      <c r="E692" s="498"/>
      <c r="F692" s="498"/>
      <c r="G692" s="498"/>
      <c r="H692" s="499"/>
      <c r="I692" s="124" t="s">
        <v>279</v>
      </c>
      <c r="J692" s="124" t="s">
        <v>280</v>
      </c>
      <c r="K692" s="495" t="s">
        <v>281</v>
      </c>
      <c r="L692" s="496"/>
      <c r="M692" s="463" t="s">
        <v>282</v>
      </c>
      <c r="N692" s="463" t="s">
        <v>283</v>
      </c>
      <c r="O692" s="478" t="s">
        <v>284</v>
      </c>
      <c r="P692" s="479"/>
      <c r="Q692" s="463" t="s">
        <v>285</v>
      </c>
      <c r="R692" s="470" t="s">
        <v>286</v>
      </c>
    </row>
    <row r="693" spans="1:18" ht="110.25" customHeight="1" thickBot="1" x14ac:dyDescent="0.3">
      <c r="A693" s="121" t="s">
        <v>287</v>
      </c>
      <c r="B693" s="472" t="s">
        <v>288</v>
      </c>
      <c r="C693" s="473"/>
      <c r="D693" s="123" t="s">
        <v>289</v>
      </c>
      <c r="E693" s="123" t="s">
        <v>290</v>
      </c>
      <c r="F693" s="123" t="s">
        <v>291</v>
      </c>
      <c r="G693" s="122" t="s">
        <v>292</v>
      </c>
      <c r="H693" s="122" t="s">
        <v>293</v>
      </c>
      <c r="I693" s="127" t="s">
        <v>294</v>
      </c>
      <c r="J693" s="127" t="s">
        <v>295</v>
      </c>
      <c r="K693" s="125"/>
      <c r="L693" s="126" t="s">
        <v>296</v>
      </c>
      <c r="M693" s="464"/>
      <c r="N693" s="464"/>
      <c r="O693" s="480"/>
      <c r="P693" s="481"/>
      <c r="Q693" s="464"/>
      <c r="R693" s="471"/>
    </row>
    <row r="694" spans="1:18" ht="15.75" customHeight="1" x14ac:dyDescent="0.25">
      <c r="A694" s="113" t="str">
        <f>VLOOKUP(A687,'LISTA DE OFERENTES'!$A$4:$H$84,5,FALSE)</f>
        <v>JUAN CARLOS LEDESMA GUTIERREZ -40%</v>
      </c>
      <c r="B694" s="114"/>
      <c r="C694" s="114"/>
      <c r="D694" s="114"/>
      <c r="E694" s="114"/>
      <c r="F694" s="114"/>
      <c r="G694" s="114"/>
      <c r="H694" s="114"/>
      <c r="I694" s="114"/>
      <c r="J694" s="114"/>
      <c r="K694" s="476">
        <f>$D$909/2</f>
        <v>1910.611803076923</v>
      </c>
      <c r="L694" s="115"/>
      <c r="M694" s="493" t="s">
        <v>269</v>
      </c>
      <c r="N694" s="116"/>
      <c r="O694" s="482">
        <f>$D$909*0.5</f>
        <v>1910.611803076923</v>
      </c>
      <c r="P694" s="119"/>
      <c r="Q694" s="465" t="str">
        <f>IF(AND(N699="CUMPLE",O699="CUMPLE"),"CUMPLE","NO CUMPLE")</f>
        <v>CUMPLE</v>
      </c>
      <c r="R694" s="117"/>
    </row>
    <row r="695" spans="1:18" s="16" customFormat="1" ht="45" x14ac:dyDescent="0.25">
      <c r="A695" s="100" t="s">
        <v>550</v>
      </c>
      <c r="B695" s="474" t="s">
        <v>551</v>
      </c>
      <c r="C695" s="475"/>
      <c r="D695" s="137">
        <v>2423561136</v>
      </c>
      <c r="E695" s="78">
        <v>2015</v>
      </c>
      <c r="F695" s="8">
        <f>D695/(VLOOKUP(E695,$D$930:$E$963,2,FALSE))</f>
        <v>3761.2495320865987</v>
      </c>
      <c r="G695" s="2">
        <v>0.5</v>
      </c>
      <c r="H695" s="8">
        <f>G695*F695</f>
        <v>1880.6247660432994</v>
      </c>
      <c r="I695" s="58">
        <v>42292</v>
      </c>
      <c r="J695" s="79" t="s">
        <v>269</v>
      </c>
      <c r="K695" s="477"/>
      <c r="L695" s="103">
        <f>H695</f>
        <v>1880.6247660432994</v>
      </c>
      <c r="M695" s="494"/>
      <c r="N695" s="111" t="s">
        <v>269</v>
      </c>
      <c r="O695" s="483"/>
      <c r="P695" s="120">
        <f>+L695</f>
        <v>1880.6247660432994</v>
      </c>
      <c r="Q695" s="465"/>
      <c r="R695" s="15"/>
    </row>
    <row r="696" spans="1:18" ht="15.75" customHeight="1" x14ac:dyDescent="0.25">
      <c r="A696" s="113" t="str">
        <f>VLOOKUP(A687,'LISTA DE OFERENTES'!$A$4:$H$84,6,FALSE)</f>
        <v>LUIS ALBERTO BELTRAN BECERRA -50%</v>
      </c>
      <c r="B696" s="114"/>
      <c r="C696" s="114"/>
      <c r="D696" s="114"/>
      <c r="E696" s="165"/>
      <c r="F696" s="114"/>
      <c r="G696" s="114"/>
      <c r="H696" s="114"/>
      <c r="I696" s="165"/>
      <c r="J696" s="114"/>
      <c r="K696" s="477"/>
      <c r="L696" s="115"/>
      <c r="M696" s="494"/>
      <c r="N696" s="116"/>
      <c r="O696" s="483"/>
      <c r="P696" s="119"/>
      <c r="Q696" s="465"/>
      <c r="R696" s="117"/>
    </row>
    <row r="697" spans="1:18" s="16" customFormat="1" ht="45" x14ac:dyDescent="0.25">
      <c r="A697" s="100" t="s">
        <v>552</v>
      </c>
      <c r="B697" s="409" t="s">
        <v>439</v>
      </c>
      <c r="C697" s="410"/>
      <c r="D697" s="137">
        <v>8733456123</v>
      </c>
      <c r="E697" s="78">
        <v>2012</v>
      </c>
      <c r="F697" s="8">
        <f>D697/(VLOOKUP(E697,$D$930:$E$963,2,FALSE))</f>
        <v>15411.074859714134</v>
      </c>
      <c r="G697" s="2">
        <v>0.5</v>
      </c>
      <c r="H697" s="8">
        <f>G697*F697</f>
        <v>7705.5374298570669</v>
      </c>
      <c r="I697" s="58">
        <v>41085</v>
      </c>
      <c r="J697" s="79" t="s">
        <v>269</v>
      </c>
      <c r="K697" s="477"/>
      <c r="L697" s="103">
        <f>H697</f>
        <v>7705.5374298570669</v>
      </c>
      <c r="M697" s="494"/>
      <c r="N697" s="111" t="s">
        <v>269</v>
      </c>
      <c r="O697" s="483"/>
      <c r="P697" s="120">
        <f>+L697</f>
        <v>7705.5374298570669</v>
      </c>
      <c r="Q697" s="465"/>
      <c r="R697" s="15"/>
    </row>
    <row r="698" spans="1:18" ht="15.75" customHeight="1" x14ac:dyDescent="0.25">
      <c r="A698" s="101" t="str">
        <f>VLOOKUP(A687,'LISTA DE OFERENTES'!$A$4:$H$84,7,FALSE)</f>
        <v>INTERLOMAS S.A.S -10%</v>
      </c>
      <c r="B698" s="510"/>
      <c r="C698" s="511"/>
      <c r="D698" s="49"/>
      <c r="E698" s="49"/>
      <c r="F698" s="49"/>
      <c r="G698" s="49"/>
      <c r="H698" s="75"/>
      <c r="I698" s="49"/>
      <c r="J698" s="50"/>
      <c r="K698" s="477"/>
      <c r="L698" s="107"/>
      <c r="M698" s="494"/>
      <c r="N698" s="110"/>
      <c r="O698" s="483"/>
      <c r="P698" s="109"/>
      <c r="Q698" s="465"/>
      <c r="R698" s="51"/>
    </row>
    <row r="699" spans="1:18" s="16" customFormat="1" ht="48" customHeight="1" thickBot="1" x14ac:dyDescent="0.3">
      <c r="A699" s="467" t="s">
        <v>301</v>
      </c>
      <c r="B699" s="468"/>
      <c r="C699" s="468"/>
      <c r="D699" s="468"/>
      <c r="E699" s="468"/>
      <c r="F699" s="468"/>
      <c r="G699" s="469"/>
      <c r="H699" s="45">
        <f>SUM(H695:H698)</f>
        <v>9586.162195900366</v>
      </c>
      <c r="I699" s="461" t="s">
        <v>302</v>
      </c>
      <c r="J699" s="462"/>
      <c r="K699" s="462"/>
      <c r="L699" s="462"/>
      <c r="M699" s="112"/>
      <c r="N699" s="108" t="s">
        <v>269</v>
      </c>
      <c r="O699" s="108" t="str">
        <f>IF(P699&gt;O694,"CUMPLE","NO CUMPLE")</f>
        <v>CUMPLE</v>
      </c>
      <c r="P699" s="118">
        <f>SUM(P694:P698)</f>
        <v>9586.162195900366</v>
      </c>
      <c r="Q699" s="466"/>
      <c r="R699" s="102" t="str">
        <f>+IF(AND(M694="CUMPLE",C691="CUMPLE",Q694="CUMPLE"),"HABILITADO","NO HABILITADO")</f>
        <v>HABILITADO</v>
      </c>
    </row>
    <row r="700" spans="1:18" ht="16.5" thickBot="1" x14ac:dyDescent="0.3">
      <c r="A700" s="3"/>
      <c r="B700" s="3"/>
      <c r="C700" s="3"/>
      <c r="D700" s="3"/>
      <c r="E700" s="3"/>
      <c r="F700" s="3"/>
      <c r="G700" s="3"/>
      <c r="H700" s="3"/>
      <c r="I700" s="3"/>
      <c r="J700" s="3"/>
      <c r="K700" s="3"/>
      <c r="L700" s="3"/>
      <c r="M700" s="3"/>
      <c r="N700" s="4"/>
      <c r="O700" s="4"/>
      <c r="P700" s="4"/>
      <c r="Q700" s="4"/>
      <c r="R700" s="4"/>
    </row>
    <row r="701" spans="1:18" ht="30.75" customHeight="1" thickBot="1" x14ac:dyDescent="0.3">
      <c r="A701" s="436">
        <f>1+A687</f>
        <v>50</v>
      </c>
      <c r="B701" s="437"/>
      <c r="C701" s="437"/>
      <c r="D701" s="438"/>
      <c r="E701" s="439" t="str">
        <f>VLOOKUP(A701,'LISTA DE OFERENTES'!$A$4:$B$84,2,FALSE)</f>
        <v>CONSORCIO INFRACOSTA 24</v>
      </c>
      <c r="F701" s="440"/>
      <c r="G701" s="440"/>
      <c r="H701" s="440"/>
      <c r="I701" s="440"/>
      <c r="J701" s="440"/>
      <c r="K701" s="440"/>
      <c r="L701" s="440"/>
      <c r="M701" s="440"/>
      <c r="N701" s="440"/>
      <c r="O701" s="440"/>
      <c r="P701" s="440"/>
      <c r="Q701" s="440"/>
      <c r="R701" s="441"/>
    </row>
    <row r="702" spans="1:18" ht="40.5" customHeight="1" x14ac:dyDescent="0.25">
      <c r="A702" s="12" t="s">
        <v>273</v>
      </c>
      <c r="B702" s="48">
        <v>2</v>
      </c>
      <c r="C702" s="13" t="s">
        <v>274</v>
      </c>
      <c r="D702" s="44">
        <f>+$E$909</f>
        <v>3821.223606153846</v>
      </c>
      <c r="E702" s="442"/>
      <c r="F702" s="442"/>
      <c r="G702" s="442"/>
      <c r="H702" s="442"/>
      <c r="I702" s="442"/>
      <c r="J702" s="442"/>
      <c r="K702" s="442"/>
      <c r="L702" s="442"/>
      <c r="M702" s="442"/>
      <c r="N702" s="442"/>
      <c r="O702" s="442"/>
      <c r="P702" s="442"/>
      <c r="Q702" s="442"/>
      <c r="R702" s="443"/>
    </row>
    <row r="703" spans="1:18" ht="23.25" customHeight="1" x14ac:dyDescent="0.25">
      <c r="A703" s="446" t="s">
        <v>275</v>
      </c>
      <c r="B703" s="447"/>
      <c r="C703" s="99">
        <f>IF(B702&lt;3,0.75,IF(B702&lt;5,1.2,1.5))</f>
        <v>0.75</v>
      </c>
      <c r="D703" s="98">
        <f>$D$909*C703</f>
        <v>2865.9177046153845</v>
      </c>
      <c r="E703" s="442"/>
      <c r="F703" s="442"/>
      <c r="G703" s="442"/>
      <c r="H703" s="442"/>
      <c r="I703" s="442"/>
      <c r="J703" s="442"/>
      <c r="K703" s="442"/>
      <c r="L703" s="442"/>
      <c r="M703" s="442"/>
      <c r="N703" s="442"/>
      <c r="O703" s="442"/>
      <c r="P703" s="442"/>
      <c r="Q703" s="442"/>
      <c r="R703" s="443"/>
    </row>
    <row r="704" spans="1:18" ht="34.5" customHeight="1" x14ac:dyDescent="0.25">
      <c r="A704" s="446" t="s">
        <v>276</v>
      </c>
      <c r="B704" s="447"/>
      <c r="C704" s="448">
        <v>45625</v>
      </c>
      <c r="D704" s="449"/>
      <c r="E704" s="442"/>
      <c r="F704" s="442"/>
      <c r="G704" s="442"/>
      <c r="H704" s="442"/>
      <c r="I704" s="442"/>
      <c r="J704" s="442"/>
      <c r="K704" s="442"/>
      <c r="L704" s="442"/>
      <c r="M704" s="442"/>
      <c r="N704" s="442"/>
      <c r="O704" s="442"/>
      <c r="P704" s="442"/>
      <c r="Q704" s="442"/>
      <c r="R704" s="443"/>
    </row>
    <row r="705" spans="1:18" ht="33" customHeight="1" thickBot="1" x14ac:dyDescent="0.3">
      <c r="A705" s="450" t="s">
        <v>277</v>
      </c>
      <c r="B705" s="451"/>
      <c r="C705" s="452" t="str">
        <f>+IF(H717&gt;D703,"CUMPLE","NO CUMPLE")</f>
        <v>CUMPLE</v>
      </c>
      <c r="D705" s="453"/>
      <c r="E705" s="444"/>
      <c r="F705" s="444"/>
      <c r="G705" s="444"/>
      <c r="H705" s="444"/>
      <c r="I705" s="444"/>
      <c r="J705" s="444"/>
      <c r="K705" s="444"/>
      <c r="L705" s="444"/>
      <c r="M705" s="444"/>
      <c r="N705" s="444"/>
      <c r="O705" s="444"/>
      <c r="P705" s="444"/>
      <c r="Q705" s="444"/>
      <c r="R705" s="445"/>
    </row>
    <row r="706" spans="1:18" ht="55.5" customHeight="1" thickBot="1" x14ac:dyDescent="0.3">
      <c r="A706" s="497" t="s">
        <v>278</v>
      </c>
      <c r="B706" s="498"/>
      <c r="C706" s="498"/>
      <c r="D706" s="498"/>
      <c r="E706" s="498"/>
      <c r="F706" s="498"/>
      <c r="G706" s="498"/>
      <c r="H706" s="499"/>
      <c r="I706" s="124" t="s">
        <v>279</v>
      </c>
      <c r="J706" s="124" t="s">
        <v>280</v>
      </c>
      <c r="K706" s="495" t="s">
        <v>281</v>
      </c>
      <c r="L706" s="496"/>
      <c r="M706" s="463" t="s">
        <v>282</v>
      </c>
      <c r="N706" s="463" t="s">
        <v>283</v>
      </c>
      <c r="O706" s="478" t="s">
        <v>284</v>
      </c>
      <c r="P706" s="479"/>
      <c r="Q706" s="463" t="s">
        <v>285</v>
      </c>
      <c r="R706" s="470" t="s">
        <v>286</v>
      </c>
    </row>
    <row r="707" spans="1:18" ht="110.25" customHeight="1" thickBot="1" x14ac:dyDescent="0.3">
      <c r="A707" s="121" t="s">
        <v>287</v>
      </c>
      <c r="B707" s="472" t="s">
        <v>288</v>
      </c>
      <c r="C707" s="473"/>
      <c r="D707" s="123" t="s">
        <v>289</v>
      </c>
      <c r="E707" s="123" t="s">
        <v>290</v>
      </c>
      <c r="F707" s="123" t="s">
        <v>291</v>
      </c>
      <c r="G707" s="122" t="s">
        <v>292</v>
      </c>
      <c r="H707" s="122" t="s">
        <v>293</v>
      </c>
      <c r="I707" s="127" t="s">
        <v>294</v>
      </c>
      <c r="J707" s="127" t="s">
        <v>295</v>
      </c>
      <c r="K707" s="125"/>
      <c r="L707" s="126" t="s">
        <v>296</v>
      </c>
      <c r="M707" s="464"/>
      <c r="N707" s="464"/>
      <c r="O707" s="480"/>
      <c r="P707" s="481"/>
      <c r="Q707" s="464"/>
      <c r="R707" s="471"/>
    </row>
    <row r="708" spans="1:18" ht="15.75" customHeight="1" x14ac:dyDescent="0.25">
      <c r="A708" s="113" t="str">
        <f>VLOOKUP(A701,'LISTA DE OFERENTES'!$A$4:$H$84,5,FALSE)</f>
        <v>CONSTRUCCIONES CIVILES ACOSTA INGENIERÍA SAS -90%</v>
      </c>
      <c r="B708" s="114"/>
      <c r="C708" s="114"/>
      <c r="D708" s="114"/>
      <c r="E708" s="114"/>
      <c r="F708" s="114"/>
      <c r="G708" s="114"/>
      <c r="H708" s="114"/>
      <c r="I708" s="114"/>
      <c r="J708" s="114"/>
      <c r="K708" s="476">
        <f>$D$909/2</f>
        <v>1910.611803076923</v>
      </c>
      <c r="L708" s="115"/>
      <c r="M708" s="493" t="s">
        <v>269</v>
      </c>
      <c r="N708" s="116"/>
      <c r="O708" s="482">
        <f>$D$909*0.5</f>
        <v>1910.611803076923</v>
      </c>
      <c r="P708" s="119"/>
      <c r="Q708" s="465" t="str">
        <f>IF(AND(N717="CUMPLE",O717="CUMPLE"),"CUMPLE","NO CUMPLE")</f>
        <v>CUMPLE</v>
      </c>
      <c r="R708" s="117"/>
    </row>
    <row r="709" spans="1:18" s="16" customFormat="1" ht="45" x14ac:dyDescent="0.25">
      <c r="A709" s="100" t="s">
        <v>553</v>
      </c>
      <c r="B709" s="409" t="s">
        <v>554</v>
      </c>
      <c r="C709" s="410"/>
      <c r="D709" s="137">
        <v>3723389540</v>
      </c>
      <c r="E709" s="78">
        <v>2024</v>
      </c>
      <c r="F709" s="8">
        <f>D709/(VLOOKUP(E709,$D$930:$E$963,2,FALSE))</f>
        <v>2864.1457999999998</v>
      </c>
      <c r="G709" s="2">
        <v>0.9</v>
      </c>
      <c r="H709" s="8">
        <f>G709*F709</f>
        <v>2577.7312199999997</v>
      </c>
      <c r="I709" s="58">
        <v>45430</v>
      </c>
      <c r="J709" s="79" t="s">
        <v>269</v>
      </c>
      <c r="K709" s="477"/>
      <c r="L709" s="103">
        <f>H709</f>
        <v>2577.7312199999997</v>
      </c>
      <c r="M709" s="494"/>
      <c r="N709" s="111" t="s">
        <v>269</v>
      </c>
      <c r="O709" s="483"/>
      <c r="P709" s="120">
        <f>+L709</f>
        <v>2577.7312199999997</v>
      </c>
      <c r="Q709" s="465"/>
      <c r="R709" s="15"/>
    </row>
    <row r="710" spans="1:18" s="16" customFormat="1" ht="105" x14ac:dyDescent="0.25">
      <c r="A710" s="100" t="s">
        <v>555</v>
      </c>
      <c r="B710" s="409" t="s">
        <v>556</v>
      </c>
      <c r="C710" s="410"/>
      <c r="D710" s="137">
        <v>1292985065</v>
      </c>
      <c r="E710" s="78">
        <v>2020</v>
      </c>
      <c r="F710" s="8">
        <f>D710/(VLOOKUP(E710,$D$930:$E$963,2,FALSE))</f>
        <v>1318.4885897923534</v>
      </c>
      <c r="G710" s="2">
        <v>1</v>
      </c>
      <c r="H710" s="8">
        <f>G710*F710</f>
        <v>1318.4885897923534</v>
      </c>
      <c r="I710" s="58">
        <v>44180</v>
      </c>
      <c r="J710" s="79" t="s">
        <v>269</v>
      </c>
      <c r="K710" s="477"/>
      <c r="L710" s="103">
        <f>H710</f>
        <v>1318.4885897923534</v>
      </c>
      <c r="M710" s="494"/>
      <c r="N710" s="111" t="s">
        <v>269</v>
      </c>
      <c r="O710" s="483"/>
      <c r="P710" s="120">
        <f>+L710</f>
        <v>1318.4885897923534</v>
      </c>
      <c r="Q710" s="465"/>
      <c r="R710" s="80"/>
    </row>
    <row r="711" spans="1:18" ht="15.75" customHeight="1" thickBot="1" x14ac:dyDescent="0.3">
      <c r="A711" s="113" t="str">
        <f>VLOOKUP(A701,'LISTA DE OFERENTES'!$A$4:$H$84,6,FALSE)</f>
        <v>ALFÉREZ INGENIERÍA SAS -10%</v>
      </c>
      <c r="B711" s="114"/>
      <c r="C711" s="114"/>
      <c r="D711" s="114"/>
      <c r="E711" s="114"/>
      <c r="F711" s="114"/>
      <c r="G711" s="114"/>
      <c r="H711" s="114"/>
      <c r="I711" s="114"/>
      <c r="J711" s="114"/>
      <c r="K711" s="477"/>
      <c r="L711" s="115"/>
      <c r="M711" s="494"/>
      <c r="N711" s="116"/>
      <c r="O711" s="483"/>
      <c r="P711" s="119"/>
      <c r="Q711" s="465"/>
      <c r="R711" s="117"/>
    </row>
    <row r="712" spans="1:18" s="16" customFormat="1" ht="15.75" hidden="1" x14ac:dyDescent="0.25">
      <c r="A712" s="100"/>
      <c r="B712" s="474"/>
      <c r="C712" s="475"/>
      <c r="D712" s="137"/>
      <c r="E712" s="78"/>
      <c r="F712" s="8" t="e">
        <f>D712/(VLOOKUP(E712,$D$930:$E$963,2,FALSE))</f>
        <v>#N/A</v>
      </c>
      <c r="G712" s="2"/>
      <c r="H712" s="8" t="e">
        <f>G712*F712</f>
        <v>#N/A</v>
      </c>
      <c r="I712" s="58"/>
      <c r="J712" s="79"/>
      <c r="K712" s="477"/>
      <c r="L712" s="103" t="e">
        <f>H712</f>
        <v>#N/A</v>
      </c>
      <c r="M712" s="494"/>
      <c r="N712" s="111"/>
      <c r="O712" s="483"/>
      <c r="P712" s="120"/>
      <c r="Q712" s="465"/>
      <c r="R712" s="15"/>
    </row>
    <row r="713" spans="1:18" s="16" customFormat="1" ht="15.75" hidden="1" x14ac:dyDescent="0.25">
      <c r="A713" s="100"/>
      <c r="B713" s="474"/>
      <c r="C713" s="475"/>
      <c r="D713" s="137"/>
      <c r="E713" s="78"/>
      <c r="F713" s="8" t="e">
        <f>D713/(VLOOKUP(E713,$D$930:$E$963,2,FALSE))</f>
        <v>#N/A</v>
      </c>
      <c r="G713" s="2"/>
      <c r="H713" s="8" t="e">
        <f>G713*F713</f>
        <v>#N/A</v>
      </c>
      <c r="I713" s="58"/>
      <c r="J713" s="79"/>
      <c r="K713" s="477"/>
      <c r="L713" s="103" t="e">
        <f>H713</f>
        <v>#N/A</v>
      </c>
      <c r="M713" s="494"/>
      <c r="N713" s="111"/>
      <c r="O713" s="483"/>
      <c r="P713" s="120"/>
      <c r="Q713" s="465"/>
      <c r="R713" s="80"/>
    </row>
    <row r="714" spans="1:18" ht="15.75" hidden="1" customHeight="1" x14ac:dyDescent="0.25">
      <c r="A714" s="101">
        <f>VLOOKUP(A701,'LISTA DE OFERENTES'!$A$4:$H$84,7,FALSE)</f>
        <v>0</v>
      </c>
      <c r="B714" s="510"/>
      <c r="C714" s="511"/>
      <c r="D714" s="49"/>
      <c r="E714" s="49"/>
      <c r="F714" s="49"/>
      <c r="G714" s="49"/>
      <c r="H714" s="75"/>
      <c r="I714" s="49"/>
      <c r="J714" s="50"/>
      <c r="K714" s="477"/>
      <c r="L714" s="107"/>
      <c r="M714" s="494"/>
      <c r="N714" s="110"/>
      <c r="O714" s="483"/>
      <c r="P714" s="109"/>
      <c r="Q714" s="465"/>
      <c r="R714" s="51"/>
    </row>
    <row r="715" spans="1:18" s="16" customFormat="1" ht="15.75" hidden="1" x14ac:dyDescent="0.25">
      <c r="A715" s="100"/>
      <c r="B715" s="474"/>
      <c r="C715" s="475"/>
      <c r="D715" s="137"/>
      <c r="E715" s="78"/>
      <c r="F715" s="8" t="e">
        <f>D715/(VLOOKUP(E715,$D$930:$E$963,2,FALSE))</f>
        <v>#N/A</v>
      </c>
      <c r="G715" s="2"/>
      <c r="H715" s="8" t="e">
        <f>G715*F715</f>
        <v>#N/A</v>
      </c>
      <c r="I715" s="58"/>
      <c r="J715" s="79"/>
      <c r="K715" s="477"/>
      <c r="L715" s="103" t="e">
        <f>H715</f>
        <v>#N/A</v>
      </c>
      <c r="M715" s="494"/>
      <c r="N715" s="111"/>
      <c r="O715" s="483"/>
      <c r="P715" s="120"/>
      <c r="Q715" s="465"/>
      <c r="R715" s="150"/>
    </row>
    <row r="716" spans="1:18" s="16" customFormat="1" ht="16.5" hidden="1" thickBot="1" x14ac:dyDescent="0.3">
      <c r="A716" s="100"/>
      <c r="B716" s="474"/>
      <c r="C716" s="475"/>
      <c r="D716" s="137"/>
      <c r="E716" s="78"/>
      <c r="F716" s="8" t="e">
        <f>D716/(VLOOKUP(E716,$D$930:$E$963,2,FALSE))</f>
        <v>#N/A</v>
      </c>
      <c r="G716" s="2"/>
      <c r="H716" s="8" t="e">
        <f>G716*F716</f>
        <v>#N/A</v>
      </c>
      <c r="I716" s="58"/>
      <c r="J716" s="14"/>
      <c r="K716" s="477"/>
      <c r="L716" s="103" t="e">
        <f>H716</f>
        <v>#N/A</v>
      </c>
      <c r="M716" s="494"/>
      <c r="N716" s="111"/>
      <c r="O716" s="483"/>
      <c r="P716" s="120"/>
      <c r="Q716" s="465"/>
      <c r="R716" s="15"/>
    </row>
    <row r="717" spans="1:18" s="16" customFormat="1" ht="48" customHeight="1" thickBot="1" x14ac:dyDescent="0.3">
      <c r="A717" s="467" t="s">
        <v>301</v>
      </c>
      <c r="B717" s="468"/>
      <c r="C717" s="468"/>
      <c r="D717" s="468"/>
      <c r="E717" s="468"/>
      <c r="F717" s="468"/>
      <c r="G717" s="469"/>
      <c r="H717" s="45">
        <f>SUM(H709:H710)</f>
        <v>3896.2198097923529</v>
      </c>
      <c r="I717" s="461" t="s">
        <v>302</v>
      </c>
      <c r="J717" s="462"/>
      <c r="K717" s="462"/>
      <c r="L717" s="462"/>
      <c r="M717" s="112"/>
      <c r="N717" s="108" t="s">
        <v>269</v>
      </c>
      <c r="O717" s="108" t="str">
        <f>IF(P717&gt;O708,"CUMPLE","NO CUMPLE")</f>
        <v>CUMPLE</v>
      </c>
      <c r="P717" s="118">
        <f>SUM(P708:P716)</f>
        <v>3896.2198097923529</v>
      </c>
      <c r="Q717" s="466"/>
      <c r="R717" s="102" t="str">
        <f>+IF(AND(M708="CUMPLE",C705="CUMPLE",Q708="CUMPLE"),"HABILITADO","NO HABILITADO")</f>
        <v>HABILITADO</v>
      </c>
    </row>
    <row r="718" spans="1:18" ht="16.5" thickBot="1" x14ac:dyDescent="0.3">
      <c r="A718" s="3"/>
      <c r="B718" s="3"/>
      <c r="C718" s="3"/>
      <c r="D718" s="3"/>
      <c r="E718" s="3"/>
      <c r="F718" s="3"/>
      <c r="G718" s="3"/>
      <c r="H718" s="3"/>
      <c r="I718" s="3"/>
      <c r="J718" s="3"/>
      <c r="K718" s="3"/>
      <c r="L718" s="3"/>
      <c r="M718" s="3"/>
      <c r="N718" s="4"/>
      <c r="O718" s="4"/>
      <c r="P718" s="4"/>
      <c r="Q718" s="4"/>
      <c r="R718" s="4"/>
    </row>
    <row r="719" spans="1:18" ht="30.75" customHeight="1" thickBot="1" x14ac:dyDescent="0.3">
      <c r="A719" s="436">
        <f>1+A701</f>
        <v>51</v>
      </c>
      <c r="B719" s="437"/>
      <c r="C719" s="437"/>
      <c r="D719" s="438"/>
      <c r="E719" s="439" t="str">
        <f>VLOOKUP(A719,'LISTA DE OFERENTES'!$A$4:$B$84,2,FALSE)</f>
        <v>UNIOBRAS S.A.S</v>
      </c>
      <c r="F719" s="440"/>
      <c r="G719" s="440"/>
      <c r="H719" s="440"/>
      <c r="I719" s="440"/>
      <c r="J719" s="440"/>
      <c r="K719" s="440"/>
      <c r="L719" s="440"/>
      <c r="M719" s="440"/>
      <c r="N719" s="440"/>
      <c r="O719" s="440"/>
      <c r="P719" s="440"/>
      <c r="Q719" s="440"/>
      <c r="R719" s="441"/>
    </row>
    <row r="720" spans="1:18" ht="40.5" customHeight="1" x14ac:dyDescent="0.25">
      <c r="A720" s="12" t="s">
        <v>273</v>
      </c>
      <c r="B720" s="48">
        <v>2</v>
      </c>
      <c r="C720" s="13" t="s">
        <v>274</v>
      </c>
      <c r="D720" s="44">
        <f>+$E$909</f>
        <v>3821.223606153846</v>
      </c>
      <c r="E720" s="442"/>
      <c r="F720" s="442"/>
      <c r="G720" s="442"/>
      <c r="H720" s="442"/>
      <c r="I720" s="442"/>
      <c r="J720" s="442"/>
      <c r="K720" s="442"/>
      <c r="L720" s="442"/>
      <c r="M720" s="442"/>
      <c r="N720" s="442"/>
      <c r="O720" s="442"/>
      <c r="P720" s="442"/>
      <c r="Q720" s="442"/>
      <c r="R720" s="443"/>
    </row>
    <row r="721" spans="1:18" ht="23.25" customHeight="1" x14ac:dyDescent="0.25">
      <c r="A721" s="446" t="s">
        <v>275</v>
      </c>
      <c r="B721" s="447"/>
      <c r="C721" s="99">
        <f>IF(B720&lt;3,0.75,IF(B720&lt;5,1.2,1.5))</f>
        <v>0.75</v>
      </c>
      <c r="D721" s="98">
        <f>$D$909*C721</f>
        <v>2865.9177046153845</v>
      </c>
      <c r="E721" s="442"/>
      <c r="F721" s="442"/>
      <c r="G721" s="442"/>
      <c r="H721" s="442"/>
      <c r="I721" s="442"/>
      <c r="J721" s="442"/>
      <c r="K721" s="442"/>
      <c r="L721" s="442"/>
      <c r="M721" s="442"/>
      <c r="N721" s="442"/>
      <c r="O721" s="442"/>
      <c r="P721" s="442"/>
      <c r="Q721" s="442"/>
      <c r="R721" s="443"/>
    </row>
    <row r="722" spans="1:18" ht="34.5" customHeight="1" x14ac:dyDescent="0.25">
      <c r="A722" s="446" t="s">
        <v>276</v>
      </c>
      <c r="B722" s="447"/>
      <c r="C722" s="448">
        <v>45625</v>
      </c>
      <c r="D722" s="449"/>
      <c r="E722" s="442"/>
      <c r="F722" s="442"/>
      <c r="G722" s="442"/>
      <c r="H722" s="442"/>
      <c r="I722" s="442"/>
      <c r="J722" s="442"/>
      <c r="K722" s="442"/>
      <c r="L722" s="442"/>
      <c r="M722" s="442"/>
      <c r="N722" s="442"/>
      <c r="O722" s="442"/>
      <c r="P722" s="442"/>
      <c r="Q722" s="442"/>
      <c r="R722" s="443"/>
    </row>
    <row r="723" spans="1:18" ht="33" customHeight="1" thickBot="1" x14ac:dyDescent="0.3">
      <c r="A723" s="450" t="s">
        <v>277</v>
      </c>
      <c r="B723" s="451"/>
      <c r="C723" s="452" t="str">
        <f>+IF(H729&gt;D721,"CUMPLE","NO CUMPLE")</f>
        <v>CUMPLE</v>
      </c>
      <c r="D723" s="453"/>
      <c r="E723" s="444"/>
      <c r="F723" s="444"/>
      <c r="G723" s="444"/>
      <c r="H723" s="444"/>
      <c r="I723" s="444"/>
      <c r="J723" s="444"/>
      <c r="K723" s="444"/>
      <c r="L723" s="444"/>
      <c r="M723" s="444"/>
      <c r="N723" s="444"/>
      <c r="O723" s="444"/>
      <c r="P723" s="444"/>
      <c r="Q723" s="444"/>
      <c r="R723" s="445"/>
    </row>
    <row r="724" spans="1:18" ht="55.5" customHeight="1" thickBot="1" x14ac:dyDescent="0.3">
      <c r="A724" s="497" t="s">
        <v>278</v>
      </c>
      <c r="B724" s="498"/>
      <c r="C724" s="498"/>
      <c r="D724" s="498"/>
      <c r="E724" s="498"/>
      <c r="F724" s="498"/>
      <c r="G724" s="498"/>
      <c r="H724" s="499"/>
      <c r="I724" s="124" t="s">
        <v>279</v>
      </c>
      <c r="J724" s="124" t="s">
        <v>280</v>
      </c>
      <c r="K724" s="495" t="s">
        <v>281</v>
      </c>
      <c r="L724" s="496"/>
      <c r="M724" s="463" t="s">
        <v>282</v>
      </c>
      <c r="N724" s="463" t="s">
        <v>283</v>
      </c>
      <c r="O724" s="478" t="s">
        <v>284</v>
      </c>
      <c r="P724" s="479"/>
      <c r="Q724" s="463" t="s">
        <v>285</v>
      </c>
      <c r="R724" s="470" t="s">
        <v>286</v>
      </c>
    </row>
    <row r="725" spans="1:18" ht="110.25" customHeight="1" thickBot="1" x14ac:dyDescent="0.3">
      <c r="A725" s="121" t="s">
        <v>287</v>
      </c>
      <c r="B725" s="472" t="s">
        <v>288</v>
      </c>
      <c r="C725" s="473"/>
      <c r="D725" s="123" t="s">
        <v>289</v>
      </c>
      <c r="E725" s="123" t="s">
        <v>290</v>
      </c>
      <c r="F725" s="123" t="s">
        <v>291</v>
      </c>
      <c r="G725" s="122" t="s">
        <v>292</v>
      </c>
      <c r="H725" s="122" t="s">
        <v>293</v>
      </c>
      <c r="I725" s="127" t="s">
        <v>294</v>
      </c>
      <c r="J725" s="127" t="s">
        <v>295</v>
      </c>
      <c r="K725" s="125"/>
      <c r="L725" s="126" t="s">
        <v>296</v>
      </c>
      <c r="M725" s="464"/>
      <c r="N725" s="464"/>
      <c r="O725" s="480"/>
      <c r="P725" s="481"/>
      <c r="Q725" s="464"/>
      <c r="R725" s="471"/>
    </row>
    <row r="726" spans="1:18" ht="15.75" customHeight="1" x14ac:dyDescent="0.25">
      <c r="A726" s="113" t="str">
        <f>VLOOKUP(A719,'LISTA DE OFERENTES'!$A$4:$H$84,5,FALSE)</f>
        <v>UNIOBRAS S.A.S -100%</v>
      </c>
      <c r="B726" s="114"/>
      <c r="C726" s="114"/>
      <c r="D726" s="114"/>
      <c r="E726" s="114"/>
      <c r="F726" s="114"/>
      <c r="G726" s="114"/>
      <c r="H726" s="114"/>
      <c r="I726" s="114"/>
      <c r="J726" s="114"/>
      <c r="K726" s="476">
        <f>$D$909/2</f>
        <v>1910.611803076923</v>
      </c>
      <c r="L726" s="115"/>
      <c r="M726" s="493" t="s">
        <v>269</v>
      </c>
      <c r="N726" s="116"/>
      <c r="O726" s="482">
        <f>$D$909*0.5</f>
        <v>1910.611803076923</v>
      </c>
      <c r="P726" s="119"/>
      <c r="Q726" s="465" t="str">
        <f>IF(AND(N729="CUMPLE",O729="CUMPLE"),"CUMPLE","NO CUMPLE")</f>
        <v>CUMPLE</v>
      </c>
      <c r="R726" s="117"/>
    </row>
    <row r="727" spans="1:18" s="16" customFormat="1" ht="75" x14ac:dyDescent="0.25">
      <c r="A727" s="100" t="s">
        <v>557</v>
      </c>
      <c r="B727" s="409" t="s">
        <v>558</v>
      </c>
      <c r="C727" s="410"/>
      <c r="D727" s="137">
        <v>2591339144</v>
      </c>
      <c r="E727" s="78">
        <v>2015</v>
      </c>
      <c r="F727" s="8">
        <f>D727/(VLOOKUP(E727,$D$930:$E$963,2,FALSE))</f>
        <v>4021.6328765422518</v>
      </c>
      <c r="G727" s="2">
        <v>0.95</v>
      </c>
      <c r="H727" s="8">
        <f>G727*F727</f>
        <v>3820.5512327151391</v>
      </c>
      <c r="I727" s="58">
        <v>42170</v>
      </c>
      <c r="J727" s="166" t="s">
        <v>269</v>
      </c>
      <c r="K727" s="477"/>
      <c r="L727" s="103">
        <f>H727</f>
        <v>3820.5512327151391</v>
      </c>
      <c r="M727" s="494"/>
      <c r="N727" s="111" t="s">
        <v>269</v>
      </c>
      <c r="O727" s="483"/>
      <c r="P727" s="120">
        <f>+L727</f>
        <v>3820.5512327151391</v>
      </c>
      <c r="Q727" s="465"/>
      <c r="R727" s="15"/>
    </row>
    <row r="728" spans="1:18" s="16" customFormat="1" ht="75" x14ac:dyDescent="0.25">
      <c r="A728" s="100" t="s">
        <v>559</v>
      </c>
      <c r="B728" s="409" t="s">
        <v>558</v>
      </c>
      <c r="C728" s="410"/>
      <c r="D728" s="137">
        <v>2655382076</v>
      </c>
      <c r="E728" s="78">
        <v>2015</v>
      </c>
      <c r="F728" s="8">
        <f>D728/(VLOOKUP(E728,$D$930:$E$963,2,FALSE))</f>
        <v>4121.0244059905335</v>
      </c>
      <c r="G728" s="2">
        <v>0.6</v>
      </c>
      <c r="H728" s="8">
        <f>G728*F728</f>
        <v>2472.6146435943201</v>
      </c>
      <c r="I728" s="58">
        <v>42359</v>
      </c>
      <c r="J728" s="166" t="s">
        <v>269</v>
      </c>
      <c r="K728" s="477"/>
      <c r="L728" s="103">
        <f>H728</f>
        <v>2472.6146435943201</v>
      </c>
      <c r="M728" s="494"/>
      <c r="N728" s="111" t="s">
        <v>269</v>
      </c>
      <c r="O728" s="483"/>
      <c r="P728" s="120">
        <f>+L728</f>
        <v>2472.6146435943201</v>
      </c>
      <c r="Q728" s="465"/>
      <c r="R728" s="80"/>
    </row>
    <row r="729" spans="1:18" s="16" customFormat="1" ht="48" customHeight="1" x14ac:dyDescent="0.25">
      <c r="A729" s="467" t="s">
        <v>301</v>
      </c>
      <c r="B729" s="468"/>
      <c r="C729" s="468"/>
      <c r="D729" s="468"/>
      <c r="E729" s="468"/>
      <c r="F729" s="468"/>
      <c r="G729" s="469"/>
      <c r="H729" s="45">
        <f>SUM(H727:H728)</f>
        <v>6293.1658763094592</v>
      </c>
      <c r="I729" s="461" t="s">
        <v>302</v>
      </c>
      <c r="J729" s="462"/>
      <c r="K729" s="462"/>
      <c r="L729" s="462"/>
      <c r="M729" s="112"/>
      <c r="N729" s="108" t="s">
        <v>269</v>
      </c>
      <c r="O729" s="108" t="str">
        <f>IF(P729&gt;O726,"CUMPLE","NO CUMPLE")</f>
        <v>CUMPLE</v>
      </c>
      <c r="P729" s="118">
        <f>SUM(P726:P728)</f>
        <v>6293.1658763094592</v>
      </c>
      <c r="Q729" s="466"/>
      <c r="R729" s="102" t="str">
        <f>+IF(AND(M726="CUMPLE",C723="CUMPLE",Q726="CUMPLE"),"HABILITADO","NO HABILITADO")</f>
        <v>HABILITADO</v>
      </c>
    </row>
    <row r="730" spans="1:18" ht="15.75" x14ac:dyDescent="0.25">
      <c r="A730" s="3"/>
      <c r="B730" s="3"/>
      <c r="C730" s="3"/>
      <c r="D730" s="3"/>
      <c r="E730" s="3"/>
      <c r="F730" s="3"/>
      <c r="G730" s="3"/>
      <c r="H730" s="3"/>
      <c r="I730" s="3"/>
      <c r="J730" s="3"/>
      <c r="K730" s="3"/>
      <c r="L730" s="3"/>
      <c r="M730" s="3"/>
      <c r="N730" s="4"/>
      <c r="O730" s="4"/>
      <c r="P730" s="4"/>
      <c r="Q730" s="4"/>
      <c r="R730" s="4"/>
    </row>
    <row r="731" spans="1:18" ht="30.75" customHeight="1" thickBot="1" x14ac:dyDescent="0.3">
      <c r="A731" s="436">
        <f>1+A719</f>
        <v>52</v>
      </c>
      <c r="B731" s="437"/>
      <c r="C731" s="437"/>
      <c r="D731" s="438"/>
      <c r="E731" s="439" t="str">
        <f>VLOOKUP(A731,'LISTA DE OFERENTES'!$A$4:$B$84,2,FALSE)</f>
        <v xml:space="preserve">UNION TEMPORAL CONSTRUCCIONES C&amp;G. </v>
      </c>
      <c r="F731" s="440"/>
      <c r="G731" s="440"/>
      <c r="H731" s="440"/>
      <c r="I731" s="440"/>
      <c r="J731" s="440"/>
      <c r="K731" s="440"/>
      <c r="L731" s="440"/>
      <c r="M731" s="440"/>
      <c r="N731" s="440"/>
      <c r="O731" s="440"/>
      <c r="P731" s="440"/>
      <c r="Q731" s="440"/>
      <c r="R731" s="441"/>
    </row>
    <row r="732" spans="1:18" ht="40.5" customHeight="1" x14ac:dyDescent="0.25">
      <c r="A732" s="12" t="s">
        <v>273</v>
      </c>
      <c r="B732" s="48">
        <v>2</v>
      </c>
      <c r="C732" s="13" t="s">
        <v>274</v>
      </c>
      <c r="D732" s="44">
        <f>+$E$909</f>
        <v>3821.223606153846</v>
      </c>
      <c r="E732" s="442"/>
      <c r="F732" s="442"/>
      <c r="G732" s="442"/>
      <c r="H732" s="442"/>
      <c r="I732" s="442"/>
      <c r="J732" s="442"/>
      <c r="K732" s="442"/>
      <c r="L732" s="442"/>
      <c r="M732" s="442"/>
      <c r="N732" s="442"/>
      <c r="O732" s="442"/>
      <c r="P732" s="442"/>
      <c r="Q732" s="442"/>
      <c r="R732" s="443"/>
    </row>
    <row r="733" spans="1:18" ht="23.25" customHeight="1" x14ac:dyDescent="0.25">
      <c r="A733" s="446" t="s">
        <v>275</v>
      </c>
      <c r="B733" s="447"/>
      <c r="C733" s="99">
        <f>IF(B732&lt;3,0.75,IF(B732&lt;5,1.2,1.5))</f>
        <v>0.75</v>
      </c>
      <c r="D733" s="98">
        <f>$D$909*C733</f>
        <v>2865.9177046153845</v>
      </c>
      <c r="E733" s="442"/>
      <c r="F733" s="442"/>
      <c r="G733" s="442"/>
      <c r="H733" s="442"/>
      <c r="I733" s="442"/>
      <c r="J733" s="442"/>
      <c r="K733" s="442"/>
      <c r="L733" s="442"/>
      <c r="M733" s="442"/>
      <c r="N733" s="442"/>
      <c r="O733" s="442"/>
      <c r="P733" s="442"/>
      <c r="Q733" s="442"/>
      <c r="R733" s="443"/>
    </row>
    <row r="734" spans="1:18" ht="34.5" customHeight="1" x14ac:dyDescent="0.25">
      <c r="A734" s="446" t="s">
        <v>276</v>
      </c>
      <c r="B734" s="447"/>
      <c r="C734" s="448">
        <v>45625</v>
      </c>
      <c r="D734" s="449"/>
      <c r="E734" s="442"/>
      <c r="F734" s="442"/>
      <c r="G734" s="442"/>
      <c r="H734" s="442"/>
      <c r="I734" s="442"/>
      <c r="J734" s="442"/>
      <c r="K734" s="442"/>
      <c r="L734" s="442"/>
      <c r="M734" s="442"/>
      <c r="N734" s="442"/>
      <c r="O734" s="442"/>
      <c r="P734" s="442"/>
      <c r="Q734" s="442"/>
      <c r="R734" s="443"/>
    </row>
    <row r="735" spans="1:18" ht="33" customHeight="1" thickBot="1" x14ac:dyDescent="0.3">
      <c r="A735" s="450" t="s">
        <v>277</v>
      </c>
      <c r="B735" s="451"/>
      <c r="C735" s="452" t="str">
        <f>+IF(H743&gt;D733,"CUMPLE","NO CUMPLE")</f>
        <v>CUMPLE</v>
      </c>
      <c r="D735" s="453"/>
      <c r="E735" s="444"/>
      <c r="F735" s="444"/>
      <c r="G735" s="444"/>
      <c r="H735" s="444"/>
      <c r="I735" s="444"/>
      <c r="J735" s="444"/>
      <c r="K735" s="444"/>
      <c r="L735" s="444"/>
      <c r="M735" s="444"/>
      <c r="N735" s="444"/>
      <c r="O735" s="444"/>
      <c r="P735" s="444"/>
      <c r="Q735" s="444"/>
      <c r="R735" s="445"/>
    </row>
    <row r="736" spans="1:18" ht="55.5" customHeight="1" thickBot="1" x14ac:dyDescent="0.3">
      <c r="A736" s="497" t="s">
        <v>278</v>
      </c>
      <c r="B736" s="498"/>
      <c r="C736" s="498"/>
      <c r="D736" s="498"/>
      <c r="E736" s="498"/>
      <c r="F736" s="498"/>
      <c r="G736" s="498"/>
      <c r="H736" s="499"/>
      <c r="I736" s="124" t="s">
        <v>279</v>
      </c>
      <c r="J736" s="124" t="s">
        <v>280</v>
      </c>
      <c r="K736" s="495" t="s">
        <v>281</v>
      </c>
      <c r="L736" s="496"/>
      <c r="M736" s="463" t="s">
        <v>282</v>
      </c>
      <c r="N736" s="463" t="s">
        <v>283</v>
      </c>
      <c r="O736" s="478" t="s">
        <v>284</v>
      </c>
      <c r="P736" s="479"/>
      <c r="Q736" s="463" t="s">
        <v>285</v>
      </c>
      <c r="R736" s="470" t="s">
        <v>286</v>
      </c>
    </row>
    <row r="737" spans="1:18" ht="110.25" customHeight="1" thickBot="1" x14ac:dyDescent="0.3">
      <c r="A737" s="121" t="s">
        <v>287</v>
      </c>
      <c r="B737" s="472" t="s">
        <v>288</v>
      </c>
      <c r="C737" s="473"/>
      <c r="D737" s="123" t="s">
        <v>289</v>
      </c>
      <c r="E737" s="123" t="s">
        <v>290</v>
      </c>
      <c r="F737" s="123" t="s">
        <v>291</v>
      </c>
      <c r="G737" s="122" t="s">
        <v>292</v>
      </c>
      <c r="H737" s="122" t="s">
        <v>293</v>
      </c>
      <c r="I737" s="127" t="s">
        <v>294</v>
      </c>
      <c r="J737" s="127" t="s">
        <v>295</v>
      </c>
      <c r="K737" s="125"/>
      <c r="L737" s="126" t="s">
        <v>296</v>
      </c>
      <c r="M737" s="464"/>
      <c r="N737" s="464"/>
      <c r="O737" s="480"/>
      <c r="P737" s="481"/>
      <c r="Q737" s="464"/>
      <c r="R737" s="471"/>
    </row>
    <row r="738" spans="1:18" ht="15.75" customHeight="1" x14ac:dyDescent="0.25">
      <c r="A738" s="113" t="str">
        <f>VLOOKUP(A731,'LISTA DE OFERENTES'!$A$4:$H$84,5,FALSE)</f>
        <v>CARLOS EDUARDO PULIDO GOMEZ -10%</v>
      </c>
      <c r="B738" s="114"/>
      <c r="C738" s="114"/>
      <c r="D738" s="114"/>
      <c r="E738" s="114"/>
      <c r="F738" s="114"/>
      <c r="G738" s="114"/>
      <c r="H738" s="114"/>
      <c r="I738" s="114"/>
      <c r="J738" s="114"/>
      <c r="K738" s="476">
        <f>$D$909/2</f>
        <v>1910.611803076923</v>
      </c>
      <c r="L738" s="115"/>
      <c r="M738" s="493" t="s">
        <v>269</v>
      </c>
      <c r="N738" s="116"/>
      <c r="O738" s="482">
        <f>$D$909*0.5</f>
        <v>1910.611803076923</v>
      </c>
      <c r="P738" s="119"/>
      <c r="Q738" s="465" t="str">
        <f>IF(AND(N743="CUMPLE",O743="CUMPLE"),"CUMPLE","NO CUMPLE")</f>
        <v>CUMPLE</v>
      </c>
      <c r="R738" s="117"/>
    </row>
    <row r="739" spans="1:18" s="16" customFormat="1" ht="30" x14ac:dyDescent="0.25">
      <c r="A739" s="188" t="s">
        <v>560</v>
      </c>
      <c r="B739" s="409" t="s">
        <v>561</v>
      </c>
      <c r="C739" s="410"/>
      <c r="D739" s="175">
        <v>1172951213.4300001</v>
      </c>
      <c r="E739" s="187">
        <v>2020</v>
      </c>
      <c r="F739" s="167">
        <f>D739/(VLOOKUP(E739,$D$930:$E$963,2,FALSE))</f>
        <v>1196.0871267221873</v>
      </c>
      <c r="G739" s="168">
        <v>1</v>
      </c>
      <c r="H739" s="167">
        <f>G739*F739</f>
        <v>1196.0871267221873</v>
      </c>
      <c r="I739" s="169">
        <v>44195</v>
      </c>
      <c r="J739" s="166" t="s">
        <v>269</v>
      </c>
      <c r="K739" s="476"/>
      <c r="L739" s="207">
        <f>H739</f>
        <v>1196.0871267221873</v>
      </c>
      <c r="M739" s="493"/>
      <c r="N739" s="208" t="s">
        <v>269</v>
      </c>
      <c r="O739" s="551"/>
      <c r="P739" s="209"/>
      <c r="Q739" s="465"/>
      <c r="R739" s="176"/>
    </row>
    <row r="740" spans="1:18" ht="15.75" customHeight="1" x14ac:dyDescent="0.25">
      <c r="A740" s="328" t="str">
        <f>VLOOKUP(A731,'LISTA DE OFERENTES'!$A$4:$H$84,6,FALSE)</f>
        <v>CONSTRUCCIONES C&amp;G SAS -90%</v>
      </c>
      <c r="B740" s="114"/>
      <c r="C740" s="114"/>
      <c r="D740" s="114"/>
      <c r="E740" s="114"/>
      <c r="F740" s="114"/>
      <c r="G740" s="114"/>
      <c r="H740" s="114"/>
      <c r="I740" s="114"/>
      <c r="J740" s="114"/>
      <c r="K740" s="477"/>
      <c r="L740" s="115"/>
      <c r="M740" s="494"/>
      <c r="N740" s="116"/>
      <c r="O740" s="483"/>
      <c r="P740" s="119"/>
      <c r="Q740" s="465"/>
      <c r="R740" s="117"/>
    </row>
    <row r="741" spans="1:18" s="16" customFormat="1" ht="60" x14ac:dyDescent="0.25">
      <c r="A741" s="329" t="s">
        <v>562</v>
      </c>
      <c r="B741" s="554" t="s">
        <v>563</v>
      </c>
      <c r="C741" s="410"/>
      <c r="D741" s="137">
        <v>4019673086</v>
      </c>
      <c r="E741" s="78">
        <v>2017</v>
      </c>
      <c r="F741" s="8">
        <f>D741/(VLOOKUP(E741,$D$930:$E$963,2,FALSE))</f>
        <v>5448.8009439934285</v>
      </c>
      <c r="G741" s="2">
        <v>0.8</v>
      </c>
      <c r="H741" s="8">
        <f>G741*F741</f>
        <v>4359.0407551947428</v>
      </c>
      <c r="I741" s="58">
        <v>42739</v>
      </c>
      <c r="J741" s="166" t="s">
        <v>269</v>
      </c>
      <c r="K741" s="477"/>
      <c r="L741" s="103">
        <f>H741</f>
        <v>4359.0407551947428</v>
      </c>
      <c r="M741" s="494"/>
      <c r="N741" s="111" t="s">
        <v>269</v>
      </c>
      <c r="O741" s="483"/>
      <c r="P741" s="120">
        <f>L741</f>
        <v>4359.0407551947428</v>
      </c>
      <c r="Q741" s="465"/>
      <c r="R741" s="15"/>
    </row>
    <row r="742" spans="1:18" s="16" customFormat="1" ht="105" x14ac:dyDescent="0.25">
      <c r="A742" s="329" t="s">
        <v>564</v>
      </c>
      <c r="B742" s="409" t="s">
        <v>565</v>
      </c>
      <c r="C742" s="410"/>
      <c r="D742" s="137">
        <v>884815225</v>
      </c>
      <c r="E742" s="78">
        <v>2019</v>
      </c>
      <c r="F742" s="8">
        <f>D742/(VLOOKUP(E742,$D$930:$E$963,2,FALSE))</f>
        <v>1068.4677327813977</v>
      </c>
      <c r="G742" s="2">
        <v>0.98</v>
      </c>
      <c r="H742" s="8">
        <f>G742*F742</f>
        <v>1047.0983781257696</v>
      </c>
      <c r="I742" s="58">
        <v>43814</v>
      </c>
      <c r="J742" s="166" t="s">
        <v>269</v>
      </c>
      <c r="K742" s="477"/>
      <c r="L742" s="103">
        <f>H742</f>
        <v>1047.0983781257696</v>
      </c>
      <c r="M742" s="494"/>
      <c r="N742" s="111" t="s">
        <v>269</v>
      </c>
      <c r="O742" s="483"/>
      <c r="P742" s="120"/>
      <c r="Q742" s="465"/>
      <c r="R742" s="80"/>
    </row>
    <row r="743" spans="1:18" s="16" customFormat="1" ht="48" customHeight="1" x14ac:dyDescent="0.25">
      <c r="A743" s="467" t="s">
        <v>301</v>
      </c>
      <c r="B743" s="468"/>
      <c r="C743" s="468"/>
      <c r="D743" s="468"/>
      <c r="E743" s="468"/>
      <c r="F743" s="468"/>
      <c r="G743" s="469"/>
      <c r="H743" s="45">
        <f>SUM(H741:H742)</f>
        <v>5406.139133320512</v>
      </c>
      <c r="I743" s="461" t="s">
        <v>302</v>
      </c>
      <c r="J743" s="462"/>
      <c r="K743" s="462"/>
      <c r="L743" s="462"/>
      <c r="M743" s="112"/>
      <c r="N743" s="108" t="s">
        <v>269</v>
      </c>
      <c r="O743" s="108" t="str">
        <f>IF(P743&gt;O738,"CUMPLE","NO CUMPLE")</f>
        <v>CUMPLE</v>
      </c>
      <c r="P743" s="118">
        <f>SUM(P738:P742)</f>
        <v>4359.0407551947428</v>
      </c>
      <c r="Q743" s="466"/>
      <c r="R743" s="102" t="str">
        <f>+IF(AND(M738="CUMPLE",C735="CUMPLE",Q738="CUMPLE"),"HABILITADO","NO HABILITADO")</f>
        <v>HABILITADO</v>
      </c>
    </row>
    <row r="744" spans="1:18" ht="16.5" thickBot="1" x14ac:dyDescent="0.3">
      <c r="A744" s="3"/>
      <c r="B744" s="3"/>
      <c r="C744" s="3"/>
      <c r="D744" s="3"/>
      <c r="E744" s="3"/>
      <c r="F744" s="3"/>
      <c r="G744" s="3"/>
      <c r="H744" s="3"/>
      <c r="I744" s="3"/>
      <c r="J744" s="3"/>
      <c r="K744" s="3"/>
      <c r="L744" s="3"/>
      <c r="M744" s="3"/>
      <c r="N744" s="4"/>
      <c r="O744" s="4"/>
      <c r="P744" s="4"/>
      <c r="Q744" s="4"/>
      <c r="R744" s="4"/>
    </row>
    <row r="745" spans="1:18" ht="30.75" customHeight="1" thickBot="1" x14ac:dyDescent="0.3">
      <c r="A745" s="436">
        <f>1+A731</f>
        <v>53</v>
      </c>
      <c r="B745" s="437"/>
      <c r="C745" s="437"/>
      <c r="D745" s="438"/>
      <c r="E745" s="439" t="str">
        <f>VLOOKUP(A745,'LISTA DE OFERENTES'!$A$4:$B$84,2,FALSE)</f>
        <v xml:space="preserve"> CONSORCIO ADECUACIONES TREQSA. </v>
      </c>
      <c r="F745" s="440"/>
      <c r="G745" s="440"/>
      <c r="H745" s="440"/>
      <c r="I745" s="440"/>
      <c r="J745" s="440"/>
      <c r="K745" s="440"/>
      <c r="L745" s="440"/>
      <c r="M745" s="440"/>
      <c r="N745" s="440"/>
      <c r="O745" s="440"/>
      <c r="P745" s="440"/>
      <c r="Q745" s="440"/>
      <c r="R745" s="441"/>
    </row>
    <row r="746" spans="1:18" ht="40.5" customHeight="1" x14ac:dyDescent="0.25">
      <c r="A746" s="12" t="s">
        <v>273</v>
      </c>
      <c r="B746" s="48">
        <v>1</v>
      </c>
      <c r="C746" s="13" t="s">
        <v>274</v>
      </c>
      <c r="D746" s="44">
        <f>+$E$909</f>
        <v>3821.223606153846</v>
      </c>
      <c r="E746" s="442"/>
      <c r="F746" s="442"/>
      <c r="G746" s="442"/>
      <c r="H746" s="442"/>
      <c r="I746" s="442"/>
      <c r="J746" s="442"/>
      <c r="K746" s="442"/>
      <c r="L746" s="442"/>
      <c r="M746" s="442"/>
      <c r="N746" s="442"/>
      <c r="O746" s="442"/>
      <c r="P746" s="442"/>
      <c r="Q746" s="442"/>
      <c r="R746" s="443"/>
    </row>
    <row r="747" spans="1:18" ht="23.25" customHeight="1" x14ac:dyDescent="0.25">
      <c r="A747" s="446" t="s">
        <v>275</v>
      </c>
      <c r="B747" s="447"/>
      <c r="C747" s="99">
        <f>IF(B746&lt;3,0.75,IF(B746&lt;5,1.2,1.5))</f>
        <v>0.75</v>
      </c>
      <c r="D747" s="98">
        <f>$D$909*C747</f>
        <v>2865.9177046153845</v>
      </c>
      <c r="E747" s="442"/>
      <c r="F747" s="442"/>
      <c r="G747" s="442"/>
      <c r="H747" s="442"/>
      <c r="I747" s="442"/>
      <c r="J747" s="442"/>
      <c r="K747" s="442"/>
      <c r="L747" s="442"/>
      <c r="M747" s="442"/>
      <c r="N747" s="442"/>
      <c r="O747" s="442"/>
      <c r="P747" s="442"/>
      <c r="Q747" s="442"/>
      <c r="R747" s="443"/>
    </row>
    <row r="748" spans="1:18" ht="34.5" customHeight="1" x14ac:dyDescent="0.25">
      <c r="A748" s="446" t="s">
        <v>276</v>
      </c>
      <c r="B748" s="447"/>
      <c r="C748" s="448">
        <v>45625</v>
      </c>
      <c r="D748" s="449"/>
      <c r="E748" s="442"/>
      <c r="F748" s="442"/>
      <c r="G748" s="442"/>
      <c r="H748" s="442"/>
      <c r="I748" s="442"/>
      <c r="J748" s="442"/>
      <c r="K748" s="442"/>
      <c r="L748" s="442"/>
      <c r="M748" s="442"/>
      <c r="N748" s="442"/>
      <c r="O748" s="442"/>
      <c r="P748" s="442"/>
      <c r="Q748" s="442"/>
      <c r="R748" s="443"/>
    </row>
    <row r="749" spans="1:18" ht="33" customHeight="1" thickBot="1" x14ac:dyDescent="0.3">
      <c r="A749" s="450" t="s">
        <v>277</v>
      </c>
      <c r="B749" s="451"/>
      <c r="C749" s="452" t="str">
        <f>+IF(H758&gt;D747,"CUMPLE","NO CUMPLE")</f>
        <v>NO CUMPLE</v>
      </c>
      <c r="D749" s="453"/>
      <c r="E749" s="444"/>
      <c r="F749" s="444"/>
      <c r="G749" s="444"/>
      <c r="H749" s="444"/>
      <c r="I749" s="444"/>
      <c r="J749" s="444"/>
      <c r="K749" s="444"/>
      <c r="L749" s="444"/>
      <c r="M749" s="444"/>
      <c r="N749" s="444"/>
      <c r="O749" s="444"/>
      <c r="P749" s="444"/>
      <c r="Q749" s="444"/>
      <c r="R749" s="445"/>
    </row>
    <row r="750" spans="1:18" ht="55.5" customHeight="1" thickBot="1" x14ac:dyDescent="0.3">
      <c r="A750" s="497" t="s">
        <v>278</v>
      </c>
      <c r="B750" s="498"/>
      <c r="C750" s="498"/>
      <c r="D750" s="498"/>
      <c r="E750" s="498"/>
      <c r="F750" s="498"/>
      <c r="G750" s="498"/>
      <c r="H750" s="499"/>
      <c r="I750" s="124" t="s">
        <v>279</v>
      </c>
      <c r="J750" s="124" t="s">
        <v>280</v>
      </c>
      <c r="K750" s="495" t="s">
        <v>281</v>
      </c>
      <c r="L750" s="496"/>
      <c r="M750" s="463" t="s">
        <v>282</v>
      </c>
      <c r="N750" s="463" t="s">
        <v>283</v>
      </c>
      <c r="O750" s="478" t="s">
        <v>284</v>
      </c>
      <c r="P750" s="479"/>
      <c r="Q750" s="463" t="s">
        <v>285</v>
      </c>
      <c r="R750" s="470" t="s">
        <v>286</v>
      </c>
    </row>
    <row r="751" spans="1:18" ht="110.25" customHeight="1" thickBot="1" x14ac:dyDescent="0.3">
      <c r="A751" s="121" t="s">
        <v>287</v>
      </c>
      <c r="B751" s="472" t="s">
        <v>288</v>
      </c>
      <c r="C751" s="473"/>
      <c r="D751" s="123" t="s">
        <v>289</v>
      </c>
      <c r="E751" s="123" t="s">
        <v>290</v>
      </c>
      <c r="F751" s="123" t="s">
        <v>291</v>
      </c>
      <c r="G751" s="122" t="s">
        <v>292</v>
      </c>
      <c r="H751" s="122" t="s">
        <v>293</v>
      </c>
      <c r="I751" s="127" t="s">
        <v>294</v>
      </c>
      <c r="J751" s="127" t="s">
        <v>295</v>
      </c>
      <c r="K751" s="125"/>
      <c r="L751" s="126" t="s">
        <v>296</v>
      </c>
      <c r="M751" s="464"/>
      <c r="N751" s="464"/>
      <c r="O751" s="480"/>
      <c r="P751" s="481"/>
      <c r="Q751" s="464"/>
      <c r="R751" s="471"/>
    </row>
    <row r="752" spans="1:18" ht="15.75" customHeight="1" x14ac:dyDescent="0.25">
      <c r="A752" s="113" t="str">
        <f>VLOOKUP(A745,'LISTA DE OFERENTES'!$A$4:$H$84,5,FALSE)</f>
        <v>TRE-D INGENIERIA Y SOLUCIONES SAS -40%</v>
      </c>
      <c r="B752" s="114"/>
      <c r="C752" s="114"/>
      <c r="D752" s="114"/>
      <c r="E752" s="114"/>
      <c r="F752" s="114"/>
      <c r="G752" s="114"/>
      <c r="H752" s="114"/>
      <c r="I752" s="114"/>
      <c r="J752" s="114"/>
      <c r="K752" s="476">
        <f>$D$909/2</f>
        <v>1910.611803076923</v>
      </c>
      <c r="L752" s="115"/>
      <c r="M752" s="493" t="s">
        <v>270</v>
      </c>
      <c r="N752" s="116"/>
      <c r="O752" s="482">
        <f>$D$909*0.5</f>
        <v>1910.611803076923</v>
      </c>
      <c r="P752" s="119"/>
      <c r="Q752" s="465" t="str">
        <f>IF(AND(N758="CUMPLE",O758="CUMPLE"),"CUMPLE","NO CUMPLE")</f>
        <v>NO CUMPLE</v>
      </c>
      <c r="R752" s="117"/>
    </row>
    <row r="753" spans="1:18" s="16" customFormat="1" ht="30" x14ac:dyDescent="0.25">
      <c r="A753" s="100" t="s">
        <v>684</v>
      </c>
      <c r="B753" s="555" t="s">
        <v>685</v>
      </c>
      <c r="C753" s="410"/>
      <c r="D753" s="137">
        <v>800191737</v>
      </c>
      <c r="E753" s="78">
        <v>2019</v>
      </c>
      <c r="F753" s="8">
        <f>D753/(VLOOKUP(E753,$D$930:$E$963,2,FALSE))</f>
        <v>966.27976877635501</v>
      </c>
      <c r="G753" s="2">
        <v>0.7</v>
      </c>
      <c r="H753" s="8">
        <f>F753*G753</f>
        <v>676.39583814344849</v>
      </c>
      <c r="I753" s="58">
        <v>43812</v>
      </c>
      <c r="J753" s="79" t="s">
        <v>269</v>
      </c>
      <c r="K753" s="477"/>
      <c r="L753" s="103">
        <f>H753</f>
        <v>676.39583814344849</v>
      </c>
      <c r="M753" s="494"/>
      <c r="N753" s="111" t="s">
        <v>269</v>
      </c>
      <c r="O753" s="483"/>
      <c r="P753" s="120">
        <f>+L753</f>
        <v>676.39583814344849</v>
      </c>
      <c r="Q753" s="465"/>
      <c r="R753" s="15"/>
    </row>
    <row r="754" spans="1:18" ht="15.75" customHeight="1" x14ac:dyDescent="0.25">
      <c r="A754" s="113" t="str">
        <f>VLOOKUP(A745,'LISTA DE OFERENTES'!$A$4:$H$84,6,FALSE)</f>
        <v>PROYECTOS DE INGENIERIA Y EQUIPOS SAS -10%</v>
      </c>
      <c r="B754" s="114"/>
      <c r="C754" s="114"/>
      <c r="D754" s="114"/>
      <c r="E754" s="114"/>
      <c r="F754" s="114"/>
      <c r="G754" s="114"/>
      <c r="H754" s="114"/>
      <c r="I754" s="114"/>
      <c r="J754" s="114"/>
      <c r="K754" s="477"/>
      <c r="L754" s="115"/>
      <c r="M754" s="494"/>
      <c r="N754" s="116"/>
      <c r="O754" s="483"/>
      <c r="P754" s="119"/>
      <c r="Q754" s="465"/>
      <c r="R754" s="117"/>
    </row>
    <row r="755" spans="1:18" ht="15.75" customHeight="1" x14ac:dyDescent="0.25">
      <c r="A755" s="101" t="str">
        <f>VLOOKUP(A745,'LISTA DE OFERENTES'!$A$4:$H$84,7,FALSE)</f>
        <v>JASA LTDA -50%</v>
      </c>
      <c r="B755" s="510"/>
      <c r="C755" s="511"/>
      <c r="D755" s="49"/>
      <c r="E755" s="49"/>
      <c r="F755" s="49"/>
      <c r="G755" s="49"/>
      <c r="H755" s="75"/>
      <c r="I755" s="49"/>
      <c r="J755" s="50"/>
      <c r="K755" s="477"/>
      <c r="L755" s="107"/>
      <c r="M755" s="494"/>
      <c r="N755" s="110"/>
      <c r="O755" s="483"/>
      <c r="P755" s="109"/>
      <c r="Q755" s="465"/>
      <c r="R755" s="51"/>
    </row>
    <row r="756" spans="1:18" s="16" customFormat="1" ht="160.5" customHeight="1" x14ac:dyDescent="0.25">
      <c r="A756" s="100" t="s">
        <v>686</v>
      </c>
      <c r="B756" s="555" t="s">
        <v>687</v>
      </c>
      <c r="C756" s="410"/>
      <c r="D756" s="137">
        <v>51488502000</v>
      </c>
      <c r="E756" s="78">
        <v>2024</v>
      </c>
      <c r="F756" s="8">
        <f>D756/(VLOOKUP(E756,$D$930:$E$963,2,FALSE))</f>
        <v>39606.54</v>
      </c>
      <c r="G756" s="2">
        <v>0.35</v>
      </c>
      <c r="H756" s="8"/>
      <c r="I756" s="58">
        <v>45534</v>
      </c>
      <c r="J756" s="79"/>
      <c r="K756" s="477"/>
      <c r="L756" s="103">
        <f>H756</f>
        <v>0</v>
      </c>
      <c r="M756" s="494"/>
      <c r="N756" s="111" t="s">
        <v>270</v>
      </c>
      <c r="O756" s="483"/>
      <c r="P756" s="120"/>
      <c r="Q756" s="465"/>
      <c r="R756" s="15" t="s">
        <v>689</v>
      </c>
    </row>
    <row r="757" spans="1:18" s="16" customFormat="1" ht="135.75" thickBot="1" x14ac:dyDescent="0.3">
      <c r="A757" s="100" t="s">
        <v>688</v>
      </c>
      <c r="B757" s="409" t="s">
        <v>566</v>
      </c>
      <c r="C757" s="410"/>
      <c r="D757" s="137">
        <v>1790386000</v>
      </c>
      <c r="E757" s="78">
        <v>2022</v>
      </c>
      <c r="F757" s="8">
        <f>D757/(VLOOKUP(E757,$D$930:$E$963,2,FALSE))</f>
        <v>1790.386</v>
      </c>
      <c r="G757" s="2">
        <v>1</v>
      </c>
      <c r="H757" s="8"/>
      <c r="I757" s="58">
        <v>44914</v>
      </c>
      <c r="J757" s="79"/>
      <c r="K757" s="477"/>
      <c r="L757" s="103">
        <f>H757</f>
        <v>0</v>
      </c>
      <c r="M757" s="494"/>
      <c r="N757" s="111" t="s">
        <v>270</v>
      </c>
      <c r="O757" s="483"/>
      <c r="P757" s="120"/>
      <c r="Q757" s="465"/>
      <c r="R757" s="15" t="s">
        <v>690</v>
      </c>
    </row>
    <row r="758" spans="1:18" s="16" customFormat="1" ht="48" customHeight="1" thickBot="1" x14ac:dyDescent="0.3">
      <c r="A758" s="467" t="s">
        <v>301</v>
      </c>
      <c r="B758" s="468"/>
      <c r="C758" s="468"/>
      <c r="D758" s="468"/>
      <c r="E758" s="468"/>
      <c r="F758" s="468"/>
      <c r="G758" s="469"/>
      <c r="H758" s="45">
        <f>SUM(H753:H757)</f>
        <v>676.39583814344849</v>
      </c>
      <c r="I758" s="461" t="s">
        <v>302</v>
      </c>
      <c r="J758" s="462"/>
      <c r="K758" s="462"/>
      <c r="L758" s="462"/>
      <c r="M758" s="112"/>
      <c r="N758" s="108" t="s">
        <v>270</v>
      </c>
      <c r="O758" s="108" t="str">
        <f>IF(P758&gt;O752,"CUMPLE","NO CUMPLE")</f>
        <v>NO CUMPLE</v>
      </c>
      <c r="P758" s="118">
        <f>SUM(P752:P757)</f>
        <v>676.39583814344849</v>
      </c>
      <c r="Q758" s="466"/>
      <c r="R758" s="102" t="str">
        <f>+IF(AND(M752="CUMPLE",C749="CUMPLE",Q752="CUMPLE"),"HABILITADO","NO HABILITADO")</f>
        <v>NO HABILITADO</v>
      </c>
    </row>
    <row r="759" spans="1:18" ht="16.5" thickBot="1" x14ac:dyDescent="0.3">
      <c r="A759" s="3"/>
      <c r="B759" s="3"/>
      <c r="C759" s="3"/>
      <c r="D759" s="3"/>
      <c r="E759" s="3"/>
      <c r="F759" s="3"/>
      <c r="G759" s="3"/>
      <c r="H759" s="3"/>
      <c r="I759" s="3"/>
      <c r="J759" s="3"/>
      <c r="K759" s="3"/>
      <c r="L759" s="3"/>
      <c r="M759" s="3"/>
      <c r="N759" s="4"/>
      <c r="O759" s="4"/>
      <c r="P759" s="4"/>
      <c r="Q759" s="4"/>
      <c r="R759" s="4"/>
    </row>
    <row r="760" spans="1:18" ht="30.75" customHeight="1" thickBot="1" x14ac:dyDescent="0.3">
      <c r="A760" s="436">
        <f>1+A745</f>
        <v>54</v>
      </c>
      <c r="B760" s="437"/>
      <c r="C760" s="437"/>
      <c r="D760" s="438"/>
      <c r="E760" s="439" t="str">
        <f>VLOOKUP(A760,'LISTA DE OFERENTES'!$A$4:$B$84,2,FALSE)</f>
        <v>GRUPO MSG S.A.S</v>
      </c>
      <c r="F760" s="440"/>
      <c r="G760" s="440"/>
      <c r="H760" s="440"/>
      <c r="I760" s="440"/>
      <c r="J760" s="440"/>
      <c r="K760" s="440"/>
      <c r="L760" s="440"/>
      <c r="M760" s="440"/>
      <c r="N760" s="440"/>
      <c r="O760" s="440"/>
      <c r="P760" s="440"/>
      <c r="Q760" s="440"/>
      <c r="R760" s="441"/>
    </row>
    <row r="761" spans="1:18" ht="40.5" customHeight="1" x14ac:dyDescent="0.25">
      <c r="A761" s="12" t="s">
        <v>273</v>
      </c>
      <c r="B761" s="48">
        <v>2</v>
      </c>
      <c r="C761" s="13" t="s">
        <v>274</v>
      </c>
      <c r="D761" s="44">
        <f>+$E$909</f>
        <v>3821.223606153846</v>
      </c>
      <c r="E761" s="442"/>
      <c r="F761" s="442"/>
      <c r="G761" s="442"/>
      <c r="H761" s="442"/>
      <c r="I761" s="442"/>
      <c r="J761" s="442"/>
      <c r="K761" s="442"/>
      <c r="L761" s="442"/>
      <c r="M761" s="442"/>
      <c r="N761" s="442"/>
      <c r="O761" s="442"/>
      <c r="P761" s="442"/>
      <c r="Q761" s="442"/>
      <c r="R761" s="443"/>
    </row>
    <row r="762" spans="1:18" ht="23.25" customHeight="1" x14ac:dyDescent="0.25">
      <c r="A762" s="446" t="s">
        <v>275</v>
      </c>
      <c r="B762" s="447"/>
      <c r="C762" s="99">
        <f>IF(B761&lt;3,0.75,IF(B761&lt;5,1.2,1.5))</f>
        <v>0.75</v>
      </c>
      <c r="D762" s="98">
        <f>$D$909*C762</f>
        <v>2865.9177046153845</v>
      </c>
      <c r="E762" s="442"/>
      <c r="F762" s="442"/>
      <c r="G762" s="442"/>
      <c r="H762" s="442"/>
      <c r="I762" s="442"/>
      <c r="J762" s="442"/>
      <c r="K762" s="442"/>
      <c r="L762" s="442"/>
      <c r="M762" s="442"/>
      <c r="N762" s="442"/>
      <c r="O762" s="442"/>
      <c r="P762" s="442"/>
      <c r="Q762" s="442"/>
      <c r="R762" s="443"/>
    </row>
    <row r="763" spans="1:18" ht="34.5" customHeight="1" x14ac:dyDescent="0.25">
      <c r="A763" s="446" t="s">
        <v>276</v>
      </c>
      <c r="B763" s="447"/>
      <c r="C763" s="448">
        <v>45625</v>
      </c>
      <c r="D763" s="449"/>
      <c r="E763" s="442"/>
      <c r="F763" s="442"/>
      <c r="G763" s="442"/>
      <c r="H763" s="442"/>
      <c r="I763" s="442"/>
      <c r="J763" s="442"/>
      <c r="K763" s="442"/>
      <c r="L763" s="442"/>
      <c r="M763" s="442"/>
      <c r="N763" s="442"/>
      <c r="O763" s="442"/>
      <c r="P763" s="442"/>
      <c r="Q763" s="442"/>
      <c r="R763" s="443"/>
    </row>
    <row r="764" spans="1:18" ht="33" customHeight="1" thickBot="1" x14ac:dyDescent="0.3">
      <c r="A764" s="450" t="s">
        <v>277</v>
      </c>
      <c r="B764" s="451"/>
      <c r="C764" s="452" t="str">
        <f>+IF(H770&gt;D762,"CUMPLE","NO CUMPLE")</f>
        <v>CUMPLE</v>
      </c>
      <c r="D764" s="453"/>
      <c r="E764" s="444"/>
      <c r="F764" s="444"/>
      <c r="G764" s="444"/>
      <c r="H764" s="444"/>
      <c r="I764" s="444"/>
      <c r="J764" s="444"/>
      <c r="K764" s="444"/>
      <c r="L764" s="444"/>
      <c r="M764" s="444"/>
      <c r="N764" s="444"/>
      <c r="O764" s="444"/>
      <c r="P764" s="444"/>
      <c r="Q764" s="444"/>
      <c r="R764" s="445"/>
    </row>
    <row r="765" spans="1:18" ht="55.5" customHeight="1" thickBot="1" x14ac:dyDescent="0.3">
      <c r="A765" s="497" t="s">
        <v>278</v>
      </c>
      <c r="B765" s="498"/>
      <c r="C765" s="498"/>
      <c r="D765" s="498"/>
      <c r="E765" s="498"/>
      <c r="F765" s="498"/>
      <c r="G765" s="498"/>
      <c r="H765" s="499"/>
      <c r="I765" s="124" t="s">
        <v>279</v>
      </c>
      <c r="J765" s="124" t="s">
        <v>280</v>
      </c>
      <c r="K765" s="495" t="s">
        <v>281</v>
      </c>
      <c r="L765" s="496"/>
      <c r="M765" s="463" t="s">
        <v>282</v>
      </c>
      <c r="N765" s="463" t="s">
        <v>283</v>
      </c>
      <c r="O765" s="478" t="s">
        <v>284</v>
      </c>
      <c r="P765" s="479"/>
      <c r="Q765" s="463" t="s">
        <v>285</v>
      </c>
      <c r="R765" s="470" t="s">
        <v>286</v>
      </c>
    </row>
    <row r="766" spans="1:18" ht="110.25" customHeight="1" thickBot="1" x14ac:dyDescent="0.3">
      <c r="A766" s="121" t="s">
        <v>287</v>
      </c>
      <c r="B766" s="472" t="s">
        <v>288</v>
      </c>
      <c r="C766" s="473"/>
      <c r="D766" s="123" t="s">
        <v>289</v>
      </c>
      <c r="E766" s="123" t="s">
        <v>290</v>
      </c>
      <c r="F766" s="123" t="s">
        <v>291</v>
      </c>
      <c r="G766" s="122" t="s">
        <v>292</v>
      </c>
      <c r="H766" s="122" t="s">
        <v>293</v>
      </c>
      <c r="I766" s="127" t="s">
        <v>294</v>
      </c>
      <c r="J766" s="127" t="s">
        <v>295</v>
      </c>
      <c r="K766" s="125"/>
      <c r="L766" s="126" t="s">
        <v>296</v>
      </c>
      <c r="M766" s="464"/>
      <c r="N766" s="464"/>
      <c r="O766" s="480"/>
      <c r="P766" s="481"/>
      <c r="Q766" s="464"/>
      <c r="R766" s="471"/>
    </row>
    <row r="767" spans="1:18" ht="15.75" customHeight="1" x14ac:dyDescent="0.25">
      <c r="A767" s="113" t="str">
        <f>VLOOKUP(A760,'LISTA DE OFERENTES'!$A$4:$H$84,5,FALSE)</f>
        <v>GRUPO MSG S.A.S - 100%</v>
      </c>
      <c r="B767" s="114"/>
      <c r="C767" s="114"/>
      <c r="D767" s="114"/>
      <c r="E767" s="114"/>
      <c r="F767" s="114"/>
      <c r="G767" s="114"/>
      <c r="H767" s="114"/>
      <c r="I767" s="114"/>
      <c r="J767" s="114"/>
      <c r="K767" s="476">
        <f>$D$909/2</f>
        <v>1910.611803076923</v>
      </c>
      <c r="L767" s="115"/>
      <c r="M767" s="493" t="s">
        <v>269</v>
      </c>
      <c r="N767" s="116"/>
      <c r="O767" s="482">
        <f>$D$909*0.5</f>
        <v>1910.611803076923</v>
      </c>
      <c r="P767" s="119"/>
      <c r="Q767" s="465" t="str">
        <f>IF(AND(N770="CUMPLE",O770="CUMPLE"),"CUMPLE","NO CUMPLE")</f>
        <v>CUMPLE</v>
      </c>
      <c r="R767" s="117"/>
    </row>
    <row r="768" spans="1:18" s="16" customFormat="1" ht="105" x14ac:dyDescent="0.25">
      <c r="A768" s="100" t="s">
        <v>672</v>
      </c>
      <c r="B768" s="474" t="s">
        <v>670</v>
      </c>
      <c r="C768" s="475"/>
      <c r="D768" s="137">
        <v>2149353039</v>
      </c>
      <c r="E768" s="78">
        <v>2022</v>
      </c>
      <c r="F768" s="8">
        <v>2365.4499999999998</v>
      </c>
      <c r="G768" s="2">
        <v>1</v>
      </c>
      <c r="H768" s="8">
        <f>G768*F768</f>
        <v>2365.4499999999998</v>
      </c>
      <c r="I768" s="58">
        <v>44612</v>
      </c>
      <c r="J768" s="79" t="s">
        <v>269</v>
      </c>
      <c r="K768" s="477"/>
      <c r="L768" s="103">
        <f>H768</f>
        <v>2365.4499999999998</v>
      </c>
      <c r="M768" s="494"/>
      <c r="N768" s="111" t="s">
        <v>269</v>
      </c>
      <c r="O768" s="483"/>
      <c r="P768" s="120">
        <f>L768</f>
        <v>2365.4499999999998</v>
      </c>
      <c r="Q768" s="465"/>
      <c r="R768" s="15"/>
    </row>
    <row r="769" spans="1:18" s="16" customFormat="1" ht="45" x14ac:dyDescent="0.25">
      <c r="A769" s="100" t="s">
        <v>673</v>
      </c>
      <c r="B769" s="474" t="s">
        <v>671</v>
      </c>
      <c r="C769" s="475"/>
      <c r="D769" s="137">
        <f xml:space="preserve"> 942476353.93+967623356.87+1009636767.83+474615507.37+1196158990.76</f>
        <v>4590510976.7600002</v>
      </c>
      <c r="E769" s="78">
        <v>2022</v>
      </c>
      <c r="F769" s="8">
        <f>D769/(VLOOKUP(E769,$D$930:$E$963,2,FALSE))</f>
        <v>4590.5109767600006</v>
      </c>
      <c r="G769" s="2">
        <v>0.4</v>
      </c>
      <c r="H769" s="8">
        <f>G769*F769</f>
        <v>1836.2043907040004</v>
      </c>
      <c r="I769" s="58">
        <v>44778</v>
      </c>
      <c r="J769" s="79" t="s">
        <v>269</v>
      </c>
      <c r="K769" s="477"/>
      <c r="L769" s="103">
        <f>H769</f>
        <v>1836.2043907040004</v>
      </c>
      <c r="M769" s="494"/>
      <c r="N769" s="111" t="s">
        <v>269</v>
      </c>
      <c r="O769" s="483"/>
      <c r="P769" s="120">
        <v>0</v>
      </c>
      <c r="Q769" s="465"/>
      <c r="R769" s="80"/>
    </row>
    <row r="770" spans="1:18" s="16" customFormat="1" ht="48" customHeight="1" thickBot="1" x14ac:dyDescent="0.3">
      <c r="A770" s="467" t="s">
        <v>301</v>
      </c>
      <c r="B770" s="468"/>
      <c r="C770" s="468"/>
      <c r="D770" s="468"/>
      <c r="E770" s="468"/>
      <c r="F770" s="468"/>
      <c r="G770" s="469"/>
      <c r="H770" s="45">
        <f>SUM(H768:H769)</f>
        <v>4201.6543907040004</v>
      </c>
      <c r="I770" s="461" t="s">
        <v>302</v>
      </c>
      <c r="J770" s="462"/>
      <c r="K770" s="462"/>
      <c r="L770" s="462"/>
      <c r="M770" s="112"/>
      <c r="N770" s="108" t="s">
        <v>269</v>
      </c>
      <c r="O770" s="108" t="str">
        <f>IF(P770&gt;O767,"CUMPLE","NO CUMPLE")</f>
        <v>CUMPLE</v>
      </c>
      <c r="P770" s="118">
        <f>SUM(P767:P769)</f>
        <v>2365.4499999999998</v>
      </c>
      <c r="Q770" s="466"/>
      <c r="R770" s="102" t="str">
        <f>+IF(AND(M767="CUMPLE",C764="CUMPLE",Q767="CUMPLE"),"HABILITADO","NO HABILITADO")</f>
        <v>HABILITADO</v>
      </c>
    </row>
    <row r="771" spans="1:18" ht="16.5" thickBot="1" x14ac:dyDescent="0.3">
      <c r="A771" s="3"/>
      <c r="B771" s="3"/>
      <c r="C771" s="3"/>
      <c r="D771" s="3"/>
      <c r="E771" s="3"/>
      <c r="F771" s="3"/>
      <c r="G771" s="3"/>
      <c r="H771" s="3"/>
      <c r="I771" s="3"/>
      <c r="J771" s="3"/>
      <c r="K771" s="3"/>
      <c r="L771" s="3"/>
      <c r="M771" s="3"/>
      <c r="N771" s="4"/>
      <c r="O771" s="4"/>
      <c r="P771" s="4"/>
      <c r="Q771" s="4"/>
      <c r="R771" s="4"/>
    </row>
    <row r="772" spans="1:18" ht="30.75" customHeight="1" thickBot="1" x14ac:dyDescent="0.3">
      <c r="A772" s="436">
        <f>1+A760</f>
        <v>55</v>
      </c>
      <c r="B772" s="437"/>
      <c r="C772" s="437"/>
      <c r="D772" s="438"/>
      <c r="E772" s="439" t="str">
        <f>VLOOKUP(A772,'LISTA DE OFERENTES'!$A$4:$B$84,2,FALSE)</f>
        <v xml:space="preserve">GRUPO EMPRESARIAL INVERSIONES Y CONSTRUCCIONES COMPAÑÍA S.A.S INCO S.A.S </v>
      </c>
      <c r="F772" s="440"/>
      <c r="G772" s="440"/>
      <c r="H772" s="440"/>
      <c r="I772" s="440"/>
      <c r="J772" s="440"/>
      <c r="K772" s="440"/>
      <c r="L772" s="440"/>
      <c r="M772" s="440"/>
      <c r="N772" s="440"/>
      <c r="O772" s="440"/>
      <c r="P772" s="440"/>
      <c r="Q772" s="440"/>
      <c r="R772" s="441"/>
    </row>
    <row r="773" spans="1:18" ht="40.5" customHeight="1" x14ac:dyDescent="0.25">
      <c r="A773" s="12" t="s">
        <v>273</v>
      </c>
      <c r="B773" s="48">
        <v>2</v>
      </c>
      <c r="C773" s="13" t="s">
        <v>274</v>
      </c>
      <c r="D773" s="44">
        <f>+$E$909</f>
        <v>3821.223606153846</v>
      </c>
      <c r="E773" s="442"/>
      <c r="F773" s="442"/>
      <c r="G773" s="442"/>
      <c r="H773" s="442"/>
      <c r="I773" s="442"/>
      <c r="J773" s="442"/>
      <c r="K773" s="442"/>
      <c r="L773" s="442"/>
      <c r="M773" s="442"/>
      <c r="N773" s="442"/>
      <c r="O773" s="442"/>
      <c r="P773" s="442"/>
      <c r="Q773" s="442"/>
      <c r="R773" s="443"/>
    </row>
    <row r="774" spans="1:18" ht="23.25" customHeight="1" x14ac:dyDescent="0.25">
      <c r="A774" s="446" t="s">
        <v>275</v>
      </c>
      <c r="B774" s="447"/>
      <c r="C774" s="99">
        <f>IF(B773&lt;3,0.75,IF(B773&lt;5,1.2,1.5))</f>
        <v>0.75</v>
      </c>
      <c r="D774" s="98">
        <f>$D$909*C774</f>
        <v>2865.9177046153845</v>
      </c>
      <c r="E774" s="442"/>
      <c r="F774" s="442"/>
      <c r="G774" s="442"/>
      <c r="H774" s="442"/>
      <c r="I774" s="442"/>
      <c r="J774" s="442"/>
      <c r="K774" s="442"/>
      <c r="L774" s="442"/>
      <c r="M774" s="442"/>
      <c r="N774" s="442"/>
      <c r="O774" s="442"/>
      <c r="P774" s="442"/>
      <c r="Q774" s="442"/>
      <c r="R774" s="443"/>
    </row>
    <row r="775" spans="1:18" ht="34.5" customHeight="1" x14ac:dyDescent="0.25">
      <c r="A775" s="446" t="s">
        <v>276</v>
      </c>
      <c r="B775" s="447"/>
      <c r="C775" s="448">
        <v>45625</v>
      </c>
      <c r="D775" s="449"/>
      <c r="E775" s="442"/>
      <c r="F775" s="442"/>
      <c r="G775" s="442"/>
      <c r="H775" s="442"/>
      <c r="I775" s="442"/>
      <c r="J775" s="442"/>
      <c r="K775" s="442"/>
      <c r="L775" s="442"/>
      <c r="M775" s="442"/>
      <c r="N775" s="442"/>
      <c r="O775" s="442"/>
      <c r="P775" s="442"/>
      <c r="Q775" s="442"/>
      <c r="R775" s="443"/>
    </row>
    <row r="776" spans="1:18" ht="33" customHeight="1" thickBot="1" x14ac:dyDescent="0.3">
      <c r="A776" s="450" t="s">
        <v>277</v>
      </c>
      <c r="B776" s="451"/>
      <c r="C776" s="452" t="str">
        <f>+IF(H782&gt;D774,"CUMPLE","NO CUMPLE")</f>
        <v>CUMPLE</v>
      </c>
      <c r="D776" s="453"/>
      <c r="E776" s="444"/>
      <c r="F776" s="444"/>
      <c r="G776" s="444"/>
      <c r="H776" s="444"/>
      <c r="I776" s="444"/>
      <c r="J776" s="444"/>
      <c r="K776" s="444"/>
      <c r="L776" s="444"/>
      <c r="M776" s="444"/>
      <c r="N776" s="444"/>
      <c r="O776" s="444"/>
      <c r="P776" s="444"/>
      <c r="Q776" s="444"/>
      <c r="R776" s="445"/>
    </row>
    <row r="777" spans="1:18" ht="55.5" customHeight="1" thickBot="1" x14ac:dyDescent="0.3">
      <c r="A777" s="497" t="s">
        <v>278</v>
      </c>
      <c r="B777" s="498"/>
      <c r="C777" s="498"/>
      <c r="D777" s="498"/>
      <c r="E777" s="498"/>
      <c r="F777" s="498"/>
      <c r="G777" s="498"/>
      <c r="H777" s="499"/>
      <c r="I777" s="124" t="s">
        <v>279</v>
      </c>
      <c r="J777" s="124" t="s">
        <v>280</v>
      </c>
      <c r="K777" s="495" t="s">
        <v>281</v>
      </c>
      <c r="L777" s="496"/>
      <c r="M777" s="463" t="s">
        <v>282</v>
      </c>
      <c r="N777" s="463" t="s">
        <v>283</v>
      </c>
      <c r="O777" s="478" t="s">
        <v>284</v>
      </c>
      <c r="P777" s="479"/>
      <c r="Q777" s="463" t="s">
        <v>285</v>
      </c>
      <c r="R777" s="470" t="s">
        <v>286</v>
      </c>
    </row>
    <row r="778" spans="1:18" ht="110.25" customHeight="1" thickBot="1" x14ac:dyDescent="0.3">
      <c r="A778" s="121" t="s">
        <v>287</v>
      </c>
      <c r="B778" s="472" t="s">
        <v>288</v>
      </c>
      <c r="C778" s="473"/>
      <c r="D778" s="123" t="s">
        <v>289</v>
      </c>
      <c r="E778" s="123" t="s">
        <v>290</v>
      </c>
      <c r="F778" s="123" t="s">
        <v>291</v>
      </c>
      <c r="G778" s="122" t="s">
        <v>292</v>
      </c>
      <c r="H778" s="122" t="s">
        <v>293</v>
      </c>
      <c r="I778" s="127" t="s">
        <v>294</v>
      </c>
      <c r="J778" s="127" t="s">
        <v>295</v>
      </c>
      <c r="K778" s="125"/>
      <c r="L778" s="126" t="s">
        <v>296</v>
      </c>
      <c r="M778" s="464"/>
      <c r="N778" s="464"/>
      <c r="O778" s="480"/>
      <c r="P778" s="481"/>
      <c r="Q778" s="464"/>
      <c r="R778" s="471"/>
    </row>
    <row r="779" spans="1:18" ht="31.5" x14ac:dyDescent="0.25">
      <c r="A779" s="113" t="str">
        <f>VLOOKUP(A772,'LISTA DE OFERENTES'!$A$4:$H$84,5,FALSE)</f>
        <v>GRUPO EMPRESARIAL INVERSIONES Y CONSTRUCCIONES COMPAÑÍA S.A.S INCO S.A.S  - 100%</v>
      </c>
      <c r="B779" s="114"/>
      <c r="C779" s="114"/>
      <c r="D779" s="114"/>
      <c r="E779" s="114"/>
      <c r="F779" s="114"/>
      <c r="G779" s="114"/>
      <c r="H779" s="114"/>
      <c r="I779" s="114"/>
      <c r="J779" s="114"/>
      <c r="K779" s="476">
        <f>$D$909/2</f>
        <v>1910.611803076923</v>
      </c>
      <c r="L779" s="115"/>
      <c r="M779" s="493" t="s">
        <v>269</v>
      </c>
      <c r="N779" s="116"/>
      <c r="O779" s="482">
        <f>$D$909*0.5</f>
        <v>1910.611803076923</v>
      </c>
      <c r="P779" s="119"/>
      <c r="Q779" s="465" t="s">
        <v>269</v>
      </c>
      <c r="R779" s="117"/>
    </row>
    <row r="780" spans="1:18" s="16" customFormat="1" ht="45" x14ac:dyDescent="0.25">
      <c r="A780" s="289" t="s">
        <v>567</v>
      </c>
      <c r="B780" s="538" t="s">
        <v>568</v>
      </c>
      <c r="C780" s="460"/>
      <c r="D780" s="175">
        <v>3171980455</v>
      </c>
      <c r="E780" s="78">
        <v>2020</v>
      </c>
      <c r="F780" s="8">
        <f>D780/(VLOOKUP(E780,$D$930:$E$963,2,FALSE))</f>
        <v>3234.5462837669033</v>
      </c>
      <c r="G780" s="2">
        <v>0.95</v>
      </c>
      <c r="H780" s="8">
        <f>G780*F780</f>
        <v>3072.8189695785582</v>
      </c>
      <c r="I780" s="58">
        <v>43861</v>
      </c>
      <c r="J780" s="79" t="s">
        <v>269</v>
      </c>
      <c r="K780" s="477"/>
      <c r="L780" s="103">
        <f>H780</f>
        <v>3072.8189695785582</v>
      </c>
      <c r="M780" s="494"/>
      <c r="N780" s="111" t="s">
        <v>269</v>
      </c>
      <c r="O780" s="483"/>
      <c r="P780" s="120">
        <f>L780</f>
        <v>3072.8189695785582</v>
      </c>
      <c r="Q780" s="465"/>
      <c r="R780" s="15"/>
    </row>
    <row r="781" spans="1:18" s="16" customFormat="1" ht="90" x14ac:dyDescent="0.25">
      <c r="A781" s="289" t="s">
        <v>569</v>
      </c>
      <c r="B781" s="538" t="s">
        <v>570</v>
      </c>
      <c r="C781" s="460"/>
      <c r="D781" s="137">
        <v>1989038862</v>
      </c>
      <c r="E781" s="78">
        <v>2021</v>
      </c>
      <c r="F781" s="8">
        <f>D781/(VLOOKUP(E781,$D$930:$E$963,2,FALSE))</f>
        <v>2189.3031811967958</v>
      </c>
      <c r="G781" s="2">
        <v>1</v>
      </c>
      <c r="H781" s="8">
        <f>G781*F781</f>
        <v>2189.3031811967958</v>
      </c>
      <c r="I781" s="58">
        <v>44556</v>
      </c>
      <c r="J781" s="79" t="s">
        <v>269</v>
      </c>
      <c r="K781" s="477"/>
      <c r="L781" s="103">
        <f>H781</f>
        <v>2189.3031811967958</v>
      </c>
      <c r="M781" s="494"/>
      <c r="N781" s="111" t="s">
        <v>269</v>
      </c>
      <c r="O781" s="483"/>
      <c r="P781" s="120">
        <f>L781</f>
        <v>2189.3031811967958</v>
      </c>
      <c r="Q781" s="465"/>
      <c r="R781" s="80"/>
    </row>
    <row r="782" spans="1:18" s="16" customFormat="1" ht="48" customHeight="1" thickBot="1" x14ac:dyDescent="0.3">
      <c r="A782" s="467" t="s">
        <v>301</v>
      </c>
      <c r="B782" s="468"/>
      <c r="C782" s="468"/>
      <c r="D782" s="468"/>
      <c r="E782" s="468"/>
      <c r="F782" s="468"/>
      <c r="G782" s="469"/>
      <c r="H782" s="45">
        <f>SUM(H780:H781)</f>
        <v>5262.1221507753544</v>
      </c>
      <c r="I782" s="461" t="s">
        <v>302</v>
      </c>
      <c r="J782" s="462"/>
      <c r="K782" s="462"/>
      <c r="L782" s="462"/>
      <c r="M782" s="112"/>
      <c r="N782" s="108" t="s">
        <v>269</v>
      </c>
      <c r="O782" s="108" t="str">
        <f>IF(P782&gt;O779,"CUMPLE","NO CUMPLE")</f>
        <v>CUMPLE</v>
      </c>
      <c r="P782" s="118">
        <f>SUM(P779:P781)</f>
        <v>5262.1221507753544</v>
      </c>
      <c r="Q782" s="466"/>
      <c r="R782" s="102" t="str">
        <f>+IF(AND(M779="CUMPLE",C776="CUMPLE",Q779="CUMPLE"),"HABILITADO","NO HABILITADO")</f>
        <v>HABILITADO</v>
      </c>
    </row>
    <row r="783" spans="1:18" ht="16.5" thickBot="1" x14ac:dyDescent="0.3">
      <c r="A783" s="3"/>
      <c r="B783" s="3"/>
      <c r="C783" s="3"/>
      <c r="D783" s="3"/>
      <c r="E783" s="3"/>
      <c r="F783" s="3"/>
      <c r="G783" s="3"/>
      <c r="H783" s="3"/>
      <c r="I783" s="3"/>
      <c r="J783" s="3"/>
      <c r="K783" s="3"/>
      <c r="L783" s="3"/>
      <c r="M783" s="3"/>
      <c r="N783" s="4"/>
      <c r="O783" s="4"/>
      <c r="P783" s="4"/>
      <c r="Q783" s="4"/>
      <c r="R783" s="4"/>
    </row>
    <row r="784" spans="1:18" ht="30.75" customHeight="1" thickBot="1" x14ac:dyDescent="0.3">
      <c r="A784" s="436">
        <f>1+A772</f>
        <v>56</v>
      </c>
      <c r="B784" s="437"/>
      <c r="C784" s="437"/>
      <c r="D784" s="438"/>
      <c r="E784" s="439" t="str">
        <f>VLOOKUP(A784,'LISTA DE OFERENTES'!$A$4:$B$84,2,FALSE)</f>
        <v>CONSORCIO OBRAS 2024</v>
      </c>
      <c r="F784" s="440"/>
      <c r="G784" s="440"/>
      <c r="H784" s="440"/>
      <c r="I784" s="440"/>
      <c r="J784" s="440"/>
      <c r="K784" s="440"/>
      <c r="L784" s="440"/>
      <c r="M784" s="440"/>
      <c r="N784" s="440"/>
      <c r="O784" s="440"/>
      <c r="P784" s="440"/>
      <c r="Q784" s="440"/>
      <c r="R784" s="441"/>
    </row>
    <row r="785" spans="1:18" ht="40.5" customHeight="1" x14ac:dyDescent="0.25">
      <c r="A785" s="12" t="s">
        <v>273</v>
      </c>
      <c r="B785" s="48">
        <v>3</v>
      </c>
      <c r="C785" s="13" t="s">
        <v>274</v>
      </c>
      <c r="D785" s="44">
        <f>+$E$909</f>
        <v>3821.223606153846</v>
      </c>
      <c r="E785" s="442"/>
      <c r="F785" s="442"/>
      <c r="G785" s="442"/>
      <c r="H785" s="442"/>
      <c r="I785" s="442"/>
      <c r="J785" s="442"/>
      <c r="K785" s="442"/>
      <c r="L785" s="442"/>
      <c r="M785" s="442"/>
      <c r="N785" s="442"/>
      <c r="O785" s="442"/>
      <c r="P785" s="442"/>
      <c r="Q785" s="442"/>
      <c r="R785" s="443"/>
    </row>
    <row r="786" spans="1:18" ht="23.25" customHeight="1" x14ac:dyDescent="0.25">
      <c r="A786" s="446" t="s">
        <v>275</v>
      </c>
      <c r="B786" s="447"/>
      <c r="C786" s="99">
        <f>IF(B785&lt;3,0.75,IF(B785&lt;5,1.2,1.5))</f>
        <v>1.2</v>
      </c>
      <c r="D786" s="98">
        <f>$D$909*C786</f>
        <v>4585.4683273846149</v>
      </c>
      <c r="E786" s="442"/>
      <c r="F786" s="442"/>
      <c r="G786" s="442"/>
      <c r="H786" s="442"/>
      <c r="I786" s="442"/>
      <c r="J786" s="442"/>
      <c r="K786" s="442"/>
      <c r="L786" s="442"/>
      <c r="M786" s="442"/>
      <c r="N786" s="442"/>
      <c r="O786" s="442"/>
      <c r="P786" s="442"/>
      <c r="Q786" s="442"/>
      <c r="R786" s="443"/>
    </row>
    <row r="787" spans="1:18" ht="34.5" customHeight="1" x14ac:dyDescent="0.25">
      <c r="A787" s="446" t="s">
        <v>276</v>
      </c>
      <c r="B787" s="447"/>
      <c r="C787" s="448">
        <v>45625</v>
      </c>
      <c r="D787" s="449"/>
      <c r="E787" s="442"/>
      <c r="F787" s="442"/>
      <c r="G787" s="442"/>
      <c r="H787" s="442"/>
      <c r="I787" s="442"/>
      <c r="J787" s="442"/>
      <c r="K787" s="442"/>
      <c r="L787" s="442"/>
      <c r="M787" s="442"/>
      <c r="N787" s="442"/>
      <c r="O787" s="442"/>
      <c r="P787" s="442"/>
      <c r="Q787" s="442"/>
      <c r="R787" s="443"/>
    </row>
    <row r="788" spans="1:18" ht="33" customHeight="1" thickBot="1" x14ac:dyDescent="0.3">
      <c r="A788" s="450" t="s">
        <v>277</v>
      </c>
      <c r="B788" s="451"/>
      <c r="C788" s="452" t="str">
        <f>+IF(H796&gt;D786,"CUMPLE","NO CUMPLE")</f>
        <v>CUMPLE</v>
      </c>
      <c r="D788" s="453"/>
      <c r="E788" s="444"/>
      <c r="F788" s="444"/>
      <c r="G788" s="444"/>
      <c r="H788" s="444"/>
      <c r="I788" s="444"/>
      <c r="J788" s="444"/>
      <c r="K788" s="444"/>
      <c r="L788" s="444"/>
      <c r="M788" s="444"/>
      <c r="N788" s="444"/>
      <c r="O788" s="444"/>
      <c r="P788" s="444"/>
      <c r="Q788" s="444"/>
      <c r="R788" s="445"/>
    </row>
    <row r="789" spans="1:18" ht="55.5" customHeight="1" thickBot="1" x14ac:dyDescent="0.3">
      <c r="A789" s="497" t="s">
        <v>278</v>
      </c>
      <c r="B789" s="498"/>
      <c r="C789" s="498"/>
      <c r="D789" s="498"/>
      <c r="E789" s="498"/>
      <c r="F789" s="498"/>
      <c r="G789" s="498"/>
      <c r="H789" s="499"/>
      <c r="I789" s="124" t="s">
        <v>279</v>
      </c>
      <c r="J789" s="124" t="s">
        <v>280</v>
      </c>
      <c r="K789" s="495" t="s">
        <v>281</v>
      </c>
      <c r="L789" s="496"/>
      <c r="M789" s="463" t="s">
        <v>282</v>
      </c>
      <c r="N789" s="463" t="s">
        <v>283</v>
      </c>
      <c r="O789" s="478" t="s">
        <v>284</v>
      </c>
      <c r="P789" s="479"/>
      <c r="Q789" s="463" t="s">
        <v>285</v>
      </c>
      <c r="R789" s="470" t="s">
        <v>286</v>
      </c>
    </row>
    <row r="790" spans="1:18" ht="110.25" customHeight="1" thickBot="1" x14ac:dyDescent="0.3">
      <c r="A790" s="121" t="s">
        <v>287</v>
      </c>
      <c r="B790" s="472" t="s">
        <v>288</v>
      </c>
      <c r="C790" s="473"/>
      <c r="D790" s="123" t="s">
        <v>289</v>
      </c>
      <c r="E790" s="123" t="s">
        <v>290</v>
      </c>
      <c r="F790" s="123" t="s">
        <v>291</v>
      </c>
      <c r="G790" s="122" t="s">
        <v>292</v>
      </c>
      <c r="H790" s="122" t="s">
        <v>293</v>
      </c>
      <c r="I790" s="127" t="s">
        <v>294</v>
      </c>
      <c r="J790" s="127" t="s">
        <v>295</v>
      </c>
      <c r="K790" s="125"/>
      <c r="L790" s="126" t="s">
        <v>296</v>
      </c>
      <c r="M790" s="464"/>
      <c r="N790" s="464"/>
      <c r="O790" s="480"/>
      <c r="P790" s="481"/>
      <c r="Q790" s="464"/>
      <c r="R790" s="471"/>
    </row>
    <row r="791" spans="1:18" ht="15.75" customHeight="1" x14ac:dyDescent="0.25">
      <c r="A791" s="113" t="str">
        <f>VLOOKUP(A784,'LISTA DE OFERENTES'!$A$4:$H$84,5,FALSE)</f>
        <v xml:space="preserve">AMPLEX DE COLOMBIA SAS - 90% </v>
      </c>
      <c r="B791" s="114"/>
      <c r="C791" s="114"/>
      <c r="D791" s="114"/>
      <c r="E791" s="114"/>
      <c r="F791" s="114"/>
      <c r="G791" s="114"/>
      <c r="H791" s="114"/>
      <c r="I791" s="114"/>
      <c r="J791" s="114"/>
      <c r="K791" s="476">
        <f>$D$909/2</f>
        <v>1910.611803076923</v>
      </c>
      <c r="L791" s="115"/>
      <c r="M791" s="493" t="s">
        <v>269</v>
      </c>
      <c r="N791" s="116"/>
      <c r="O791" s="482">
        <f>$D$909*0.5</f>
        <v>1910.611803076923</v>
      </c>
      <c r="P791" s="119"/>
      <c r="Q791" s="465" t="s">
        <v>269</v>
      </c>
      <c r="R791" s="117"/>
    </row>
    <row r="792" spans="1:18" s="16" customFormat="1" ht="75" x14ac:dyDescent="0.25">
      <c r="A792" s="289" t="s">
        <v>571</v>
      </c>
      <c r="B792" s="538" t="s">
        <v>572</v>
      </c>
      <c r="C792" s="460"/>
      <c r="D792" s="137">
        <v>1211077189</v>
      </c>
      <c r="E792" s="78">
        <v>2015</v>
      </c>
      <c r="F792" s="8">
        <f>D792/(VLOOKUP(E792,$D$930:$E$963,2,FALSE))</f>
        <v>1879.5331558935361</v>
      </c>
      <c r="G792" s="2">
        <v>0.1</v>
      </c>
      <c r="H792" s="8">
        <f>G792*F792</f>
        <v>187.95331558935362</v>
      </c>
      <c r="I792" s="58">
        <v>42210</v>
      </c>
      <c r="J792" s="79" t="s">
        <v>269</v>
      </c>
      <c r="K792" s="477"/>
      <c r="L792" s="103">
        <f>H792</f>
        <v>187.95331558935362</v>
      </c>
      <c r="M792" s="494"/>
      <c r="N792" s="111" t="s">
        <v>269</v>
      </c>
      <c r="O792" s="483"/>
      <c r="P792" s="120">
        <f>L792</f>
        <v>187.95331558935362</v>
      </c>
      <c r="Q792" s="465"/>
      <c r="R792" s="15"/>
    </row>
    <row r="793" spans="1:18" s="16" customFormat="1" ht="45" x14ac:dyDescent="0.25">
      <c r="A793" s="289" t="s">
        <v>573</v>
      </c>
      <c r="B793" s="538" t="s">
        <v>486</v>
      </c>
      <c r="C793" s="460"/>
      <c r="D793" s="137">
        <v>6005194088</v>
      </c>
      <c r="E793" s="78">
        <v>2010</v>
      </c>
      <c r="F793" s="8">
        <f>D793/(VLOOKUP(E793,$D$930:$E$963,2,FALSE))</f>
        <v>11660.571044660193</v>
      </c>
      <c r="G793" s="2">
        <v>0.25</v>
      </c>
      <c r="H793" s="8">
        <f>G793*F793</f>
        <v>2915.1427611650483</v>
      </c>
      <c r="I793" s="58">
        <v>40237</v>
      </c>
      <c r="J793" s="79" t="s">
        <v>269</v>
      </c>
      <c r="K793" s="477"/>
      <c r="L793" s="103">
        <f>H793</f>
        <v>2915.1427611650483</v>
      </c>
      <c r="M793" s="494"/>
      <c r="N793" s="111" t="s">
        <v>269</v>
      </c>
      <c r="O793" s="483"/>
      <c r="P793" s="120">
        <f>L793</f>
        <v>2915.1427611650483</v>
      </c>
      <c r="Q793" s="465"/>
      <c r="R793" s="80"/>
    </row>
    <row r="794" spans="1:18" s="16" customFormat="1" ht="45" x14ac:dyDescent="0.25">
      <c r="A794" s="289" t="s">
        <v>574</v>
      </c>
      <c r="B794" s="538" t="s">
        <v>486</v>
      </c>
      <c r="C794" s="460"/>
      <c r="D794" s="198">
        <v>4547637930</v>
      </c>
      <c r="E794" s="187">
        <v>2017</v>
      </c>
      <c r="F794" s="167">
        <f>D794/(VLOOKUP(E794,$D$930:$E$963,2,FALSE))</f>
        <v>6164.4749002666331</v>
      </c>
      <c r="G794" s="168">
        <v>0.5</v>
      </c>
      <c r="H794" s="167">
        <f>G794*F794</f>
        <v>3082.2374501333165</v>
      </c>
      <c r="I794" s="169">
        <v>43066</v>
      </c>
      <c r="J794" s="199" t="s">
        <v>269</v>
      </c>
      <c r="K794" s="477"/>
      <c r="L794" s="207">
        <f>H794</f>
        <v>3082.2374501333165</v>
      </c>
      <c r="M794" s="494"/>
      <c r="N794" s="208" t="s">
        <v>269</v>
      </c>
      <c r="O794" s="483"/>
      <c r="P794" s="200">
        <f>L794</f>
        <v>3082.2374501333165</v>
      </c>
      <c r="Q794" s="465"/>
      <c r="R794" s="201"/>
    </row>
    <row r="795" spans="1:18" ht="15.75" customHeight="1" x14ac:dyDescent="0.25">
      <c r="A795" s="113" t="str">
        <f>VLOOKUP(A784,'LISTA DE OFERENTES'!$A$4:$H$84,6,FALSE)</f>
        <v>CONSTRUARQUITECTURA Y URBANISMO SAS - 10%</v>
      </c>
      <c r="B795" s="114"/>
      <c r="C795" s="114"/>
      <c r="D795" s="114"/>
      <c r="E795" s="114"/>
      <c r="F795" s="114"/>
      <c r="G795" s="114"/>
      <c r="H795" s="114"/>
      <c r="I795" s="114"/>
      <c r="J795" s="114"/>
      <c r="K795" s="477"/>
      <c r="L795" s="115"/>
      <c r="M795" s="494"/>
      <c r="N795" s="116"/>
      <c r="O795" s="483"/>
      <c r="P795" s="119"/>
      <c r="Q795" s="465"/>
      <c r="R795" s="117"/>
    </row>
    <row r="796" spans="1:18" s="16" customFormat="1" ht="48" customHeight="1" thickBot="1" x14ac:dyDescent="0.3">
      <c r="A796" s="467" t="s">
        <v>301</v>
      </c>
      <c r="B796" s="468"/>
      <c r="C796" s="468"/>
      <c r="D796" s="468"/>
      <c r="E796" s="468"/>
      <c r="F796" s="468"/>
      <c r="G796" s="469"/>
      <c r="H796" s="45">
        <f>SUM(H792:H795)</f>
        <v>6185.3335268877181</v>
      </c>
      <c r="I796" s="461" t="s">
        <v>302</v>
      </c>
      <c r="J796" s="462"/>
      <c r="K796" s="462"/>
      <c r="L796" s="462"/>
      <c r="M796" s="112"/>
      <c r="N796" s="108" t="s">
        <v>269</v>
      </c>
      <c r="O796" s="108" t="str">
        <f>IF(P796&gt;O791,"CUMPLE","NO CUMPLE")</f>
        <v>CUMPLE</v>
      </c>
      <c r="P796" s="118">
        <f>SUM(P791:P795)</f>
        <v>6185.3335268877181</v>
      </c>
      <c r="Q796" s="466"/>
      <c r="R796" s="102" t="str">
        <f>+IF(AND(M791="CUMPLE",C788="CUMPLE",Q791="CUMPLE"),"HABILITADO","NO HABILITADO")</f>
        <v>HABILITADO</v>
      </c>
    </row>
    <row r="797" spans="1:18" ht="16.5" thickBot="1" x14ac:dyDescent="0.3">
      <c r="A797" s="3"/>
      <c r="B797" s="3"/>
      <c r="C797" s="3"/>
      <c r="D797" s="3"/>
      <c r="E797" s="3"/>
      <c r="F797" s="3"/>
      <c r="G797" s="3"/>
      <c r="H797" s="3"/>
      <c r="I797" s="3"/>
      <c r="J797" s="3"/>
      <c r="K797" s="3"/>
      <c r="L797" s="3"/>
      <c r="M797" s="3"/>
      <c r="N797" s="4"/>
      <c r="O797" s="4"/>
      <c r="P797" s="4"/>
      <c r="Q797" s="4"/>
      <c r="R797" s="4"/>
    </row>
    <row r="798" spans="1:18" ht="30.75" customHeight="1" thickBot="1" x14ac:dyDescent="0.3">
      <c r="A798" s="436">
        <f>1+A784</f>
        <v>57</v>
      </c>
      <c r="B798" s="437"/>
      <c r="C798" s="437"/>
      <c r="D798" s="438"/>
      <c r="E798" s="439" t="str">
        <f>VLOOKUP(A798,'LISTA DE OFERENTES'!$A$4:$B$84,2,FALSE)</f>
        <v>CONSORCIO ADECUACIONES RED DISTRITAL 0108</v>
      </c>
      <c r="F798" s="440"/>
      <c r="G798" s="440"/>
      <c r="H798" s="440"/>
      <c r="I798" s="440"/>
      <c r="J798" s="440"/>
      <c r="K798" s="440"/>
      <c r="L798" s="440"/>
      <c r="M798" s="440"/>
      <c r="N798" s="440"/>
      <c r="O798" s="440"/>
      <c r="P798" s="440"/>
      <c r="Q798" s="440"/>
      <c r="R798" s="441"/>
    </row>
    <row r="799" spans="1:18" ht="40.5" customHeight="1" x14ac:dyDescent="0.25">
      <c r="A799" s="12" t="s">
        <v>273</v>
      </c>
      <c r="B799" s="48">
        <v>1</v>
      </c>
      <c r="C799" s="13" t="s">
        <v>274</v>
      </c>
      <c r="D799" s="44">
        <f>+$E$909</f>
        <v>3821.223606153846</v>
      </c>
      <c r="E799" s="442"/>
      <c r="F799" s="442"/>
      <c r="G799" s="442"/>
      <c r="H799" s="442"/>
      <c r="I799" s="442"/>
      <c r="J799" s="442"/>
      <c r="K799" s="442"/>
      <c r="L799" s="442"/>
      <c r="M799" s="442"/>
      <c r="N799" s="442"/>
      <c r="O799" s="442"/>
      <c r="P799" s="442"/>
      <c r="Q799" s="442"/>
      <c r="R799" s="443"/>
    </row>
    <row r="800" spans="1:18" ht="23.25" customHeight="1" x14ac:dyDescent="0.25">
      <c r="A800" s="446" t="s">
        <v>275</v>
      </c>
      <c r="B800" s="447"/>
      <c r="C800" s="99">
        <f>IF(B799&lt;3,0.75,IF(B799&lt;5,1.2,1.5))</f>
        <v>0.75</v>
      </c>
      <c r="D800" s="98">
        <f>$D$909*C800</f>
        <v>2865.9177046153845</v>
      </c>
      <c r="E800" s="442"/>
      <c r="F800" s="442"/>
      <c r="G800" s="442"/>
      <c r="H800" s="442"/>
      <c r="I800" s="442"/>
      <c r="J800" s="442"/>
      <c r="K800" s="442"/>
      <c r="L800" s="442"/>
      <c r="M800" s="442"/>
      <c r="N800" s="442"/>
      <c r="O800" s="442"/>
      <c r="P800" s="442"/>
      <c r="Q800" s="442"/>
      <c r="R800" s="443"/>
    </row>
    <row r="801" spans="1:18" ht="34.5" customHeight="1" x14ac:dyDescent="0.25">
      <c r="A801" s="446" t="s">
        <v>276</v>
      </c>
      <c r="B801" s="447"/>
      <c r="C801" s="448">
        <v>45625</v>
      </c>
      <c r="D801" s="449"/>
      <c r="E801" s="442"/>
      <c r="F801" s="442"/>
      <c r="G801" s="442"/>
      <c r="H801" s="442"/>
      <c r="I801" s="442"/>
      <c r="J801" s="442"/>
      <c r="K801" s="442"/>
      <c r="L801" s="442"/>
      <c r="M801" s="442"/>
      <c r="N801" s="442"/>
      <c r="O801" s="442"/>
      <c r="P801" s="442"/>
      <c r="Q801" s="442"/>
      <c r="R801" s="443"/>
    </row>
    <row r="802" spans="1:18" ht="33" customHeight="1" thickBot="1" x14ac:dyDescent="0.3">
      <c r="A802" s="450" t="s">
        <v>277</v>
      </c>
      <c r="B802" s="451"/>
      <c r="C802" s="452" t="str">
        <f>+IF(H808&gt;D800,"CUMPLE","NO CUMPLE")</f>
        <v>NO CUMPLE</v>
      </c>
      <c r="D802" s="453"/>
      <c r="E802" s="444"/>
      <c r="F802" s="444"/>
      <c r="G802" s="444"/>
      <c r="H802" s="444"/>
      <c r="I802" s="444"/>
      <c r="J802" s="444"/>
      <c r="K802" s="444"/>
      <c r="L802" s="444"/>
      <c r="M802" s="444"/>
      <c r="N802" s="444"/>
      <c r="O802" s="444"/>
      <c r="P802" s="444"/>
      <c r="Q802" s="444"/>
      <c r="R802" s="445"/>
    </row>
    <row r="803" spans="1:18" ht="55.5" customHeight="1" thickBot="1" x14ac:dyDescent="0.3">
      <c r="A803" s="497" t="s">
        <v>278</v>
      </c>
      <c r="B803" s="498"/>
      <c r="C803" s="498"/>
      <c r="D803" s="498"/>
      <c r="E803" s="498"/>
      <c r="F803" s="498"/>
      <c r="G803" s="498"/>
      <c r="H803" s="499"/>
      <c r="I803" s="124" t="s">
        <v>279</v>
      </c>
      <c r="J803" s="124" t="s">
        <v>280</v>
      </c>
      <c r="K803" s="495" t="s">
        <v>281</v>
      </c>
      <c r="L803" s="496"/>
      <c r="M803" s="463" t="s">
        <v>282</v>
      </c>
      <c r="N803" s="463" t="s">
        <v>283</v>
      </c>
      <c r="O803" s="478" t="s">
        <v>284</v>
      </c>
      <c r="P803" s="479"/>
      <c r="Q803" s="463" t="s">
        <v>285</v>
      </c>
      <c r="R803" s="470" t="s">
        <v>286</v>
      </c>
    </row>
    <row r="804" spans="1:18" ht="110.25" customHeight="1" thickBot="1" x14ac:dyDescent="0.3">
      <c r="A804" s="121" t="s">
        <v>287</v>
      </c>
      <c r="B804" s="472" t="s">
        <v>288</v>
      </c>
      <c r="C804" s="473"/>
      <c r="D804" s="123" t="s">
        <v>289</v>
      </c>
      <c r="E804" s="123" t="s">
        <v>290</v>
      </c>
      <c r="F804" s="123" t="s">
        <v>291</v>
      </c>
      <c r="G804" s="122" t="s">
        <v>292</v>
      </c>
      <c r="H804" s="122" t="s">
        <v>293</v>
      </c>
      <c r="I804" s="127" t="s">
        <v>294</v>
      </c>
      <c r="J804" s="127" t="s">
        <v>295</v>
      </c>
      <c r="K804" s="125"/>
      <c r="L804" s="126" t="s">
        <v>296</v>
      </c>
      <c r="M804" s="464"/>
      <c r="N804" s="464"/>
      <c r="O804" s="480"/>
      <c r="P804" s="481"/>
      <c r="Q804" s="464"/>
      <c r="R804" s="471"/>
    </row>
    <row r="805" spans="1:18" ht="15.75" customHeight="1" x14ac:dyDescent="0.25">
      <c r="A805" s="113" t="str">
        <f>VLOOKUP(A798,'LISTA DE OFERENTES'!$A$4:$H$84,5,FALSE)</f>
        <v>INGENIERIA VERTICAL ING SAS - 90%</v>
      </c>
      <c r="B805" s="114"/>
      <c r="C805" s="114"/>
      <c r="D805" s="114"/>
      <c r="E805" s="114"/>
      <c r="F805" s="114"/>
      <c r="G805" s="114"/>
      <c r="H805" s="114"/>
      <c r="I805" s="114"/>
      <c r="J805" s="114"/>
      <c r="K805" s="476">
        <f>$D$909/2</f>
        <v>1910.611803076923</v>
      </c>
      <c r="L805" s="115"/>
      <c r="M805" s="493" t="s">
        <v>270</v>
      </c>
      <c r="N805" s="116"/>
      <c r="O805" s="482">
        <f>$D$909*0.5</f>
        <v>1910.611803076923</v>
      </c>
      <c r="P805" s="119"/>
      <c r="Q805" s="465" t="s">
        <v>269</v>
      </c>
      <c r="R805" s="117"/>
    </row>
    <row r="806" spans="1:18" s="16" customFormat="1" ht="195" x14ac:dyDescent="0.25">
      <c r="A806" s="289" t="s">
        <v>575</v>
      </c>
      <c r="B806" s="538" t="s">
        <v>576</v>
      </c>
      <c r="C806" s="460"/>
      <c r="D806" s="137">
        <v>8059069445</v>
      </c>
      <c r="E806" s="78">
        <v>2019</v>
      </c>
      <c r="F806" s="8">
        <f>D806/(VLOOKUP(E806,$D$930:$E$963,2,FALSE))</f>
        <v>9731.8122642238523</v>
      </c>
      <c r="G806" s="2">
        <v>0.25</v>
      </c>
      <c r="H806" s="8"/>
      <c r="I806" s="58">
        <v>43712</v>
      </c>
      <c r="J806" s="79" t="s">
        <v>269</v>
      </c>
      <c r="K806" s="477"/>
      <c r="L806" s="103">
        <f>H806</f>
        <v>0</v>
      </c>
      <c r="M806" s="494"/>
      <c r="N806" s="111" t="s">
        <v>270</v>
      </c>
      <c r="O806" s="483"/>
      <c r="P806" s="120">
        <f>L806</f>
        <v>0</v>
      </c>
      <c r="Q806" s="465"/>
      <c r="R806" s="15" t="s">
        <v>666</v>
      </c>
    </row>
    <row r="807" spans="1:18" ht="15.75" customHeight="1" x14ac:dyDescent="0.25">
      <c r="A807" s="113" t="str">
        <f>VLOOKUP(A798,'LISTA DE OFERENTES'!$A$4:$H$84,6,FALSE)</f>
        <v>RT CONSTRUCCIONES &amp; DISEÑOS SAS - 10%</v>
      </c>
      <c r="B807" s="114"/>
      <c r="C807" s="114"/>
      <c r="D807" s="114"/>
      <c r="E807" s="114"/>
      <c r="F807" s="114"/>
      <c r="G807" s="114"/>
      <c r="H807" s="114"/>
      <c r="I807" s="114"/>
      <c r="J807" s="114"/>
      <c r="K807" s="477"/>
      <c r="L807" s="115"/>
      <c r="M807" s="494"/>
      <c r="N807" s="116"/>
      <c r="O807" s="483"/>
      <c r="P807" s="119"/>
      <c r="Q807" s="465"/>
      <c r="R807" s="117"/>
    </row>
    <row r="808" spans="1:18" s="16" customFormat="1" ht="48" customHeight="1" thickBot="1" x14ac:dyDescent="0.3">
      <c r="A808" s="467" t="s">
        <v>301</v>
      </c>
      <c r="B808" s="468"/>
      <c r="C808" s="468"/>
      <c r="D808" s="468"/>
      <c r="E808" s="468"/>
      <c r="F808" s="468"/>
      <c r="G808" s="469"/>
      <c r="H808" s="45">
        <f>SUM(H806:H807)</f>
        <v>0</v>
      </c>
      <c r="I808" s="461" t="s">
        <v>302</v>
      </c>
      <c r="J808" s="462"/>
      <c r="K808" s="462"/>
      <c r="L808" s="462"/>
      <c r="M808" s="112"/>
      <c r="N808" s="108" t="s">
        <v>270</v>
      </c>
      <c r="O808" s="108" t="str">
        <f>IF(P808&gt;O805,"CUMPLE","NO CUMPLE")</f>
        <v>NO CUMPLE</v>
      </c>
      <c r="P808" s="118">
        <f>SUM(P805:P807)</f>
        <v>0</v>
      </c>
      <c r="Q808" s="466"/>
      <c r="R808" s="102" t="str">
        <f>+IF(AND(M805="CUMPLE",C802="CUMPLE",Q805="CUMPLE"),"HABILITADO","NO HABILITADO")</f>
        <v>NO HABILITADO</v>
      </c>
    </row>
    <row r="809" spans="1:18" ht="16.5" thickBot="1" x14ac:dyDescent="0.3">
      <c r="A809" s="3"/>
      <c r="B809" s="3"/>
      <c r="C809" s="3"/>
      <c r="D809" s="3"/>
      <c r="E809" s="3"/>
      <c r="F809" s="3"/>
      <c r="G809" s="3"/>
      <c r="H809" s="3"/>
      <c r="I809" s="3"/>
      <c r="J809" s="3"/>
      <c r="K809" s="3"/>
      <c r="L809" s="3"/>
      <c r="M809" s="3"/>
      <c r="N809" s="4"/>
      <c r="O809" s="4"/>
      <c r="P809" s="4"/>
      <c r="Q809" s="4"/>
      <c r="R809" s="4"/>
    </row>
    <row r="810" spans="1:18" ht="30.75" customHeight="1" thickBot="1" x14ac:dyDescent="0.3">
      <c r="A810" s="436">
        <f>1+A798</f>
        <v>58</v>
      </c>
      <c r="B810" s="437"/>
      <c r="C810" s="437"/>
      <c r="D810" s="438"/>
      <c r="E810" s="439" t="str">
        <f>VLOOKUP(A810,'LISTA DE OFERENTES'!$A$4:$B$84,2,FALSE)</f>
        <v>INGENIRIA RH SAS</v>
      </c>
      <c r="F810" s="440"/>
      <c r="G810" s="440"/>
      <c r="H810" s="440"/>
      <c r="I810" s="440"/>
      <c r="J810" s="440"/>
      <c r="K810" s="440"/>
      <c r="L810" s="440"/>
      <c r="M810" s="440"/>
      <c r="N810" s="440"/>
      <c r="O810" s="440"/>
      <c r="P810" s="440"/>
      <c r="Q810" s="440"/>
      <c r="R810" s="441"/>
    </row>
    <row r="811" spans="1:18" ht="40.5" customHeight="1" x14ac:dyDescent="0.25">
      <c r="A811" s="12" t="s">
        <v>273</v>
      </c>
      <c r="B811" s="48">
        <v>2</v>
      </c>
      <c r="C811" s="13" t="s">
        <v>274</v>
      </c>
      <c r="D811" s="44">
        <f>+$E$909</f>
        <v>3821.223606153846</v>
      </c>
      <c r="E811" s="442"/>
      <c r="F811" s="442"/>
      <c r="G811" s="442"/>
      <c r="H811" s="442"/>
      <c r="I811" s="442"/>
      <c r="J811" s="442"/>
      <c r="K811" s="442"/>
      <c r="L811" s="442"/>
      <c r="M811" s="442"/>
      <c r="N811" s="442"/>
      <c r="O811" s="442"/>
      <c r="P811" s="442"/>
      <c r="Q811" s="442"/>
      <c r="R811" s="443"/>
    </row>
    <row r="812" spans="1:18" ht="23.25" customHeight="1" x14ac:dyDescent="0.25">
      <c r="A812" s="446" t="s">
        <v>275</v>
      </c>
      <c r="B812" s="447"/>
      <c r="C812" s="99">
        <f>IF(B811&lt;3,0.75,IF(B811&lt;5,1.2,1.5))</f>
        <v>0.75</v>
      </c>
      <c r="D812" s="98">
        <f>$D$909*C812</f>
        <v>2865.9177046153845</v>
      </c>
      <c r="E812" s="442"/>
      <c r="F812" s="442"/>
      <c r="G812" s="442"/>
      <c r="H812" s="442"/>
      <c r="I812" s="442"/>
      <c r="J812" s="442"/>
      <c r="K812" s="442"/>
      <c r="L812" s="442"/>
      <c r="M812" s="442"/>
      <c r="N812" s="442"/>
      <c r="O812" s="442"/>
      <c r="P812" s="442"/>
      <c r="Q812" s="442"/>
      <c r="R812" s="443"/>
    </row>
    <row r="813" spans="1:18" ht="34.5" customHeight="1" x14ac:dyDescent="0.25">
      <c r="A813" s="446" t="s">
        <v>276</v>
      </c>
      <c r="B813" s="447"/>
      <c r="C813" s="448">
        <v>45625</v>
      </c>
      <c r="D813" s="449"/>
      <c r="E813" s="442"/>
      <c r="F813" s="442"/>
      <c r="G813" s="442"/>
      <c r="H813" s="442"/>
      <c r="I813" s="442"/>
      <c r="J813" s="442"/>
      <c r="K813" s="442"/>
      <c r="L813" s="442"/>
      <c r="M813" s="442"/>
      <c r="N813" s="442"/>
      <c r="O813" s="442"/>
      <c r="P813" s="442"/>
      <c r="Q813" s="442"/>
      <c r="R813" s="443"/>
    </row>
    <row r="814" spans="1:18" ht="33" customHeight="1" thickBot="1" x14ac:dyDescent="0.3">
      <c r="A814" s="450" t="s">
        <v>277</v>
      </c>
      <c r="B814" s="451"/>
      <c r="C814" s="452" t="str">
        <f>+IF(H820&gt;D812,"CUMPLE","NO CUMPLE")</f>
        <v>CUMPLE</v>
      </c>
      <c r="D814" s="453"/>
      <c r="E814" s="444"/>
      <c r="F814" s="444"/>
      <c r="G814" s="444"/>
      <c r="H814" s="444"/>
      <c r="I814" s="444"/>
      <c r="J814" s="444"/>
      <c r="K814" s="444"/>
      <c r="L814" s="444"/>
      <c r="M814" s="444"/>
      <c r="N814" s="444"/>
      <c r="O814" s="444"/>
      <c r="P814" s="444"/>
      <c r="Q814" s="444"/>
      <c r="R814" s="445"/>
    </row>
    <row r="815" spans="1:18" ht="55.5" customHeight="1" thickBot="1" x14ac:dyDescent="0.3">
      <c r="A815" s="497" t="s">
        <v>278</v>
      </c>
      <c r="B815" s="498"/>
      <c r="C815" s="498"/>
      <c r="D815" s="498"/>
      <c r="E815" s="498"/>
      <c r="F815" s="498"/>
      <c r="G815" s="498"/>
      <c r="H815" s="499"/>
      <c r="I815" s="124" t="s">
        <v>279</v>
      </c>
      <c r="J815" s="124" t="s">
        <v>280</v>
      </c>
      <c r="K815" s="495" t="s">
        <v>281</v>
      </c>
      <c r="L815" s="496"/>
      <c r="M815" s="463" t="s">
        <v>282</v>
      </c>
      <c r="N815" s="463" t="s">
        <v>283</v>
      </c>
      <c r="O815" s="478" t="s">
        <v>284</v>
      </c>
      <c r="P815" s="479"/>
      <c r="Q815" s="463" t="s">
        <v>285</v>
      </c>
      <c r="R815" s="470" t="s">
        <v>286</v>
      </c>
    </row>
    <row r="816" spans="1:18" ht="110.25" customHeight="1" thickBot="1" x14ac:dyDescent="0.3">
      <c r="A816" s="121" t="s">
        <v>287</v>
      </c>
      <c r="B816" s="472" t="s">
        <v>288</v>
      </c>
      <c r="C816" s="473"/>
      <c r="D816" s="123" t="s">
        <v>289</v>
      </c>
      <c r="E816" s="123" t="s">
        <v>290</v>
      </c>
      <c r="F816" s="123" t="s">
        <v>291</v>
      </c>
      <c r="G816" s="122" t="s">
        <v>292</v>
      </c>
      <c r="H816" s="122" t="s">
        <v>293</v>
      </c>
      <c r="I816" s="127" t="s">
        <v>294</v>
      </c>
      <c r="J816" s="127" t="s">
        <v>295</v>
      </c>
      <c r="K816" s="125"/>
      <c r="L816" s="126" t="s">
        <v>296</v>
      </c>
      <c r="M816" s="464"/>
      <c r="N816" s="464"/>
      <c r="O816" s="480"/>
      <c r="P816" s="481"/>
      <c r="Q816" s="464"/>
      <c r="R816" s="471"/>
    </row>
    <row r="817" spans="1:18" ht="15.75" customHeight="1" x14ac:dyDescent="0.25">
      <c r="A817" s="113" t="str">
        <f>VLOOKUP(A810,'LISTA DE OFERENTES'!$A$4:$H$84,5,FALSE)</f>
        <v>INGENIERIA SAS - 100%</v>
      </c>
      <c r="B817" s="114"/>
      <c r="C817" s="114"/>
      <c r="D817" s="114"/>
      <c r="E817" s="114"/>
      <c r="F817" s="114"/>
      <c r="G817" s="114"/>
      <c r="H817" s="114"/>
      <c r="I817" s="114"/>
      <c r="J817" s="114"/>
      <c r="K817" s="476">
        <f>$D$909/2</f>
        <v>1910.611803076923</v>
      </c>
      <c r="L817" s="115"/>
      <c r="M817" s="493" t="s">
        <v>269</v>
      </c>
      <c r="N817" s="116"/>
      <c r="O817" s="482">
        <f>$D$909*0.5</f>
        <v>1910.611803076923</v>
      </c>
      <c r="P817" s="119"/>
      <c r="Q817" s="465" t="s">
        <v>269</v>
      </c>
      <c r="R817" s="117"/>
    </row>
    <row r="818" spans="1:18" s="16" customFormat="1" ht="25.5" x14ac:dyDescent="0.2">
      <c r="A818" s="202" t="s">
        <v>577</v>
      </c>
      <c r="B818" s="538" t="s">
        <v>578</v>
      </c>
      <c r="C818" s="460"/>
      <c r="D818" s="137">
        <v>15200449980</v>
      </c>
      <c r="E818" s="78">
        <v>2021</v>
      </c>
      <c r="F818" s="8">
        <f>D818/(VLOOKUP(E818,$D$930:$E$963,2,FALSE))</f>
        <v>16730.891554011661</v>
      </c>
      <c r="G818" s="2">
        <v>1</v>
      </c>
      <c r="H818" s="8">
        <f>G818*F818</f>
        <v>16730.891554011661</v>
      </c>
      <c r="I818" s="58">
        <v>44544</v>
      </c>
      <c r="J818" s="79" t="s">
        <v>269</v>
      </c>
      <c r="K818" s="477"/>
      <c r="L818" s="103">
        <f>H818</f>
        <v>16730.891554011661</v>
      </c>
      <c r="M818" s="494"/>
      <c r="N818" s="111" t="s">
        <v>269</v>
      </c>
      <c r="O818" s="483"/>
      <c r="P818" s="120">
        <f>L818</f>
        <v>16730.891554011661</v>
      </c>
      <c r="Q818" s="465"/>
      <c r="R818" s="15"/>
    </row>
    <row r="819" spans="1:18" s="16" customFormat="1" ht="25.5" x14ac:dyDescent="0.2">
      <c r="A819" s="202" t="s">
        <v>579</v>
      </c>
      <c r="B819" s="538" t="s">
        <v>580</v>
      </c>
      <c r="C819" s="460"/>
      <c r="D819" s="137">
        <v>1534210621</v>
      </c>
      <c r="E819" s="78">
        <v>2024</v>
      </c>
      <c r="F819" s="8">
        <f>D819/(VLOOKUP(E819,$D$930:$E$963,2,FALSE))</f>
        <v>1180.1620161538463</v>
      </c>
      <c r="G819" s="2">
        <v>1</v>
      </c>
      <c r="H819" s="8">
        <f>G819*F819</f>
        <v>1180.1620161538463</v>
      </c>
      <c r="I819" s="58">
        <v>45330</v>
      </c>
      <c r="J819" s="79" t="s">
        <v>269</v>
      </c>
      <c r="K819" s="477"/>
      <c r="L819" s="103">
        <f>H819</f>
        <v>1180.1620161538463</v>
      </c>
      <c r="M819" s="494"/>
      <c r="N819" s="111" t="s">
        <v>269</v>
      </c>
      <c r="O819" s="483"/>
      <c r="P819" s="120">
        <f>L819</f>
        <v>1180.1620161538463</v>
      </c>
      <c r="Q819" s="465"/>
      <c r="R819" s="80"/>
    </row>
    <row r="820" spans="1:18" s="16" customFormat="1" ht="48" customHeight="1" thickBot="1" x14ac:dyDescent="0.3">
      <c r="A820" s="467" t="s">
        <v>301</v>
      </c>
      <c r="B820" s="468"/>
      <c r="C820" s="468"/>
      <c r="D820" s="468"/>
      <c r="E820" s="468"/>
      <c r="F820" s="468"/>
      <c r="G820" s="469"/>
      <c r="H820" s="45">
        <f>SUM(H818:H819)</f>
        <v>17911.053570165506</v>
      </c>
      <c r="I820" s="461" t="s">
        <v>302</v>
      </c>
      <c r="J820" s="462"/>
      <c r="K820" s="462"/>
      <c r="L820" s="462"/>
      <c r="M820" s="112"/>
      <c r="N820" s="108"/>
      <c r="O820" s="108" t="str">
        <f>IF(P820&gt;O817,"CUMPLE","NO CUMPLE")</f>
        <v>CUMPLE</v>
      </c>
      <c r="P820" s="118">
        <f>SUM(P817:P819)</f>
        <v>17911.053570165506</v>
      </c>
      <c r="Q820" s="466"/>
      <c r="R820" s="102" t="str">
        <f>+IF(AND(M817="CUMPLE",C814="CUMPLE",Q817="CUMPLE"),"HABILITADO","NO HABILITADO")</f>
        <v>HABILITADO</v>
      </c>
    </row>
    <row r="821" spans="1:18" ht="16.5" thickBot="1" x14ac:dyDescent="0.3">
      <c r="A821" s="3"/>
      <c r="B821" s="3"/>
      <c r="C821" s="3"/>
      <c r="D821" s="3"/>
      <c r="E821" s="3"/>
      <c r="F821" s="3"/>
      <c r="G821" s="3"/>
      <c r="H821" s="3"/>
      <c r="I821" s="3"/>
      <c r="J821" s="3"/>
      <c r="K821" s="3"/>
      <c r="L821" s="3"/>
      <c r="M821" s="3"/>
      <c r="N821" s="4"/>
      <c r="O821" s="4"/>
      <c r="P821" s="4"/>
      <c r="Q821" s="4"/>
      <c r="R821" s="4"/>
    </row>
    <row r="822" spans="1:18" ht="30.75" customHeight="1" thickBot="1" x14ac:dyDescent="0.3">
      <c r="A822" s="436">
        <f>1+A810</f>
        <v>59</v>
      </c>
      <c r="B822" s="437"/>
      <c r="C822" s="437"/>
      <c r="D822" s="438"/>
      <c r="E822" s="439" t="str">
        <f>VLOOKUP(A822,'LISTA DE OFERENTES'!$A$4:$B$84,2,FALSE)</f>
        <v>CONSORCIO RL ENGATIVA 2025</v>
      </c>
      <c r="F822" s="440"/>
      <c r="G822" s="440"/>
      <c r="H822" s="440"/>
      <c r="I822" s="440"/>
      <c r="J822" s="440"/>
      <c r="K822" s="440"/>
      <c r="L822" s="440"/>
      <c r="M822" s="440"/>
      <c r="N822" s="440"/>
      <c r="O822" s="440"/>
      <c r="P822" s="440"/>
      <c r="Q822" s="440"/>
      <c r="R822" s="441"/>
    </row>
    <row r="823" spans="1:18" ht="40.5" customHeight="1" x14ac:dyDescent="0.25">
      <c r="A823" s="12" t="s">
        <v>273</v>
      </c>
      <c r="B823" s="48">
        <v>2</v>
      </c>
      <c r="C823" s="13" t="s">
        <v>274</v>
      </c>
      <c r="D823" s="44">
        <f>+$E$909</f>
        <v>3821.223606153846</v>
      </c>
      <c r="E823" s="442"/>
      <c r="F823" s="442"/>
      <c r="G823" s="442"/>
      <c r="H823" s="442"/>
      <c r="I823" s="442"/>
      <c r="J823" s="442"/>
      <c r="K823" s="442"/>
      <c r="L823" s="442"/>
      <c r="M823" s="442"/>
      <c r="N823" s="442"/>
      <c r="O823" s="442"/>
      <c r="P823" s="442"/>
      <c r="Q823" s="442"/>
      <c r="R823" s="443"/>
    </row>
    <row r="824" spans="1:18" ht="23.25" customHeight="1" x14ac:dyDescent="0.25">
      <c r="A824" s="446" t="s">
        <v>275</v>
      </c>
      <c r="B824" s="447"/>
      <c r="C824" s="99">
        <f>IF(B823&lt;3,0.75,IF(B823&lt;5,1.2,1.5))</f>
        <v>0.75</v>
      </c>
      <c r="D824" s="98">
        <f>$D$909*C824</f>
        <v>2865.9177046153845</v>
      </c>
      <c r="E824" s="442"/>
      <c r="F824" s="442"/>
      <c r="G824" s="442"/>
      <c r="H824" s="442"/>
      <c r="I824" s="442"/>
      <c r="J824" s="442"/>
      <c r="K824" s="442"/>
      <c r="L824" s="442"/>
      <c r="M824" s="442"/>
      <c r="N824" s="442"/>
      <c r="O824" s="442"/>
      <c r="P824" s="442"/>
      <c r="Q824" s="442"/>
      <c r="R824" s="443"/>
    </row>
    <row r="825" spans="1:18" ht="34.5" customHeight="1" x14ac:dyDescent="0.25">
      <c r="A825" s="446" t="s">
        <v>276</v>
      </c>
      <c r="B825" s="447"/>
      <c r="C825" s="448">
        <v>45625</v>
      </c>
      <c r="D825" s="449"/>
      <c r="E825" s="442"/>
      <c r="F825" s="442"/>
      <c r="G825" s="442"/>
      <c r="H825" s="442"/>
      <c r="I825" s="442"/>
      <c r="J825" s="442"/>
      <c r="K825" s="442"/>
      <c r="L825" s="442"/>
      <c r="M825" s="442"/>
      <c r="N825" s="442"/>
      <c r="O825" s="442"/>
      <c r="P825" s="442"/>
      <c r="Q825" s="442"/>
      <c r="R825" s="443"/>
    </row>
    <row r="826" spans="1:18" ht="33" customHeight="1" thickBot="1" x14ac:dyDescent="0.3">
      <c r="A826" s="450" t="s">
        <v>277</v>
      </c>
      <c r="B826" s="451"/>
      <c r="C826" s="452" t="str">
        <f>+IF(H834&gt;D824,"CUMPLE","NO CUMPLE")</f>
        <v>CUMPLE</v>
      </c>
      <c r="D826" s="453"/>
      <c r="E826" s="444"/>
      <c r="F826" s="444"/>
      <c r="G826" s="444"/>
      <c r="H826" s="444"/>
      <c r="I826" s="444"/>
      <c r="J826" s="444"/>
      <c r="K826" s="444"/>
      <c r="L826" s="444"/>
      <c r="M826" s="444"/>
      <c r="N826" s="444"/>
      <c r="O826" s="444"/>
      <c r="P826" s="444"/>
      <c r="Q826" s="444"/>
      <c r="R826" s="445"/>
    </row>
    <row r="827" spans="1:18" ht="55.5" customHeight="1" thickBot="1" x14ac:dyDescent="0.3">
      <c r="A827" s="497" t="s">
        <v>278</v>
      </c>
      <c r="B827" s="498"/>
      <c r="C827" s="498"/>
      <c r="D827" s="498"/>
      <c r="E827" s="498"/>
      <c r="F827" s="498"/>
      <c r="G827" s="498"/>
      <c r="H827" s="499"/>
      <c r="I827" s="124" t="s">
        <v>279</v>
      </c>
      <c r="J827" s="124" t="s">
        <v>280</v>
      </c>
      <c r="K827" s="495" t="s">
        <v>281</v>
      </c>
      <c r="L827" s="496"/>
      <c r="M827" s="463" t="s">
        <v>282</v>
      </c>
      <c r="N827" s="463" t="s">
        <v>283</v>
      </c>
      <c r="O827" s="478" t="s">
        <v>284</v>
      </c>
      <c r="P827" s="479"/>
      <c r="Q827" s="463" t="s">
        <v>285</v>
      </c>
      <c r="R827" s="470" t="s">
        <v>286</v>
      </c>
    </row>
    <row r="828" spans="1:18" ht="110.25" customHeight="1" thickBot="1" x14ac:dyDescent="0.3">
      <c r="A828" s="121" t="s">
        <v>287</v>
      </c>
      <c r="B828" s="472" t="s">
        <v>288</v>
      </c>
      <c r="C828" s="473"/>
      <c r="D828" s="123" t="s">
        <v>289</v>
      </c>
      <c r="E828" s="123" t="s">
        <v>290</v>
      </c>
      <c r="F828" s="123" t="s">
        <v>291</v>
      </c>
      <c r="G828" s="122" t="s">
        <v>292</v>
      </c>
      <c r="H828" s="122" t="s">
        <v>293</v>
      </c>
      <c r="I828" s="127" t="s">
        <v>294</v>
      </c>
      <c r="J828" s="127" t="s">
        <v>295</v>
      </c>
      <c r="K828" s="125"/>
      <c r="L828" s="126" t="s">
        <v>296</v>
      </c>
      <c r="M828" s="464"/>
      <c r="N828" s="464"/>
      <c r="O828" s="480"/>
      <c r="P828" s="481"/>
      <c r="Q828" s="464"/>
      <c r="R828" s="471"/>
    </row>
    <row r="829" spans="1:18" ht="15.75" customHeight="1" x14ac:dyDescent="0.25">
      <c r="A829" s="113" t="str">
        <f>VLOOKUP(A822,'LISTA DE OFERENTES'!$A$4:$H$84,5,FALSE)</f>
        <v>BERNARDO ANCIZAR OSSA LOPEZ -60%</v>
      </c>
      <c r="B829" s="114"/>
      <c r="C829" s="114"/>
      <c r="D829" s="114"/>
      <c r="E829" s="114"/>
      <c r="F829" s="114"/>
      <c r="G829" s="114"/>
      <c r="H829" s="114"/>
      <c r="I829" s="114"/>
      <c r="J829" s="114"/>
      <c r="K829" s="476">
        <f>$D$909/2</f>
        <v>1910.611803076923</v>
      </c>
      <c r="L829" s="115"/>
      <c r="M829" s="493" t="s">
        <v>269</v>
      </c>
      <c r="N829" s="116"/>
      <c r="O829" s="482">
        <f>$D$909*0.5</f>
        <v>1910.611803076923</v>
      </c>
      <c r="P829" s="119"/>
      <c r="Q829" s="465" t="s">
        <v>269</v>
      </c>
      <c r="R829" s="117"/>
    </row>
    <row r="830" spans="1:18" s="16" customFormat="1" ht="45" x14ac:dyDescent="0.25">
      <c r="A830" s="100" t="s">
        <v>581</v>
      </c>
      <c r="B830" s="474" t="s">
        <v>582</v>
      </c>
      <c r="C830" s="475"/>
      <c r="D830" s="137">
        <v>2372823903</v>
      </c>
      <c r="E830" s="78">
        <v>2012</v>
      </c>
      <c r="F830" s="8">
        <f>D830/(VLOOKUP(E830,$D$930:$E$963,2,FALSE))</f>
        <v>4187.09</v>
      </c>
      <c r="G830" s="2">
        <v>0.7</v>
      </c>
      <c r="H830" s="8">
        <f>G830*F830</f>
        <v>2930.9629999999997</v>
      </c>
      <c r="I830" s="58">
        <v>41246</v>
      </c>
      <c r="J830" s="79" t="s">
        <v>269</v>
      </c>
      <c r="K830" s="477"/>
      <c r="L830" s="103">
        <f>H830</f>
        <v>2930.9629999999997</v>
      </c>
      <c r="M830" s="494"/>
      <c r="N830" s="111" t="s">
        <v>269</v>
      </c>
      <c r="O830" s="483"/>
      <c r="P830" s="120"/>
      <c r="Q830" s="465"/>
      <c r="R830" s="15"/>
    </row>
    <row r="831" spans="1:18" ht="15.75" customHeight="1" x14ac:dyDescent="0.25">
      <c r="A831" s="113" t="str">
        <f>VLOOKUP(A822,'LISTA DE OFERENTES'!$A$4:$H$84,6,FALSE)</f>
        <v>BOL INGENIEROS ARQUITECTOS S.A. - 40%</v>
      </c>
      <c r="B831" s="114"/>
      <c r="C831" s="114"/>
      <c r="D831" s="114"/>
      <c r="E831" s="114"/>
      <c r="F831" s="114"/>
      <c r="G831" s="114"/>
      <c r="H831" s="114"/>
      <c r="I831" s="114"/>
      <c r="J831" s="114"/>
      <c r="K831" s="477"/>
      <c r="L831" s="115"/>
      <c r="M831" s="494"/>
      <c r="N831" s="116"/>
      <c r="O831" s="483"/>
      <c r="P831" s="119"/>
      <c r="Q831" s="465"/>
      <c r="R831" s="117"/>
    </row>
    <row r="832" spans="1:18" s="16" customFormat="1" ht="60" x14ac:dyDescent="0.25">
      <c r="A832" s="100" t="s">
        <v>583</v>
      </c>
      <c r="B832" s="474" t="s">
        <v>582</v>
      </c>
      <c r="C832" s="475"/>
      <c r="D832" s="137">
        <v>2372823903</v>
      </c>
      <c r="E832" s="78">
        <v>2012</v>
      </c>
      <c r="F832" s="8">
        <f>D832/(VLOOKUP(E832,$D$930:$E$963,2,FALSE))</f>
        <v>4187.09</v>
      </c>
      <c r="G832" s="2">
        <v>0.3</v>
      </c>
      <c r="H832" s="8">
        <f>G832*F832</f>
        <v>1256.127</v>
      </c>
      <c r="I832" s="58">
        <v>41246</v>
      </c>
      <c r="J832" s="79" t="s">
        <v>269</v>
      </c>
      <c r="K832" s="477"/>
      <c r="L832" s="103">
        <f>H832</f>
        <v>1256.127</v>
      </c>
      <c r="M832" s="494"/>
      <c r="N832" s="111" t="s">
        <v>270</v>
      </c>
      <c r="O832" s="483"/>
      <c r="P832" s="120"/>
      <c r="Q832" s="465"/>
      <c r="R832" s="15"/>
    </row>
    <row r="833" spans="1:18" s="16" customFormat="1" ht="30" x14ac:dyDescent="0.25">
      <c r="A833" s="100" t="s">
        <v>584</v>
      </c>
      <c r="B833" s="474" t="s">
        <v>585</v>
      </c>
      <c r="C833" s="475"/>
      <c r="D833" s="137">
        <v>21652633767</v>
      </c>
      <c r="E833" s="78">
        <v>2015</v>
      </c>
      <c r="F833" s="8">
        <f>D833/(VLOOKUP(E833,$D$930:$E$963,2,FALSE))</f>
        <v>33603.839166602003</v>
      </c>
      <c r="G833" s="2">
        <v>0.7</v>
      </c>
      <c r="H833" s="8">
        <f>G833*F833</f>
        <v>23522.6874166214</v>
      </c>
      <c r="I833" s="58">
        <v>42368</v>
      </c>
      <c r="J833" s="79" t="s">
        <v>269</v>
      </c>
      <c r="K833" s="477"/>
      <c r="L833" s="103">
        <f>H833</f>
        <v>23522.6874166214</v>
      </c>
      <c r="M833" s="494"/>
      <c r="N833" s="111" t="s">
        <v>269</v>
      </c>
      <c r="O833" s="483"/>
      <c r="P833" s="120">
        <f>L833</f>
        <v>23522.6874166214</v>
      </c>
      <c r="Q833" s="465"/>
      <c r="R833" s="80"/>
    </row>
    <row r="834" spans="1:18" s="16" customFormat="1" ht="48" customHeight="1" thickBot="1" x14ac:dyDescent="0.3">
      <c r="A834" s="467" t="s">
        <v>301</v>
      </c>
      <c r="B834" s="468"/>
      <c r="C834" s="468"/>
      <c r="D834" s="468"/>
      <c r="E834" s="468"/>
      <c r="F834" s="468"/>
      <c r="G834" s="469"/>
      <c r="H834" s="45">
        <f>SUM(H830:H833)</f>
        <v>27709.7774166214</v>
      </c>
      <c r="I834" s="461" t="s">
        <v>302</v>
      </c>
      <c r="J834" s="462"/>
      <c r="K834" s="462"/>
      <c r="L834" s="462"/>
      <c r="M834" s="112"/>
      <c r="N834" s="108" t="s">
        <v>269</v>
      </c>
      <c r="O834" s="108" t="s">
        <v>269</v>
      </c>
      <c r="P834" s="118">
        <f>SUM(P829:P833)</f>
        <v>23522.6874166214</v>
      </c>
      <c r="Q834" s="466"/>
      <c r="R834" s="102" t="str">
        <f>+IF(AND(M829="CUMPLE",C826="CUMPLE",Q829="CUMPLE"),"HABILITADO","NO HABILITADO")</f>
        <v>HABILITADO</v>
      </c>
    </row>
    <row r="835" spans="1:18" ht="16.5" thickBot="1" x14ac:dyDescent="0.3">
      <c r="A835" s="3"/>
      <c r="B835" s="3"/>
      <c r="C835" s="3"/>
      <c r="D835" s="3"/>
      <c r="E835" s="3"/>
      <c r="F835" s="3"/>
      <c r="G835" s="3"/>
      <c r="H835" s="3"/>
      <c r="I835" s="3"/>
      <c r="J835" s="3"/>
      <c r="K835" s="3"/>
      <c r="L835" s="3"/>
      <c r="M835" s="3"/>
      <c r="N835" s="4"/>
      <c r="O835" s="4"/>
      <c r="P835" s="4"/>
      <c r="Q835" s="4"/>
      <c r="R835" s="4"/>
    </row>
    <row r="836" spans="1:18" ht="30.75" customHeight="1" thickBot="1" x14ac:dyDescent="0.3">
      <c r="A836" s="436">
        <f>1+A822</f>
        <v>60</v>
      </c>
      <c r="B836" s="437"/>
      <c r="C836" s="437"/>
      <c r="D836" s="438"/>
      <c r="E836" s="439" t="str">
        <f>VLOOKUP(A836,'LISTA DE OFERENTES'!$A$4:$B$84,2,FALSE)</f>
        <v xml:space="preserve">CONSORCIO EDIFICACIONES CAPITAL 2021 </v>
      </c>
      <c r="F836" s="440"/>
      <c r="G836" s="440"/>
      <c r="H836" s="440"/>
      <c r="I836" s="440"/>
      <c r="J836" s="440"/>
      <c r="K836" s="440"/>
      <c r="L836" s="440"/>
      <c r="M836" s="440"/>
      <c r="N836" s="440"/>
      <c r="O836" s="440"/>
      <c r="P836" s="440"/>
      <c r="Q836" s="440"/>
      <c r="R836" s="441"/>
    </row>
    <row r="837" spans="1:18" ht="40.5" customHeight="1" x14ac:dyDescent="0.25">
      <c r="A837" s="12" t="s">
        <v>273</v>
      </c>
      <c r="B837" s="48">
        <v>2</v>
      </c>
      <c r="C837" s="13" t="s">
        <v>274</v>
      </c>
      <c r="D837" s="44">
        <f>+$E$909</f>
        <v>3821.223606153846</v>
      </c>
      <c r="E837" s="442"/>
      <c r="F837" s="442"/>
      <c r="G837" s="442"/>
      <c r="H837" s="442"/>
      <c r="I837" s="442"/>
      <c r="J837" s="442"/>
      <c r="K837" s="442"/>
      <c r="L837" s="442"/>
      <c r="M837" s="442"/>
      <c r="N837" s="442"/>
      <c r="O837" s="442"/>
      <c r="P837" s="442"/>
      <c r="Q837" s="442"/>
      <c r="R837" s="443"/>
    </row>
    <row r="838" spans="1:18" ht="23.25" customHeight="1" x14ac:dyDescent="0.25">
      <c r="A838" s="446" t="s">
        <v>275</v>
      </c>
      <c r="B838" s="447"/>
      <c r="C838" s="99">
        <f>IF(B837&lt;3,0.75,IF(B837&lt;5,1.2,1.5))</f>
        <v>0.75</v>
      </c>
      <c r="D838" s="98">
        <f>$D$909*C838</f>
        <v>2865.9177046153845</v>
      </c>
      <c r="E838" s="442"/>
      <c r="F838" s="442"/>
      <c r="G838" s="442"/>
      <c r="H838" s="442"/>
      <c r="I838" s="442"/>
      <c r="J838" s="442"/>
      <c r="K838" s="442"/>
      <c r="L838" s="442"/>
      <c r="M838" s="442"/>
      <c r="N838" s="442"/>
      <c r="O838" s="442"/>
      <c r="P838" s="442"/>
      <c r="Q838" s="442"/>
      <c r="R838" s="443"/>
    </row>
    <row r="839" spans="1:18" ht="34.5" customHeight="1" x14ac:dyDescent="0.25">
      <c r="A839" s="446" t="s">
        <v>276</v>
      </c>
      <c r="B839" s="447"/>
      <c r="C839" s="448">
        <v>45625</v>
      </c>
      <c r="D839" s="449"/>
      <c r="E839" s="442"/>
      <c r="F839" s="442"/>
      <c r="G839" s="442"/>
      <c r="H839" s="442"/>
      <c r="I839" s="442"/>
      <c r="J839" s="442"/>
      <c r="K839" s="442"/>
      <c r="L839" s="442"/>
      <c r="M839" s="442"/>
      <c r="N839" s="442"/>
      <c r="O839" s="442"/>
      <c r="P839" s="442"/>
      <c r="Q839" s="442"/>
      <c r="R839" s="443"/>
    </row>
    <row r="840" spans="1:18" ht="33" customHeight="1" thickBot="1" x14ac:dyDescent="0.3">
      <c r="A840" s="450" t="s">
        <v>277</v>
      </c>
      <c r="B840" s="451"/>
      <c r="C840" s="452" t="str">
        <f>+IF(H847&gt;D838,"CUMPLE","NO CUMPLE")</f>
        <v>CUMPLE</v>
      </c>
      <c r="D840" s="453"/>
      <c r="E840" s="444"/>
      <c r="F840" s="444"/>
      <c r="G840" s="444"/>
      <c r="H840" s="444"/>
      <c r="I840" s="444"/>
      <c r="J840" s="444"/>
      <c r="K840" s="444"/>
      <c r="L840" s="444"/>
      <c r="M840" s="444"/>
      <c r="N840" s="444"/>
      <c r="O840" s="444"/>
      <c r="P840" s="444"/>
      <c r="Q840" s="444"/>
      <c r="R840" s="445"/>
    </row>
    <row r="841" spans="1:18" ht="55.5" customHeight="1" thickBot="1" x14ac:dyDescent="0.3">
      <c r="A841" s="497" t="s">
        <v>278</v>
      </c>
      <c r="B841" s="498"/>
      <c r="C841" s="498"/>
      <c r="D841" s="498"/>
      <c r="E841" s="498"/>
      <c r="F841" s="498"/>
      <c r="G841" s="498"/>
      <c r="H841" s="499"/>
      <c r="I841" s="124" t="s">
        <v>279</v>
      </c>
      <c r="J841" s="124" t="s">
        <v>280</v>
      </c>
      <c r="K841" s="495" t="s">
        <v>281</v>
      </c>
      <c r="L841" s="496"/>
      <c r="M841" s="463" t="s">
        <v>282</v>
      </c>
      <c r="N841" s="463" t="s">
        <v>283</v>
      </c>
      <c r="O841" s="478" t="s">
        <v>284</v>
      </c>
      <c r="P841" s="479"/>
      <c r="Q841" s="463" t="s">
        <v>285</v>
      </c>
      <c r="R841" s="470" t="s">
        <v>286</v>
      </c>
    </row>
    <row r="842" spans="1:18" ht="110.25" customHeight="1" thickBot="1" x14ac:dyDescent="0.3">
      <c r="A842" s="121" t="s">
        <v>287</v>
      </c>
      <c r="B842" s="472" t="s">
        <v>288</v>
      </c>
      <c r="C842" s="473"/>
      <c r="D842" s="123" t="s">
        <v>289</v>
      </c>
      <c r="E842" s="123" t="s">
        <v>290</v>
      </c>
      <c r="F842" s="123" t="s">
        <v>291</v>
      </c>
      <c r="G842" s="122" t="s">
        <v>292</v>
      </c>
      <c r="H842" s="122" t="s">
        <v>293</v>
      </c>
      <c r="I842" s="127" t="s">
        <v>294</v>
      </c>
      <c r="J842" s="127" t="s">
        <v>295</v>
      </c>
      <c r="K842" s="125"/>
      <c r="L842" s="126" t="s">
        <v>296</v>
      </c>
      <c r="M842" s="464"/>
      <c r="N842" s="464"/>
      <c r="O842" s="480"/>
      <c r="P842" s="481"/>
      <c r="Q842" s="464"/>
      <c r="R842" s="471"/>
    </row>
    <row r="843" spans="1:18" ht="15.75" customHeight="1" x14ac:dyDescent="0.25">
      <c r="A843" s="113" t="str">
        <f>VLOOKUP(A836,'LISTA DE OFERENTES'!$A$4:$H$84,5,FALSE)</f>
        <v xml:space="preserve"> CONSTRUCTORA DEL NORTE ING SAS - 45%</v>
      </c>
      <c r="B843" s="114"/>
      <c r="C843" s="114"/>
      <c r="D843" s="114"/>
      <c r="E843" s="114"/>
      <c r="F843" s="114"/>
      <c r="G843" s="114"/>
      <c r="H843" s="114"/>
      <c r="I843" s="114"/>
      <c r="J843" s="114"/>
      <c r="K843" s="476">
        <f>$D$909/2</f>
        <v>1910.611803076923</v>
      </c>
      <c r="L843" s="115"/>
      <c r="M843" s="493" t="s">
        <v>269</v>
      </c>
      <c r="N843" s="116"/>
      <c r="O843" s="482">
        <f>$D$909*0.5</f>
        <v>1910.611803076923</v>
      </c>
      <c r="P843" s="119"/>
      <c r="Q843" s="465" t="str">
        <f>IF(AND(N847="CUMPLE",O847="CUMPLE"),"CUMPLE","NO CUMPLE")</f>
        <v>CUMPLE</v>
      </c>
      <c r="R843" s="117"/>
    </row>
    <row r="844" spans="1:18" s="16" customFormat="1" ht="45" x14ac:dyDescent="0.25">
      <c r="A844" s="100" t="s">
        <v>586</v>
      </c>
      <c r="B844" s="474" t="s">
        <v>587</v>
      </c>
      <c r="C844" s="475"/>
      <c r="D844" s="137">
        <v>3252930660.23</v>
      </c>
      <c r="E844" s="78">
        <v>2014</v>
      </c>
      <c r="F844" s="8">
        <f>D844/(VLOOKUP(E844,$D$930:$E$963,2,FALSE))</f>
        <v>5280.7315912824679</v>
      </c>
      <c r="G844" s="2">
        <v>0.1</v>
      </c>
      <c r="H844" s="8">
        <f>G844*F844</f>
        <v>528.07315912824686</v>
      </c>
      <c r="I844" s="58">
        <v>41973</v>
      </c>
      <c r="J844" s="79" t="s">
        <v>269</v>
      </c>
      <c r="K844" s="477"/>
      <c r="L844" s="103">
        <f>H844</f>
        <v>528.07315912824686</v>
      </c>
      <c r="M844" s="494"/>
      <c r="N844" s="111" t="s">
        <v>270</v>
      </c>
      <c r="O844" s="483"/>
      <c r="P844" s="120">
        <v>0</v>
      </c>
      <c r="Q844" s="465"/>
      <c r="R844" s="15"/>
    </row>
    <row r="845" spans="1:18" ht="15.75" customHeight="1" x14ac:dyDescent="0.25">
      <c r="A845" s="113" t="str">
        <f>VLOOKUP(A836,'LISTA DE OFERENTES'!$A$4:$H$84,6,FALSE)</f>
        <v xml:space="preserve">MTS CONTRUCCIONES SAS - 45% </v>
      </c>
      <c r="B845" s="114"/>
      <c r="C845" s="114"/>
      <c r="D845" s="114"/>
      <c r="E845" s="114"/>
      <c r="F845" s="114"/>
      <c r="G845" s="114"/>
      <c r="H845" s="114"/>
      <c r="I845" s="114"/>
      <c r="J845" s="114"/>
      <c r="K845" s="477"/>
      <c r="L845" s="115"/>
      <c r="M845" s="494"/>
      <c r="N845" s="116"/>
      <c r="O845" s="483"/>
      <c r="P845" s="119"/>
      <c r="Q845" s="465"/>
      <c r="R845" s="117"/>
    </row>
    <row r="846" spans="1:18" s="16" customFormat="1" ht="45" x14ac:dyDescent="0.25">
      <c r="A846" s="100" t="s">
        <v>588</v>
      </c>
      <c r="B846" s="474" t="s">
        <v>589</v>
      </c>
      <c r="C846" s="475"/>
      <c r="D846" s="137">
        <v>10159001188.35</v>
      </c>
      <c r="E846" s="78">
        <v>2015</v>
      </c>
      <c r="F846" s="8">
        <f>D846/(VLOOKUP(E846,$D$930:$E$963,2,FALSE))</f>
        <v>15766.277936447583</v>
      </c>
      <c r="G846" s="2">
        <v>0.2</v>
      </c>
      <c r="H846" s="8">
        <f>G846*F846</f>
        <v>3153.2555872895168</v>
      </c>
      <c r="I846" s="58">
        <v>42188</v>
      </c>
      <c r="J846" s="79" t="s">
        <v>269</v>
      </c>
      <c r="K846" s="477"/>
      <c r="L846" s="103">
        <f>H846</f>
        <v>3153.2555872895168</v>
      </c>
      <c r="M846" s="494"/>
      <c r="N846" s="111" t="s">
        <v>269</v>
      </c>
      <c r="O846" s="483"/>
      <c r="P846" s="120">
        <f>L846</f>
        <v>3153.2555872895168</v>
      </c>
      <c r="Q846" s="465"/>
      <c r="R846" s="15"/>
    </row>
    <row r="847" spans="1:18" s="16" customFormat="1" ht="48" customHeight="1" thickBot="1" x14ac:dyDescent="0.3">
      <c r="A847" s="467" t="s">
        <v>301</v>
      </c>
      <c r="B847" s="468"/>
      <c r="C847" s="468"/>
      <c r="D847" s="468"/>
      <c r="E847" s="468"/>
      <c r="F847" s="468"/>
      <c r="G847" s="469"/>
      <c r="H847" s="45">
        <f>SUM(H844:H846)</f>
        <v>3681.3287464177638</v>
      </c>
      <c r="I847" s="461" t="s">
        <v>302</v>
      </c>
      <c r="J847" s="462"/>
      <c r="K847" s="462"/>
      <c r="L847" s="462"/>
      <c r="M847" s="112"/>
      <c r="N847" s="108" t="s">
        <v>269</v>
      </c>
      <c r="O847" s="108" t="str">
        <f>IF(P847&gt;O843,"CUMPLE","NO CUMPLE")</f>
        <v>CUMPLE</v>
      </c>
      <c r="P847" s="118">
        <f>SUM(P843:P846)</f>
        <v>3153.2555872895168</v>
      </c>
      <c r="Q847" s="466"/>
      <c r="R847" s="102" t="str">
        <f>+IF(AND(M843="CUMPLE",C840="CUMPLE",Q843="CUMPLE"),"HABILITADO","NO HABILITADO")</f>
        <v>HABILITADO</v>
      </c>
    </row>
    <row r="848" spans="1:18" ht="16.5" thickBot="1" x14ac:dyDescent="0.3">
      <c r="A848" s="3"/>
      <c r="B848" s="3"/>
      <c r="C848" s="3"/>
      <c r="D848" s="3"/>
      <c r="E848" s="3"/>
      <c r="F848" s="3"/>
      <c r="G848" s="3"/>
      <c r="H848" s="3"/>
      <c r="I848" s="3"/>
      <c r="J848" s="3"/>
      <c r="K848" s="3"/>
      <c r="L848" s="3"/>
      <c r="M848" s="3"/>
      <c r="N848" s="4"/>
      <c r="O848" s="4"/>
      <c r="P848" s="4"/>
      <c r="Q848" s="4"/>
      <c r="R848" s="4"/>
    </row>
    <row r="849" spans="1:18" ht="30.75" customHeight="1" thickBot="1" x14ac:dyDescent="0.3">
      <c r="A849" s="436">
        <f>1+A836</f>
        <v>61</v>
      </c>
      <c r="B849" s="437"/>
      <c r="C849" s="437"/>
      <c r="D849" s="438"/>
      <c r="E849" s="439" t="str">
        <f>VLOOKUP(A849,'LISTA DE OFERENTES'!$A$4:$B$84,2,FALSE)</f>
        <v>WRUSSY INGENIEROS SAS</v>
      </c>
      <c r="F849" s="440"/>
      <c r="G849" s="440"/>
      <c r="H849" s="440"/>
      <c r="I849" s="440"/>
      <c r="J849" s="440"/>
      <c r="K849" s="440"/>
      <c r="L849" s="440"/>
      <c r="M849" s="440"/>
      <c r="N849" s="440"/>
      <c r="O849" s="440"/>
      <c r="P849" s="440"/>
      <c r="Q849" s="440"/>
      <c r="R849" s="441"/>
    </row>
    <row r="850" spans="1:18" ht="40.5" customHeight="1" x14ac:dyDescent="0.25">
      <c r="A850" s="12" t="s">
        <v>273</v>
      </c>
      <c r="B850" s="48">
        <v>5</v>
      </c>
      <c r="C850" s="13" t="s">
        <v>274</v>
      </c>
      <c r="D850" s="44">
        <f>+$E$909</f>
        <v>3821.223606153846</v>
      </c>
      <c r="E850" s="442"/>
      <c r="F850" s="442"/>
      <c r="G850" s="442"/>
      <c r="H850" s="442"/>
      <c r="I850" s="442"/>
      <c r="J850" s="442"/>
      <c r="K850" s="442"/>
      <c r="L850" s="442"/>
      <c r="M850" s="442"/>
      <c r="N850" s="442"/>
      <c r="O850" s="442"/>
      <c r="P850" s="442"/>
      <c r="Q850" s="442"/>
      <c r="R850" s="443"/>
    </row>
    <row r="851" spans="1:18" ht="23.25" customHeight="1" x14ac:dyDescent="0.25">
      <c r="A851" s="446" t="s">
        <v>275</v>
      </c>
      <c r="B851" s="447"/>
      <c r="C851" s="99">
        <f>IF(B850&lt;3,0.75,IF(B850&lt;5,1.2,1.5))</f>
        <v>1.5</v>
      </c>
      <c r="D851" s="98">
        <f>$D$909*C851</f>
        <v>5731.8354092307691</v>
      </c>
      <c r="E851" s="442"/>
      <c r="F851" s="442"/>
      <c r="G851" s="442"/>
      <c r="H851" s="442"/>
      <c r="I851" s="442"/>
      <c r="J851" s="442"/>
      <c r="K851" s="442"/>
      <c r="L851" s="442"/>
      <c r="M851" s="442"/>
      <c r="N851" s="442"/>
      <c r="O851" s="442"/>
      <c r="P851" s="442"/>
      <c r="Q851" s="442"/>
      <c r="R851" s="443"/>
    </row>
    <row r="852" spans="1:18" ht="34.5" customHeight="1" x14ac:dyDescent="0.25">
      <c r="A852" s="446" t="s">
        <v>276</v>
      </c>
      <c r="B852" s="447"/>
      <c r="C852" s="448">
        <v>45625</v>
      </c>
      <c r="D852" s="449"/>
      <c r="E852" s="442"/>
      <c r="F852" s="442"/>
      <c r="G852" s="442"/>
      <c r="H852" s="442"/>
      <c r="I852" s="442"/>
      <c r="J852" s="442"/>
      <c r="K852" s="442"/>
      <c r="L852" s="442"/>
      <c r="M852" s="442"/>
      <c r="N852" s="442"/>
      <c r="O852" s="442"/>
      <c r="P852" s="442"/>
      <c r="Q852" s="442"/>
      <c r="R852" s="443"/>
    </row>
    <row r="853" spans="1:18" ht="33" customHeight="1" thickBot="1" x14ac:dyDescent="0.3">
      <c r="A853" s="450" t="s">
        <v>277</v>
      </c>
      <c r="B853" s="451"/>
      <c r="C853" s="452" t="str">
        <f>+IF(H862&gt;D851,"CUMPLE","NO CUMPLE")</f>
        <v>CUMPLE</v>
      </c>
      <c r="D853" s="453"/>
      <c r="E853" s="444"/>
      <c r="F853" s="444"/>
      <c r="G853" s="444"/>
      <c r="H853" s="444"/>
      <c r="I853" s="444"/>
      <c r="J853" s="444"/>
      <c r="K853" s="444"/>
      <c r="L853" s="444"/>
      <c r="M853" s="444"/>
      <c r="N853" s="444"/>
      <c r="O853" s="444"/>
      <c r="P853" s="444"/>
      <c r="Q853" s="444"/>
      <c r="R853" s="445"/>
    </row>
    <row r="854" spans="1:18" ht="55.5" customHeight="1" thickBot="1" x14ac:dyDescent="0.3">
      <c r="A854" s="497" t="s">
        <v>278</v>
      </c>
      <c r="B854" s="498"/>
      <c r="C854" s="498"/>
      <c r="D854" s="498"/>
      <c r="E854" s="498"/>
      <c r="F854" s="498"/>
      <c r="G854" s="498"/>
      <c r="H854" s="499"/>
      <c r="I854" s="124" t="s">
        <v>279</v>
      </c>
      <c r="J854" s="124" t="s">
        <v>280</v>
      </c>
      <c r="K854" s="495" t="s">
        <v>281</v>
      </c>
      <c r="L854" s="496"/>
      <c r="M854" s="463" t="s">
        <v>282</v>
      </c>
      <c r="N854" s="463" t="s">
        <v>283</v>
      </c>
      <c r="O854" s="478" t="s">
        <v>284</v>
      </c>
      <c r="P854" s="479"/>
      <c r="Q854" s="463" t="s">
        <v>285</v>
      </c>
      <c r="R854" s="470" t="s">
        <v>286</v>
      </c>
    </row>
    <row r="855" spans="1:18" ht="110.25" customHeight="1" x14ac:dyDescent="0.25">
      <c r="A855" s="121" t="s">
        <v>287</v>
      </c>
      <c r="B855" s="472" t="s">
        <v>288</v>
      </c>
      <c r="C855" s="473"/>
      <c r="D855" s="123" t="s">
        <v>289</v>
      </c>
      <c r="E855" s="123" t="s">
        <v>290</v>
      </c>
      <c r="F855" s="123" t="s">
        <v>291</v>
      </c>
      <c r="G855" s="122" t="s">
        <v>292</v>
      </c>
      <c r="H855" s="122" t="s">
        <v>293</v>
      </c>
      <c r="I855" s="127" t="s">
        <v>294</v>
      </c>
      <c r="J855" s="127" t="s">
        <v>295</v>
      </c>
      <c r="K855" s="125"/>
      <c r="L855" s="126" t="s">
        <v>296</v>
      </c>
      <c r="M855" s="464"/>
      <c r="N855" s="464"/>
      <c r="O855" s="480"/>
      <c r="P855" s="481"/>
      <c r="Q855" s="464"/>
      <c r="R855" s="471"/>
    </row>
    <row r="856" spans="1:18" ht="15.75" customHeight="1" x14ac:dyDescent="0.25">
      <c r="A856" s="170" t="str">
        <f>'LISTA DE OFERENTES'!B64</f>
        <v>WRUSSY INGENIEROS SAS</v>
      </c>
      <c r="B856" s="165"/>
      <c r="C856" s="165"/>
      <c r="D856" s="165"/>
      <c r="E856" s="165"/>
      <c r="F856" s="165"/>
      <c r="G856" s="165"/>
      <c r="H856" s="165"/>
      <c r="I856" s="165"/>
      <c r="J856" s="165"/>
      <c r="K856" s="171"/>
      <c r="L856" s="171"/>
      <c r="M856" s="171"/>
      <c r="N856" s="172"/>
      <c r="P856" s="173"/>
      <c r="R856" s="174"/>
    </row>
    <row r="857" spans="1:18" s="16" customFormat="1" ht="75.75" customHeight="1" x14ac:dyDescent="0.25">
      <c r="A857" s="100" t="s">
        <v>590</v>
      </c>
      <c r="B857" s="409" t="s">
        <v>591</v>
      </c>
      <c r="C857" s="410"/>
      <c r="D857" s="137">
        <v>5238641455.2200003</v>
      </c>
      <c r="E857" s="78">
        <v>2022</v>
      </c>
      <c r="F857" s="8">
        <f>D857/(VLOOKUP(E857,$D$930:$E$963,2,FALSE))</f>
        <v>5238.6414552200004</v>
      </c>
      <c r="G857" s="2">
        <v>0.95</v>
      </c>
      <c r="H857" s="8">
        <f>G857*F857</f>
        <v>4976.7093824590002</v>
      </c>
      <c r="I857" s="58">
        <v>44804</v>
      </c>
      <c r="J857" s="79" t="s">
        <v>269</v>
      </c>
      <c r="K857" s="556">
        <v>1910.61</v>
      </c>
      <c r="L857" s="103">
        <f>H857</f>
        <v>4976.7093824590002</v>
      </c>
      <c r="M857" s="557" t="s">
        <v>269</v>
      </c>
      <c r="N857" s="111" t="s">
        <v>269</v>
      </c>
      <c r="O857" s="560">
        <f>$D$909*0.5</f>
        <v>1910.611803076923</v>
      </c>
      <c r="P857" s="120"/>
      <c r="Q857" s="563" t="s">
        <v>269</v>
      </c>
      <c r="R857" s="15"/>
    </row>
    <row r="858" spans="1:18" s="16" customFormat="1" ht="66.75" customHeight="1" x14ac:dyDescent="0.25">
      <c r="A858" s="100" t="s">
        <v>592</v>
      </c>
      <c r="B858" s="409" t="s">
        <v>525</v>
      </c>
      <c r="C858" s="410"/>
      <c r="D858" s="137">
        <v>6360710992</v>
      </c>
      <c r="E858" s="78">
        <v>2022</v>
      </c>
      <c r="F858" s="8">
        <f>D858/(VLOOKUP(E858,$D$930:$E$963,2,FALSE))</f>
        <v>6360.7109920000003</v>
      </c>
      <c r="G858" s="2">
        <v>0.93</v>
      </c>
      <c r="H858" s="8">
        <f>G858*F858</f>
        <v>5915.4612225600004</v>
      </c>
      <c r="I858" s="58">
        <v>44911</v>
      </c>
      <c r="J858" s="79" t="s">
        <v>269</v>
      </c>
      <c r="K858" s="556"/>
      <c r="L858" s="103">
        <f>H858</f>
        <v>5915.4612225600004</v>
      </c>
      <c r="M858" s="558"/>
      <c r="N858" s="111" t="s">
        <v>269</v>
      </c>
      <c r="O858" s="561"/>
      <c r="P858" s="120">
        <f>L858</f>
        <v>5915.4612225600004</v>
      </c>
      <c r="Q858" s="563"/>
      <c r="R858" s="15"/>
    </row>
    <row r="859" spans="1:18" s="16" customFormat="1" ht="72.75" customHeight="1" x14ac:dyDescent="0.25">
      <c r="A859" s="100" t="s">
        <v>593</v>
      </c>
      <c r="B859" s="409" t="s">
        <v>594</v>
      </c>
      <c r="C859" s="410"/>
      <c r="D859" s="137">
        <v>1285698771.27</v>
      </c>
      <c r="E859" s="78">
        <v>2020</v>
      </c>
      <c r="F859" s="8">
        <f>D859/(VLOOKUP(E859,$D$930:$E$963,2,FALSE))</f>
        <v>1311.0585773313196</v>
      </c>
      <c r="G859" s="2">
        <v>1</v>
      </c>
      <c r="H859" s="8">
        <f>G859*F859</f>
        <v>1311.0585773313196</v>
      </c>
      <c r="I859" s="58">
        <v>44180</v>
      </c>
      <c r="J859" s="79" t="s">
        <v>269</v>
      </c>
      <c r="K859" s="556"/>
      <c r="L859" s="103">
        <f>H859</f>
        <v>1311.0585773313196</v>
      </c>
      <c r="M859" s="558"/>
      <c r="N859" s="111" t="s">
        <v>269</v>
      </c>
      <c r="O859" s="561"/>
      <c r="P859" s="120"/>
      <c r="Q859" s="563"/>
      <c r="R859" s="15"/>
    </row>
    <row r="860" spans="1:18" s="16" customFormat="1" ht="41.25" customHeight="1" x14ac:dyDescent="0.25">
      <c r="A860" s="100" t="s">
        <v>595</v>
      </c>
      <c r="B860" s="409" t="s">
        <v>596</v>
      </c>
      <c r="C860" s="410"/>
      <c r="D860" s="137">
        <v>837418456</v>
      </c>
      <c r="E860" s="78">
        <v>2018</v>
      </c>
      <c r="F860" s="8">
        <f>D860/(VLOOKUP(E860,$D$930:$E$963,2,FALSE))</f>
        <v>1071.9066000035841</v>
      </c>
      <c r="G860" s="2">
        <v>0.99</v>
      </c>
      <c r="H860" s="8">
        <f>G860*F860</f>
        <v>1061.1875340035483</v>
      </c>
      <c r="I860" s="58">
        <v>43449</v>
      </c>
      <c r="J860" s="79" t="s">
        <v>269</v>
      </c>
      <c r="K860" s="556"/>
      <c r="L860" s="103">
        <f>H860</f>
        <v>1061.1875340035483</v>
      </c>
      <c r="M860" s="558"/>
      <c r="N860" s="111" t="s">
        <v>269</v>
      </c>
      <c r="O860" s="561"/>
      <c r="P860" s="120"/>
      <c r="Q860" s="563"/>
      <c r="R860" s="15"/>
    </row>
    <row r="861" spans="1:18" s="16" customFormat="1" ht="53.25" customHeight="1" x14ac:dyDescent="0.25">
      <c r="A861" s="100" t="s">
        <v>597</v>
      </c>
      <c r="B861" s="409" t="s">
        <v>598</v>
      </c>
      <c r="C861" s="410"/>
      <c r="D861" s="137">
        <v>2416276815</v>
      </c>
      <c r="E861" s="78">
        <v>2020</v>
      </c>
      <c r="F861" s="8">
        <f>D861/(VLOOKUP(E861,$D$930:$E$963,2,FALSE))</f>
        <v>2463.9367434281303</v>
      </c>
      <c r="G861" s="2">
        <v>0.99</v>
      </c>
      <c r="H861" s="8">
        <f>G861*F861</f>
        <v>2439.2973759938491</v>
      </c>
      <c r="I861" s="58">
        <v>44196</v>
      </c>
      <c r="J861" s="79" t="s">
        <v>269</v>
      </c>
      <c r="K861" s="401"/>
      <c r="L861" s="103">
        <f>H861</f>
        <v>2439.2973759938491</v>
      </c>
      <c r="M861" s="559"/>
      <c r="N861" s="111" t="s">
        <v>269</v>
      </c>
      <c r="O861" s="562"/>
      <c r="P861" s="120"/>
      <c r="Q861" s="563"/>
      <c r="R861" s="176"/>
    </row>
    <row r="862" spans="1:18" s="16" customFormat="1" ht="48" customHeight="1" x14ac:dyDescent="0.25">
      <c r="A862" s="186" t="s">
        <v>301</v>
      </c>
      <c r="B862" s="185"/>
      <c r="C862" s="185"/>
      <c r="D862" s="185"/>
      <c r="E862" s="185"/>
      <c r="F862" s="185"/>
      <c r="G862" s="184"/>
      <c r="H862" s="183">
        <f>SUM(H857:H861)</f>
        <v>15703.714092347716</v>
      </c>
      <c r="I862" s="182" t="s">
        <v>302</v>
      </c>
      <c r="J862" s="181"/>
      <c r="K862" s="181"/>
      <c r="L862" s="181"/>
      <c r="M862" s="180"/>
      <c r="N862" s="179"/>
      <c r="O862" s="179" t="str">
        <f>IF(P862&gt;O857,"CUMPLE","NO CUMPLE")</f>
        <v>CUMPLE</v>
      </c>
      <c r="P862" s="178">
        <f>SUM(P856:P861)</f>
        <v>5915.4612225600004</v>
      </c>
      <c r="Q862" s="563"/>
      <c r="R862" s="177" t="str">
        <f>+IF(AND(M857="CUMPLE",C853="CUMPLE",Q857="CUMPLE"),"HABILITADO","NO HABILITADO")</f>
        <v>HABILITADO</v>
      </c>
    </row>
    <row r="863" spans="1:18" ht="15.75" x14ac:dyDescent="0.25">
      <c r="A863" s="3"/>
      <c r="B863" s="3"/>
      <c r="C863" s="3"/>
      <c r="D863" s="3"/>
      <c r="E863" s="3"/>
      <c r="F863" s="3"/>
      <c r="G863" s="3"/>
      <c r="H863" s="3"/>
      <c r="I863" s="3"/>
      <c r="J863" s="3"/>
      <c r="K863" s="3"/>
      <c r="L863" s="3"/>
      <c r="M863" s="194"/>
      <c r="N863" s="4"/>
      <c r="O863" s="4"/>
      <c r="P863" s="4"/>
      <c r="Q863" s="4"/>
      <c r="R863" s="4"/>
    </row>
    <row r="864" spans="1:18" ht="30.75" customHeight="1" thickBot="1" x14ac:dyDescent="0.3">
      <c r="A864" s="436">
        <f>1+A849</f>
        <v>62</v>
      </c>
      <c r="B864" s="437"/>
      <c r="C864" s="437"/>
      <c r="D864" s="438"/>
      <c r="E864" s="439" t="str">
        <f>VLOOKUP(A864,'LISTA DE OFERENTES'!$A$4:$B$84,2,FALSE)</f>
        <v>CONSORCIO ADECUACIONES HICUM</v>
      </c>
      <c r="F864" s="440"/>
      <c r="G864" s="440"/>
      <c r="H864" s="440"/>
      <c r="I864" s="440"/>
      <c r="J864" s="440"/>
      <c r="K864" s="440"/>
      <c r="L864" s="440"/>
      <c r="M864" s="440"/>
      <c r="N864" s="440"/>
      <c r="O864" s="440"/>
      <c r="P864" s="440"/>
      <c r="Q864" s="440"/>
      <c r="R864" s="441"/>
    </row>
    <row r="865" spans="1:18" ht="40.5" customHeight="1" x14ac:dyDescent="0.25">
      <c r="A865" s="12" t="s">
        <v>273</v>
      </c>
      <c r="B865" s="48">
        <v>2</v>
      </c>
      <c r="C865" s="13" t="s">
        <v>274</v>
      </c>
      <c r="D865" s="44">
        <f>+$E$909</f>
        <v>3821.223606153846</v>
      </c>
      <c r="E865" s="442"/>
      <c r="F865" s="442"/>
      <c r="G865" s="442"/>
      <c r="H865" s="442"/>
      <c r="I865" s="442"/>
      <c r="J865" s="442"/>
      <c r="K865" s="442"/>
      <c r="L865" s="442"/>
      <c r="M865" s="442"/>
      <c r="N865" s="442"/>
      <c r="O865" s="442"/>
      <c r="P865" s="442"/>
      <c r="Q865" s="442"/>
      <c r="R865" s="443"/>
    </row>
    <row r="866" spans="1:18" ht="23.25" customHeight="1" x14ac:dyDescent="0.25">
      <c r="A866" s="446" t="s">
        <v>275</v>
      </c>
      <c r="B866" s="447"/>
      <c r="C866" s="99">
        <f>IF(B865&lt;3,0.75,IF(B865&lt;5,1.2,1.5))</f>
        <v>0.75</v>
      </c>
      <c r="D866" s="98">
        <f>$D$909*C866</f>
        <v>2865.9177046153845</v>
      </c>
      <c r="E866" s="442"/>
      <c r="F866" s="442"/>
      <c r="G866" s="442"/>
      <c r="H866" s="442"/>
      <c r="I866" s="442"/>
      <c r="J866" s="442"/>
      <c r="K866" s="442"/>
      <c r="L866" s="442"/>
      <c r="M866" s="442"/>
      <c r="N866" s="442"/>
      <c r="O866" s="442"/>
      <c r="P866" s="442"/>
      <c r="Q866" s="442"/>
      <c r="R866" s="443"/>
    </row>
    <row r="867" spans="1:18" ht="34.5" customHeight="1" x14ac:dyDescent="0.25">
      <c r="A867" s="446" t="s">
        <v>276</v>
      </c>
      <c r="B867" s="447"/>
      <c r="C867" s="448">
        <v>45625</v>
      </c>
      <c r="D867" s="449"/>
      <c r="E867" s="442"/>
      <c r="F867" s="442"/>
      <c r="G867" s="442"/>
      <c r="H867" s="442"/>
      <c r="I867" s="442"/>
      <c r="J867" s="442"/>
      <c r="K867" s="442"/>
      <c r="L867" s="442"/>
      <c r="M867" s="442"/>
      <c r="N867" s="442"/>
      <c r="O867" s="442"/>
      <c r="P867" s="442"/>
      <c r="Q867" s="442"/>
      <c r="R867" s="443"/>
    </row>
    <row r="868" spans="1:18" ht="33" customHeight="1" thickBot="1" x14ac:dyDescent="0.3">
      <c r="A868" s="450" t="s">
        <v>277</v>
      </c>
      <c r="B868" s="451"/>
      <c r="C868" s="452" t="str">
        <f>+IF(H875&gt;D866,"CUMPLE","NO CUMPLE")</f>
        <v>CUMPLE</v>
      </c>
      <c r="D868" s="453"/>
      <c r="E868" s="444"/>
      <c r="F868" s="444"/>
      <c r="G868" s="444"/>
      <c r="H868" s="444"/>
      <c r="I868" s="444"/>
      <c r="J868" s="444"/>
      <c r="K868" s="444"/>
      <c r="L868" s="444"/>
      <c r="M868" s="444"/>
      <c r="N868" s="444"/>
      <c r="O868" s="444"/>
      <c r="P868" s="444"/>
      <c r="Q868" s="444"/>
      <c r="R868" s="445"/>
    </row>
    <row r="869" spans="1:18" ht="55.5" customHeight="1" thickBot="1" x14ac:dyDescent="0.3">
      <c r="A869" s="497" t="s">
        <v>278</v>
      </c>
      <c r="B869" s="498"/>
      <c r="C869" s="498"/>
      <c r="D869" s="498"/>
      <c r="E869" s="498"/>
      <c r="F869" s="498"/>
      <c r="G869" s="498"/>
      <c r="H869" s="499"/>
      <c r="I869" s="124" t="s">
        <v>279</v>
      </c>
      <c r="J869" s="124" t="s">
        <v>280</v>
      </c>
      <c r="K869" s="495" t="s">
        <v>281</v>
      </c>
      <c r="L869" s="496"/>
      <c r="M869" s="463" t="s">
        <v>282</v>
      </c>
      <c r="N869" s="463" t="s">
        <v>283</v>
      </c>
      <c r="O869" s="478" t="s">
        <v>284</v>
      </c>
      <c r="P869" s="479"/>
      <c r="Q869" s="463" t="s">
        <v>285</v>
      </c>
      <c r="R869" s="470" t="s">
        <v>286</v>
      </c>
    </row>
    <row r="870" spans="1:18" ht="110.25" customHeight="1" thickBot="1" x14ac:dyDescent="0.3">
      <c r="A870" s="121" t="s">
        <v>287</v>
      </c>
      <c r="B870" s="472" t="s">
        <v>288</v>
      </c>
      <c r="C870" s="473"/>
      <c r="D870" s="123" t="s">
        <v>289</v>
      </c>
      <c r="E870" s="123" t="s">
        <v>290</v>
      </c>
      <c r="F870" s="123" t="s">
        <v>291</v>
      </c>
      <c r="G870" s="122" t="s">
        <v>292</v>
      </c>
      <c r="H870" s="122" t="s">
        <v>293</v>
      </c>
      <c r="I870" s="127" t="s">
        <v>294</v>
      </c>
      <c r="J870" s="127" t="s">
        <v>295</v>
      </c>
      <c r="K870" s="125"/>
      <c r="L870" s="126" t="s">
        <v>296</v>
      </c>
      <c r="M870" s="464"/>
      <c r="N870" s="464"/>
      <c r="O870" s="480"/>
      <c r="P870" s="481"/>
      <c r="Q870" s="464"/>
      <c r="R870" s="471"/>
    </row>
    <row r="871" spans="1:18" ht="15.75" customHeight="1" x14ac:dyDescent="0.25">
      <c r="A871" s="113" t="str">
        <f>VLOOKUP(A864,'LISTA DE OFERENTES'!$A$4:$H$84,5,FALSE)</f>
        <v xml:space="preserve">HINCA SAS - 50% </v>
      </c>
      <c r="B871" s="114"/>
      <c r="C871" s="114"/>
      <c r="D871" s="114"/>
      <c r="E871" s="114"/>
      <c r="F871" s="114"/>
      <c r="G871" s="114"/>
      <c r="H871" s="114"/>
      <c r="I871" s="114"/>
      <c r="J871" s="114"/>
      <c r="K871" s="476">
        <f>$D$909/2</f>
        <v>1910.611803076923</v>
      </c>
      <c r="L871" s="115"/>
      <c r="M871" s="493" t="s">
        <v>269</v>
      </c>
      <c r="N871" s="116"/>
      <c r="O871" s="482">
        <f>$D$909*0.5</f>
        <v>1910.611803076923</v>
      </c>
      <c r="P871" s="119"/>
      <c r="Q871" s="465" t="s">
        <v>269</v>
      </c>
      <c r="R871" s="117"/>
    </row>
    <row r="872" spans="1:18" s="16" customFormat="1" ht="93.75" customHeight="1" x14ac:dyDescent="0.25">
      <c r="A872" s="289" t="s">
        <v>599</v>
      </c>
      <c r="B872" s="459" t="s">
        <v>600</v>
      </c>
      <c r="C872" s="460"/>
      <c r="D872" s="137">
        <v>1580122949</v>
      </c>
      <c r="E872" s="78">
        <v>2021</v>
      </c>
      <c r="F872" s="8">
        <f>D872/(VLOOKUP(E872,$D$930:$E$963,2,FALSE))</f>
        <v>1739.215992717875</v>
      </c>
      <c r="G872" s="2">
        <v>1</v>
      </c>
      <c r="H872" s="8">
        <f>G872*F872</f>
        <v>1739.215992717875</v>
      </c>
      <c r="I872" s="58">
        <v>44498</v>
      </c>
      <c r="J872" s="79" t="s">
        <v>269</v>
      </c>
      <c r="K872" s="477"/>
      <c r="L872" s="103">
        <f>H872</f>
        <v>1739.215992717875</v>
      </c>
      <c r="M872" s="494"/>
      <c r="N872" s="111" t="s">
        <v>270</v>
      </c>
      <c r="O872" s="483"/>
      <c r="P872" s="120">
        <f>L872</f>
        <v>1739.215992717875</v>
      </c>
      <c r="Q872" s="465"/>
      <c r="R872" s="15"/>
    </row>
    <row r="873" spans="1:18" ht="32.25" customHeight="1" x14ac:dyDescent="0.25">
      <c r="A873" s="113" t="str">
        <f>VLOOKUP(A864,'LISTA DE OFERENTES'!$A$4:$H$84,6,FALSE)</f>
        <v>CUMBRE ASOCIADOS
LIMITADA-50%</v>
      </c>
      <c r="B873" s="114"/>
      <c r="C873" s="114"/>
      <c r="D873" s="114"/>
      <c r="E873" s="114"/>
      <c r="F873" s="114"/>
      <c r="G873" s="114"/>
      <c r="H873" s="114"/>
      <c r="I873" s="114"/>
      <c r="J873" s="114"/>
      <c r="K873" s="477"/>
      <c r="L873" s="115"/>
      <c r="M873" s="494"/>
      <c r="N873" s="116"/>
      <c r="O873" s="483"/>
      <c r="P873" s="119"/>
      <c r="Q873" s="465"/>
      <c r="R873" s="117"/>
    </row>
    <row r="874" spans="1:18" s="16" customFormat="1" ht="60" customHeight="1" x14ac:dyDescent="0.25">
      <c r="A874" s="100" t="s">
        <v>601</v>
      </c>
      <c r="B874" s="474" t="s">
        <v>602</v>
      </c>
      <c r="C874" s="475"/>
      <c r="D874" s="137">
        <v>6267769799</v>
      </c>
      <c r="E874" s="78">
        <v>2021</v>
      </c>
      <c r="F874" s="8">
        <f>D874/(VLOOKUP(E874,$D$930:$E$963,2,FALSE))</f>
        <v>6898.8337141699849</v>
      </c>
      <c r="G874" s="2">
        <v>0.5</v>
      </c>
      <c r="H874" s="8">
        <f>G874*F874</f>
        <v>3449.4168570849924</v>
      </c>
      <c r="I874" s="58">
        <v>44488</v>
      </c>
      <c r="J874" s="79" t="s">
        <v>269</v>
      </c>
      <c r="K874" s="477"/>
      <c r="L874" s="103">
        <f>H874</f>
        <v>3449.4168570849924</v>
      </c>
      <c r="M874" s="494"/>
      <c r="N874" s="111" t="s">
        <v>269</v>
      </c>
      <c r="O874" s="483"/>
      <c r="P874" s="120">
        <f>L874</f>
        <v>3449.4168570849924</v>
      </c>
      <c r="Q874" s="465"/>
      <c r="R874" s="15"/>
    </row>
    <row r="875" spans="1:18" s="16" customFormat="1" ht="48" customHeight="1" thickBot="1" x14ac:dyDescent="0.3">
      <c r="A875" s="467" t="s">
        <v>301</v>
      </c>
      <c r="B875" s="468"/>
      <c r="C875" s="468"/>
      <c r="D875" s="468"/>
      <c r="E875" s="468"/>
      <c r="F875" s="468"/>
      <c r="G875" s="469"/>
      <c r="H875" s="45">
        <f>SUM(H872:H874)</f>
        <v>5188.632849802867</v>
      </c>
      <c r="I875" s="461" t="s">
        <v>302</v>
      </c>
      <c r="J875" s="462"/>
      <c r="K875" s="462"/>
      <c r="L875" s="462"/>
      <c r="M875" s="112"/>
      <c r="N875" s="108"/>
      <c r="O875" s="108" t="str">
        <f>IF(P875&gt;O871,"CUMPLE","NO CUMPLE")</f>
        <v>CUMPLE</v>
      </c>
      <c r="P875" s="118">
        <f>SUM(P871:P874)</f>
        <v>5188.632849802867</v>
      </c>
      <c r="Q875" s="466"/>
      <c r="R875" s="102" t="str">
        <f>+IF(AND(M871="CUMPLE",C868="CUMPLE",Q871="CUMPLE"),"HABILITADO","NO HABILITADO")</f>
        <v>HABILITADO</v>
      </c>
    </row>
    <row r="876" spans="1:18" ht="15.75" x14ac:dyDescent="0.25">
      <c r="A876" s="3"/>
      <c r="B876" s="3"/>
      <c r="C876" s="3"/>
      <c r="D876" s="3"/>
      <c r="E876" s="3"/>
      <c r="F876" s="3"/>
      <c r="G876" s="3"/>
      <c r="H876" s="3"/>
      <c r="I876" s="3"/>
      <c r="J876" s="3"/>
      <c r="K876" s="3"/>
      <c r="L876" s="3"/>
      <c r="M876" s="3"/>
      <c r="N876" s="4"/>
      <c r="O876" s="4"/>
      <c r="P876" s="4"/>
      <c r="Q876" s="4"/>
      <c r="R876" s="4"/>
    </row>
    <row r="877" spans="1:18" ht="15.75" x14ac:dyDescent="0.25">
      <c r="A877" s="3"/>
      <c r="B877" s="3"/>
      <c r="C877" s="3"/>
      <c r="D877" s="3"/>
      <c r="E877" s="3"/>
      <c r="F877" s="3"/>
      <c r="G877" s="3"/>
      <c r="H877" s="3"/>
      <c r="I877" s="3"/>
      <c r="J877" s="3"/>
      <c r="K877" s="3"/>
      <c r="L877" s="3"/>
      <c r="M877" s="3"/>
      <c r="N877" s="4"/>
      <c r="O877" s="4"/>
      <c r="P877" s="4"/>
      <c r="Q877" s="4"/>
      <c r="R877" s="4"/>
    </row>
    <row r="878" spans="1:18" ht="15.75" x14ac:dyDescent="0.25">
      <c r="A878" s="3"/>
      <c r="B878" s="3"/>
      <c r="C878" s="3"/>
      <c r="D878" s="3"/>
      <c r="E878" s="3"/>
      <c r="F878" s="3"/>
      <c r="G878" s="3"/>
      <c r="H878" s="3"/>
      <c r="I878" s="3"/>
      <c r="J878" s="3"/>
      <c r="K878" s="3"/>
      <c r="L878" s="3"/>
      <c r="M878" s="3"/>
      <c r="N878" s="4"/>
      <c r="O878" s="4"/>
      <c r="P878" s="4"/>
      <c r="Q878" s="4"/>
      <c r="R878" s="4"/>
    </row>
    <row r="879" spans="1:18" ht="36" customHeight="1" x14ac:dyDescent="0.25">
      <c r="A879" s="418">
        <f>1+A864</f>
        <v>63</v>
      </c>
      <c r="B879" s="419"/>
      <c r="C879" s="419"/>
      <c r="D879" s="420"/>
      <c r="E879" s="421" t="str">
        <f>VLOOKUP(A879,'LISTA DE OFERENTES'!$A$4:$B$84,2,FALSE)</f>
        <v xml:space="preserve">CONSORCIO SALONES ENGATIVA 2025 </v>
      </c>
      <c r="F879" s="422"/>
      <c r="G879" s="422"/>
      <c r="H879" s="422"/>
      <c r="I879" s="422"/>
      <c r="J879" s="422"/>
      <c r="K879" s="422"/>
      <c r="L879" s="422"/>
      <c r="M879" s="422"/>
      <c r="N879" s="422"/>
      <c r="O879" s="422"/>
      <c r="P879" s="422"/>
      <c r="Q879" s="422"/>
      <c r="R879" s="423"/>
    </row>
    <row r="880" spans="1:18" ht="26.25" customHeight="1" x14ac:dyDescent="0.25">
      <c r="A880" s="218" t="s">
        <v>273</v>
      </c>
      <c r="B880" s="219">
        <v>5</v>
      </c>
      <c r="C880" s="220" t="s">
        <v>274</v>
      </c>
      <c r="D880" s="221">
        <f>+$E$909</f>
        <v>3821.223606153846</v>
      </c>
      <c r="E880" s="424"/>
      <c r="F880" s="424"/>
      <c r="G880" s="424"/>
      <c r="H880" s="424"/>
      <c r="I880" s="424"/>
      <c r="J880" s="424"/>
      <c r="K880" s="424"/>
      <c r="L880" s="424"/>
      <c r="M880" s="424"/>
      <c r="N880" s="424"/>
      <c r="O880" s="424"/>
      <c r="P880" s="424"/>
      <c r="Q880" s="424"/>
      <c r="R880" s="425"/>
    </row>
    <row r="881" spans="1:22" ht="23.25" customHeight="1" x14ac:dyDescent="0.25">
      <c r="A881" s="428" t="s">
        <v>275</v>
      </c>
      <c r="B881" s="429"/>
      <c r="C881" s="222">
        <f>IF(B880&lt;3,0.75,IF(B880&lt;5,1.2,1.5))</f>
        <v>1.5</v>
      </c>
      <c r="D881" s="223">
        <f>$D$909*C881</f>
        <v>5731.8354092307691</v>
      </c>
      <c r="E881" s="424"/>
      <c r="F881" s="424"/>
      <c r="G881" s="424"/>
      <c r="H881" s="424"/>
      <c r="I881" s="424"/>
      <c r="J881" s="424"/>
      <c r="K881" s="424"/>
      <c r="L881" s="424"/>
      <c r="M881" s="424"/>
      <c r="N881" s="424"/>
      <c r="O881" s="424"/>
      <c r="P881" s="424"/>
      <c r="Q881" s="424"/>
      <c r="R881" s="425"/>
    </row>
    <row r="882" spans="1:22" ht="15.75" customHeight="1" x14ac:dyDescent="0.25">
      <c r="A882" s="428" t="s">
        <v>276</v>
      </c>
      <c r="B882" s="429"/>
      <c r="C882" s="430">
        <v>45625</v>
      </c>
      <c r="D882" s="431"/>
      <c r="E882" s="424"/>
      <c r="F882" s="424"/>
      <c r="G882" s="424"/>
      <c r="H882" s="424"/>
      <c r="I882" s="424"/>
      <c r="J882" s="424"/>
      <c r="K882" s="424"/>
      <c r="L882" s="424"/>
      <c r="M882" s="424"/>
      <c r="N882" s="424"/>
      <c r="O882" s="424"/>
      <c r="P882" s="424"/>
      <c r="Q882" s="424"/>
      <c r="R882" s="425"/>
    </row>
    <row r="883" spans="1:22" ht="23.25" customHeight="1" x14ac:dyDescent="0.25">
      <c r="A883" s="432" t="s">
        <v>277</v>
      </c>
      <c r="B883" s="433"/>
      <c r="C883" s="434" t="str">
        <f>+IF(H888&gt;D881,"CUMPLE","NO CUMPLE")</f>
        <v>CUMPLE</v>
      </c>
      <c r="D883" s="435"/>
      <c r="E883" s="426"/>
      <c r="F883" s="426"/>
      <c r="G883" s="426"/>
      <c r="H883" s="426"/>
      <c r="I883" s="426"/>
      <c r="J883" s="426"/>
      <c r="K883" s="426"/>
      <c r="L883" s="426"/>
      <c r="M883" s="426"/>
      <c r="N883" s="426"/>
      <c r="O883" s="426"/>
      <c r="P883" s="426"/>
      <c r="Q883" s="426"/>
      <c r="R883" s="427"/>
    </row>
    <row r="884" spans="1:22" ht="51" customHeight="1" x14ac:dyDescent="0.25">
      <c r="A884" s="454" t="s">
        <v>278</v>
      </c>
      <c r="B884" s="455"/>
      <c r="C884" s="455"/>
      <c r="D884" s="455"/>
      <c r="E884" s="455"/>
      <c r="F884" s="455"/>
      <c r="G884" s="455"/>
      <c r="H884" s="456"/>
      <c r="I884" s="224" t="s">
        <v>279</v>
      </c>
      <c r="J884" s="224" t="s">
        <v>280</v>
      </c>
      <c r="K884" s="457" t="s">
        <v>281</v>
      </c>
      <c r="L884" s="458"/>
      <c r="M884" s="391" t="s">
        <v>282</v>
      </c>
      <c r="N884" s="391" t="s">
        <v>283</v>
      </c>
      <c r="O884" s="393" t="s">
        <v>284</v>
      </c>
      <c r="P884" s="394"/>
      <c r="Q884" s="391" t="s">
        <v>285</v>
      </c>
      <c r="R884" s="397" t="s">
        <v>286</v>
      </c>
    </row>
    <row r="885" spans="1:22" ht="100.5" customHeight="1" x14ac:dyDescent="0.25">
      <c r="A885" s="225" t="s">
        <v>287</v>
      </c>
      <c r="B885" s="399" t="s">
        <v>288</v>
      </c>
      <c r="C885" s="400"/>
      <c r="D885" s="227" t="s">
        <v>289</v>
      </c>
      <c r="E885" s="227" t="s">
        <v>290</v>
      </c>
      <c r="F885" s="227" t="s">
        <v>291</v>
      </c>
      <c r="G885" s="226" t="s">
        <v>292</v>
      </c>
      <c r="H885" s="226" t="s">
        <v>293</v>
      </c>
      <c r="I885" s="228" t="s">
        <v>294</v>
      </c>
      <c r="J885" s="228" t="s">
        <v>295</v>
      </c>
      <c r="K885" s="229"/>
      <c r="L885" s="230" t="s">
        <v>296</v>
      </c>
      <c r="M885" s="392"/>
      <c r="N885" s="392"/>
      <c r="O885" s="395"/>
      <c r="P885" s="396"/>
      <c r="Q885" s="392"/>
      <c r="R885" s="398"/>
    </row>
    <row r="886" spans="1:22" ht="15.75" customHeight="1" x14ac:dyDescent="0.25">
      <c r="A886" s="170" t="str">
        <f>VLOOKUP(A879,'LISTA DE OFERENTES'!$A$4:$H$84,5,FALSE)</f>
        <v>CONSTRUCCIONES GOLDEN BQ SAS - 90%</v>
      </c>
      <c r="B886" s="165"/>
      <c r="C886" s="165"/>
      <c r="D886" s="165"/>
      <c r="E886" s="165"/>
      <c r="F886" s="165"/>
      <c r="G886" s="165"/>
      <c r="H886" s="165"/>
      <c r="I886" s="165"/>
      <c r="J886" s="165"/>
      <c r="K886" s="401">
        <f>$D$909/2</f>
        <v>1910.611803076923</v>
      </c>
      <c r="L886" s="171"/>
      <c r="M886" s="403" t="s">
        <v>269</v>
      </c>
      <c r="N886" s="172"/>
      <c r="O886" s="405">
        <f>$D$909*0.5</f>
        <v>1910.611803076923</v>
      </c>
      <c r="P886" s="173"/>
      <c r="Q886" s="407" t="s">
        <v>269</v>
      </c>
      <c r="R886" s="174"/>
    </row>
    <row r="887" spans="1:22" ht="60" x14ac:dyDescent="0.25">
      <c r="A887" s="289" t="s">
        <v>603</v>
      </c>
      <c r="B887" s="459" t="s">
        <v>604</v>
      </c>
      <c r="C887" s="460"/>
      <c r="D887" s="175">
        <v>15767814898</v>
      </c>
      <c r="E887" s="187">
        <v>2021</v>
      </c>
      <c r="F887" s="167">
        <f>D887/(VLOOKUP(E887,$D$930:$E$963,2,FALSE))</f>
        <v>17355.381021566802</v>
      </c>
      <c r="G887" s="168">
        <v>0.5</v>
      </c>
      <c r="H887" s="167">
        <f>G887*F887</f>
        <v>8677.6905107834009</v>
      </c>
      <c r="I887" s="169">
        <v>44550</v>
      </c>
      <c r="J887" s="166" t="s">
        <v>269</v>
      </c>
      <c r="K887" s="402"/>
      <c r="L887" s="207">
        <f>H887</f>
        <v>8677.6905107834009</v>
      </c>
      <c r="M887" s="404"/>
      <c r="N887" s="208" t="s">
        <v>269</v>
      </c>
      <c r="O887" s="406"/>
      <c r="P887" s="209">
        <f>L887</f>
        <v>8677.6905107834009</v>
      </c>
      <c r="Q887" s="407"/>
      <c r="R887" s="176"/>
      <c r="S887" s="16"/>
      <c r="T887" s="16"/>
      <c r="U887" s="16"/>
      <c r="V887" s="16"/>
    </row>
    <row r="888" spans="1:22" ht="30" x14ac:dyDescent="0.25">
      <c r="A888" s="413" t="s">
        <v>301</v>
      </c>
      <c r="B888" s="414"/>
      <c r="C888" s="414"/>
      <c r="D888" s="414"/>
      <c r="E888" s="414"/>
      <c r="F888" s="414"/>
      <c r="G888" s="415"/>
      <c r="H888" s="183">
        <f>SUM(H887:H887)</f>
        <v>8677.6905107834009</v>
      </c>
      <c r="I888" s="416" t="s">
        <v>302</v>
      </c>
      <c r="J888" s="417"/>
      <c r="K888" s="417"/>
      <c r="L888" s="417"/>
      <c r="M888" s="180"/>
      <c r="N888" s="179"/>
      <c r="O888" s="179" t="str">
        <f>IF(P888&gt;O886,"CUMPLE","NO CUMPLE")</f>
        <v>CUMPLE</v>
      </c>
      <c r="P888" s="178">
        <f>SUM(P886:P887)</f>
        <v>8677.6905107834009</v>
      </c>
      <c r="Q888" s="408"/>
      <c r="R888" s="177" t="str">
        <f>+IF(AND(M886="CUMPLE",C883="CUMPLE",Q886="CUMPLE"),"HABILITADO","NO HABILITADO")</f>
        <v>HABILITADO</v>
      </c>
      <c r="S888" s="16"/>
      <c r="T888" s="16"/>
      <c r="U888" s="16"/>
      <c r="V888" s="16"/>
    </row>
    <row r="889" spans="1:22" ht="15.75" x14ac:dyDescent="0.25">
      <c r="A889" s="3"/>
      <c r="B889" s="3"/>
      <c r="C889" s="3"/>
      <c r="D889" s="3"/>
      <c r="E889" s="3"/>
      <c r="F889" s="3"/>
      <c r="G889" s="3"/>
      <c r="H889" s="3"/>
      <c r="I889" s="3"/>
      <c r="J889" s="3"/>
      <c r="K889" s="3"/>
      <c r="L889" s="3"/>
      <c r="M889" s="3"/>
      <c r="N889" s="4"/>
      <c r="O889" s="4"/>
      <c r="P889" s="4"/>
      <c r="Q889" s="4"/>
      <c r="R889" s="4"/>
    </row>
    <row r="890" spans="1:22" ht="15.75" x14ac:dyDescent="0.25">
      <c r="A890" s="3"/>
      <c r="B890" s="3"/>
      <c r="C890" s="3"/>
      <c r="D890" s="3"/>
      <c r="E890" s="3"/>
      <c r="F890" s="3"/>
      <c r="G890" s="3"/>
      <c r="H890" s="3"/>
      <c r="I890" s="3"/>
      <c r="J890" s="3"/>
      <c r="K890" s="3"/>
      <c r="L890" s="3"/>
      <c r="M890" s="3"/>
      <c r="N890" s="4"/>
      <c r="O890" s="4"/>
      <c r="P890" s="4"/>
      <c r="Q890" s="4"/>
      <c r="R890" s="4"/>
    </row>
    <row r="891" spans="1:22" ht="15.75" x14ac:dyDescent="0.25">
      <c r="A891" s="3"/>
      <c r="B891" s="3"/>
      <c r="C891" s="3"/>
      <c r="D891" s="3"/>
      <c r="E891" s="3"/>
      <c r="F891" s="3"/>
      <c r="G891" s="3"/>
      <c r="H891" s="3"/>
      <c r="I891" s="3"/>
      <c r="J891" s="3"/>
      <c r="K891" s="3"/>
      <c r="L891" s="3"/>
      <c r="M891" s="3"/>
      <c r="N891" s="4"/>
      <c r="O891" s="4"/>
      <c r="P891" s="4"/>
      <c r="Q891" s="4"/>
      <c r="R891" s="4"/>
    </row>
    <row r="892" spans="1:22" ht="15.75" x14ac:dyDescent="0.25">
      <c r="A892" s="3"/>
      <c r="B892" s="3"/>
      <c r="C892" s="3"/>
      <c r="D892" s="3"/>
      <c r="E892" s="3"/>
      <c r="F892" s="3"/>
      <c r="G892" s="3"/>
      <c r="H892" s="3"/>
      <c r="I892" s="3"/>
      <c r="J892" s="3"/>
      <c r="K892" s="3"/>
      <c r="L892" s="3"/>
      <c r="M892" s="3"/>
      <c r="N892" s="4"/>
      <c r="O892" s="4"/>
      <c r="P892" s="4"/>
      <c r="Q892" s="4"/>
      <c r="R892" s="4"/>
    </row>
    <row r="893" spans="1:22" ht="15.75" x14ac:dyDescent="0.25">
      <c r="A893" s="3"/>
      <c r="B893" s="3"/>
      <c r="C893" s="128"/>
      <c r="D893" s="3"/>
      <c r="E893" s="3"/>
      <c r="F893" s="3"/>
      <c r="G893" s="3"/>
      <c r="H893" s="3"/>
      <c r="I893" s="3"/>
      <c r="J893" s="3"/>
      <c r="K893" s="3"/>
      <c r="L893" s="3"/>
      <c r="M893" s="3"/>
      <c r="N893" s="4"/>
      <c r="O893" s="4"/>
      <c r="P893" s="4"/>
      <c r="Q893" s="4"/>
      <c r="R893" s="4"/>
    </row>
    <row r="894" spans="1:22" ht="15.75" x14ac:dyDescent="0.25">
      <c r="A894" s="3"/>
      <c r="B894" s="3"/>
      <c r="C894" s="3"/>
      <c r="D894" s="3"/>
      <c r="E894" s="3"/>
      <c r="F894" s="3"/>
      <c r="G894" s="3"/>
      <c r="H894" s="3"/>
      <c r="I894" s="3"/>
      <c r="J894" s="3"/>
      <c r="K894" s="3"/>
      <c r="L894" s="3"/>
      <c r="M894" s="3"/>
      <c r="N894" s="4"/>
      <c r="O894" s="4"/>
      <c r="P894" s="4"/>
      <c r="Q894" s="4"/>
      <c r="R894" s="4"/>
    </row>
    <row r="895" spans="1:22" ht="15.75" x14ac:dyDescent="0.25">
      <c r="A895" s="3"/>
      <c r="B895" s="3"/>
      <c r="C895" s="3"/>
      <c r="D895" s="3"/>
      <c r="E895" s="3"/>
      <c r="F895" s="3"/>
      <c r="G895" s="3"/>
      <c r="H895" s="3"/>
      <c r="I895" s="3"/>
      <c r="J895" s="3"/>
      <c r="K895" s="3"/>
      <c r="L895" s="3"/>
      <c r="M895" s="3"/>
      <c r="N895" s="4"/>
      <c r="O895" s="4"/>
      <c r="P895" s="4"/>
      <c r="Q895" s="4"/>
      <c r="R895" s="4"/>
    </row>
    <row r="896" spans="1:22" ht="15.75" x14ac:dyDescent="0.25">
      <c r="A896" s="3"/>
      <c r="B896" s="3"/>
      <c r="C896" s="3"/>
      <c r="D896" s="3"/>
      <c r="E896" s="3"/>
      <c r="F896" s="3"/>
      <c r="G896" s="3"/>
      <c r="H896" s="3"/>
      <c r="I896" s="3"/>
      <c r="J896" s="3"/>
      <c r="K896" s="3"/>
      <c r="L896" s="3"/>
      <c r="M896" s="3"/>
      <c r="N896" s="4"/>
      <c r="O896" s="4"/>
      <c r="P896" s="4"/>
      <c r="Q896" s="4"/>
      <c r="R896" s="4"/>
    </row>
    <row r="897" spans="1:18" ht="15.75" x14ac:dyDescent="0.25">
      <c r="A897" s="3"/>
      <c r="B897" s="3"/>
      <c r="C897" s="3"/>
      <c r="D897" s="3"/>
      <c r="E897" s="3"/>
      <c r="F897" s="3"/>
      <c r="G897" s="3"/>
      <c r="H897" s="3"/>
      <c r="I897" s="3"/>
      <c r="J897" s="3"/>
      <c r="K897" s="3"/>
      <c r="L897" s="3"/>
      <c r="M897" s="3"/>
      <c r="N897" s="4"/>
      <c r="O897" s="4"/>
      <c r="P897" s="4"/>
      <c r="Q897" s="4"/>
      <c r="R897" s="4"/>
    </row>
    <row r="898" spans="1:18" ht="15.75" x14ac:dyDescent="0.25">
      <c r="A898" s="3"/>
      <c r="B898" s="3"/>
      <c r="C898" s="3"/>
      <c r="D898" s="3"/>
      <c r="E898" s="3"/>
      <c r="F898" s="3"/>
      <c r="G898" s="3"/>
      <c r="H898" s="3"/>
      <c r="I898" s="3"/>
      <c r="J898" s="3"/>
      <c r="K898" s="3"/>
      <c r="L898" s="3"/>
      <c r="M898" s="3"/>
      <c r="N898" s="4"/>
      <c r="O898" s="4"/>
      <c r="P898" s="4"/>
      <c r="Q898" s="4"/>
      <c r="R898" s="4"/>
    </row>
    <row r="899" spans="1:18" ht="15.75" x14ac:dyDescent="0.25">
      <c r="A899" s="3"/>
      <c r="B899" s="3"/>
      <c r="C899" s="3"/>
      <c r="D899" s="3"/>
      <c r="E899" s="3"/>
      <c r="F899" s="3"/>
      <c r="G899" s="3"/>
      <c r="H899" s="3"/>
      <c r="I899" s="3"/>
      <c r="J899" s="3"/>
      <c r="K899" s="3"/>
      <c r="L899" s="3"/>
      <c r="M899" s="3"/>
      <c r="N899" s="4"/>
      <c r="O899" s="4"/>
      <c r="P899" s="4"/>
      <c r="Q899" s="4"/>
      <c r="R899" s="4"/>
    </row>
    <row r="900" spans="1:18" ht="15.75" x14ac:dyDescent="0.25">
      <c r="A900" s="3"/>
      <c r="B900" s="3"/>
      <c r="C900" s="3"/>
      <c r="D900" s="3"/>
      <c r="E900" s="3"/>
      <c r="F900" s="3"/>
      <c r="G900" s="3"/>
      <c r="H900" s="3"/>
      <c r="I900" s="3"/>
      <c r="J900" s="3"/>
      <c r="K900" s="3"/>
      <c r="L900" s="3"/>
      <c r="M900" s="3"/>
      <c r="N900" s="4"/>
      <c r="O900" s="4"/>
      <c r="P900" s="4"/>
      <c r="Q900" s="4"/>
      <c r="R900" s="4"/>
    </row>
    <row r="901" spans="1:18" ht="15.75" x14ac:dyDescent="0.25">
      <c r="A901" s="3"/>
      <c r="B901" s="3"/>
      <c r="C901" s="3"/>
      <c r="D901" s="3"/>
      <c r="E901" s="3"/>
      <c r="F901" s="3"/>
      <c r="G901" s="3"/>
      <c r="H901" s="3"/>
      <c r="I901" s="3"/>
      <c r="J901" s="3"/>
      <c r="K901" s="3"/>
      <c r="L901" s="3"/>
      <c r="M901" s="3"/>
      <c r="N901" s="4"/>
      <c r="O901" s="4"/>
      <c r="P901" s="4"/>
      <c r="Q901" s="4"/>
      <c r="R901" s="4"/>
    </row>
    <row r="902" spans="1:18" ht="15.75" x14ac:dyDescent="0.25">
      <c r="A902" s="3"/>
      <c r="B902" s="3"/>
      <c r="C902" s="3"/>
      <c r="D902" s="3"/>
      <c r="E902" s="3"/>
      <c r="F902" s="3"/>
      <c r="G902" s="3"/>
      <c r="H902" s="3"/>
      <c r="I902" s="3"/>
      <c r="J902" s="3"/>
      <c r="K902" s="3"/>
      <c r="L902" s="3"/>
      <c r="M902" s="3"/>
      <c r="N902" s="4"/>
      <c r="O902" s="4"/>
      <c r="P902" s="4"/>
      <c r="Q902" s="4"/>
      <c r="R902" s="4"/>
    </row>
    <row r="903" spans="1:18" ht="15.75" x14ac:dyDescent="0.25">
      <c r="A903" s="3"/>
      <c r="B903" s="3"/>
      <c r="C903" s="3"/>
      <c r="D903" s="3"/>
      <c r="E903" s="3"/>
      <c r="F903" s="3"/>
      <c r="G903" s="3"/>
      <c r="H903" s="3"/>
      <c r="I903" s="3"/>
      <c r="J903" s="3"/>
      <c r="K903" s="3"/>
      <c r="L903" s="3"/>
      <c r="M903" s="3"/>
      <c r="N903" s="4"/>
      <c r="O903" s="4"/>
      <c r="P903" s="4"/>
      <c r="Q903" s="4"/>
      <c r="R903" s="4"/>
    </row>
    <row r="904" spans="1:18" ht="15.75" x14ac:dyDescent="0.25">
      <c r="A904" s="3"/>
      <c r="B904" s="3"/>
      <c r="C904" s="3"/>
      <c r="D904" s="3"/>
      <c r="E904" s="3"/>
      <c r="F904" s="3"/>
      <c r="G904" s="3"/>
      <c r="H904" s="3"/>
      <c r="I904" s="3"/>
      <c r="J904" s="3"/>
      <c r="K904" s="3"/>
      <c r="L904" s="3"/>
      <c r="M904" s="3"/>
      <c r="N904" s="4"/>
      <c r="O904" s="4"/>
      <c r="P904" s="4"/>
      <c r="Q904" s="4"/>
      <c r="R904" s="4"/>
    </row>
    <row r="905" spans="1:18" ht="15.75" x14ac:dyDescent="0.25">
      <c r="A905" s="3"/>
      <c r="B905" s="3"/>
      <c r="C905" s="3"/>
      <c r="D905" s="3"/>
      <c r="E905" s="3"/>
      <c r="F905" s="3"/>
      <c r="G905" s="3"/>
      <c r="H905" s="3"/>
      <c r="I905" s="3"/>
      <c r="J905" s="3"/>
      <c r="K905" s="3"/>
      <c r="L905" s="3"/>
      <c r="M905" s="3"/>
      <c r="N905" s="4"/>
      <c r="O905" s="4"/>
      <c r="P905" s="4"/>
      <c r="Q905" s="4"/>
      <c r="R905" s="4"/>
    </row>
    <row r="906" spans="1:18" ht="73.5" customHeight="1" x14ac:dyDescent="0.25">
      <c r="A906" s="3"/>
      <c r="B906" s="3"/>
      <c r="C906" s="3"/>
      <c r="D906" s="3"/>
      <c r="E906" s="3"/>
      <c r="F906" s="3"/>
      <c r="G906" s="3"/>
      <c r="H906" s="3"/>
      <c r="I906" s="3"/>
      <c r="J906" s="3"/>
      <c r="K906" s="3"/>
      <c r="L906" s="3"/>
      <c r="M906" s="3"/>
      <c r="N906" s="4"/>
      <c r="O906" s="4"/>
      <c r="P906" s="4"/>
      <c r="Q906" s="4"/>
      <c r="R906" s="4"/>
    </row>
    <row r="907" spans="1:18" ht="15.75" x14ac:dyDescent="0.25">
      <c r="A907" s="6"/>
      <c r="B907" s="6"/>
      <c r="C907" s="6"/>
      <c r="D907" s="6"/>
      <c r="E907" s="6"/>
      <c r="F907" s="6"/>
      <c r="G907" s="6"/>
      <c r="H907" s="3"/>
      <c r="I907" s="3"/>
      <c r="J907" s="3"/>
      <c r="K907" s="3"/>
      <c r="L907" s="3"/>
      <c r="M907" s="3"/>
      <c r="N907" s="4"/>
      <c r="O907" s="4"/>
      <c r="P907" s="4"/>
      <c r="Q907" s="4"/>
      <c r="R907" s="4"/>
    </row>
    <row r="908" spans="1:18" ht="15.75" x14ac:dyDescent="0.25">
      <c r="A908" s="503" t="s">
        <v>605</v>
      </c>
      <c r="B908" s="504"/>
      <c r="C908" s="41">
        <v>0.5</v>
      </c>
      <c r="D908" s="41" t="s">
        <v>606</v>
      </c>
      <c r="E908" s="41" t="s">
        <v>607</v>
      </c>
      <c r="F908" s="7" t="s">
        <v>608</v>
      </c>
      <c r="G908" s="7" t="s">
        <v>609</v>
      </c>
      <c r="H908" s="7" t="s">
        <v>610</v>
      </c>
      <c r="I908" s="3"/>
      <c r="J908" s="3"/>
      <c r="K908" s="3"/>
      <c r="L908" s="3"/>
      <c r="M908" s="3"/>
      <c r="N908" s="4"/>
      <c r="O908" s="4"/>
      <c r="P908" s="4"/>
      <c r="Q908" s="4"/>
      <c r="R908" s="5"/>
    </row>
    <row r="909" spans="1:18" ht="21" x14ac:dyDescent="0.25">
      <c r="A909" s="17" t="s">
        <v>611</v>
      </c>
      <c r="B909" s="42">
        <v>4967590688</v>
      </c>
      <c r="C909" s="43">
        <f>+B909*50%</f>
        <v>2483795344</v>
      </c>
      <c r="D909" s="18">
        <f>+$B$909/$E$963</f>
        <v>3821.223606153846</v>
      </c>
      <c r="E909" s="18">
        <f>$B$909/$E$963</f>
        <v>3821.223606153846</v>
      </c>
      <c r="F909" s="18">
        <f>E909*0.75</f>
        <v>2865.9177046153845</v>
      </c>
      <c r="G909" s="18">
        <f>E909*1.2</f>
        <v>4585.4683273846149</v>
      </c>
      <c r="H909" s="18">
        <f>E909*1.5</f>
        <v>5731.8354092307691</v>
      </c>
      <c r="I909" s="40"/>
      <c r="J909" s="3"/>
      <c r="K909" s="3"/>
      <c r="L909" s="3"/>
      <c r="M909" s="3"/>
      <c r="N909" s="4"/>
      <c r="O909" s="4"/>
      <c r="P909" s="4"/>
      <c r="Q909" s="4"/>
      <c r="R909" s="4"/>
    </row>
    <row r="910" spans="1:18" ht="21" x14ac:dyDescent="0.25">
      <c r="A910" s="19"/>
      <c r="B910" s="20"/>
      <c r="C910" s="21"/>
      <c r="D910" s="22"/>
      <c r="E910" s="22"/>
      <c r="F910" s="21"/>
      <c r="G910" s="22"/>
      <c r="H910" s="23"/>
      <c r="I910" s="24"/>
      <c r="J910" s="3"/>
      <c r="K910" s="3"/>
      <c r="L910" s="3"/>
      <c r="M910" s="3"/>
      <c r="N910" s="4"/>
      <c r="O910" s="4"/>
      <c r="P910" s="4"/>
      <c r="Q910" s="4"/>
      <c r="R910" s="4"/>
    </row>
    <row r="911" spans="1:18" ht="162.75" customHeight="1" x14ac:dyDescent="0.25">
      <c r="A911" s="507" t="s">
        <v>612</v>
      </c>
      <c r="B911" s="507"/>
      <c r="C911" s="507"/>
      <c r="D911" s="507"/>
      <c r="E911" s="507"/>
      <c r="F911" s="507"/>
      <c r="G911" s="507"/>
      <c r="H911" s="507"/>
      <c r="I911" s="507"/>
      <c r="K911" s="502" t="s">
        <v>613</v>
      </c>
      <c r="L911" s="502"/>
      <c r="M911" s="60"/>
      <c r="N911" s="25"/>
      <c r="O911" s="25"/>
      <c r="P911" s="25"/>
      <c r="Q911" s="25"/>
      <c r="R911" s="25"/>
    </row>
    <row r="912" spans="1:18" ht="22.5" customHeight="1" x14ac:dyDescent="0.25">
      <c r="A912" s="38"/>
      <c r="B912" s="38"/>
      <c r="C912" s="60"/>
      <c r="D912" s="1"/>
      <c r="E912" s="1"/>
      <c r="F912" s="59"/>
      <c r="G912" s="59"/>
      <c r="H912" s="59"/>
      <c r="I912" s="59"/>
      <c r="J912" s="59"/>
      <c r="L912" s="25"/>
      <c r="M912" s="25"/>
      <c r="N912" s="25"/>
      <c r="O912" s="25"/>
      <c r="P912" s="25"/>
      <c r="Q912" s="25"/>
      <c r="R912" s="25"/>
    </row>
    <row r="913" spans="1:18" ht="23.25" x14ac:dyDescent="0.25">
      <c r="A913" s="26" t="s">
        <v>614</v>
      </c>
      <c r="B913" s="38"/>
      <c r="C913" s="60"/>
      <c r="D913" s="1"/>
      <c r="E913" s="1"/>
      <c r="F913" s="59"/>
      <c r="G913" s="59"/>
      <c r="H913" s="59"/>
      <c r="I913" s="59"/>
      <c r="L913" s="25"/>
      <c r="M913" s="25"/>
      <c r="N913" s="25"/>
      <c r="O913" s="25"/>
      <c r="P913" s="25"/>
      <c r="Q913" s="25"/>
      <c r="R913" s="25"/>
    </row>
    <row r="914" spans="1:18" ht="51.75" customHeight="1" x14ac:dyDescent="0.25">
      <c r="A914" s="502" t="s">
        <v>615</v>
      </c>
      <c r="B914" s="502"/>
      <c r="C914" s="60"/>
      <c r="D914" s="1"/>
      <c r="E914" s="1"/>
      <c r="F914" s="59"/>
      <c r="G914" s="59"/>
      <c r="H914" s="59"/>
      <c r="I914" s="59"/>
      <c r="L914" s="25"/>
      <c r="M914" s="25"/>
      <c r="N914" s="25"/>
      <c r="O914" s="25"/>
      <c r="P914" s="25"/>
      <c r="Q914" s="25"/>
      <c r="R914" s="25"/>
    </row>
    <row r="915" spans="1:18" ht="72.75" customHeight="1" x14ac:dyDescent="0.25">
      <c r="A915" s="501" t="s">
        <v>616</v>
      </c>
      <c r="B915" s="501"/>
      <c r="C915" s="501"/>
      <c r="D915" s="501"/>
      <c r="E915" s="501"/>
      <c r="F915" s="501"/>
      <c r="G915" s="501"/>
      <c r="H915" s="501"/>
      <c r="I915" s="501"/>
      <c r="L915" s="25"/>
      <c r="M915" s="25"/>
      <c r="N915" s="25"/>
      <c r="O915" s="25"/>
      <c r="P915" s="25"/>
      <c r="Q915" s="25"/>
      <c r="R915" s="25"/>
    </row>
    <row r="916" spans="1:18" ht="23.25" x14ac:dyDescent="0.25">
      <c r="A916" s="501"/>
      <c r="B916" s="501"/>
      <c r="C916" s="501"/>
      <c r="D916" s="501"/>
      <c r="E916" s="501"/>
      <c r="F916" s="501"/>
      <c r="G916" s="501"/>
      <c r="H916" s="501"/>
      <c r="I916" s="501"/>
      <c r="L916" s="25"/>
      <c r="M916" s="25"/>
      <c r="N916" s="25"/>
      <c r="O916" s="25"/>
      <c r="P916" s="25"/>
      <c r="Q916" s="25"/>
      <c r="R916" s="25"/>
    </row>
    <row r="917" spans="1:18" ht="51" customHeight="1" x14ac:dyDescent="0.25">
      <c r="A917" s="501"/>
      <c r="B917" s="501"/>
      <c r="C917" s="501"/>
      <c r="D917" s="501"/>
      <c r="E917" s="501"/>
      <c r="F917" s="501"/>
      <c r="G917" s="501"/>
      <c r="H917" s="501"/>
      <c r="I917" s="501"/>
      <c r="L917" s="25"/>
      <c r="M917" s="25"/>
      <c r="N917" s="25"/>
      <c r="O917" s="25"/>
      <c r="P917" s="25"/>
      <c r="Q917" s="25"/>
      <c r="R917" s="25"/>
    </row>
    <row r="918" spans="1:18" ht="60" customHeight="1" x14ac:dyDescent="0.25">
      <c r="A918" s="39"/>
      <c r="B918" s="39"/>
      <c r="C918" s="60"/>
      <c r="D918" s="1"/>
      <c r="E918" s="1"/>
      <c r="F918" s="59"/>
      <c r="G918" s="59"/>
      <c r="H918" s="59"/>
      <c r="I918" s="59"/>
      <c r="L918" s="25"/>
      <c r="M918" s="25"/>
      <c r="N918" s="25"/>
      <c r="O918" s="25"/>
      <c r="P918" s="25"/>
      <c r="Q918" s="25"/>
      <c r="R918" s="25"/>
    </row>
    <row r="919" spans="1:18" ht="60" customHeight="1" x14ac:dyDescent="0.25">
      <c r="A919" s="502" t="s">
        <v>617</v>
      </c>
      <c r="B919" s="502"/>
      <c r="C919" s="60"/>
      <c r="D919" s="1"/>
      <c r="E919" s="1"/>
      <c r="F919" s="59"/>
      <c r="G919" s="59"/>
      <c r="H919" s="59"/>
      <c r="I919" s="59"/>
      <c r="L919" s="25"/>
      <c r="M919" s="25"/>
      <c r="N919" s="25"/>
      <c r="O919" s="25"/>
      <c r="P919" s="25"/>
      <c r="Q919" s="25"/>
      <c r="R919" s="25"/>
    </row>
    <row r="920" spans="1:18" ht="144.75" customHeight="1" x14ac:dyDescent="0.25">
      <c r="A920" s="501" t="s">
        <v>618</v>
      </c>
      <c r="B920" s="501"/>
      <c r="C920" s="501"/>
      <c r="D920" s="501"/>
      <c r="E920" s="501"/>
      <c r="F920" s="501"/>
      <c r="G920" s="501"/>
      <c r="H920" s="501"/>
      <c r="I920" s="501"/>
      <c r="L920" s="25"/>
      <c r="M920" s="25"/>
      <c r="N920" s="25"/>
      <c r="O920" s="25"/>
      <c r="P920" s="25"/>
      <c r="Q920" s="25"/>
      <c r="R920" s="25"/>
    </row>
    <row r="921" spans="1:18" ht="170.25" customHeight="1" x14ac:dyDescent="0.25">
      <c r="A921" s="506" t="s">
        <v>619</v>
      </c>
      <c r="B921" s="506"/>
      <c r="C921" s="506"/>
      <c r="D921" s="506"/>
      <c r="E921" s="506"/>
      <c r="F921" s="506"/>
      <c r="G921" s="506"/>
      <c r="H921" s="506"/>
      <c r="I921" s="506"/>
      <c r="L921" s="25"/>
      <c r="M921" s="25"/>
      <c r="N921" s="25"/>
      <c r="O921" s="25"/>
      <c r="P921" s="25"/>
      <c r="Q921" s="25"/>
      <c r="R921" s="25"/>
    </row>
    <row r="922" spans="1:18" ht="77.25" customHeight="1" x14ac:dyDescent="0.25">
      <c r="A922" s="505" t="s">
        <v>620</v>
      </c>
      <c r="B922" s="505"/>
      <c r="C922" s="505"/>
      <c r="D922" s="505"/>
      <c r="E922" s="505"/>
      <c r="F922" s="505"/>
      <c r="G922" s="505"/>
      <c r="H922" s="505"/>
      <c r="I922" s="505"/>
      <c r="L922" s="25"/>
      <c r="M922" s="25"/>
      <c r="N922" s="25"/>
      <c r="O922" s="25"/>
      <c r="P922" s="25"/>
      <c r="Q922" s="25"/>
      <c r="R922" s="25"/>
    </row>
    <row r="923" spans="1:18" ht="66.75" customHeight="1" x14ac:dyDescent="0.25">
      <c r="A923" s="506" t="s">
        <v>621</v>
      </c>
      <c r="B923" s="506"/>
      <c r="C923" s="506"/>
      <c r="D923" s="506"/>
      <c r="E923" s="506"/>
      <c r="F923" s="506"/>
      <c r="G923" s="506"/>
      <c r="H923" s="506"/>
      <c r="I923" s="506"/>
      <c r="L923" s="25"/>
      <c r="M923" s="25"/>
      <c r="N923" s="25"/>
      <c r="O923" s="25"/>
      <c r="P923" s="25"/>
      <c r="Q923" s="25"/>
      <c r="R923" s="25"/>
    </row>
    <row r="924" spans="1:18" ht="109.5" customHeight="1" x14ac:dyDescent="0.25">
      <c r="A924" s="506" t="s">
        <v>622</v>
      </c>
      <c r="B924" s="506"/>
      <c r="C924" s="506"/>
      <c r="D924" s="506"/>
      <c r="E924" s="506"/>
      <c r="F924" s="506"/>
      <c r="G924" s="506"/>
      <c r="H924" s="506"/>
      <c r="I924" s="506"/>
      <c r="L924" s="25"/>
      <c r="M924" s="25"/>
      <c r="N924" s="25"/>
      <c r="O924" s="25"/>
      <c r="P924" s="25"/>
      <c r="Q924" s="25"/>
      <c r="R924" s="25"/>
    </row>
    <row r="925" spans="1:18" ht="283.5" customHeight="1" x14ac:dyDescent="0.25">
      <c r="A925" s="506" t="s">
        <v>623</v>
      </c>
      <c r="B925" s="506"/>
      <c r="C925" s="506"/>
      <c r="D925" s="506"/>
      <c r="E925" s="506"/>
      <c r="F925" s="506"/>
      <c r="G925" s="506"/>
      <c r="H925" s="506"/>
      <c r="I925" s="506"/>
      <c r="L925" s="25"/>
      <c r="M925" s="25"/>
      <c r="N925" s="25"/>
      <c r="O925" s="25"/>
      <c r="P925" s="25"/>
      <c r="Q925" s="25"/>
      <c r="R925" s="25"/>
    </row>
    <row r="926" spans="1:18" ht="109.5" customHeight="1" x14ac:dyDescent="0.25">
      <c r="A926" s="506" t="s">
        <v>624</v>
      </c>
      <c r="B926" s="506"/>
      <c r="C926" s="506"/>
      <c r="D926" s="506"/>
      <c r="E926" s="506"/>
      <c r="F926" s="506"/>
      <c r="G926" s="506"/>
      <c r="H926" s="506"/>
      <c r="I926" s="506"/>
      <c r="L926" s="25"/>
      <c r="M926" s="25"/>
      <c r="N926" s="25"/>
      <c r="O926" s="25"/>
      <c r="P926" s="25"/>
      <c r="Q926" s="25"/>
      <c r="R926" s="25"/>
    </row>
    <row r="927" spans="1:18" ht="131.25" customHeight="1" x14ac:dyDescent="0.25">
      <c r="A927" s="505" t="s">
        <v>625</v>
      </c>
      <c r="B927" s="505"/>
      <c r="C927" s="505"/>
      <c r="D927" s="505"/>
      <c r="E927" s="505"/>
      <c r="F927" s="505"/>
      <c r="G927" s="505"/>
      <c r="H927" s="505"/>
      <c r="I927" s="505"/>
      <c r="L927" s="25"/>
      <c r="M927" s="25"/>
      <c r="N927" s="25"/>
      <c r="O927" s="25"/>
      <c r="P927" s="25"/>
      <c r="Q927" s="25"/>
      <c r="R927" s="25"/>
    </row>
    <row r="928" spans="1:18" ht="24" thickBot="1" x14ac:dyDescent="0.3">
      <c r="A928" s="25"/>
      <c r="B928" s="25"/>
      <c r="C928" s="27"/>
      <c r="D928" s="27"/>
      <c r="E928" s="27"/>
      <c r="F928" s="500"/>
      <c r="G928" s="500"/>
      <c r="H928" s="500"/>
      <c r="I928" s="500"/>
      <c r="L928" s="25"/>
      <c r="M928" s="25"/>
      <c r="N928" s="25"/>
      <c r="O928" s="25"/>
      <c r="P928" s="25"/>
      <c r="Q928" s="25"/>
      <c r="R928" s="25"/>
    </row>
    <row r="929" spans="4:18" ht="24" thickBot="1" x14ac:dyDescent="0.3">
      <c r="D929" s="66" t="s">
        <v>626</v>
      </c>
      <c r="E929" s="62" t="s">
        <v>627</v>
      </c>
      <c r="F929" s="61"/>
      <c r="L929" s="25"/>
      <c r="M929" s="25"/>
      <c r="N929" s="25"/>
      <c r="O929" s="25"/>
      <c r="P929" s="25"/>
      <c r="Q929" s="25"/>
      <c r="R929" s="25"/>
    </row>
    <row r="930" spans="4:18" ht="23.25" x14ac:dyDescent="0.25">
      <c r="D930" s="76">
        <v>1991</v>
      </c>
      <c r="E930" s="77">
        <v>51720</v>
      </c>
      <c r="F930" s="28"/>
      <c r="L930" s="25"/>
      <c r="M930" s="25"/>
      <c r="N930" s="25"/>
      <c r="O930" s="25"/>
      <c r="P930" s="25"/>
      <c r="Q930" s="25"/>
      <c r="R930" s="25"/>
    </row>
    <row r="931" spans="4:18" ht="23.25" x14ac:dyDescent="0.25">
      <c r="D931" s="67">
        <v>1992</v>
      </c>
      <c r="E931" s="63">
        <v>65190</v>
      </c>
      <c r="F931" s="28"/>
      <c r="L931" s="25"/>
      <c r="M931" s="25"/>
      <c r="N931" s="25"/>
      <c r="O931" s="25"/>
      <c r="P931" s="25"/>
      <c r="Q931" s="25"/>
      <c r="R931" s="25"/>
    </row>
    <row r="932" spans="4:18" ht="23.25" x14ac:dyDescent="0.25">
      <c r="D932" s="67">
        <v>1993</v>
      </c>
      <c r="E932" s="63">
        <v>81510</v>
      </c>
      <c r="F932" s="28"/>
      <c r="L932" s="25"/>
      <c r="M932" s="25"/>
      <c r="N932" s="25"/>
      <c r="O932" s="25"/>
      <c r="P932" s="25"/>
      <c r="Q932" s="25"/>
      <c r="R932" s="25"/>
    </row>
    <row r="933" spans="4:18" ht="23.25" x14ac:dyDescent="0.25">
      <c r="D933" s="67">
        <v>1994</v>
      </c>
      <c r="E933" s="63">
        <v>98700</v>
      </c>
      <c r="F933" s="28"/>
      <c r="L933" s="25"/>
      <c r="M933" s="25"/>
      <c r="N933" s="25"/>
      <c r="O933" s="25"/>
      <c r="P933" s="25"/>
      <c r="Q933" s="25"/>
      <c r="R933" s="25"/>
    </row>
    <row r="934" spans="4:18" ht="23.25" x14ac:dyDescent="0.25">
      <c r="D934" s="67">
        <v>1995</v>
      </c>
      <c r="E934" s="63">
        <v>118933</v>
      </c>
      <c r="F934" s="28"/>
      <c r="L934" s="25"/>
      <c r="M934" s="25"/>
      <c r="N934" s="25"/>
      <c r="O934" s="25"/>
      <c r="P934" s="25"/>
      <c r="Q934" s="25"/>
      <c r="R934" s="25"/>
    </row>
    <row r="935" spans="4:18" ht="23.25" x14ac:dyDescent="0.25">
      <c r="D935" s="67">
        <v>1996</v>
      </c>
      <c r="E935" s="63">
        <v>142125</v>
      </c>
      <c r="F935" s="28"/>
      <c r="L935" s="25"/>
      <c r="M935" s="25"/>
      <c r="N935" s="25"/>
      <c r="O935" s="25"/>
      <c r="P935" s="25"/>
      <c r="Q935" s="25"/>
      <c r="R935" s="25"/>
    </row>
    <row r="936" spans="4:18" ht="15" customHeight="1" x14ac:dyDescent="0.25">
      <c r="D936" s="67">
        <v>1997</v>
      </c>
      <c r="E936" s="63">
        <v>172005</v>
      </c>
      <c r="F936" s="28"/>
    </row>
    <row r="937" spans="4:18" ht="15" customHeight="1" x14ac:dyDescent="0.25">
      <c r="D937" s="68">
        <v>1998</v>
      </c>
      <c r="E937" s="64">
        <v>203826</v>
      </c>
      <c r="F937" s="28"/>
    </row>
    <row r="938" spans="4:18" ht="15" customHeight="1" x14ac:dyDescent="0.25">
      <c r="D938" s="68">
        <v>1999</v>
      </c>
      <c r="E938" s="64">
        <v>236460</v>
      </c>
      <c r="F938" s="28"/>
    </row>
    <row r="939" spans="4:18" ht="15" customHeight="1" x14ac:dyDescent="0.25">
      <c r="D939" s="68">
        <v>2000</v>
      </c>
      <c r="E939" s="64">
        <v>260100</v>
      </c>
      <c r="F939" s="28"/>
    </row>
    <row r="940" spans="4:18" ht="15" customHeight="1" x14ac:dyDescent="0.25">
      <c r="D940" s="68">
        <v>2001</v>
      </c>
      <c r="E940" s="64">
        <v>286000</v>
      </c>
      <c r="F940" s="28"/>
    </row>
    <row r="941" spans="4:18" ht="15" customHeight="1" x14ac:dyDescent="0.25">
      <c r="D941" s="68">
        <v>2002</v>
      </c>
      <c r="E941" s="64">
        <v>309000</v>
      </c>
      <c r="F941" s="28"/>
    </row>
    <row r="942" spans="4:18" ht="15" customHeight="1" x14ac:dyDescent="0.25">
      <c r="D942" s="68">
        <v>2003</v>
      </c>
      <c r="E942" s="64">
        <v>332000</v>
      </c>
      <c r="F942" s="28"/>
    </row>
    <row r="943" spans="4:18" ht="15" customHeight="1" x14ac:dyDescent="0.25">
      <c r="D943" s="68">
        <v>2004</v>
      </c>
      <c r="E943" s="64">
        <v>358000</v>
      </c>
      <c r="F943" s="28"/>
    </row>
    <row r="944" spans="4:18" ht="15" customHeight="1" x14ac:dyDescent="0.25">
      <c r="D944" s="68">
        <v>2005</v>
      </c>
      <c r="E944" s="64">
        <v>381500</v>
      </c>
      <c r="F944" s="28"/>
    </row>
    <row r="945" spans="4:8" ht="15" customHeight="1" x14ac:dyDescent="0.25">
      <c r="D945" s="68">
        <v>2006</v>
      </c>
      <c r="E945" s="64">
        <v>408000</v>
      </c>
      <c r="F945" s="28"/>
    </row>
    <row r="946" spans="4:8" ht="15" customHeight="1" x14ac:dyDescent="0.25">
      <c r="D946" s="68">
        <v>2007</v>
      </c>
      <c r="E946" s="64">
        <v>433700</v>
      </c>
      <c r="F946" s="28"/>
    </row>
    <row r="947" spans="4:8" ht="15" customHeight="1" x14ac:dyDescent="0.25">
      <c r="D947" s="68">
        <v>2008</v>
      </c>
      <c r="E947" s="64">
        <v>461500</v>
      </c>
      <c r="F947" s="28"/>
    </row>
    <row r="948" spans="4:8" ht="15" customHeight="1" x14ac:dyDescent="0.25">
      <c r="D948" s="68">
        <v>2009</v>
      </c>
      <c r="E948" s="64">
        <v>496900</v>
      </c>
      <c r="F948" s="28"/>
    </row>
    <row r="949" spans="4:8" ht="15" customHeight="1" x14ac:dyDescent="0.25">
      <c r="D949" s="68">
        <v>2010</v>
      </c>
      <c r="E949" s="64">
        <v>515000</v>
      </c>
      <c r="F949" s="28"/>
    </row>
    <row r="950" spans="4:8" ht="15" customHeight="1" x14ac:dyDescent="0.25">
      <c r="D950" s="68">
        <v>2011</v>
      </c>
      <c r="E950" s="64">
        <v>535600</v>
      </c>
      <c r="F950" s="28"/>
    </row>
    <row r="951" spans="4:8" ht="15" customHeight="1" x14ac:dyDescent="0.25">
      <c r="D951" s="68">
        <v>2012</v>
      </c>
      <c r="E951" s="64">
        <v>566700</v>
      </c>
      <c r="F951" s="28"/>
    </row>
    <row r="952" spans="4:8" ht="15" customHeight="1" x14ac:dyDescent="0.25">
      <c r="D952" s="68">
        <v>2013</v>
      </c>
      <c r="E952" s="64">
        <v>589500</v>
      </c>
      <c r="F952" s="28"/>
    </row>
    <row r="953" spans="4:8" ht="15" customHeight="1" x14ac:dyDescent="0.25">
      <c r="D953" s="68">
        <v>2014</v>
      </c>
      <c r="E953" s="64">
        <v>616000</v>
      </c>
      <c r="F953" s="28"/>
    </row>
    <row r="954" spans="4:8" ht="15" customHeight="1" x14ac:dyDescent="0.25">
      <c r="D954" s="68">
        <v>2015</v>
      </c>
      <c r="E954" s="64">
        <v>644350</v>
      </c>
      <c r="F954" s="28"/>
      <c r="H954" s="25"/>
    </row>
    <row r="955" spans="4:8" ht="15" customHeight="1" x14ac:dyDescent="0.25">
      <c r="D955" s="68">
        <v>2016</v>
      </c>
      <c r="E955" s="64">
        <v>689455</v>
      </c>
      <c r="F955" s="28"/>
      <c r="H955" s="25"/>
    </row>
    <row r="956" spans="4:8" ht="15" customHeight="1" x14ac:dyDescent="0.25">
      <c r="D956" s="68">
        <v>2017</v>
      </c>
      <c r="E956" s="64">
        <v>737717</v>
      </c>
      <c r="F956" s="28"/>
      <c r="H956" s="25"/>
    </row>
    <row r="957" spans="4:8" ht="15" customHeight="1" x14ac:dyDescent="0.25">
      <c r="D957" s="68">
        <v>2018</v>
      </c>
      <c r="E957" s="64">
        <v>781242</v>
      </c>
      <c r="F957" s="28"/>
      <c r="H957" s="25"/>
    </row>
    <row r="958" spans="4:8" ht="15" customHeight="1" x14ac:dyDescent="0.25">
      <c r="D958" s="68">
        <v>2019</v>
      </c>
      <c r="E958" s="64">
        <v>828116</v>
      </c>
      <c r="F958" s="28"/>
      <c r="H958" s="25"/>
    </row>
    <row r="959" spans="4:8" ht="15" customHeight="1" x14ac:dyDescent="0.25">
      <c r="D959" s="68">
        <v>2020</v>
      </c>
      <c r="E959" s="64">
        <v>980657</v>
      </c>
      <c r="F959" s="28"/>
      <c r="H959" s="25"/>
    </row>
    <row r="960" spans="4:8" ht="15" customHeight="1" x14ac:dyDescent="0.25">
      <c r="D960" s="70">
        <v>2021</v>
      </c>
      <c r="E960" s="71">
        <v>908526</v>
      </c>
      <c r="F960" s="28"/>
      <c r="H960" s="25"/>
    </row>
    <row r="961" spans="4:8" ht="15" customHeight="1" x14ac:dyDescent="0.25">
      <c r="D961" s="70">
        <v>2022</v>
      </c>
      <c r="E961" s="71">
        <v>1000000</v>
      </c>
      <c r="F961" s="28"/>
      <c r="H961" s="25"/>
    </row>
    <row r="962" spans="4:8" ht="15" customHeight="1" x14ac:dyDescent="0.25">
      <c r="D962" s="70">
        <v>2023</v>
      </c>
      <c r="E962" s="71">
        <v>1160000</v>
      </c>
      <c r="G962" s="25"/>
      <c r="H962" s="25"/>
    </row>
    <row r="963" spans="4:8" ht="15" customHeight="1" thickBot="1" x14ac:dyDescent="0.3">
      <c r="D963" s="69">
        <v>2024</v>
      </c>
      <c r="E963" s="65">
        <v>1300000</v>
      </c>
      <c r="G963" s="25"/>
      <c r="H963" s="25"/>
    </row>
    <row r="964" spans="4:8" ht="23.25" x14ac:dyDescent="0.25">
      <c r="G964" s="25"/>
      <c r="H964" s="25"/>
    </row>
    <row r="965" spans="4:8" ht="23.25" x14ac:dyDescent="0.25">
      <c r="G965" s="25"/>
      <c r="H965" s="25"/>
    </row>
    <row r="974" spans="4:8" x14ac:dyDescent="0.25">
      <c r="G974" s="28"/>
    </row>
  </sheetData>
  <sheetProtection algorithmName="SHA-512" hashValue="250bF7o3FKZk+/OTzyhov5U5Hjf+uyYmQoLAFAyJG9u3FEWxpM+F8CJf1VhgOoyGy51GPGIc4OUqz6eiNdkCag==" saltValue="CK4DHgQCx9ePAcplYkJYvg==" spinCount="100000" sheet="1" objects="1" scenarios="1"/>
  <mergeCells count="1543">
    <mergeCell ref="Q869:Q870"/>
    <mergeCell ref="R869:R870"/>
    <mergeCell ref="B870:C870"/>
    <mergeCell ref="K871:K874"/>
    <mergeCell ref="M871:M874"/>
    <mergeCell ref="O871:O874"/>
    <mergeCell ref="Q871:Q875"/>
    <mergeCell ref="B872:C872"/>
    <mergeCell ref="B874:C874"/>
    <mergeCell ref="A875:G875"/>
    <mergeCell ref="I875:L875"/>
    <mergeCell ref="A869:H869"/>
    <mergeCell ref="K869:L869"/>
    <mergeCell ref="M869:M870"/>
    <mergeCell ref="N869:N870"/>
    <mergeCell ref="O869:P870"/>
    <mergeCell ref="A864:D864"/>
    <mergeCell ref="E864:R868"/>
    <mergeCell ref="A866:B866"/>
    <mergeCell ref="A867:B867"/>
    <mergeCell ref="C867:D867"/>
    <mergeCell ref="A868:B868"/>
    <mergeCell ref="C868:D868"/>
    <mergeCell ref="Q854:Q855"/>
    <mergeCell ref="R854:R855"/>
    <mergeCell ref="B855:C855"/>
    <mergeCell ref="B857:C857"/>
    <mergeCell ref="B861:C861"/>
    <mergeCell ref="A854:H854"/>
    <mergeCell ref="K854:L854"/>
    <mergeCell ref="M854:M855"/>
    <mergeCell ref="N854:N855"/>
    <mergeCell ref="O854:P855"/>
    <mergeCell ref="B858:C858"/>
    <mergeCell ref="B859:C859"/>
    <mergeCell ref="B860:C860"/>
    <mergeCell ref="K857:K861"/>
    <mergeCell ref="M857:M861"/>
    <mergeCell ref="O857:O861"/>
    <mergeCell ref="Q857:Q862"/>
    <mergeCell ref="A849:D849"/>
    <mergeCell ref="E849:R853"/>
    <mergeCell ref="A851:B851"/>
    <mergeCell ref="A852:B852"/>
    <mergeCell ref="C852:D852"/>
    <mergeCell ref="A853:B853"/>
    <mergeCell ref="C853:D853"/>
    <mergeCell ref="Q841:Q842"/>
    <mergeCell ref="R841:R842"/>
    <mergeCell ref="B842:C842"/>
    <mergeCell ref="K843:K846"/>
    <mergeCell ref="M843:M846"/>
    <mergeCell ref="O843:O846"/>
    <mergeCell ref="Q843:Q847"/>
    <mergeCell ref="B844:C844"/>
    <mergeCell ref="B846:C846"/>
    <mergeCell ref="A847:G847"/>
    <mergeCell ref="I847:L847"/>
    <mergeCell ref="A841:H841"/>
    <mergeCell ref="K841:L841"/>
    <mergeCell ref="M841:M842"/>
    <mergeCell ref="N841:N842"/>
    <mergeCell ref="O841:P842"/>
    <mergeCell ref="A836:D836"/>
    <mergeCell ref="E836:R840"/>
    <mergeCell ref="A838:B838"/>
    <mergeCell ref="A839:B839"/>
    <mergeCell ref="C839:D839"/>
    <mergeCell ref="A840:B840"/>
    <mergeCell ref="C840:D840"/>
    <mergeCell ref="Q827:Q828"/>
    <mergeCell ref="R827:R828"/>
    <mergeCell ref="B828:C828"/>
    <mergeCell ref="K829:K833"/>
    <mergeCell ref="M829:M833"/>
    <mergeCell ref="O829:O833"/>
    <mergeCell ref="Q829:Q834"/>
    <mergeCell ref="B830:C830"/>
    <mergeCell ref="B832:C832"/>
    <mergeCell ref="B833:C833"/>
    <mergeCell ref="A834:G834"/>
    <mergeCell ref="I834:L834"/>
    <mergeCell ref="A827:H827"/>
    <mergeCell ref="K827:L827"/>
    <mergeCell ref="M827:M828"/>
    <mergeCell ref="N827:N828"/>
    <mergeCell ref="O827:P828"/>
    <mergeCell ref="A822:D822"/>
    <mergeCell ref="E822:R826"/>
    <mergeCell ref="A824:B824"/>
    <mergeCell ref="A825:B825"/>
    <mergeCell ref="C825:D825"/>
    <mergeCell ref="A826:B826"/>
    <mergeCell ref="C826:D826"/>
    <mergeCell ref="Q815:Q816"/>
    <mergeCell ref="R815:R816"/>
    <mergeCell ref="B816:C816"/>
    <mergeCell ref="K817:K819"/>
    <mergeCell ref="M817:M819"/>
    <mergeCell ref="O817:O819"/>
    <mergeCell ref="Q817:Q820"/>
    <mergeCell ref="B818:C818"/>
    <mergeCell ref="B819:C819"/>
    <mergeCell ref="A820:G820"/>
    <mergeCell ref="I820:L820"/>
    <mergeCell ref="A815:H815"/>
    <mergeCell ref="K815:L815"/>
    <mergeCell ref="M815:M816"/>
    <mergeCell ref="N815:N816"/>
    <mergeCell ref="O815:P816"/>
    <mergeCell ref="A810:D810"/>
    <mergeCell ref="E810:R814"/>
    <mergeCell ref="A812:B812"/>
    <mergeCell ref="A813:B813"/>
    <mergeCell ref="C813:D813"/>
    <mergeCell ref="A814:B814"/>
    <mergeCell ref="C814:D814"/>
    <mergeCell ref="Q803:Q804"/>
    <mergeCell ref="R803:R804"/>
    <mergeCell ref="B804:C804"/>
    <mergeCell ref="K805:K807"/>
    <mergeCell ref="M805:M807"/>
    <mergeCell ref="O805:O807"/>
    <mergeCell ref="Q805:Q808"/>
    <mergeCell ref="B806:C806"/>
    <mergeCell ref="A808:G808"/>
    <mergeCell ref="I808:L808"/>
    <mergeCell ref="A803:H803"/>
    <mergeCell ref="K803:L803"/>
    <mergeCell ref="M803:M804"/>
    <mergeCell ref="N803:N804"/>
    <mergeCell ref="O803:P804"/>
    <mergeCell ref="A798:D798"/>
    <mergeCell ref="E798:R802"/>
    <mergeCell ref="A800:B800"/>
    <mergeCell ref="A801:B801"/>
    <mergeCell ref="C801:D801"/>
    <mergeCell ref="A802:B802"/>
    <mergeCell ref="C802:D802"/>
    <mergeCell ref="Q789:Q790"/>
    <mergeCell ref="R789:R790"/>
    <mergeCell ref="B790:C790"/>
    <mergeCell ref="K791:K795"/>
    <mergeCell ref="M791:M795"/>
    <mergeCell ref="O791:O795"/>
    <mergeCell ref="Q791:Q796"/>
    <mergeCell ref="B792:C792"/>
    <mergeCell ref="B793:C793"/>
    <mergeCell ref="A796:G796"/>
    <mergeCell ref="I796:L796"/>
    <mergeCell ref="A789:H789"/>
    <mergeCell ref="K789:L789"/>
    <mergeCell ref="M789:M790"/>
    <mergeCell ref="N789:N790"/>
    <mergeCell ref="O789:P790"/>
    <mergeCell ref="B794:C794"/>
    <mergeCell ref="A784:D784"/>
    <mergeCell ref="E784:R788"/>
    <mergeCell ref="A786:B786"/>
    <mergeCell ref="A787:B787"/>
    <mergeCell ref="C787:D787"/>
    <mergeCell ref="A788:B788"/>
    <mergeCell ref="C788:D788"/>
    <mergeCell ref="Q777:Q778"/>
    <mergeCell ref="R777:R778"/>
    <mergeCell ref="B778:C778"/>
    <mergeCell ref="K779:K781"/>
    <mergeCell ref="M779:M781"/>
    <mergeCell ref="O779:O781"/>
    <mergeCell ref="Q779:Q782"/>
    <mergeCell ref="B780:C780"/>
    <mergeCell ref="B781:C781"/>
    <mergeCell ref="A782:G782"/>
    <mergeCell ref="I782:L782"/>
    <mergeCell ref="A777:H777"/>
    <mergeCell ref="K777:L777"/>
    <mergeCell ref="M777:M778"/>
    <mergeCell ref="N777:N778"/>
    <mergeCell ref="O777:P778"/>
    <mergeCell ref="A772:D772"/>
    <mergeCell ref="E772:R776"/>
    <mergeCell ref="A774:B774"/>
    <mergeCell ref="A775:B775"/>
    <mergeCell ref="C775:D775"/>
    <mergeCell ref="A776:B776"/>
    <mergeCell ref="C776:D776"/>
    <mergeCell ref="Q765:Q766"/>
    <mergeCell ref="R765:R766"/>
    <mergeCell ref="B766:C766"/>
    <mergeCell ref="K767:K769"/>
    <mergeCell ref="M767:M769"/>
    <mergeCell ref="O767:O769"/>
    <mergeCell ref="Q767:Q770"/>
    <mergeCell ref="B768:C768"/>
    <mergeCell ref="B769:C769"/>
    <mergeCell ref="A770:G770"/>
    <mergeCell ref="I770:L770"/>
    <mergeCell ref="A765:H765"/>
    <mergeCell ref="K765:L765"/>
    <mergeCell ref="M765:M766"/>
    <mergeCell ref="N765:N766"/>
    <mergeCell ref="O765:P766"/>
    <mergeCell ref="A760:D760"/>
    <mergeCell ref="E760:R764"/>
    <mergeCell ref="A762:B762"/>
    <mergeCell ref="A763:B763"/>
    <mergeCell ref="C763:D763"/>
    <mergeCell ref="A764:B764"/>
    <mergeCell ref="C764:D764"/>
    <mergeCell ref="Q750:Q751"/>
    <mergeCell ref="R750:R751"/>
    <mergeCell ref="B751:C751"/>
    <mergeCell ref="K752:K757"/>
    <mergeCell ref="M752:M757"/>
    <mergeCell ref="O752:O757"/>
    <mergeCell ref="Q752:Q758"/>
    <mergeCell ref="B753:C753"/>
    <mergeCell ref="B756:C756"/>
    <mergeCell ref="B755:C755"/>
    <mergeCell ref="B757:C757"/>
    <mergeCell ref="A758:G758"/>
    <mergeCell ref="I758:L758"/>
    <mergeCell ref="A750:H750"/>
    <mergeCell ref="K750:L750"/>
    <mergeCell ref="M750:M751"/>
    <mergeCell ref="N750:N751"/>
    <mergeCell ref="O750:P751"/>
    <mergeCell ref="A745:D745"/>
    <mergeCell ref="E745:R749"/>
    <mergeCell ref="A747:B747"/>
    <mergeCell ref="A748:B748"/>
    <mergeCell ref="C748:D748"/>
    <mergeCell ref="A749:B749"/>
    <mergeCell ref="C749:D749"/>
    <mergeCell ref="Q736:Q737"/>
    <mergeCell ref="R736:R737"/>
    <mergeCell ref="B737:C737"/>
    <mergeCell ref="K738:K742"/>
    <mergeCell ref="M738:M742"/>
    <mergeCell ref="O738:O742"/>
    <mergeCell ref="Q738:Q743"/>
    <mergeCell ref="B741:C741"/>
    <mergeCell ref="B742:C742"/>
    <mergeCell ref="A743:G743"/>
    <mergeCell ref="I743:L743"/>
    <mergeCell ref="A736:H736"/>
    <mergeCell ref="K736:L736"/>
    <mergeCell ref="M736:M737"/>
    <mergeCell ref="N736:N737"/>
    <mergeCell ref="O736:P737"/>
    <mergeCell ref="A731:D731"/>
    <mergeCell ref="E731:R735"/>
    <mergeCell ref="A733:B733"/>
    <mergeCell ref="A734:B734"/>
    <mergeCell ref="C734:D734"/>
    <mergeCell ref="A735:B735"/>
    <mergeCell ref="C735:D735"/>
    <mergeCell ref="Q724:Q725"/>
    <mergeCell ref="R724:R725"/>
    <mergeCell ref="B725:C725"/>
    <mergeCell ref="K726:K728"/>
    <mergeCell ref="M726:M728"/>
    <mergeCell ref="O726:O728"/>
    <mergeCell ref="Q726:Q729"/>
    <mergeCell ref="B727:C727"/>
    <mergeCell ref="B728:C728"/>
    <mergeCell ref="A729:G729"/>
    <mergeCell ref="I729:L729"/>
    <mergeCell ref="A724:H724"/>
    <mergeCell ref="K724:L724"/>
    <mergeCell ref="M724:M725"/>
    <mergeCell ref="N724:N725"/>
    <mergeCell ref="O724:P725"/>
    <mergeCell ref="A719:D719"/>
    <mergeCell ref="E719:R723"/>
    <mergeCell ref="A721:B721"/>
    <mergeCell ref="A722:B722"/>
    <mergeCell ref="C722:D722"/>
    <mergeCell ref="A723:B723"/>
    <mergeCell ref="C723:D723"/>
    <mergeCell ref="Q706:Q707"/>
    <mergeCell ref="R706:R707"/>
    <mergeCell ref="B707:C707"/>
    <mergeCell ref="K708:K716"/>
    <mergeCell ref="M708:M716"/>
    <mergeCell ref="O708:O716"/>
    <mergeCell ref="Q708:Q717"/>
    <mergeCell ref="B709:C709"/>
    <mergeCell ref="B710:C710"/>
    <mergeCell ref="B712:C712"/>
    <mergeCell ref="B713:C713"/>
    <mergeCell ref="B714:C714"/>
    <mergeCell ref="B715:C715"/>
    <mergeCell ref="B716:C716"/>
    <mergeCell ref="A717:G717"/>
    <mergeCell ref="I717:L717"/>
    <mergeCell ref="A706:H706"/>
    <mergeCell ref="K706:L706"/>
    <mergeCell ref="M706:M707"/>
    <mergeCell ref="N706:N707"/>
    <mergeCell ref="O706:P707"/>
    <mergeCell ref="A687:D687"/>
    <mergeCell ref="E687:R691"/>
    <mergeCell ref="A689:B689"/>
    <mergeCell ref="A690:B690"/>
    <mergeCell ref="C690:D690"/>
    <mergeCell ref="A691:B691"/>
    <mergeCell ref="C691:D691"/>
    <mergeCell ref="A701:D701"/>
    <mergeCell ref="E701:R705"/>
    <mergeCell ref="A703:B703"/>
    <mergeCell ref="A704:B704"/>
    <mergeCell ref="C704:D704"/>
    <mergeCell ref="A705:B705"/>
    <mergeCell ref="C705:D705"/>
    <mergeCell ref="Q692:Q693"/>
    <mergeCell ref="R692:R693"/>
    <mergeCell ref="B693:C693"/>
    <mergeCell ref="K694:K698"/>
    <mergeCell ref="M694:M698"/>
    <mergeCell ref="O694:O698"/>
    <mergeCell ref="Q694:Q699"/>
    <mergeCell ref="B695:C695"/>
    <mergeCell ref="B697:C697"/>
    <mergeCell ref="B698:C698"/>
    <mergeCell ref="A699:G699"/>
    <mergeCell ref="I699:L699"/>
    <mergeCell ref="A692:H692"/>
    <mergeCell ref="K692:L692"/>
    <mergeCell ref="M692:M693"/>
    <mergeCell ref="N692:N693"/>
    <mergeCell ref="O692:P693"/>
    <mergeCell ref="Q677:Q678"/>
    <mergeCell ref="R677:R678"/>
    <mergeCell ref="B678:C678"/>
    <mergeCell ref="K679:K684"/>
    <mergeCell ref="M679:M684"/>
    <mergeCell ref="O679:O684"/>
    <mergeCell ref="Q679:Q685"/>
    <mergeCell ref="B680:C680"/>
    <mergeCell ref="B682:C682"/>
    <mergeCell ref="B683:C683"/>
    <mergeCell ref="B684:C684"/>
    <mergeCell ref="A685:G685"/>
    <mergeCell ref="I685:L685"/>
    <mergeCell ref="A677:H677"/>
    <mergeCell ref="K677:L677"/>
    <mergeCell ref="M677:M678"/>
    <mergeCell ref="N677:N678"/>
    <mergeCell ref="O677:P678"/>
    <mergeCell ref="A672:D672"/>
    <mergeCell ref="E672:R676"/>
    <mergeCell ref="A674:B674"/>
    <mergeCell ref="A675:B675"/>
    <mergeCell ref="C675:D675"/>
    <mergeCell ref="A676:B676"/>
    <mergeCell ref="C676:D676"/>
    <mergeCell ref="Q661:Q662"/>
    <mergeCell ref="R661:R662"/>
    <mergeCell ref="B662:C662"/>
    <mergeCell ref="K663:K669"/>
    <mergeCell ref="M663:M669"/>
    <mergeCell ref="O663:O669"/>
    <mergeCell ref="Q663:Q670"/>
    <mergeCell ref="B664:C664"/>
    <mergeCell ref="B665:C665"/>
    <mergeCell ref="B667:C667"/>
    <mergeCell ref="B668:C668"/>
    <mergeCell ref="B669:C669"/>
    <mergeCell ref="A670:G670"/>
    <mergeCell ref="I670:L670"/>
    <mergeCell ref="A661:H661"/>
    <mergeCell ref="K661:L661"/>
    <mergeCell ref="M661:M662"/>
    <mergeCell ref="N661:N662"/>
    <mergeCell ref="O661:P662"/>
    <mergeCell ref="A656:D656"/>
    <mergeCell ref="E656:R660"/>
    <mergeCell ref="A658:B658"/>
    <mergeCell ref="A659:B659"/>
    <mergeCell ref="C659:D659"/>
    <mergeCell ref="A660:B660"/>
    <mergeCell ref="C660:D660"/>
    <mergeCell ref="Q649:Q650"/>
    <mergeCell ref="R649:R650"/>
    <mergeCell ref="B650:C650"/>
    <mergeCell ref="K651:K653"/>
    <mergeCell ref="M651:M653"/>
    <mergeCell ref="O651:O653"/>
    <mergeCell ref="Q651:Q654"/>
    <mergeCell ref="B652:C652"/>
    <mergeCell ref="A654:G654"/>
    <mergeCell ref="I654:L654"/>
    <mergeCell ref="A649:H649"/>
    <mergeCell ref="K649:L649"/>
    <mergeCell ref="M649:M650"/>
    <mergeCell ref="N649:N650"/>
    <mergeCell ref="O649:P650"/>
    <mergeCell ref="A644:D644"/>
    <mergeCell ref="E644:R648"/>
    <mergeCell ref="A646:B646"/>
    <mergeCell ref="A647:B647"/>
    <mergeCell ref="C647:D647"/>
    <mergeCell ref="A648:B648"/>
    <mergeCell ref="C648:D648"/>
    <mergeCell ref="Q636:Q637"/>
    <mergeCell ref="R636:R637"/>
    <mergeCell ref="B637:C637"/>
    <mergeCell ref="K638:K641"/>
    <mergeCell ref="M638:M641"/>
    <mergeCell ref="O638:O641"/>
    <mergeCell ref="Q638:Q642"/>
    <mergeCell ref="B639:C639"/>
    <mergeCell ref="B641:C641"/>
    <mergeCell ref="A642:G642"/>
    <mergeCell ref="I642:L642"/>
    <mergeCell ref="A636:H636"/>
    <mergeCell ref="K636:L636"/>
    <mergeCell ref="M636:M637"/>
    <mergeCell ref="N636:N637"/>
    <mergeCell ref="O636:P637"/>
    <mergeCell ref="Q610:Q611"/>
    <mergeCell ref="R610:R611"/>
    <mergeCell ref="B611:C611"/>
    <mergeCell ref="K612:K614"/>
    <mergeCell ref="M612:M614"/>
    <mergeCell ref="O612:O614"/>
    <mergeCell ref="Q612:Q615"/>
    <mergeCell ref="B613:C613"/>
    <mergeCell ref="B614:C614"/>
    <mergeCell ref="A615:G615"/>
    <mergeCell ref="I615:L615"/>
    <mergeCell ref="A610:H610"/>
    <mergeCell ref="K610:L610"/>
    <mergeCell ref="M610:M611"/>
    <mergeCell ref="N610:N611"/>
    <mergeCell ref="O610:P611"/>
    <mergeCell ref="A617:D617"/>
    <mergeCell ref="E617:R621"/>
    <mergeCell ref="A619:B619"/>
    <mergeCell ref="A620:B620"/>
    <mergeCell ref="C620:D620"/>
    <mergeCell ref="A621:B621"/>
    <mergeCell ref="C621:D621"/>
    <mergeCell ref="A605:D605"/>
    <mergeCell ref="E605:R609"/>
    <mergeCell ref="A607:B607"/>
    <mergeCell ref="A608:B608"/>
    <mergeCell ref="C608:D608"/>
    <mergeCell ref="A609:B609"/>
    <mergeCell ref="C609:D609"/>
    <mergeCell ref="Q596:Q597"/>
    <mergeCell ref="R596:R597"/>
    <mergeCell ref="B597:C597"/>
    <mergeCell ref="Q598:Q603"/>
    <mergeCell ref="B600:C600"/>
    <mergeCell ref="A603:G603"/>
    <mergeCell ref="I603:L603"/>
    <mergeCell ref="A596:H596"/>
    <mergeCell ref="K596:L596"/>
    <mergeCell ref="M596:M597"/>
    <mergeCell ref="N596:N597"/>
    <mergeCell ref="O596:P597"/>
    <mergeCell ref="B602:C602"/>
    <mergeCell ref="K598:K602"/>
    <mergeCell ref="M598:M602"/>
    <mergeCell ref="O598:O602"/>
    <mergeCell ref="A591:D591"/>
    <mergeCell ref="E591:R595"/>
    <mergeCell ref="A593:B593"/>
    <mergeCell ref="A594:B594"/>
    <mergeCell ref="C594:D594"/>
    <mergeCell ref="A595:B595"/>
    <mergeCell ref="C595:D595"/>
    <mergeCell ref="Q581:Q582"/>
    <mergeCell ref="R581:R582"/>
    <mergeCell ref="B582:C582"/>
    <mergeCell ref="K583:K588"/>
    <mergeCell ref="M583:M588"/>
    <mergeCell ref="O583:O588"/>
    <mergeCell ref="Q583:Q589"/>
    <mergeCell ref="B588:C588"/>
    <mergeCell ref="A589:G589"/>
    <mergeCell ref="I589:L589"/>
    <mergeCell ref="A581:H581"/>
    <mergeCell ref="K581:L581"/>
    <mergeCell ref="M581:M582"/>
    <mergeCell ref="N581:N582"/>
    <mergeCell ref="O581:P582"/>
    <mergeCell ref="B585:C585"/>
    <mergeCell ref="B584:C584"/>
    <mergeCell ref="B587:C587"/>
    <mergeCell ref="A576:D576"/>
    <mergeCell ref="E576:R580"/>
    <mergeCell ref="A578:B578"/>
    <mergeCell ref="A579:B579"/>
    <mergeCell ref="C579:D579"/>
    <mergeCell ref="A580:B580"/>
    <mergeCell ref="C580:D580"/>
    <mergeCell ref="Q566:Q567"/>
    <mergeCell ref="R566:R567"/>
    <mergeCell ref="B567:C567"/>
    <mergeCell ref="K568:K573"/>
    <mergeCell ref="M568:M573"/>
    <mergeCell ref="O568:O573"/>
    <mergeCell ref="Q568:Q574"/>
    <mergeCell ref="B569:C569"/>
    <mergeCell ref="B571:C571"/>
    <mergeCell ref="B573:C573"/>
    <mergeCell ref="A574:G574"/>
    <mergeCell ref="I574:L574"/>
    <mergeCell ref="A566:H566"/>
    <mergeCell ref="K566:L566"/>
    <mergeCell ref="M566:M567"/>
    <mergeCell ref="N566:N567"/>
    <mergeCell ref="O566:P567"/>
    <mergeCell ref="A561:D561"/>
    <mergeCell ref="E561:R565"/>
    <mergeCell ref="A563:B563"/>
    <mergeCell ref="A564:B564"/>
    <mergeCell ref="C564:D564"/>
    <mergeCell ref="A565:B565"/>
    <mergeCell ref="C565:D565"/>
    <mergeCell ref="Q550:Q551"/>
    <mergeCell ref="R550:R551"/>
    <mergeCell ref="B551:C551"/>
    <mergeCell ref="Q552:Q559"/>
    <mergeCell ref="B553:C553"/>
    <mergeCell ref="B556:C556"/>
    <mergeCell ref="B557:C557"/>
    <mergeCell ref="A559:G559"/>
    <mergeCell ref="I559:L559"/>
    <mergeCell ref="A550:H550"/>
    <mergeCell ref="K550:L550"/>
    <mergeCell ref="M550:M551"/>
    <mergeCell ref="N550:N551"/>
    <mergeCell ref="O550:P551"/>
    <mergeCell ref="B558:C558"/>
    <mergeCell ref="B555:C555"/>
    <mergeCell ref="K552:K558"/>
    <mergeCell ref="M552:M558"/>
    <mergeCell ref="O552:O558"/>
    <mergeCell ref="A545:D545"/>
    <mergeCell ref="E545:R549"/>
    <mergeCell ref="A547:B547"/>
    <mergeCell ref="A548:B548"/>
    <mergeCell ref="C548:D548"/>
    <mergeCell ref="A549:B549"/>
    <mergeCell ref="C549:D549"/>
    <mergeCell ref="Q533:Q534"/>
    <mergeCell ref="R533:R534"/>
    <mergeCell ref="B534:C534"/>
    <mergeCell ref="B536:C536"/>
    <mergeCell ref="B540:C540"/>
    <mergeCell ref="A533:H533"/>
    <mergeCell ref="K533:L533"/>
    <mergeCell ref="M533:M534"/>
    <mergeCell ref="N533:N534"/>
    <mergeCell ref="O533:P534"/>
    <mergeCell ref="A543:G543"/>
    <mergeCell ref="I543:L543"/>
    <mergeCell ref="B537:C537"/>
    <mergeCell ref="B538:C538"/>
    <mergeCell ref="B541:C541"/>
    <mergeCell ref="B542:C542"/>
    <mergeCell ref="K535:K542"/>
    <mergeCell ref="M535:M542"/>
    <mergeCell ref="O535:O542"/>
    <mergeCell ref="Q535:Q543"/>
    <mergeCell ref="A528:D528"/>
    <mergeCell ref="E528:R532"/>
    <mergeCell ref="A530:B530"/>
    <mergeCell ref="A531:B531"/>
    <mergeCell ref="C531:D531"/>
    <mergeCell ref="A532:B532"/>
    <mergeCell ref="C532:D532"/>
    <mergeCell ref="Q521:Q522"/>
    <mergeCell ref="R521:R522"/>
    <mergeCell ref="B522:C522"/>
    <mergeCell ref="K523:K525"/>
    <mergeCell ref="M523:M525"/>
    <mergeCell ref="O523:O525"/>
    <mergeCell ref="Q523:Q526"/>
    <mergeCell ref="B524:C524"/>
    <mergeCell ref="B525:C525"/>
    <mergeCell ref="A526:G526"/>
    <mergeCell ref="I526:L526"/>
    <mergeCell ref="A521:H521"/>
    <mergeCell ref="K521:L521"/>
    <mergeCell ref="M521:M522"/>
    <mergeCell ref="N521:N522"/>
    <mergeCell ref="O521:P522"/>
    <mergeCell ref="A516:D516"/>
    <mergeCell ref="E516:R520"/>
    <mergeCell ref="A518:B518"/>
    <mergeCell ref="A519:B519"/>
    <mergeCell ref="C519:D519"/>
    <mergeCell ref="A520:B520"/>
    <mergeCell ref="C520:D520"/>
    <mergeCell ref="Q505:Q506"/>
    <mergeCell ref="R505:R506"/>
    <mergeCell ref="B506:C506"/>
    <mergeCell ref="K507:K513"/>
    <mergeCell ref="M507:M513"/>
    <mergeCell ref="O507:O513"/>
    <mergeCell ref="Q507:Q514"/>
    <mergeCell ref="B508:C508"/>
    <mergeCell ref="B509:C509"/>
    <mergeCell ref="B510:C510"/>
    <mergeCell ref="B511:C511"/>
    <mergeCell ref="B512:C512"/>
    <mergeCell ref="B513:C513"/>
    <mergeCell ref="A514:G514"/>
    <mergeCell ref="I514:L514"/>
    <mergeCell ref="A505:H505"/>
    <mergeCell ref="K505:L505"/>
    <mergeCell ref="M505:M506"/>
    <mergeCell ref="N505:N506"/>
    <mergeCell ref="O505:P506"/>
    <mergeCell ref="A500:D500"/>
    <mergeCell ref="E500:R504"/>
    <mergeCell ref="A502:B502"/>
    <mergeCell ref="A503:B503"/>
    <mergeCell ref="C503:D503"/>
    <mergeCell ref="A504:B504"/>
    <mergeCell ref="C504:D504"/>
    <mergeCell ref="Q492:Q493"/>
    <mergeCell ref="R492:R493"/>
    <mergeCell ref="B493:C493"/>
    <mergeCell ref="K494:K497"/>
    <mergeCell ref="M494:M497"/>
    <mergeCell ref="O494:O497"/>
    <mergeCell ref="Q494:Q498"/>
    <mergeCell ref="B495:C495"/>
    <mergeCell ref="B497:C497"/>
    <mergeCell ref="A498:G498"/>
    <mergeCell ref="I498:L498"/>
    <mergeCell ref="A492:H492"/>
    <mergeCell ref="K492:L492"/>
    <mergeCell ref="M492:M493"/>
    <mergeCell ref="N492:N493"/>
    <mergeCell ref="O492:P493"/>
    <mergeCell ref="A487:D487"/>
    <mergeCell ref="E487:R491"/>
    <mergeCell ref="A489:B489"/>
    <mergeCell ref="A490:B490"/>
    <mergeCell ref="C490:D490"/>
    <mergeCell ref="A491:B491"/>
    <mergeCell ref="C491:D491"/>
    <mergeCell ref="Q467:Q468"/>
    <mergeCell ref="R467:R468"/>
    <mergeCell ref="B468:C468"/>
    <mergeCell ref="K469:K472"/>
    <mergeCell ref="M469:M472"/>
    <mergeCell ref="O469:O472"/>
    <mergeCell ref="Q469:Q473"/>
    <mergeCell ref="B470:C470"/>
    <mergeCell ref="B472:C472"/>
    <mergeCell ref="A473:G473"/>
    <mergeCell ref="I473:L473"/>
    <mergeCell ref="A467:H467"/>
    <mergeCell ref="K467:L467"/>
    <mergeCell ref="M467:M468"/>
    <mergeCell ref="N467:N468"/>
    <mergeCell ref="O467:P468"/>
    <mergeCell ref="A462:D462"/>
    <mergeCell ref="E462:R466"/>
    <mergeCell ref="A464:B464"/>
    <mergeCell ref="A465:B465"/>
    <mergeCell ref="C465:D465"/>
    <mergeCell ref="A466:B466"/>
    <mergeCell ref="C466:D466"/>
    <mergeCell ref="Q480:Q481"/>
    <mergeCell ref="R480:R481"/>
    <mergeCell ref="B481:C481"/>
    <mergeCell ref="K482:K484"/>
    <mergeCell ref="M482:M484"/>
    <mergeCell ref="O482:O484"/>
    <mergeCell ref="Q482:Q485"/>
    <mergeCell ref="B483:C483"/>
    <mergeCell ref="B484:C484"/>
    <mergeCell ref="A485:G485"/>
    <mergeCell ref="I485:L485"/>
    <mergeCell ref="A480:H480"/>
    <mergeCell ref="K480:L480"/>
    <mergeCell ref="M480:M481"/>
    <mergeCell ref="N480:N481"/>
    <mergeCell ref="O480:P481"/>
    <mergeCell ref="A475:D475"/>
    <mergeCell ref="E475:R479"/>
    <mergeCell ref="A477:B477"/>
    <mergeCell ref="A478:B478"/>
    <mergeCell ref="C478:D478"/>
    <mergeCell ref="A479:B479"/>
    <mergeCell ref="C479:D479"/>
    <mergeCell ref="Q452:Q453"/>
    <mergeCell ref="R452:R453"/>
    <mergeCell ref="B453:C453"/>
    <mergeCell ref="K454:K459"/>
    <mergeCell ref="M454:M459"/>
    <mergeCell ref="O454:O459"/>
    <mergeCell ref="Q454:Q460"/>
    <mergeCell ref="B455:C455"/>
    <mergeCell ref="B457:C457"/>
    <mergeCell ref="B459:C459"/>
    <mergeCell ref="A460:G460"/>
    <mergeCell ref="I460:L460"/>
    <mergeCell ref="A452:H452"/>
    <mergeCell ref="K452:L452"/>
    <mergeCell ref="M452:M453"/>
    <mergeCell ref="N452:N453"/>
    <mergeCell ref="O452:P453"/>
    <mergeCell ref="B456:C456"/>
    <mergeCell ref="A447:D447"/>
    <mergeCell ref="E447:R451"/>
    <mergeCell ref="A449:B449"/>
    <mergeCell ref="A450:B450"/>
    <mergeCell ref="C450:D450"/>
    <mergeCell ref="A451:B451"/>
    <mergeCell ref="C451:D451"/>
    <mergeCell ref="Q438:Q439"/>
    <mergeCell ref="R438:R439"/>
    <mergeCell ref="B439:C439"/>
    <mergeCell ref="K440:K444"/>
    <mergeCell ref="M440:M444"/>
    <mergeCell ref="O440:O444"/>
    <mergeCell ref="Q440:Q445"/>
    <mergeCell ref="B441:C441"/>
    <mergeCell ref="B443:C443"/>
    <mergeCell ref="B444:C444"/>
    <mergeCell ref="A445:G445"/>
    <mergeCell ref="I445:L445"/>
    <mergeCell ref="A438:H438"/>
    <mergeCell ref="K438:L438"/>
    <mergeCell ref="M438:M439"/>
    <mergeCell ref="N438:N439"/>
    <mergeCell ref="O438:P439"/>
    <mergeCell ref="A433:D433"/>
    <mergeCell ref="E433:R437"/>
    <mergeCell ref="A435:B435"/>
    <mergeCell ref="A436:B436"/>
    <mergeCell ref="C436:D436"/>
    <mergeCell ref="A437:B437"/>
    <mergeCell ref="C437:D437"/>
    <mergeCell ref="Q423:Q424"/>
    <mergeCell ref="R423:R424"/>
    <mergeCell ref="B424:C424"/>
    <mergeCell ref="K425:K430"/>
    <mergeCell ref="M425:M430"/>
    <mergeCell ref="O425:O430"/>
    <mergeCell ref="Q425:Q431"/>
    <mergeCell ref="B426:C426"/>
    <mergeCell ref="B428:C428"/>
    <mergeCell ref="B430:C430"/>
    <mergeCell ref="A431:G431"/>
    <mergeCell ref="I431:L431"/>
    <mergeCell ref="A423:H423"/>
    <mergeCell ref="K423:L423"/>
    <mergeCell ref="M423:M424"/>
    <mergeCell ref="N423:N424"/>
    <mergeCell ref="O423:P424"/>
    <mergeCell ref="B427:C427"/>
    <mergeCell ref="A418:D418"/>
    <mergeCell ref="E418:R422"/>
    <mergeCell ref="A420:B420"/>
    <mergeCell ref="A421:B421"/>
    <mergeCell ref="C421:D421"/>
    <mergeCell ref="A422:B422"/>
    <mergeCell ref="C422:D422"/>
    <mergeCell ref="Q405:Q406"/>
    <mergeCell ref="R405:R406"/>
    <mergeCell ref="B406:C406"/>
    <mergeCell ref="K407:K415"/>
    <mergeCell ref="M407:M415"/>
    <mergeCell ref="O407:O415"/>
    <mergeCell ref="Q407:Q416"/>
    <mergeCell ref="B408:C408"/>
    <mergeCell ref="B410:C410"/>
    <mergeCell ref="B413:C413"/>
    <mergeCell ref="B412:C412"/>
    <mergeCell ref="B415:C415"/>
    <mergeCell ref="A416:G416"/>
    <mergeCell ref="I416:L416"/>
    <mergeCell ref="A405:H405"/>
    <mergeCell ref="K405:L405"/>
    <mergeCell ref="M405:M406"/>
    <mergeCell ref="N405:N406"/>
    <mergeCell ref="O405:P406"/>
    <mergeCell ref="B409:C409"/>
    <mergeCell ref="B414:C414"/>
    <mergeCell ref="A400:D400"/>
    <mergeCell ref="E400:R404"/>
    <mergeCell ref="A402:B402"/>
    <mergeCell ref="A403:B403"/>
    <mergeCell ref="C403:D403"/>
    <mergeCell ref="A404:B404"/>
    <mergeCell ref="C404:D404"/>
    <mergeCell ref="Q393:Q394"/>
    <mergeCell ref="R393:R394"/>
    <mergeCell ref="B394:C394"/>
    <mergeCell ref="K395:K397"/>
    <mergeCell ref="M395:M397"/>
    <mergeCell ref="O395:O397"/>
    <mergeCell ref="Q395:Q398"/>
    <mergeCell ref="B396:C396"/>
    <mergeCell ref="B397:C397"/>
    <mergeCell ref="A398:G398"/>
    <mergeCell ref="I398:L398"/>
    <mergeCell ref="A393:H393"/>
    <mergeCell ref="K393:L393"/>
    <mergeCell ref="M393:M394"/>
    <mergeCell ref="N393:N394"/>
    <mergeCell ref="O393:P394"/>
    <mergeCell ref="A388:D388"/>
    <mergeCell ref="E388:R392"/>
    <mergeCell ref="A390:B390"/>
    <mergeCell ref="A391:B391"/>
    <mergeCell ref="C391:D391"/>
    <mergeCell ref="A392:B392"/>
    <mergeCell ref="C392:D392"/>
    <mergeCell ref="Q378:Q379"/>
    <mergeCell ref="R378:R379"/>
    <mergeCell ref="B379:C379"/>
    <mergeCell ref="K380:K385"/>
    <mergeCell ref="M380:M385"/>
    <mergeCell ref="O380:O385"/>
    <mergeCell ref="Q380:Q386"/>
    <mergeCell ref="B381:C381"/>
    <mergeCell ref="B382:C382"/>
    <mergeCell ref="B384:C384"/>
    <mergeCell ref="B385:C385"/>
    <mergeCell ref="A386:G386"/>
    <mergeCell ref="I386:L386"/>
    <mergeCell ref="A378:H378"/>
    <mergeCell ref="K378:L378"/>
    <mergeCell ref="M378:M379"/>
    <mergeCell ref="N378:N379"/>
    <mergeCell ref="O378:P379"/>
    <mergeCell ref="A373:D373"/>
    <mergeCell ref="E373:R377"/>
    <mergeCell ref="A375:B375"/>
    <mergeCell ref="A376:B376"/>
    <mergeCell ref="C376:D376"/>
    <mergeCell ref="A377:B377"/>
    <mergeCell ref="C377:D377"/>
    <mergeCell ref="Q364:Q365"/>
    <mergeCell ref="R364:R365"/>
    <mergeCell ref="B365:C365"/>
    <mergeCell ref="K366:K370"/>
    <mergeCell ref="M366:M370"/>
    <mergeCell ref="O366:O370"/>
    <mergeCell ref="Q366:Q371"/>
    <mergeCell ref="B367:C367"/>
    <mergeCell ref="B368:C368"/>
    <mergeCell ref="B370:C370"/>
    <mergeCell ref="A371:G371"/>
    <mergeCell ref="I371:L371"/>
    <mergeCell ref="A364:H364"/>
    <mergeCell ref="K364:L364"/>
    <mergeCell ref="M364:M365"/>
    <mergeCell ref="N364:N365"/>
    <mergeCell ref="O364:P365"/>
    <mergeCell ref="A359:D359"/>
    <mergeCell ref="E359:R363"/>
    <mergeCell ref="A361:B361"/>
    <mergeCell ref="A362:B362"/>
    <mergeCell ref="C362:D362"/>
    <mergeCell ref="A363:B363"/>
    <mergeCell ref="C363:D363"/>
    <mergeCell ref="Q349:Q350"/>
    <mergeCell ref="R349:R350"/>
    <mergeCell ref="B350:C350"/>
    <mergeCell ref="K351:K356"/>
    <mergeCell ref="M351:M356"/>
    <mergeCell ref="O351:O356"/>
    <mergeCell ref="Q351:Q357"/>
    <mergeCell ref="B352:C352"/>
    <mergeCell ref="B353:C353"/>
    <mergeCell ref="B355:C355"/>
    <mergeCell ref="B356:C356"/>
    <mergeCell ref="A357:G357"/>
    <mergeCell ref="I357:L357"/>
    <mergeCell ref="A349:H349"/>
    <mergeCell ref="K349:L349"/>
    <mergeCell ref="M349:M350"/>
    <mergeCell ref="N349:N350"/>
    <mergeCell ref="O349:P350"/>
    <mergeCell ref="A344:D344"/>
    <mergeCell ref="E344:R348"/>
    <mergeCell ref="A346:B346"/>
    <mergeCell ref="A347:B347"/>
    <mergeCell ref="C347:D347"/>
    <mergeCell ref="A348:B348"/>
    <mergeCell ref="C348:D348"/>
    <mergeCell ref="Q332:Q333"/>
    <mergeCell ref="R332:R333"/>
    <mergeCell ref="B333:C333"/>
    <mergeCell ref="K334:K341"/>
    <mergeCell ref="M334:M341"/>
    <mergeCell ref="O334:O341"/>
    <mergeCell ref="Q334:Q342"/>
    <mergeCell ref="B335:C335"/>
    <mergeCell ref="B336:C336"/>
    <mergeCell ref="B338:C338"/>
    <mergeCell ref="B339:C339"/>
    <mergeCell ref="B340:C340"/>
    <mergeCell ref="B341:C341"/>
    <mergeCell ref="A342:G342"/>
    <mergeCell ref="I342:L342"/>
    <mergeCell ref="A332:H332"/>
    <mergeCell ref="K332:L332"/>
    <mergeCell ref="M332:M333"/>
    <mergeCell ref="N332:N333"/>
    <mergeCell ref="O332:P333"/>
    <mergeCell ref="A327:D327"/>
    <mergeCell ref="E327:R331"/>
    <mergeCell ref="A329:B329"/>
    <mergeCell ref="A330:B330"/>
    <mergeCell ref="C330:D330"/>
    <mergeCell ref="A331:B331"/>
    <mergeCell ref="C331:D331"/>
    <mergeCell ref="Q316:Q317"/>
    <mergeCell ref="R316:R317"/>
    <mergeCell ref="B317:C317"/>
    <mergeCell ref="K318:K324"/>
    <mergeCell ref="M318:M324"/>
    <mergeCell ref="O318:O324"/>
    <mergeCell ref="Q318:Q325"/>
    <mergeCell ref="B319:C319"/>
    <mergeCell ref="B321:C321"/>
    <mergeCell ref="B322:C322"/>
    <mergeCell ref="B323:C323"/>
    <mergeCell ref="B324:C324"/>
    <mergeCell ref="A325:G325"/>
    <mergeCell ref="I325:L325"/>
    <mergeCell ref="A316:H316"/>
    <mergeCell ref="K316:L316"/>
    <mergeCell ref="M316:M317"/>
    <mergeCell ref="N316:N317"/>
    <mergeCell ref="O316:P317"/>
    <mergeCell ref="A311:D311"/>
    <mergeCell ref="E311:R315"/>
    <mergeCell ref="A313:B313"/>
    <mergeCell ref="A314:B314"/>
    <mergeCell ref="C314:D314"/>
    <mergeCell ref="A315:B315"/>
    <mergeCell ref="C315:D315"/>
    <mergeCell ref="Q303:Q304"/>
    <mergeCell ref="R303:R304"/>
    <mergeCell ref="B304:C304"/>
    <mergeCell ref="K305:K308"/>
    <mergeCell ref="M305:M308"/>
    <mergeCell ref="O305:O308"/>
    <mergeCell ref="Q305:Q309"/>
    <mergeCell ref="B306:C306"/>
    <mergeCell ref="B308:C308"/>
    <mergeCell ref="A309:G309"/>
    <mergeCell ref="I309:L309"/>
    <mergeCell ref="A303:H303"/>
    <mergeCell ref="K303:L303"/>
    <mergeCell ref="M303:M304"/>
    <mergeCell ref="N303:N304"/>
    <mergeCell ref="O303:P304"/>
    <mergeCell ref="A298:D298"/>
    <mergeCell ref="E298:R302"/>
    <mergeCell ref="A300:B300"/>
    <mergeCell ref="A301:B301"/>
    <mergeCell ref="C301:D301"/>
    <mergeCell ref="A302:B302"/>
    <mergeCell ref="C302:D302"/>
    <mergeCell ref="Q290:Q291"/>
    <mergeCell ref="R290:R291"/>
    <mergeCell ref="B291:C291"/>
    <mergeCell ref="K292:K295"/>
    <mergeCell ref="M292:M295"/>
    <mergeCell ref="O292:O295"/>
    <mergeCell ref="Q292:Q296"/>
    <mergeCell ref="B293:C293"/>
    <mergeCell ref="B295:C295"/>
    <mergeCell ref="A296:G296"/>
    <mergeCell ref="I296:L296"/>
    <mergeCell ref="A290:H290"/>
    <mergeCell ref="K290:L290"/>
    <mergeCell ref="M290:M291"/>
    <mergeCell ref="N290:N291"/>
    <mergeCell ref="O290:P291"/>
    <mergeCell ref="A285:D285"/>
    <mergeCell ref="E285:R289"/>
    <mergeCell ref="A287:B287"/>
    <mergeCell ref="A288:B288"/>
    <mergeCell ref="C288:D288"/>
    <mergeCell ref="A289:B289"/>
    <mergeCell ref="C289:D289"/>
    <mergeCell ref="Q275:Q276"/>
    <mergeCell ref="R275:R276"/>
    <mergeCell ref="B276:C276"/>
    <mergeCell ref="K277:K282"/>
    <mergeCell ref="M277:M282"/>
    <mergeCell ref="O277:O282"/>
    <mergeCell ref="Q277:Q283"/>
    <mergeCell ref="B278:C278"/>
    <mergeCell ref="B280:C280"/>
    <mergeCell ref="B282:C282"/>
    <mergeCell ref="A283:G283"/>
    <mergeCell ref="I283:L283"/>
    <mergeCell ref="A275:H275"/>
    <mergeCell ref="K275:L275"/>
    <mergeCell ref="M275:M276"/>
    <mergeCell ref="N275:N276"/>
    <mergeCell ref="O275:P276"/>
    <mergeCell ref="B279:C279"/>
    <mergeCell ref="A270:D270"/>
    <mergeCell ref="E270:R274"/>
    <mergeCell ref="A272:B272"/>
    <mergeCell ref="A273:B273"/>
    <mergeCell ref="C273:D273"/>
    <mergeCell ref="A274:B274"/>
    <mergeCell ref="C274:D274"/>
    <mergeCell ref="Q261:Q262"/>
    <mergeCell ref="R261:R262"/>
    <mergeCell ref="B262:C262"/>
    <mergeCell ref="K263:K267"/>
    <mergeCell ref="M263:M267"/>
    <mergeCell ref="O263:O267"/>
    <mergeCell ref="Q263:Q268"/>
    <mergeCell ref="B264:C264"/>
    <mergeCell ref="B265:C265"/>
    <mergeCell ref="B267:C267"/>
    <mergeCell ref="A268:G268"/>
    <mergeCell ref="I268:L268"/>
    <mergeCell ref="A261:H261"/>
    <mergeCell ref="K261:L261"/>
    <mergeCell ref="M261:M262"/>
    <mergeCell ref="N261:N262"/>
    <mergeCell ref="O261:P262"/>
    <mergeCell ref="A256:D256"/>
    <mergeCell ref="E256:R260"/>
    <mergeCell ref="A258:B258"/>
    <mergeCell ref="A259:B259"/>
    <mergeCell ref="C259:D259"/>
    <mergeCell ref="A260:B260"/>
    <mergeCell ref="C260:D260"/>
    <mergeCell ref="Q248:Q249"/>
    <mergeCell ref="R248:R249"/>
    <mergeCell ref="B249:C249"/>
    <mergeCell ref="K250:K253"/>
    <mergeCell ref="M250:M253"/>
    <mergeCell ref="O250:O253"/>
    <mergeCell ref="Q250:Q254"/>
    <mergeCell ref="B251:C251"/>
    <mergeCell ref="B253:C253"/>
    <mergeCell ref="A254:G254"/>
    <mergeCell ref="I254:L254"/>
    <mergeCell ref="A248:H248"/>
    <mergeCell ref="K248:L248"/>
    <mergeCell ref="M248:M249"/>
    <mergeCell ref="N248:N249"/>
    <mergeCell ref="O248:P249"/>
    <mergeCell ref="A243:D243"/>
    <mergeCell ref="E243:R247"/>
    <mergeCell ref="A245:B245"/>
    <mergeCell ref="A246:B246"/>
    <mergeCell ref="C246:D246"/>
    <mergeCell ref="A247:B247"/>
    <mergeCell ref="C247:D247"/>
    <mergeCell ref="Q235:Q236"/>
    <mergeCell ref="R235:R236"/>
    <mergeCell ref="B236:C236"/>
    <mergeCell ref="K237:K240"/>
    <mergeCell ref="M237:M240"/>
    <mergeCell ref="O237:O240"/>
    <mergeCell ref="Q237:Q241"/>
    <mergeCell ref="B238:C238"/>
    <mergeCell ref="B240:C240"/>
    <mergeCell ref="A241:G241"/>
    <mergeCell ref="I241:L241"/>
    <mergeCell ref="A235:H235"/>
    <mergeCell ref="K235:L235"/>
    <mergeCell ref="M235:M236"/>
    <mergeCell ref="N235:N236"/>
    <mergeCell ref="O235:P236"/>
    <mergeCell ref="A230:D230"/>
    <mergeCell ref="E230:R234"/>
    <mergeCell ref="A232:B232"/>
    <mergeCell ref="A233:B233"/>
    <mergeCell ref="C233:D233"/>
    <mergeCell ref="A234:B234"/>
    <mergeCell ref="C234:D234"/>
    <mergeCell ref="Q217:Q218"/>
    <mergeCell ref="R217:R218"/>
    <mergeCell ref="B218:C218"/>
    <mergeCell ref="K219:K227"/>
    <mergeCell ref="M219:M227"/>
    <mergeCell ref="O219:O227"/>
    <mergeCell ref="Q219:Q228"/>
    <mergeCell ref="B220:C220"/>
    <mergeCell ref="B222:C222"/>
    <mergeCell ref="B224:C224"/>
    <mergeCell ref="B225:C225"/>
    <mergeCell ref="B226:C226"/>
    <mergeCell ref="B227:C227"/>
    <mergeCell ref="A228:G228"/>
    <mergeCell ref="I228:L228"/>
    <mergeCell ref="A217:H217"/>
    <mergeCell ref="K217:L217"/>
    <mergeCell ref="M217:M218"/>
    <mergeCell ref="N217:N218"/>
    <mergeCell ref="O217:P218"/>
    <mergeCell ref="B221:C221"/>
    <mergeCell ref="A212:D212"/>
    <mergeCell ref="E212:R216"/>
    <mergeCell ref="A214:B214"/>
    <mergeCell ref="A215:B215"/>
    <mergeCell ref="C215:D215"/>
    <mergeCell ref="A216:B216"/>
    <mergeCell ref="C216:D216"/>
    <mergeCell ref="Q203:Q204"/>
    <mergeCell ref="R203:R204"/>
    <mergeCell ref="B204:C204"/>
    <mergeCell ref="K205:K209"/>
    <mergeCell ref="M205:M209"/>
    <mergeCell ref="O205:O209"/>
    <mergeCell ref="Q205:Q210"/>
    <mergeCell ref="B206:C206"/>
    <mergeCell ref="B208:C208"/>
    <mergeCell ref="B209:C209"/>
    <mergeCell ref="A210:G210"/>
    <mergeCell ref="I210:L210"/>
    <mergeCell ref="A203:H203"/>
    <mergeCell ref="K203:L203"/>
    <mergeCell ref="M203:M204"/>
    <mergeCell ref="N203:N204"/>
    <mergeCell ref="O203:P204"/>
    <mergeCell ref="A198:D198"/>
    <mergeCell ref="E198:R202"/>
    <mergeCell ref="A200:B200"/>
    <mergeCell ref="A201:B201"/>
    <mergeCell ref="C201:D201"/>
    <mergeCell ref="A202:B202"/>
    <mergeCell ref="C202:D202"/>
    <mergeCell ref="Q191:Q192"/>
    <mergeCell ref="R191:R192"/>
    <mergeCell ref="B192:C192"/>
    <mergeCell ref="K193:K195"/>
    <mergeCell ref="M193:M195"/>
    <mergeCell ref="O193:O195"/>
    <mergeCell ref="Q193:Q196"/>
    <mergeCell ref="B194:C194"/>
    <mergeCell ref="B195:C195"/>
    <mergeCell ref="A196:G196"/>
    <mergeCell ref="I196:L196"/>
    <mergeCell ref="A191:H191"/>
    <mergeCell ref="K191:L191"/>
    <mergeCell ref="M191:M192"/>
    <mergeCell ref="N191:N192"/>
    <mergeCell ref="O191:P192"/>
    <mergeCell ref="R194:R195"/>
    <mergeCell ref="A186:D186"/>
    <mergeCell ref="E186:R190"/>
    <mergeCell ref="A188:B188"/>
    <mergeCell ref="A189:B189"/>
    <mergeCell ref="C189:D189"/>
    <mergeCell ref="A190:B190"/>
    <mergeCell ref="C190:D190"/>
    <mergeCell ref="Q175:Q176"/>
    <mergeCell ref="R175:R176"/>
    <mergeCell ref="B176:C176"/>
    <mergeCell ref="K177:K183"/>
    <mergeCell ref="M177:M183"/>
    <mergeCell ref="O177:O183"/>
    <mergeCell ref="Q177:Q184"/>
    <mergeCell ref="B178:C178"/>
    <mergeCell ref="B179:C179"/>
    <mergeCell ref="B181:C181"/>
    <mergeCell ref="B182:C182"/>
    <mergeCell ref="B183:C183"/>
    <mergeCell ref="A184:G184"/>
    <mergeCell ref="I184:L184"/>
    <mergeCell ref="A175:H175"/>
    <mergeCell ref="K175:L175"/>
    <mergeCell ref="M175:M176"/>
    <mergeCell ref="N175:N176"/>
    <mergeCell ref="O175:P176"/>
    <mergeCell ref="A170:D170"/>
    <mergeCell ref="E170:R174"/>
    <mergeCell ref="A172:B172"/>
    <mergeCell ref="A173:B173"/>
    <mergeCell ref="C173:D173"/>
    <mergeCell ref="A174:B174"/>
    <mergeCell ref="C174:D174"/>
    <mergeCell ref="Q162:Q163"/>
    <mergeCell ref="R162:R163"/>
    <mergeCell ref="B163:C163"/>
    <mergeCell ref="K164:K167"/>
    <mergeCell ref="M164:M167"/>
    <mergeCell ref="O164:O167"/>
    <mergeCell ref="Q164:Q168"/>
    <mergeCell ref="B165:C165"/>
    <mergeCell ref="B167:C167"/>
    <mergeCell ref="A168:G168"/>
    <mergeCell ref="I168:L168"/>
    <mergeCell ref="A162:H162"/>
    <mergeCell ref="K162:L162"/>
    <mergeCell ref="M162:M163"/>
    <mergeCell ref="N162:N163"/>
    <mergeCell ref="O162:P163"/>
    <mergeCell ref="A157:D157"/>
    <mergeCell ref="E157:R161"/>
    <mergeCell ref="A159:B159"/>
    <mergeCell ref="A160:B160"/>
    <mergeCell ref="C160:D160"/>
    <mergeCell ref="A161:B161"/>
    <mergeCell ref="C161:D161"/>
    <mergeCell ref="Q150:Q151"/>
    <mergeCell ref="R150:R151"/>
    <mergeCell ref="B151:C151"/>
    <mergeCell ref="K152:K154"/>
    <mergeCell ref="M152:M154"/>
    <mergeCell ref="O152:O154"/>
    <mergeCell ref="Q152:Q155"/>
    <mergeCell ref="B153:C153"/>
    <mergeCell ref="B154:C154"/>
    <mergeCell ref="A155:G155"/>
    <mergeCell ref="I155:L155"/>
    <mergeCell ref="A150:H150"/>
    <mergeCell ref="K150:L150"/>
    <mergeCell ref="M150:M151"/>
    <mergeCell ref="N150:N151"/>
    <mergeCell ref="O150:P151"/>
    <mergeCell ref="A145:D145"/>
    <mergeCell ref="E145:R149"/>
    <mergeCell ref="A147:B147"/>
    <mergeCell ref="A148:B148"/>
    <mergeCell ref="C148:D148"/>
    <mergeCell ref="A149:B149"/>
    <mergeCell ref="C149:D149"/>
    <mergeCell ref="Q134:Q135"/>
    <mergeCell ref="R134:R135"/>
    <mergeCell ref="B135:C135"/>
    <mergeCell ref="K136:K142"/>
    <mergeCell ref="M136:M142"/>
    <mergeCell ref="O136:O142"/>
    <mergeCell ref="Q136:Q143"/>
    <mergeCell ref="B137:C137"/>
    <mergeCell ref="B138:C138"/>
    <mergeCell ref="B140:C140"/>
    <mergeCell ref="B142:C142"/>
    <mergeCell ref="A143:G143"/>
    <mergeCell ref="I143:L143"/>
    <mergeCell ref="A134:H134"/>
    <mergeCell ref="K134:L134"/>
    <mergeCell ref="M134:M135"/>
    <mergeCell ref="N134:N135"/>
    <mergeCell ref="O134:P135"/>
    <mergeCell ref="B141:C141"/>
    <mergeCell ref="A129:D129"/>
    <mergeCell ref="E129:R133"/>
    <mergeCell ref="A131:B131"/>
    <mergeCell ref="A132:B132"/>
    <mergeCell ref="C132:D132"/>
    <mergeCell ref="A133:B133"/>
    <mergeCell ref="C133:D133"/>
    <mergeCell ref="Q119:Q120"/>
    <mergeCell ref="R119:R120"/>
    <mergeCell ref="B120:C120"/>
    <mergeCell ref="K121:K126"/>
    <mergeCell ref="M121:M126"/>
    <mergeCell ref="O121:O126"/>
    <mergeCell ref="Q121:Q127"/>
    <mergeCell ref="B122:C122"/>
    <mergeCell ref="B123:C123"/>
    <mergeCell ref="B125:C125"/>
    <mergeCell ref="B126:C126"/>
    <mergeCell ref="A127:G127"/>
    <mergeCell ref="I127:L127"/>
    <mergeCell ref="A119:H119"/>
    <mergeCell ref="K119:L119"/>
    <mergeCell ref="M119:M120"/>
    <mergeCell ref="N119:N120"/>
    <mergeCell ref="O119:P120"/>
    <mergeCell ref="A114:D114"/>
    <mergeCell ref="E114:R118"/>
    <mergeCell ref="A116:B116"/>
    <mergeCell ref="A117:B117"/>
    <mergeCell ref="C117:D117"/>
    <mergeCell ref="A118:B118"/>
    <mergeCell ref="C118:D118"/>
    <mergeCell ref="Q108:Q109"/>
    <mergeCell ref="R108:R109"/>
    <mergeCell ref="B109:C109"/>
    <mergeCell ref="K110:K111"/>
    <mergeCell ref="M110:M111"/>
    <mergeCell ref="O110:O111"/>
    <mergeCell ref="Q110:Q112"/>
    <mergeCell ref="B111:C111"/>
    <mergeCell ref="A112:G112"/>
    <mergeCell ref="I112:L112"/>
    <mergeCell ref="A108:H108"/>
    <mergeCell ref="K108:L108"/>
    <mergeCell ref="M108:M109"/>
    <mergeCell ref="N108:N109"/>
    <mergeCell ref="O108:P109"/>
    <mergeCell ref="A103:D103"/>
    <mergeCell ref="E103:R107"/>
    <mergeCell ref="A105:B105"/>
    <mergeCell ref="A106:B106"/>
    <mergeCell ref="C106:D106"/>
    <mergeCell ref="A107:B107"/>
    <mergeCell ref="C107:D107"/>
    <mergeCell ref="Q93:Q94"/>
    <mergeCell ref="R93:R94"/>
    <mergeCell ref="B94:C94"/>
    <mergeCell ref="K95:K100"/>
    <mergeCell ref="M95:M100"/>
    <mergeCell ref="O95:O100"/>
    <mergeCell ref="Q95:Q101"/>
    <mergeCell ref="B96:C96"/>
    <mergeCell ref="B98:C98"/>
    <mergeCell ref="B99:C99"/>
    <mergeCell ref="B100:C100"/>
    <mergeCell ref="A101:G101"/>
    <mergeCell ref="I101:L101"/>
    <mergeCell ref="A93:H93"/>
    <mergeCell ref="K93:L93"/>
    <mergeCell ref="M93:M94"/>
    <mergeCell ref="N93:N94"/>
    <mergeCell ref="O93:P94"/>
    <mergeCell ref="A88:D88"/>
    <mergeCell ref="E88:R92"/>
    <mergeCell ref="A90:B90"/>
    <mergeCell ref="A91:B91"/>
    <mergeCell ref="C91:D91"/>
    <mergeCell ref="A92:B92"/>
    <mergeCell ref="C92:D92"/>
    <mergeCell ref="Q78:Q79"/>
    <mergeCell ref="R78:R79"/>
    <mergeCell ref="B79:C79"/>
    <mergeCell ref="K80:K85"/>
    <mergeCell ref="M80:M85"/>
    <mergeCell ref="O80:O85"/>
    <mergeCell ref="Q80:Q86"/>
    <mergeCell ref="B81:C81"/>
    <mergeCell ref="B83:C83"/>
    <mergeCell ref="B84:C84"/>
    <mergeCell ref="B85:C85"/>
    <mergeCell ref="A86:G86"/>
    <mergeCell ref="I86:L86"/>
    <mergeCell ref="A78:H78"/>
    <mergeCell ref="K78:L78"/>
    <mergeCell ref="M78:M79"/>
    <mergeCell ref="N78:N79"/>
    <mergeCell ref="O78:P79"/>
    <mergeCell ref="A73:D73"/>
    <mergeCell ref="E73:R77"/>
    <mergeCell ref="A75:B75"/>
    <mergeCell ref="A76:B76"/>
    <mergeCell ref="C76:D76"/>
    <mergeCell ref="A77:B77"/>
    <mergeCell ref="C77:D77"/>
    <mergeCell ref="Q66:Q67"/>
    <mergeCell ref="R66:R67"/>
    <mergeCell ref="B67:C67"/>
    <mergeCell ref="K68:K70"/>
    <mergeCell ref="M68:M70"/>
    <mergeCell ref="O68:O70"/>
    <mergeCell ref="Q68:Q71"/>
    <mergeCell ref="B69:C69"/>
    <mergeCell ref="B70:C70"/>
    <mergeCell ref="A71:G71"/>
    <mergeCell ref="I71:L71"/>
    <mergeCell ref="A66:H66"/>
    <mergeCell ref="K66:L66"/>
    <mergeCell ref="M66:M67"/>
    <mergeCell ref="N66:N67"/>
    <mergeCell ref="O66:P67"/>
    <mergeCell ref="A61:D61"/>
    <mergeCell ref="E61:R65"/>
    <mergeCell ref="A63:B63"/>
    <mergeCell ref="A64:B64"/>
    <mergeCell ref="C64:D64"/>
    <mergeCell ref="A65:B65"/>
    <mergeCell ref="C65:D65"/>
    <mergeCell ref="Q53:Q54"/>
    <mergeCell ref="R53:R54"/>
    <mergeCell ref="B54:C54"/>
    <mergeCell ref="K55:K58"/>
    <mergeCell ref="M55:M58"/>
    <mergeCell ref="O55:O58"/>
    <mergeCell ref="Q55:Q59"/>
    <mergeCell ref="B56:C56"/>
    <mergeCell ref="B57:C57"/>
    <mergeCell ref="A59:G59"/>
    <mergeCell ref="I59:L59"/>
    <mergeCell ref="A53:H53"/>
    <mergeCell ref="K53:L53"/>
    <mergeCell ref="M53:M54"/>
    <mergeCell ref="N53:N54"/>
    <mergeCell ref="O53:P54"/>
    <mergeCell ref="A48:D48"/>
    <mergeCell ref="E48:R52"/>
    <mergeCell ref="A50:B50"/>
    <mergeCell ref="A51:B51"/>
    <mergeCell ref="C51:D51"/>
    <mergeCell ref="A52:B52"/>
    <mergeCell ref="C52:D52"/>
    <mergeCell ref="Q39:Q40"/>
    <mergeCell ref="R39:R40"/>
    <mergeCell ref="B40:C40"/>
    <mergeCell ref="K41:K45"/>
    <mergeCell ref="M41:M45"/>
    <mergeCell ref="O41:O45"/>
    <mergeCell ref="Q41:Q46"/>
    <mergeCell ref="B43:C43"/>
    <mergeCell ref="B44:C44"/>
    <mergeCell ref="B45:C45"/>
    <mergeCell ref="A46:G46"/>
    <mergeCell ref="I46:L46"/>
    <mergeCell ref="A39:H39"/>
    <mergeCell ref="K39:L39"/>
    <mergeCell ref="M39:M40"/>
    <mergeCell ref="N39:N40"/>
    <mergeCell ref="O39:P40"/>
    <mergeCell ref="A36:B36"/>
    <mergeCell ref="A37:B37"/>
    <mergeCell ref="C37:D37"/>
    <mergeCell ref="A38:B38"/>
    <mergeCell ref="C38:D38"/>
    <mergeCell ref="Q27:Q28"/>
    <mergeCell ref="R27:R28"/>
    <mergeCell ref="B28:C28"/>
    <mergeCell ref="K29:K31"/>
    <mergeCell ref="M29:M31"/>
    <mergeCell ref="O29:O31"/>
    <mergeCell ref="Q29:Q32"/>
    <mergeCell ref="B30:C30"/>
    <mergeCell ref="B31:C31"/>
    <mergeCell ref="A32:G32"/>
    <mergeCell ref="I32:L32"/>
    <mergeCell ref="A27:H27"/>
    <mergeCell ref="K27:L27"/>
    <mergeCell ref="M27:M28"/>
    <mergeCell ref="N27:N28"/>
    <mergeCell ref="O27:P28"/>
    <mergeCell ref="F928:I928"/>
    <mergeCell ref="A917:I917"/>
    <mergeCell ref="A914:B914"/>
    <mergeCell ref="A908:B908"/>
    <mergeCell ref="A922:I922"/>
    <mergeCell ref="A923:I923"/>
    <mergeCell ref="A924:I924"/>
    <mergeCell ref="A925:I925"/>
    <mergeCell ref="A926:I926"/>
    <mergeCell ref="A927:I927"/>
    <mergeCell ref="A919:B919"/>
    <mergeCell ref="A921:I921"/>
    <mergeCell ref="A920:I920"/>
    <mergeCell ref="A916:I916"/>
    <mergeCell ref="A915:I915"/>
    <mergeCell ref="K911:L911"/>
    <mergeCell ref="A911:I911"/>
    <mergeCell ref="A1:R1"/>
    <mergeCell ref="A2:R2"/>
    <mergeCell ref="A3:R3"/>
    <mergeCell ref="A4:R4"/>
    <mergeCell ref="M16:M19"/>
    <mergeCell ref="K14:L14"/>
    <mergeCell ref="N14:N15"/>
    <mergeCell ref="M14:M15"/>
    <mergeCell ref="A13:B13"/>
    <mergeCell ref="C13:D13"/>
    <mergeCell ref="A14:H14"/>
    <mergeCell ref="B19:C19"/>
    <mergeCell ref="A22:D22"/>
    <mergeCell ref="E22:R26"/>
    <mergeCell ref="A24:B24"/>
    <mergeCell ref="A25:B25"/>
    <mergeCell ref="C25:D25"/>
    <mergeCell ref="A26:B26"/>
    <mergeCell ref="C26:D26"/>
    <mergeCell ref="A884:H884"/>
    <mergeCell ref="K884:L884"/>
    <mergeCell ref="M884:M885"/>
    <mergeCell ref="N884:N885"/>
    <mergeCell ref="O884:P885"/>
    <mergeCell ref="Q884:Q885"/>
    <mergeCell ref="R884:R885"/>
    <mergeCell ref="B885:C885"/>
    <mergeCell ref="K886:K887"/>
    <mergeCell ref="M886:M887"/>
    <mergeCell ref="O886:O887"/>
    <mergeCell ref="Q886:Q888"/>
    <mergeCell ref="B887:C887"/>
    <mergeCell ref="A888:G888"/>
    <mergeCell ref="I888:L888"/>
    <mergeCell ref="A9:D9"/>
    <mergeCell ref="E9:R13"/>
    <mergeCell ref="A11:B11"/>
    <mergeCell ref="A12:B12"/>
    <mergeCell ref="C12:D12"/>
    <mergeCell ref="I20:L20"/>
    <mergeCell ref="Q14:Q15"/>
    <mergeCell ref="Q16:Q20"/>
    <mergeCell ref="A20:G20"/>
    <mergeCell ref="R14:R15"/>
    <mergeCell ref="B15:C15"/>
    <mergeCell ref="B17:C17"/>
    <mergeCell ref="K16:K19"/>
    <mergeCell ref="O14:P15"/>
    <mergeCell ref="O16:O19"/>
    <mergeCell ref="A34:D34"/>
    <mergeCell ref="E34:R38"/>
    <mergeCell ref="M622:M623"/>
    <mergeCell ref="N622:N623"/>
    <mergeCell ref="O622:P623"/>
    <mergeCell ref="Q622:Q623"/>
    <mergeCell ref="R622:R623"/>
    <mergeCell ref="B623:C623"/>
    <mergeCell ref="K624:K627"/>
    <mergeCell ref="M624:M627"/>
    <mergeCell ref="O624:O627"/>
    <mergeCell ref="Q624:Q628"/>
    <mergeCell ref="B625:C625"/>
    <mergeCell ref="B626:C626"/>
    <mergeCell ref="B627:C627"/>
    <mergeCell ref="A628:G628"/>
    <mergeCell ref="I628:L628"/>
    <mergeCell ref="B739:C739"/>
    <mergeCell ref="A879:D879"/>
    <mergeCell ref="E879:R883"/>
    <mergeCell ref="A881:B881"/>
    <mergeCell ref="A882:B882"/>
    <mergeCell ref="C882:D882"/>
    <mergeCell ref="A883:B883"/>
    <mergeCell ref="C883:D883"/>
    <mergeCell ref="A631:D631"/>
    <mergeCell ref="E631:R635"/>
    <mergeCell ref="A633:B633"/>
    <mergeCell ref="A634:B634"/>
    <mergeCell ref="C634:D634"/>
    <mergeCell ref="A635:B635"/>
    <mergeCell ref="C635:D635"/>
    <mergeCell ref="A622:H622"/>
    <mergeCell ref="K622:L622"/>
  </mergeCells>
  <conditionalFormatting sqref="N20:O20">
    <cfRule type="containsText" dxfId="617" priority="895" operator="containsText" text="NO CUMPLE">
      <formula>NOT(ISERROR(SEARCH("NO CUMPLE",N20)))</formula>
    </cfRule>
    <cfRule type="containsText" dxfId="616" priority="896" operator="containsText" text="CUMPLE">
      <formula>NOT(ISERROR(SEARCH("CUMPLE",N20)))</formula>
    </cfRule>
  </conditionalFormatting>
  <conditionalFormatting sqref="N32:O32">
    <cfRule type="containsText" dxfId="615" priority="751" operator="containsText" text="NO CUMPLE">
      <formula>NOT(ISERROR(SEARCH("NO CUMPLE",N32)))</formula>
    </cfRule>
    <cfRule type="containsText" dxfId="614" priority="752" operator="containsText" text="CUMPLE">
      <formula>NOT(ISERROR(SEARCH("CUMPLE",N32)))</formula>
    </cfRule>
  </conditionalFormatting>
  <conditionalFormatting sqref="N46:O46">
    <cfRule type="containsText" dxfId="613" priority="741" operator="containsText" text="NO CUMPLE">
      <formula>NOT(ISERROR(SEARCH("NO CUMPLE",N46)))</formula>
    </cfRule>
    <cfRule type="containsText" dxfId="612" priority="742" operator="containsText" text="CUMPLE">
      <formula>NOT(ISERROR(SEARCH("CUMPLE",N46)))</formula>
    </cfRule>
  </conditionalFormatting>
  <conditionalFormatting sqref="N59:O59">
    <cfRule type="containsText" dxfId="611" priority="731" operator="containsText" text="NO CUMPLE">
      <formula>NOT(ISERROR(SEARCH("NO CUMPLE",N59)))</formula>
    </cfRule>
    <cfRule type="containsText" dxfId="610" priority="732" operator="containsText" text="CUMPLE">
      <formula>NOT(ISERROR(SEARCH("CUMPLE",N59)))</formula>
    </cfRule>
  </conditionalFormatting>
  <conditionalFormatting sqref="N71:O71">
    <cfRule type="containsText" dxfId="609" priority="721" operator="containsText" text="NO CUMPLE">
      <formula>NOT(ISERROR(SEARCH("NO CUMPLE",N71)))</formula>
    </cfRule>
    <cfRule type="containsText" dxfId="608" priority="722" operator="containsText" text="CUMPLE">
      <formula>NOT(ISERROR(SEARCH("CUMPLE",N71)))</formula>
    </cfRule>
  </conditionalFormatting>
  <conditionalFormatting sqref="N86:O86">
    <cfRule type="containsText" dxfId="607" priority="711" operator="containsText" text="NO CUMPLE">
      <formula>NOT(ISERROR(SEARCH("NO CUMPLE",N86)))</formula>
    </cfRule>
    <cfRule type="containsText" dxfId="606" priority="712" operator="containsText" text="CUMPLE">
      <formula>NOT(ISERROR(SEARCH("CUMPLE",N86)))</formula>
    </cfRule>
  </conditionalFormatting>
  <conditionalFormatting sqref="N101:O101">
    <cfRule type="containsText" dxfId="605" priority="701" operator="containsText" text="NO CUMPLE">
      <formula>NOT(ISERROR(SEARCH("NO CUMPLE",N101)))</formula>
    </cfRule>
    <cfRule type="containsText" dxfId="604" priority="702" operator="containsText" text="CUMPLE">
      <formula>NOT(ISERROR(SEARCH("CUMPLE",N101)))</formula>
    </cfRule>
  </conditionalFormatting>
  <conditionalFormatting sqref="N112:O112">
    <cfRule type="containsText" dxfId="603" priority="691" operator="containsText" text="NO CUMPLE">
      <formula>NOT(ISERROR(SEARCH("NO CUMPLE",N112)))</formula>
    </cfRule>
    <cfRule type="containsText" dxfId="602" priority="692" operator="containsText" text="CUMPLE">
      <formula>NOT(ISERROR(SEARCH("CUMPLE",N112)))</formula>
    </cfRule>
  </conditionalFormatting>
  <conditionalFormatting sqref="N127:O127">
    <cfRule type="containsText" dxfId="601" priority="681" operator="containsText" text="NO CUMPLE">
      <formula>NOT(ISERROR(SEARCH("NO CUMPLE",N127)))</formula>
    </cfRule>
    <cfRule type="containsText" dxfId="600" priority="682" operator="containsText" text="CUMPLE">
      <formula>NOT(ISERROR(SEARCH("CUMPLE",N127)))</formula>
    </cfRule>
  </conditionalFormatting>
  <conditionalFormatting sqref="N143:O143">
    <cfRule type="containsText" dxfId="599" priority="671" operator="containsText" text="NO CUMPLE">
      <formula>NOT(ISERROR(SEARCH("NO CUMPLE",N143)))</formula>
    </cfRule>
    <cfRule type="containsText" dxfId="598" priority="672" operator="containsText" text="CUMPLE">
      <formula>NOT(ISERROR(SEARCH("CUMPLE",N143)))</formula>
    </cfRule>
  </conditionalFormatting>
  <conditionalFormatting sqref="N155:O155">
    <cfRule type="containsText" dxfId="597" priority="661" operator="containsText" text="NO CUMPLE">
      <formula>NOT(ISERROR(SEARCH("NO CUMPLE",N155)))</formula>
    </cfRule>
    <cfRule type="containsText" dxfId="596" priority="662" operator="containsText" text="CUMPLE">
      <formula>NOT(ISERROR(SEARCH("CUMPLE",N155)))</formula>
    </cfRule>
  </conditionalFormatting>
  <conditionalFormatting sqref="N168:O168">
    <cfRule type="containsText" dxfId="595" priority="651" operator="containsText" text="NO CUMPLE">
      <formula>NOT(ISERROR(SEARCH("NO CUMPLE",N168)))</formula>
    </cfRule>
    <cfRule type="containsText" dxfId="594" priority="652" operator="containsText" text="CUMPLE">
      <formula>NOT(ISERROR(SEARCH("CUMPLE",N168)))</formula>
    </cfRule>
  </conditionalFormatting>
  <conditionalFormatting sqref="N184:O184">
    <cfRule type="containsText" dxfId="593" priority="641" operator="containsText" text="NO CUMPLE">
      <formula>NOT(ISERROR(SEARCH("NO CUMPLE",N184)))</formula>
    </cfRule>
    <cfRule type="containsText" dxfId="592" priority="642" operator="containsText" text="CUMPLE">
      <formula>NOT(ISERROR(SEARCH("CUMPLE",N184)))</formula>
    </cfRule>
  </conditionalFormatting>
  <conditionalFormatting sqref="N196:O196">
    <cfRule type="containsText" dxfId="591" priority="631" operator="containsText" text="NO CUMPLE">
      <formula>NOT(ISERROR(SEARCH("NO CUMPLE",N196)))</formula>
    </cfRule>
    <cfRule type="containsText" dxfId="590" priority="632" operator="containsText" text="CUMPLE">
      <formula>NOT(ISERROR(SEARCH("CUMPLE",N196)))</formula>
    </cfRule>
  </conditionalFormatting>
  <conditionalFormatting sqref="N210:O210">
    <cfRule type="containsText" dxfId="589" priority="621" operator="containsText" text="NO CUMPLE">
      <formula>NOT(ISERROR(SEARCH("NO CUMPLE",N210)))</formula>
    </cfRule>
    <cfRule type="containsText" dxfId="588" priority="622" operator="containsText" text="CUMPLE">
      <formula>NOT(ISERROR(SEARCH("CUMPLE",N210)))</formula>
    </cfRule>
  </conditionalFormatting>
  <conditionalFormatting sqref="N228:O228">
    <cfRule type="containsText" dxfId="587" priority="611" operator="containsText" text="NO CUMPLE">
      <formula>NOT(ISERROR(SEARCH("NO CUMPLE",N228)))</formula>
    </cfRule>
    <cfRule type="containsText" dxfId="586" priority="612" operator="containsText" text="CUMPLE">
      <formula>NOT(ISERROR(SEARCH("CUMPLE",N228)))</formula>
    </cfRule>
  </conditionalFormatting>
  <conditionalFormatting sqref="N241:O241">
    <cfRule type="containsText" dxfId="585" priority="601" operator="containsText" text="NO CUMPLE">
      <formula>NOT(ISERROR(SEARCH("NO CUMPLE",N241)))</formula>
    </cfRule>
    <cfRule type="containsText" dxfId="584" priority="602" operator="containsText" text="CUMPLE">
      <formula>NOT(ISERROR(SEARCH("CUMPLE",N241)))</formula>
    </cfRule>
  </conditionalFormatting>
  <conditionalFormatting sqref="N254:O254">
    <cfRule type="containsText" dxfId="583" priority="591" operator="containsText" text="NO CUMPLE">
      <formula>NOT(ISERROR(SEARCH("NO CUMPLE",N254)))</formula>
    </cfRule>
    <cfRule type="containsText" dxfId="582" priority="592" operator="containsText" text="CUMPLE">
      <formula>NOT(ISERROR(SEARCH("CUMPLE",N254)))</formula>
    </cfRule>
  </conditionalFormatting>
  <conditionalFormatting sqref="N268:O268">
    <cfRule type="containsText" dxfId="581" priority="581" operator="containsText" text="NO CUMPLE">
      <formula>NOT(ISERROR(SEARCH("NO CUMPLE",N268)))</formula>
    </cfRule>
    <cfRule type="containsText" dxfId="580" priority="582" operator="containsText" text="CUMPLE">
      <formula>NOT(ISERROR(SEARCH("CUMPLE",N268)))</formula>
    </cfRule>
  </conditionalFormatting>
  <conditionalFormatting sqref="N283:O283">
    <cfRule type="containsText" dxfId="579" priority="571" operator="containsText" text="NO CUMPLE">
      <formula>NOT(ISERROR(SEARCH("NO CUMPLE",N283)))</formula>
    </cfRule>
    <cfRule type="containsText" dxfId="578" priority="572" operator="containsText" text="CUMPLE">
      <formula>NOT(ISERROR(SEARCH("CUMPLE",N283)))</formula>
    </cfRule>
  </conditionalFormatting>
  <conditionalFormatting sqref="N296:O296">
    <cfRule type="containsText" dxfId="577" priority="561" operator="containsText" text="NO CUMPLE">
      <formula>NOT(ISERROR(SEARCH("NO CUMPLE",N296)))</formula>
    </cfRule>
    <cfRule type="containsText" dxfId="576" priority="562" operator="containsText" text="CUMPLE">
      <formula>NOT(ISERROR(SEARCH("CUMPLE",N296)))</formula>
    </cfRule>
  </conditionalFormatting>
  <conditionalFormatting sqref="N309:O309">
    <cfRule type="containsText" dxfId="575" priority="551" operator="containsText" text="NO CUMPLE">
      <formula>NOT(ISERROR(SEARCH("NO CUMPLE",N309)))</formula>
    </cfRule>
    <cfRule type="containsText" dxfId="574" priority="552" operator="containsText" text="CUMPLE">
      <formula>NOT(ISERROR(SEARCH("CUMPLE",N309)))</formula>
    </cfRule>
  </conditionalFormatting>
  <conditionalFormatting sqref="N325:O325">
    <cfRule type="containsText" dxfId="573" priority="541" operator="containsText" text="NO CUMPLE">
      <formula>NOT(ISERROR(SEARCH("NO CUMPLE",N325)))</formula>
    </cfRule>
    <cfRule type="containsText" dxfId="572" priority="542" operator="containsText" text="CUMPLE">
      <formula>NOT(ISERROR(SEARCH("CUMPLE",N325)))</formula>
    </cfRule>
  </conditionalFormatting>
  <conditionalFormatting sqref="N342:O342">
    <cfRule type="containsText" dxfId="571" priority="531" operator="containsText" text="NO CUMPLE">
      <formula>NOT(ISERROR(SEARCH("NO CUMPLE",N342)))</formula>
    </cfRule>
    <cfRule type="containsText" dxfId="570" priority="532" operator="containsText" text="CUMPLE">
      <formula>NOT(ISERROR(SEARCH("CUMPLE",N342)))</formula>
    </cfRule>
  </conditionalFormatting>
  <conditionalFormatting sqref="N357:O357">
    <cfRule type="containsText" dxfId="569" priority="521" operator="containsText" text="NO CUMPLE">
      <formula>NOT(ISERROR(SEARCH("NO CUMPLE",N357)))</formula>
    </cfRule>
    <cfRule type="containsText" dxfId="568" priority="522" operator="containsText" text="CUMPLE">
      <formula>NOT(ISERROR(SEARCH("CUMPLE",N357)))</formula>
    </cfRule>
  </conditionalFormatting>
  <conditionalFormatting sqref="N371:O371">
    <cfRule type="containsText" dxfId="567" priority="511" operator="containsText" text="NO CUMPLE">
      <formula>NOT(ISERROR(SEARCH("NO CUMPLE",N371)))</formula>
    </cfRule>
    <cfRule type="containsText" dxfId="566" priority="512" operator="containsText" text="CUMPLE">
      <formula>NOT(ISERROR(SEARCH("CUMPLE",N371)))</formula>
    </cfRule>
  </conditionalFormatting>
  <conditionalFormatting sqref="N386:O386">
    <cfRule type="containsText" dxfId="565" priority="501" operator="containsText" text="NO CUMPLE">
      <formula>NOT(ISERROR(SEARCH("NO CUMPLE",N386)))</formula>
    </cfRule>
    <cfRule type="containsText" dxfId="564" priority="502" operator="containsText" text="CUMPLE">
      <formula>NOT(ISERROR(SEARCH("CUMPLE",N386)))</formula>
    </cfRule>
  </conditionalFormatting>
  <conditionalFormatting sqref="N398:O398">
    <cfRule type="containsText" dxfId="563" priority="491" operator="containsText" text="NO CUMPLE">
      <formula>NOT(ISERROR(SEARCH("NO CUMPLE",N398)))</formula>
    </cfRule>
    <cfRule type="containsText" dxfId="562" priority="492" operator="containsText" text="CUMPLE">
      <formula>NOT(ISERROR(SEARCH("CUMPLE",N398)))</formula>
    </cfRule>
  </conditionalFormatting>
  <conditionalFormatting sqref="N416:O416">
    <cfRule type="containsText" dxfId="561" priority="481" operator="containsText" text="NO CUMPLE">
      <formula>NOT(ISERROR(SEARCH("NO CUMPLE",N416)))</formula>
    </cfRule>
    <cfRule type="containsText" dxfId="560" priority="482" operator="containsText" text="CUMPLE">
      <formula>NOT(ISERROR(SEARCH("CUMPLE",N416)))</formula>
    </cfRule>
  </conditionalFormatting>
  <conditionalFormatting sqref="N431:O431">
    <cfRule type="containsText" dxfId="559" priority="471" operator="containsText" text="NO CUMPLE">
      <formula>NOT(ISERROR(SEARCH("NO CUMPLE",N431)))</formula>
    </cfRule>
    <cfRule type="containsText" dxfId="558" priority="472" operator="containsText" text="CUMPLE">
      <formula>NOT(ISERROR(SEARCH("CUMPLE",N431)))</formula>
    </cfRule>
  </conditionalFormatting>
  <conditionalFormatting sqref="N445:O445">
    <cfRule type="containsText" dxfId="557" priority="461" operator="containsText" text="NO CUMPLE">
      <formula>NOT(ISERROR(SEARCH("NO CUMPLE",N445)))</formula>
    </cfRule>
    <cfRule type="containsText" dxfId="556" priority="462" operator="containsText" text="CUMPLE">
      <formula>NOT(ISERROR(SEARCH("CUMPLE",N445)))</formula>
    </cfRule>
  </conditionalFormatting>
  <conditionalFormatting sqref="N460:O460">
    <cfRule type="containsText" dxfId="555" priority="451" operator="containsText" text="NO CUMPLE">
      <formula>NOT(ISERROR(SEARCH("NO CUMPLE",N460)))</formula>
    </cfRule>
    <cfRule type="containsText" dxfId="554" priority="452" operator="containsText" text="CUMPLE">
      <formula>NOT(ISERROR(SEARCH("CUMPLE",N460)))</formula>
    </cfRule>
  </conditionalFormatting>
  <conditionalFormatting sqref="N473:O473">
    <cfRule type="containsText" dxfId="553" priority="431" operator="containsText" text="NO CUMPLE">
      <formula>NOT(ISERROR(SEARCH("NO CUMPLE",N473)))</formula>
    </cfRule>
    <cfRule type="containsText" dxfId="552" priority="432" operator="containsText" text="CUMPLE">
      <formula>NOT(ISERROR(SEARCH("CUMPLE",N473)))</formula>
    </cfRule>
  </conditionalFormatting>
  <conditionalFormatting sqref="N485:O485">
    <cfRule type="containsText" dxfId="551" priority="441" operator="containsText" text="NO CUMPLE">
      <formula>NOT(ISERROR(SEARCH("NO CUMPLE",N485)))</formula>
    </cfRule>
    <cfRule type="containsText" dxfId="550" priority="442" operator="containsText" text="CUMPLE">
      <formula>NOT(ISERROR(SEARCH("CUMPLE",N485)))</formula>
    </cfRule>
  </conditionalFormatting>
  <conditionalFormatting sqref="N498:O498">
    <cfRule type="containsText" dxfId="549" priority="411" operator="containsText" text="NO CUMPLE">
      <formula>NOT(ISERROR(SEARCH("NO CUMPLE",N498)))</formula>
    </cfRule>
    <cfRule type="containsText" dxfId="548" priority="412" operator="containsText" text="CUMPLE">
      <formula>NOT(ISERROR(SEARCH("CUMPLE",N498)))</formula>
    </cfRule>
  </conditionalFormatting>
  <conditionalFormatting sqref="N514:O514">
    <cfRule type="containsText" dxfId="547" priority="401" operator="containsText" text="NO CUMPLE">
      <formula>NOT(ISERROR(SEARCH("NO CUMPLE",N514)))</formula>
    </cfRule>
    <cfRule type="containsText" dxfId="546" priority="402" operator="containsText" text="CUMPLE">
      <formula>NOT(ISERROR(SEARCH("CUMPLE",N514)))</formula>
    </cfRule>
  </conditionalFormatting>
  <conditionalFormatting sqref="N526:O526">
    <cfRule type="containsText" dxfId="545" priority="391" operator="containsText" text="NO CUMPLE">
      <formula>NOT(ISERROR(SEARCH("NO CUMPLE",N526)))</formula>
    </cfRule>
    <cfRule type="containsText" dxfId="544" priority="392" operator="containsText" text="CUMPLE">
      <formula>NOT(ISERROR(SEARCH("CUMPLE",N526)))</formula>
    </cfRule>
  </conditionalFormatting>
  <conditionalFormatting sqref="N543:O543">
    <cfRule type="containsText" dxfId="543" priority="13" operator="containsText" text="NO CUMPLE">
      <formula>NOT(ISERROR(SEARCH("NO CUMPLE",N543)))</formula>
    </cfRule>
    <cfRule type="containsText" dxfId="542" priority="14" operator="containsText" text="CUMPLE">
      <formula>NOT(ISERROR(SEARCH("CUMPLE",N543)))</formula>
    </cfRule>
  </conditionalFormatting>
  <conditionalFormatting sqref="N559:O559">
    <cfRule type="containsText" dxfId="541" priority="371" operator="containsText" text="NO CUMPLE">
      <formula>NOT(ISERROR(SEARCH("NO CUMPLE",N559)))</formula>
    </cfRule>
    <cfRule type="containsText" dxfId="540" priority="372" operator="containsText" text="CUMPLE">
      <formula>NOT(ISERROR(SEARCH("CUMPLE",N559)))</formula>
    </cfRule>
  </conditionalFormatting>
  <conditionalFormatting sqref="N574:O574">
    <cfRule type="containsText" dxfId="539" priority="361" operator="containsText" text="NO CUMPLE">
      <formula>NOT(ISERROR(SEARCH("NO CUMPLE",N574)))</formula>
    </cfRule>
    <cfRule type="containsText" dxfId="538" priority="362" operator="containsText" text="CUMPLE">
      <formula>NOT(ISERROR(SEARCH("CUMPLE",N574)))</formula>
    </cfRule>
  </conditionalFormatting>
  <conditionalFormatting sqref="N589:O589">
    <cfRule type="containsText" dxfId="537" priority="351" operator="containsText" text="NO CUMPLE">
      <formula>NOT(ISERROR(SEARCH("NO CUMPLE",N589)))</formula>
    </cfRule>
    <cfRule type="containsText" dxfId="536" priority="352" operator="containsText" text="CUMPLE">
      <formula>NOT(ISERROR(SEARCH("CUMPLE",N589)))</formula>
    </cfRule>
  </conditionalFormatting>
  <conditionalFormatting sqref="N603:O603">
    <cfRule type="containsText" dxfId="535" priority="341" operator="containsText" text="NO CUMPLE">
      <formula>NOT(ISERROR(SEARCH("NO CUMPLE",N603)))</formula>
    </cfRule>
    <cfRule type="containsText" dxfId="534" priority="342" operator="containsText" text="CUMPLE">
      <formula>NOT(ISERROR(SEARCH("CUMPLE",N603)))</formula>
    </cfRule>
  </conditionalFormatting>
  <conditionalFormatting sqref="N615:O615">
    <cfRule type="containsText" dxfId="533" priority="331" operator="containsText" text="NO CUMPLE">
      <formula>NOT(ISERROR(SEARCH("NO CUMPLE",N615)))</formula>
    </cfRule>
    <cfRule type="containsText" dxfId="532" priority="332" operator="containsText" text="CUMPLE">
      <formula>NOT(ISERROR(SEARCH("CUMPLE",N615)))</formula>
    </cfRule>
  </conditionalFormatting>
  <conditionalFormatting sqref="N628:O628">
    <cfRule type="containsText" dxfId="531" priority="5" operator="containsText" text="NO CUMPLE">
      <formula>NOT(ISERROR(SEARCH("NO CUMPLE",N628)))</formula>
    </cfRule>
    <cfRule type="containsText" dxfId="530" priority="6" operator="containsText" text="CUMPLE">
      <formula>NOT(ISERROR(SEARCH("CUMPLE",N628)))</formula>
    </cfRule>
  </conditionalFormatting>
  <conditionalFormatting sqref="N642:O642">
    <cfRule type="containsText" dxfId="529" priority="321" operator="containsText" text="NO CUMPLE">
      <formula>NOT(ISERROR(SEARCH("NO CUMPLE",N642)))</formula>
    </cfRule>
    <cfRule type="containsText" dxfId="528" priority="322" operator="containsText" text="CUMPLE">
      <formula>NOT(ISERROR(SEARCH("CUMPLE",N642)))</formula>
    </cfRule>
  </conditionalFormatting>
  <conditionalFormatting sqref="N654:O654">
    <cfRule type="containsText" dxfId="527" priority="311" operator="containsText" text="NO CUMPLE">
      <formula>NOT(ISERROR(SEARCH("NO CUMPLE",N654)))</formula>
    </cfRule>
    <cfRule type="containsText" dxfId="526" priority="312" operator="containsText" text="CUMPLE">
      <formula>NOT(ISERROR(SEARCH("CUMPLE",N654)))</formula>
    </cfRule>
  </conditionalFormatting>
  <conditionalFormatting sqref="N670:O670">
    <cfRule type="containsText" dxfId="525" priority="301" operator="containsText" text="NO CUMPLE">
      <formula>NOT(ISERROR(SEARCH("NO CUMPLE",N670)))</formula>
    </cfRule>
    <cfRule type="containsText" dxfId="524" priority="302" operator="containsText" text="CUMPLE">
      <formula>NOT(ISERROR(SEARCH("CUMPLE",N670)))</formula>
    </cfRule>
  </conditionalFormatting>
  <conditionalFormatting sqref="N685:O685">
    <cfRule type="containsText" dxfId="523" priority="291" operator="containsText" text="NO CUMPLE">
      <formula>NOT(ISERROR(SEARCH("NO CUMPLE",N685)))</formula>
    </cfRule>
    <cfRule type="containsText" dxfId="522" priority="292" operator="containsText" text="CUMPLE">
      <formula>NOT(ISERROR(SEARCH("CUMPLE",N685)))</formula>
    </cfRule>
  </conditionalFormatting>
  <conditionalFormatting sqref="N699:O699">
    <cfRule type="containsText" dxfId="521" priority="271" operator="containsText" text="NO CUMPLE">
      <formula>NOT(ISERROR(SEARCH("NO CUMPLE",N699)))</formula>
    </cfRule>
    <cfRule type="containsText" dxfId="520" priority="272" operator="containsText" text="CUMPLE">
      <formula>NOT(ISERROR(SEARCH("CUMPLE",N699)))</formula>
    </cfRule>
  </conditionalFormatting>
  <conditionalFormatting sqref="N717:O717">
    <cfRule type="containsText" dxfId="519" priority="261" operator="containsText" text="NO CUMPLE">
      <formula>NOT(ISERROR(SEARCH("NO CUMPLE",N717)))</formula>
    </cfRule>
    <cfRule type="containsText" dxfId="518" priority="262" operator="containsText" text="CUMPLE">
      <formula>NOT(ISERROR(SEARCH("CUMPLE",N717)))</formula>
    </cfRule>
  </conditionalFormatting>
  <conditionalFormatting sqref="N729:O729">
    <cfRule type="containsText" dxfId="517" priority="251" operator="containsText" text="NO CUMPLE">
      <formula>NOT(ISERROR(SEARCH("NO CUMPLE",N729)))</formula>
    </cfRule>
    <cfRule type="containsText" dxfId="516" priority="252" operator="containsText" text="CUMPLE">
      <formula>NOT(ISERROR(SEARCH("CUMPLE",N729)))</formula>
    </cfRule>
  </conditionalFormatting>
  <conditionalFormatting sqref="N743:O743">
    <cfRule type="containsText" dxfId="515" priority="241" operator="containsText" text="NO CUMPLE">
      <formula>NOT(ISERROR(SEARCH("NO CUMPLE",N743)))</formula>
    </cfRule>
    <cfRule type="containsText" dxfId="514" priority="242" operator="containsText" text="CUMPLE">
      <formula>NOT(ISERROR(SEARCH("CUMPLE",N743)))</formula>
    </cfRule>
  </conditionalFormatting>
  <conditionalFormatting sqref="N758:O758">
    <cfRule type="containsText" dxfId="513" priority="231" operator="containsText" text="NO CUMPLE">
      <formula>NOT(ISERROR(SEARCH("NO CUMPLE",N758)))</formula>
    </cfRule>
    <cfRule type="containsText" dxfId="512" priority="232" operator="containsText" text="CUMPLE">
      <formula>NOT(ISERROR(SEARCH("CUMPLE",N758)))</formula>
    </cfRule>
  </conditionalFormatting>
  <conditionalFormatting sqref="N770:O770">
    <cfRule type="containsText" dxfId="511" priority="1" operator="containsText" text="NO CUMPLE">
      <formula>NOT(ISERROR(SEARCH("NO CUMPLE",N770)))</formula>
    </cfRule>
    <cfRule type="containsText" dxfId="510" priority="2" operator="containsText" text="CUMPLE">
      <formula>NOT(ISERROR(SEARCH("CUMPLE",N770)))</formula>
    </cfRule>
  </conditionalFormatting>
  <conditionalFormatting sqref="N782:O782">
    <cfRule type="containsText" dxfId="509" priority="211" operator="containsText" text="NO CUMPLE">
      <formula>NOT(ISERROR(SEARCH("NO CUMPLE",N782)))</formula>
    </cfRule>
    <cfRule type="containsText" dxfId="508" priority="212" operator="containsText" text="CUMPLE">
      <formula>NOT(ISERROR(SEARCH("CUMPLE",N782)))</formula>
    </cfRule>
  </conditionalFormatting>
  <conditionalFormatting sqref="N796:O796">
    <cfRule type="containsText" dxfId="507" priority="201" operator="containsText" text="NO CUMPLE">
      <formula>NOT(ISERROR(SEARCH("NO CUMPLE",N796)))</formula>
    </cfRule>
    <cfRule type="containsText" dxfId="506" priority="202" operator="containsText" text="CUMPLE">
      <formula>NOT(ISERROR(SEARCH("CUMPLE",N796)))</formula>
    </cfRule>
  </conditionalFormatting>
  <conditionalFormatting sqref="N808:O808">
    <cfRule type="containsText" dxfId="505" priority="191" operator="containsText" text="NO CUMPLE">
      <formula>NOT(ISERROR(SEARCH("NO CUMPLE",N808)))</formula>
    </cfRule>
    <cfRule type="containsText" dxfId="504" priority="192" operator="containsText" text="CUMPLE">
      <formula>NOT(ISERROR(SEARCH("CUMPLE",N808)))</formula>
    </cfRule>
  </conditionalFormatting>
  <conditionalFormatting sqref="N820:O820">
    <cfRule type="containsText" dxfId="503" priority="181" operator="containsText" text="NO CUMPLE">
      <formula>NOT(ISERROR(SEARCH("NO CUMPLE",N820)))</formula>
    </cfRule>
    <cfRule type="containsText" dxfId="502" priority="182" operator="containsText" text="CUMPLE">
      <formula>NOT(ISERROR(SEARCH("CUMPLE",N820)))</formula>
    </cfRule>
  </conditionalFormatting>
  <conditionalFormatting sqref="N834:O834">
    <cfRule type="containsText" dxfId="501" priority="171" operator="containsText" text="NO CUMPLE">
      <formula>NOT(ISERROR(SEARCH("NO CUMPLE",N834)))</formula>
    </cfRule>
    <cfRule type="containsText" dxfId="500" priority="172" operator="containsText" text="CUMPLE">
      <formula>NOT(ISERROR(SEARCH("CUMPLE",N834)))</formula>
    </cfRule>
  </conditionalFormatting>
  <conditionalFormatting sqref="N847:O847">
    <cfRule type="containsText" dxfId="499" priority="161" operator="containsText" text="NO CUMPLE">
      <formula>NOT(ISERROR(SEARCH("NO CUMPLE",N847)))</formula>
    </cfRule>
    <cfRule type="containsText" dxfId="498" priority="162" operator="containsText" text="CUMPLE">
      <formula>NOT(ISERROR(SEARCH("CUMPLE",N847)))</formula>
    </cfRule>
  </conditionalFormatting>
  <conditionalFormatting sqref="N862:O862">
    <cfRule type="containsText" dxfId="497" priority="151" operator="containsText" text="NO CUMPLE">
      <formula>NOT(ISERROR(SEARCH("NO CUMPLE",N862)))</formula>
    </cfRule>
    <cfRule type="containsText" dxfId="496" priority="152" operator="containsText" text="CUMPLE">
      <formula>NOT(ISERROR(SEARCH("CUMPLE",N862)))</formula>
    </cfRule>
  </conditionalFormatting>
  <conditionalFormatting sqref="N875:O875">
    <cfRule type="containsText" dxfId="495" priority="141" operator="containsText" text="NO CUMPLE">
      <formula>NOT(ISERROR(SEARCH("NO CUMPLE",N875)))</formula>
    </cfRule>
    <cfRule type="containsText" dxfId="494" priority="142" operator="containsText" text="CUMPLE">
      <formula>NOT(ISERROR(SEARCH("CUMPLE",N875)))</formula>
    </cfRule>
  </conditionalFormatting>
  <conditionalFormatting sqref="N888:O888">
    <cfRule type="containsText" dxfId="493" priority="21" operator="containsText" text="NO CUMPLE">
      <formula>NOT(ISERROR(SEARCH("NO CUMPLE",N888)))</formula>
    </cfRule>
    <cfRule type="containsText" dxfId="492" priority="22" operator="containsText" text="CUMPLE">
      <formula>NOT(ISERROR(SEARCH("CUMPLE",N888)))</formula>
    </cfRule>
  </conditionalFormatting>
  <conditionalFormatting sqref="Q16">
    <cfRule type="containsText" dxfId="491" priority="2017" operator="containsText" text="NO CUMPLE">
      <formula>NOT(ISERROR(SEARCH("NO CUMPLE",Q16)))</formula>
    </cfRule>
    <cfRule type="containsText" dxfId="490" priority="2018" operator="containsText" text="CUMPLE">
      <formula>NOT(ISERROR(SEARCH("CUMPLE",Q16)))</formula>
    </cfRule>
  </conditionalFormatting>
  <conditionalFormatting sqref="Q18">
    <cfRule type="containsText" dxfId="489" priority="759" operator="containsText" text="NO CUMPLE">
      <formula>NOT(ISERROR(SEARCH("NO CUMPLE",Q18)))</formula>
    </cfRule>
    <cfRule type="containsText" dxfId="488" priority="760" operator="containsText" text="CUMPLE">
      <formula>NOT(ISERROR(SEARCH("CUMPLE",Q18)))</formula>
    </cfRule>
  </conditionalFormatting>
  <conditionalFormatting sqref="Q29">
    <cfRule type="containsText" dxfId="487" priority="753" operator="containsText" text="NO CUMPLE">
      <formula>NOT(ISERROR(SEARCH("NO CUMPLE",Q29)))</formula>
    </cfRule>
    <cfRule type="containsText" dxfId="486" priority="754" operator="containsText" text="CUMPLE">
      <formula>NOT(ISERROR(SEARCH("CUMPLE",Q29)))</formula>
    </cfRule>
  </conditionalFormatting>
  <conditionalFormatting sqref="Q41:Q42">
    <cfRule type="containsText" dxfId="485" priority="739" operator="containsText" text="NO CUMPLE">
      <formula>NOT(ISERROR(SEARCH("NO CUMPLE",Q41)))</formula>
    </cfRule>
    <cfRule type="containsText" dxfId="484" priority="740" operator="containsText" text="CUMPLE">
      <formula>NOT(ISERROR(SEARCH("CUMPLE",Q41)))</formula>
    </cfRule>
  </conditionalFormatting>
  <conditionalFormatting sqref="Q55">
    <cfRule type="containsText" dxfId="483" priority="733" operator="containsText" text="NO CUMPLE">
      <formula>NOT(ISERROR(SEARCH("NO CUMPLE",Q55)))</formula>
    </cfRule>
    <cfRule type="containsText" dxfId="482" priority="734" operator="containsText" text="CUMPLE">
      <formula>NOT(ISERROR(SEARCH("CUMPLE",Q55)))</formula>
    </cfRule>
  </conditionalFormatting>
  <conditionalFormatting sqref="Q58">
    <cfRule type="containsText" dxfId="481" priority="729" operator="containsText" text="NO CUMPLE">
      <formula>NOT(ISERROR(SEARCH("NO CUMPLE",Q58)))</formula>
    </cfRule>
    <cfRule type="containsText" dxfId="480" priority="730" operator="containsText" text="CUMPLE">
      <formula>NOT(ISERROR(SEARCH("CUMPLE",Q58)))</formula>
    </cfRule>
  </conditionalFormatting>
  <conditionalFormatting sqref="Q68">
    <cfRule type="containsText" dxfId="479" priority="723" operator="containsText" text="NO CUMPLE">
      <formula>NOT(ISERROR(SEARCH("NO CUMPLE",Q68)))</formula>
    </cfRule>
    <cfRule type="containsText" dxfId="478" priority="724" operator="containsText" text="CUMPLE">
      <formula>NOT(ISERROR(SEARCH("CUMPLE",Q68)))</formula>
    </cfRule>
  </conditionalFormatting>
  <conditionalFormatting sqref="Q80">
    <cfRule type="containsText" dxfId="477" priority="713" operator="containsText" text="NO CUMPLE">
      <formula>NOT(ISERROR(SEARCH("NO CUMPLE",Q80)))</formula>
    </cfRule>
    <cfRule type="containsText" dxfId="476" priority="714" operator="containsText" text="CUMPLE">
      <formula>NOT(ISERROR(SEARCH("CUMPLE",Q80)))</formula>
    </cfRule>
  </conditionalFormatting>
  <conditionalFormatting sqref="Q82">
    <cfRule type="containsText" dxfId="475" priority="709" operator="containsText" text="NO CUMPLE">
      <formula>NOT(ISERROR(SEARCH("NO CUMPLE",Q82)))</formula>
    </cfRule>
    <cfRule type="containsText" dxfId="474" priority="710" operator="containsText" text="CUMPLE">
      <formula>NOT(ISERROR(SEARCH("CUMPLE",Q82)))</formula>
    </cfRule>
  </conditionalFormatting>
  <conditionalFormatting sqref="Q95">
    <cfRule type="containsText" dxfId="473" priority="703" operator="containsText" text="NO CUMPLE">
      <formula>NOT(ISERROR(SEARCH("NO CUMPLE",Q95)))</formula>
    </cfRule>
    <cfRule type="containsText" dxfId="472" priority="704" operator="containsText" text="CUMPLE">
      <formula>NOT(ISERROR(SEARCH("CUMPLE",Q95)))</formula>
    </cfRule>
  </conditionalFormatting>
  <conditionalFormatting sqref="Q97">
    <cfRule type="containsText" dxfId="471" priority="699" operator="containsText" text="NO CUMPLE">
      <formula>NOT(ISERROR(SEARCH("NO CUMPLE",Q97)))</formula>
    </cfRule>
    <cfRule type="containsText" dxfId="470" priority="700" operator="containsText" text="CUMPLE">
      <formula>NOT(ISERROR(SEARCH("CUMPLE",Q97)))</formula>
    </cfRule>
  </conditionalFormatting>
  <conditionalFormatting sqref="Q110">
    <cfRule type="containsText" dxfId="469" priority="693" operator="containsText" text="NO CUMPLE">
      <formula>NOT(ISERROR(SEARCH("NO CUMPLE",Q110)))</formula>
    </cfRule>
    <cfRule type="containsText" dxfId="468" priority="694" operator="containsText" text="CUMPLE">
      <formula>NOT(ISERROR(SEARCH("CUMPLE",Q110)))</formula>
    </cfRule>
  </conditionalFormatting>
  <conditionalFormatting sqref="Q121">
    <cfRule type="containsText" dxfId="467" priority="683" operator="containsText" text="NO CUMPLE">
      <formula>NOT(ISERROR(SEARCH("NO CUMPLE",Q121)))</formula>
    </cfRule>
    <cfRule type="containsText" dxfId="466" priority="684" operator="containsText" text="CUMPLE">
      <formula>NOT(ISERROR(SEARCH("CUMPLE",Q121)))</formula>
    </cfRule>
  </conditionalFormatting>
  <conditionalFormatting sqref="Q124">
    <cfRule type="containsText" dxfId="465" priority="679" operator="containsText" text="NO CUMPLE">
      <formula>NOT(ISERROR(SEARCH("NO CUMPLE",Q124)))</formula>
    </cfRule>
    <cfRule type="containsText" dxfId="464" priority="680" operator="containsText" text="CUMPLE">
      <formula>NOT(ISERROR(SEARCH("CUMPLE",Q124)))</formula>
    </cfRule>
  </conditionalFormatting>
  <conditionalFormatting sqref="Q136">
    <cfRule type="containsText" dxfId="463" priority="673" operator="containsText" text="NO CUMPLE">
      <formula>NOT(ISERROR(SEARCH("NO CUMPLE",Q136)))</formula>
    </cfRule>
    <cfRule type="containsText" dxfId="462" priority="674" operator="containsText" text="CUMPLE">
      <formula>NOT(ISERROR(SEARCH("CUMPLE",Q136)))</formula>
    </cfRule>
  </conditionalFormatting>
  <conditionalFormatting sqref="Q139">
    <cfRule type="containsText" dxfId="461" priority="669" operator="containsText" text="NO CUMPLE">
      <formula>NOT(ISERROR(SEARCH("NO CUMPLE",Q139)))</formula>
    </cfRule>
    <cfRule type="containsText" dxfId="460" priority="670" operator="containsText" text="CUMPLE">
      <formula>NOT(ISERROR(SEARCH("CUMPLE",Q139)))</formula>
    </cfRule>
  </conditionalFormatting>
  <conditionalFormatting sqref="Q152">
    <cfRule type="containsText" dxfId="459" priority="663" operator="containsText" text="NO CUMPLE">
      <formula>NOT(ISERROR(SEARCH("NO CUMPLE",Q152)))</formula>
    </cfRule>
    <cfRule type="containsText" dxfId="458" priority="664" operator="containsText" text="CUMPLE">
      <formula>NOT(ISERROR(SEARCH("CUMPLE",Q152)))</formula>
    </cfRule>
  </conditionalFormatting>
  <conditionalFormatting sqref="Q164">
    <cfRule type="containsText" dxfId="457" priority="653" operator="containsText" text="NO CUMPLE">
      <formula>NOT(ISERROR(SEARCH("NO CUMPLE",Q164)))</formula>
    </cfRule>
    <cfRule type="containsText" dxfId="456" priority="654" operator="containsText" text="CUMPLE">
      <formula>NOT(ISERROR(SEARCH("CUMPLE",Q164)))</formula>
    </cfRule>
  </conditionalFormatting>
  <conditionalFormatting sqref="Q166">
    <cfRule type="containsText" dxfId="455" priority="649" operator="containsText" text="NO CUMPLE">
      <formula>NOT(ISERROR(SEARCH("NO CUMPLE",Q166)))</formula>
    </cfRule>
    <cfRule type="containsText" dxfId="454" priority="650" operator="containsText" text="CUMPLE">
      <formula>NOT(ISERROR(SEARCH("CUMPLE",Q166)))</formula>
    </cfRule>
  </conditionalFormatting>
  <conditionalFormatting sqref="Q177">
    <cfRule type="containsText" dxfId="453" priority="643" operator="containsText" text="NO CUMPLE">
      <formula>NOT(ISERROR(SEARCH("NO CUMPLE",Q177)))</formula>
    </cfRule>
    <cfRule type="containsText" dxfId="452" priority="644" operator="containsText" text="CUMPLE">
      <formula>NOT(ISERROR(SEARCH("CUMPLE",Q177)))</formula>
    </cfRule>
  </conditionalFormatting>
  <conditionalFormatting sqref="Q180">
    <cfRule type="containsText" dxfId="451" priority="639" operator="containsText" text="NO CUMPLE">
      <formula>NOT(ISERROR(SEARCH("NO CUMPLE",Q180)))</formula>
    </cfRule>
    <cfRule type="containsText" dxfId="450" priority="640" operator="containsText" text="CUMPLE">
      <formula>NOT(ISERROR(SEARCH("CUMPLE",Q180)))</formula>
    </cfRule>
  </conditionalFormatting>
  <conditionalFormatting sqref="Q193">
    <cfRule type="containsText" dxfId="449" priority="633" operator="containsText" text="NO CUMPLE">
      <formula>NOT(ISERROR(SEARCH("NO CUMPLE",Q193)))</formula>
    </cfRule>
    <cfRule type="containsText" dxfId="448" priority="634" operator="containsText" text="CUMPLE">
      <formula>NOT(ISERROR(SEARCH("CUMPLE",Q193)))</formula>
    </cfRule>
  </conditionalFormatting>
  <conditionalFormatting sqref="Q205">
    <cfRule type="containsText" dxfId="447" priority="623" operator="containsText" text="NO CUMPLE">
      <formula>NOT(ISERROR(SEARCH("NO CUMPLE",Q205)))</formula>
    </cfRule>
    <cfRule type="containsText" dxfId="446" priority="624" operator="containsText" text="CUMPLE">
      <formula>NOT(ISERROR(SEARCH("CUMPLE",Q205)))</formula>
    </cfRule>
  </conditionalFormatting>
  <conditionalFormatting sqref="Q207">
    <cfRule type="containsText" dxfId="445" priority="619" operator="containsText" text="NO CUMPLE">
      <formula>NOT(ISERROR(SEARCH("NO CUMPLE",Q207)))</formula>
    </cfRule>
    <cfRule type="containsText" dxfId="444" priority="620" operator="containsText" text="CUMPLE">
      <formula>NOT(ISERROR(SEARCH("CUMPLE",Q207)))</formula>
    </cfRule>
  </conditionalFormatting>
  <conditionalFormatting sqref="Q219">
    <cfRule type="containsText" dxfId="443" priority="613" operator="containsText" text="NO CUMPLE">
      <formula>NOT(ISERROR(SEARCH("NO CUMPLE",Q219)))</formula>
    </cfRule>
    <cfRule type="containsText" dxfId="442" priority="614" operator="containsText" text="CUMPLE">
      <formula>NOT(ISERROR(SEARCH("CUMPLE",Q219)))</formula>
    </cfRule>
  </conditionalFormatting>
  <conditionalFormatting sqref="Q223">
    <cfRule type="containsText" dxfId="441" priority="609" operator="containsText" text="NO CUMPLE">
      <formula>NOT(ISERROR(SEARCH("NO CUMPLE",Q223)))</formula>
    </cfRule>
    <cfRule type="containsText" dxfId="440" priority="610" operator="containsText" text="CUMPLE">
      <formula>NOT(ISERROR(SEARCH("CUMPLE",Q223)))</formula>
    </cfRule>
  </conditionalFormatting>
  <conditionalFormatting sqref="Q237">
    <cfRule type="containsText" dxfId="439" priority="603" operator="containsText" text="NO CUMPLE">
      <formula>NOT(ISERROR(SEARCH("NO CUMPLE",Q237)))</formula>
    </cfRule>
    <cfRule type="containsText" dxfId="438" priority="604" operator="containsText" text="CUMPLE">
      <formula>NOT(ISERROR(SEARCH("CUMPLE",Q237)))</formula>
    </cfRule>
  </conditionalFormatting>
  <conditionalFormatting sqref="Q239">
    <cfRule type="containsText" dxfId="437" priority="599" operator="containsText" text="NO CUMPLE">
      <formula>NOT(ISERROR(SEARCH("NO CUMPLE",Q239)))</formula>
    </cfRule>
    <cfRule type="containsText" dxfId="436" priority="600" operator="containsText" text="CUMPLE">
      <formula>NOT(ISERROR(SEARCH("CUMPLE",Q239)))</formula>
    </cfRule>
  </conditionalFormatting>
  <conditionalFormatting sqref="Q250">
    <cfRule type="containsText" dxfId="435" priority="593" operator="containsText" text="NO CUMPLE">
      <formula>NOT(ISERROR(SEARCH("NO CUMPLE",Q250)))</formula>
    </cfRule>
    <cfRule type="containsText" dxfId="434" priority="594" operator="containsText" text="CUMPLE">
      <formula>NOT(ISERROR(SEARCH("CUMPLE",Q250)))</formula>
    </cfRule>
  </conditionalFormatting>
  <conditionalFormatting sqref="Q252">
    <cfRule type="containsText" dxfId="433" priority="589" operator="containsText" text="NO CUMPLE">
      <formula>NOT(ISERROR(SEARCH("NO CUMPLE",Q252)))</formula>
    </cfRule>
    <cfRule type="containsText" dxfId="432" priority="590" operator="containsText" text="CUMPLE">
      <formula>NOT(ISERROR(SEARCH("CUMPLE",Q252)))</formula>
    </cfRule>
  </conditionalFormatting>
  <conditionalFormatting sqref="Q263">
    <cfRule type="containsText" dxfId="431" priority="583" operator="containsText" text="NO CUMPLE">
      <formula>NOT(ISERROR(SEARCH("NO CUMPLE",Q263)))</formula>
    </cfRule>
    <cfRule type="containsText" dxfId="430" priority="584" operator="containsText" text="CUMPLE">
      <formula>NOT(ISERROR(SEARCH("CUMPLE",Q263)))</formula>
    </cfRule>
  </conditionalFormatting>
  <conditionalFormatting sqref="Q266">
    <cfRule type="containsText" dxfId="429" priority="579" operator="containsText" text="NO CUMPLE">
      <formula>NOT(ISERROR(SEARCH("NO CUMPLE",Q266)))</formula>
    </cfRule>
    <cfRule type="containsText" dxfId="428" priority="580" operator="containsText" text="CUMPLE">
      <formula>NOT(ISERROR(SEARCH("CUMPLE",Q266)))</formula>
    </cfRule>
  </conditionalFormatting>
  <conditionalFormatting sqref="Q277">
    <cfRule type="containsText" dxfId="427" priority="573" operator="containsText" text="NO CUMPLE">
      <formula>NOT(ISERROR(SEARCH("NO CUMPLE",Q277)))</formula>
    </cfRule>
    <cfRule type="containsText" dxfId="426" priority="574" operator="containsText" text="CUMPLE">
      <formula>NOT(ISERROR(SEARCH("CUMPLE",Q277)))</formula>
    </cfRule>
  </conditionalFormatting>
  <conditionalFormatting sqref="Q281">
    <cfRule type="containsText" dxfId="425" priority="569" operator="containsText" text="NO CUMPLE">
      <formula>NOT(ISERROR(SEARCH("NO CUMPLE",Q281)))</formula>
    </cfRule>
    <cfRule type="containsText" dxfId="424" priority="570" operator="containsText" text="CUMPLE">
      <formula>NOT(ISERROR(SEARCH("CUMPLE",Q281)))</formula>
    </cfRule>
  </conditionalFormatting>
  <conditionalFormatting sqref="Q292">
    <cfRule type="containsText" dxfId="423" priority="563" operator="containsText" text="NO CUMPLE">
      <formula>NOT(ISERROR(SEARCH("NO CUMPLE",Q292)))</formula>
    </cfRule>
    <cfRule type="containsText" dxfId="422" priority="564" operator="containsText" text="CUMPLE">
      <formula>NOT(ISERROR(SEARCH("CUMPLE",Q292)))</formula>
    </cfRule>
  </conditionalFormatting>
  <conditionalFormatting sqref="Q294">
    <cfRule type="containsText" dxfId="421" priority="559" operator="containsText" text="NO CUMPLE">
      <formula>NOT(ISERROR(SEARCH("NO CUMPLE",Q294)))</formula>
    </cfRule>
    <cfRule type="containsText" dxfId="420" priority="560" operator="containsText" text="CUMPLE">
      <formula>NOT(ISERROR(SEARCH("CUMPLE",Q294)))</formula>
    </cfRule>
  </conditionalFormatting>
  <conditionalFormatting sqref="Q305">
    <cfRule type="containsText" dxfId="419" priority="553" operator="containsText" text="NO CUMPLE">
      <formula>NOT(ISERROR(SEARCH("NO CUMPLE",Q305)))</formula>
    </cfRule>
    <cfRule type="containsText" dxfId="418" priority="554" operator="containsText" text="CUMPLE">
      <formula>NOT(ISERROR(SEARCH("CUMPLE",Q305)))</formula>
    </cfRule>
  </conditionalFormatting>
  <conditionalFormatting sqref="Q307">
    <cfRule type="containsText" dxfId="417" priority="549" operator="containsText" text="NO CUMPLE">
      <formula>NOT(ISERROR(SEARCH("NO CUMPLE",Q307)))</formula>
    </cfRule>
    <cfRule type="containsText" dxfId="416" priority="550" operator="containsText" text="CUMPLE">
      <formula>NOT(ISERROR(SEARCH("CUMPLE",Q307)))</formula>
    </cfRule>
  </conditionalFormatting>
  <conditionalFormatting sqref="Q318">
    <cfRule type="containsText" dxfId="415" priority="543" operator="containsText" text="NO CUMPLE">
      <formula>NOT(ISERROR(SEARCH("NO CUMPLE",Q318)))</formula>
    </cfRule>
    <cfRule type="containsText" dxfId="414" priority="544" operator="containsText" text="CUMPLE">
      <formula>NOT(ISERROR(SEARCH("CUMPLE",Q318)))</formula>
    </cfRule>
  </conditionalFormatting>
  <conditionalFormatting sqref="Q320">
    <cfRule type="containsText" dxfId="413" priority="539" operator="containsText" text="NO CUMPLE">
      <formula>NOT(ISERROR(SEARCH("NO CUMPLE",Q320)))</formula>
    </cfRule>
    <cfRule type="containsText" dxfId="412" priority="540" operator="containsText" text="CUMPLE">
      <formula>NOT(ISERROR(SEARCH("CUMPLE",Q320)))</formula>
    </cfRule>
  </conditionalFormatting>
  <conditionalFormatting sqref="Q334">
    <cfRule type="containsText" dxfId="411" priority="533" operator="containsText" text="NO CUMPLE">
      <formula>NOT(ISERROR(SEARCH("NO CUMPLE",Q334)))</formula>
    </cfRule>
    <cfRule type="containsText" dxfId="410" priority="534" operator="containsText" text="CUMPLE">
      <formula>NOT(ISERROR(SEARCH("CUMPLE",Q334)))</formula>
    </cfRule>
  </conditionalFormatting>
  <conditionalFormatting sqref="Q337">
    <cfRule type="containsText" dxfId="409" priority="529" operator="containsText" text="NO CUMPLE">
      <formula>NOT(ISERROR(SEARCH("NO CUMPLE",Q337)))</formula>
    </cfRule>
    <cfRule type="containsText" dxfId="408" priority="530" operator="containsText" text="CUMPLE">
      <formula>NOT(ISERROR(SEARCH("CUMPLE",Q337)))</formula>
    </cfRule>
  </conditionalFormatting>
  <conditionalFormatting sqref="Q351">
    <cfRule type="containsText" dxfId="407" priority="523" operator="containsText" text="NO CUMPLE">
      <formula>NOT(ISERROR(SEARCH("NO CUMPLE",Q351)))</formula>
    </cfRule>
    <cfRule type="containsText" dxfId="406" priority="524" operator="containsText" text="CUMPLE">
      <formula>NOT(ISERROR(SEARCH("CUMPLE",Q351)))</formula>
    </cfRule>
  </conditionalFormatting>
  <conditionalFormatting sqref="Q354">
    <cfRule type="containsText" dxfId="405" priority="519" operator="containsText" text="NO CUMPLE">
      <formula>NOT(ISERROR(SEARCH("NO CUMPLE",Q354)))</formula>
    </cfRule>
    <cfRule type="containsText" dxfId="404" priority="520" operator="containsText" text="CUMPLE">
      <formula>NOT(ISERROR(SEARCH("CUMPLE",Q354)))</formula>
    </cfRule>
  </conditionalFormatting>
  <conditionalFormatting sqref="Q366">
    <cfRule type="containsText" dxfId="403" priority="513" operator="containsText" text="NO CUMPLE">
      <formula>NOT(ISERROR(SEARCH("NO CUMPLE",Q366)))</formula>
    </cfRule>
    <cfRule type="containsText" dxfId="402" priority="514" operator="containsText" text="CUMPLE">
      <formula>NOT(ISERROR(SEARCH("CUMPLE",Q366)))</formula>
    </cfRule>
  </conditionalFormatting>
  <conditionalFormatting sqref="Q369">
    <cfRule type="containsText" dxfId="401" priority="509" operator="containsText" text="NO CUMPLE">
      <formula>NOT(ISERROR(SEARCH("NO CUMPLE",Q369)))</formula>
    </cfRule>
    <cfRule type="containsText" dxfId="400" priority="510" operator="containsText" text="CUMPLE">
      <formula>NOT(ISERROR(SEARCH("CUMPLE",Q369)))</formula>
    </cfRule>
  </conditionalFormatting>
  <conditionalFormatting sqref="Q380">
    <cfRule type="containsText" dxfId="399" priority="503" operator="containsText" text="NO CUMPLE">
      <formula>NOT(ISERROR(SEARCH("NO CUMPLE",Q380)))</formula>
    </cfRule>
    <cfRule type="containsText" dxfId="398" priority="504" operator="containsText" text="CUMPLE">
      <formula>NOT(ISERROR(SEARCH("CUMPLE",Q380)))</formula>
    </cfRule>
  </conditionalFormatting>
  <conditionalFormatting sqref="Q383">
    <cfRule type="containsText" dxfId="397" priority="499" operator="containsText" text="NO CUMPLE">
      <formula>NOT(ISERROR(SEARCH("NO CUMPLE",Q383)))</formula>
    </cfRule>
    <cfRule type="containsText" dxfId="396" priority="500" operator="containsText" text="CUMPLE">
      <formula>NOT(ISERROR(SEARCH("CUMPLE",Q383)))</formula>
    </cfRule>
  </conditionalFormatting>
  <conditionalFormatting sqref="Q395">
    <cfRule type="containsText" dxfId="395" priority="493" operator="containsText" text="NO CUMPLE">
      <formula>NOT(ISERROR(SEARCH("NO CUMPLE",Q395)))</formula>
    </cfRule>
    <cfRule type="containsText" dxfId="394" priority="494" operator="containsText" text="CUMPLE">
      <formula>NOT(ISERROR(SEARCH("CUMPLE",Q395)))</formula>
    </cfRule>
  </conditionalFormatting>
  <conditionalFormatting sqref="Q407">
    <cfRule type="containsText" dxfId="393" priority="483" operator="containsText" text="NO CUMPLE">
      <formula>NOT(ISERROR(SEARCH("NO CUMPLE",Q407)))</formula>
    </cfRule>
    <cfRule type="containsText" dxfId="392" priority="484" operator="containsText" text="CUMPLE">
      <formula>NOT(ISERROR(SEARCH("CUMPLE",Q407)))</formula>
    </cfRule>
  </conditionalFormatting>
  <conditionalFormatting sqref="Q411">
    <cfRule type="containsText" dxfId="391" priority="479" operator="containsText" text="NO CUMPLE">
      <formula>NOT(ISERROR(SEARCH("NO CUMPLE",Q411)))</formula>
    </cfRule>
    <cfRule type="containsText" dxfId="390" priority="480" operator="containsText" text="CUMPLE">
      <formula>NOT(ISERROR(SEARCH("CUMPLE",Q411)))</formula>
    </cfRule>
  </conditionalFormatting>
  <conditionalFormatting sqref="Q425">
    <cfRule type="containsText" dxfId="389" priority="473" operator="containsText" text="NO CUMPLE">
      <formula>NOT(ISERROR(SEARCH("NO CUMPLE",Q425)))</formula>
    </cfRule>
    <cfRule type="containsText" dxfId="388" priority="474" operator="containsText" text="CUMPLE">
      <formula>NOT(ISERROR(SEARCH("CUMPLE",Q425)))</formula>
    </cfRule>
  </conditionalFormatting>
  <conditionalFormatting sqref="Q429">
    <cfRule type="containsText" dxfId="387" priority="469" operator="containsText" text="NO CUMPLE">
      <formula>NOT(ISERROR(SEARCH("NO CUMPLE",Q429)))</formula>
    </cfRule>
    <cfRule type="containsText" dxfId="386" priority="470" operator="containsText" text="CUMPLE">
      <formula>NOT(ISERROR(SEARCH("CUMPLE",Q429)))</formula>
    </cfRule>
  </conditionalFormatting>
  <conditionalFormatting sqref="Q440">
    <cfRule type="containsText" dxfId="385" priority="463" operator="containsText" text="NO CUMPLE">
      <formula>NOT(ISERROR(SEARCH("NO CUMPLE",Q440)))</formula>
    </cfRule>
    <cfRule type="containsText" dxfId="384" priority="464" operator="containsText" text="CUMPLE">
      <formula>NOT(ISERROR(SEARCH("CUMPLE",Q440)))</formula>
    </cfRule>
  </conditionalFormatting>
  <conditionalFormatting sqref="Q442">
    <cfRule type="containsText" dxfId="383" priority="459" operator="containsText" text="NO CUMPLE">
      <formula>NOT(ISERROR(SEARCH("NO CUMPLE",Q442)))</formula>
    </cfRule>
    <cfRule type="containsText" dxfId="382" priority="460" operator="containsText" text="CUMPLE">
      <formula>NOT(ISERROR(SEARCH("CUMPLE",Q442)))</formula>
    </cfRule>
  </conditionalFormatting>
  <conditionalFormatting sqref="Q454">
    <cfRule type="containsText" dxfId="381" priority="453" operator="containsText" text="NO CUMPLE">
      <formula>NOT(ISERROR(SEARCH("NO CUMPLE",Q454)))</formula>
    </cfRule>
    <cfRule type="containsText" dxfId="380" priority="454" operator="containsText" text="CUMPLE">
      <formula>NOT(ISERROR(SEARCH("CUMPLE",Q454)))</formula>
    </cfRule>
  </conditionalFormatting>
  <conditionalFormatting sqref="Q458">
    <cfRule type="containsText" dxfId="379" priority="449" operator="containsText" text="NO CUMPLE">
      <formula>NOT(ISERROR(SEARCH("NO CUMPLE",Q458)))</formula>
    </cfRule>
    <cfRule type="containsText" dxfId="378" priority="450" operator="containsText" text="CUMPLE">
      <formula>NOT(ISERROR(SEARCH("CUMPLE",Q458)))</formula>
    </cfRule>
  </conditionalFormatting>
  <conditionalFormatting sqref="Q469">
    <cfRule type="containsText" dxfId="377" priority="433" operator="containsText" text="NO CUMPLE">
      <formula>NOT(ISERROR(SEARCH("NO CUMPLE",Q469)))</formula>
    </cfRule>
    <cfRule type="containsText" dxfId="376" priority="434" operator="containsText" text="CUMPLE">
      <formula>NOT(ISERROR(SEARCH("CUMPLE",Q469)))</formula>
    </cfRule>
  </conditionalFormatting>
  <conditionalFormatting sqref="Q471">
    <cfRule type="containsText" dxfId="375" priority="429" operator="containsText" text="NO CUMPLE">
      <formula>NOT(ISERROR(SEARCH("NO CUMPLE",Q471)))</formula>
    </cfRule>
    <cfRule type="containsText" dxfId="374" priority="430" operator="containsText" text="CUMPLE">
      <formula>NOT(ISERROR(SEARCH("CUMPLE",Q471)))</formula>
    </cfRule>
  </conditionalFormatting>
  <conditionalFormatting sqref="Q482">
    <cfRule type="containsText" dxfId="373" priority="443" operator="containsText" text="NO CUMPLE">
      <formula>NOT(ISERROR(SEARCH("NO CUMPLE",Q482)))</formula>
    </cfRule>
    <cfRule type="containsText" dxfId="372" priority="444" operator="containsText" text="CUMPLE">
      <formula>NOT(ISERROR(SEARCH("CUMPLE",Q482)))</formula>
    </cfRule>
  </conditionalFormatting>
  <conditionalFormatting sqref="Q494">
    <cfRule type="containsText" dxfId="371" priority="413" operator="containsText" text="NO CUMPLE">
      <formula>NOT(ISERROR(SEARCH("NO CUMPLE",Q494)))</formula>
    </cfRule>
    <cfRule type="containsText" dxfId="370" priority="414" operator="containsText" text="CUMPLE">
      <formula>NOT(ISERROR(SEARCH("CUMPLE",Q494)))</formula>
    </cfRule>
  </conditionalFormatting>
  <conditionalFormatting sqref="Q496">
    <cfRule type="containsText" dxfId="369" priority="409" operator="containsText" text="NO CUMPLE">
      <formula>NOT(ISERROR(SEARCH("NO CUMPLE",Q496)))</formula>
    </cfRule>
    <cfRule type="containsText" dxfId="368" priority="410" operator="containsText" text="CUMPLE">
      <formula>NOT(ISERROR(SEARCH("CUMPLE",Q496)))</formula>
    </cfRule>
  </conditionalFormatting>
  <conditionalFormatting sqref="Q507">
    <cfRule type="containsText" dxfId="367" priority="403" operator="containsText" text="NO CUMPLE">
      <formula>NOT(ISERROR(SEARCH("NO CUMPLE",Q507)))</formula>
    </cfRule>
    <cfRule type="containsText" dxfId="366" priority="404" operator="containsText" text="CUMPLE">
      <formula>NOT(ISERROR(SEARCH("CUMPLE",Q507)))</formula>
    </cfRule>
  </conditionalFormatting>
  <conditionalFormatting sqref="Q523">
    <cfRule type="containsText" dxfId="365" priority="393" operator="containsText" text="NO CUMPLE">
      <formula>NOT(ISERROR(SEARCH("NO CUMPLE",Q523)))</formula>
    </cfRule>
    <cfRule type="containsText" dxfId="364" priority="394" operator="containsText" text="CUMPLE">
      <formula>NOT(ISERROR(SEARCH("CUMPLE",Q523)))</formula>
    </cfRule>
  </conditionalFormatting>
  <conditionalFormatting sqref="Q535">
    <cfRule type="containsText" dxfId="363" priority="383" operator="containsText" text="NO CUMPLE">
      <formula>NOT(ISERROR(SEARCH("NO CUMPLE",Q535)))</formula>
    </cfRule>
    <cfRule type="containsText" dxfId="362" priority="384" operator="containsText" text="CUMPLE">
      <formula>NOT(ISERROR(SEARCH("CUMPLE",Q535)))</formula>
    </cfRule>
  </conditionalFormatting>
  <conditionalFormatting sqref="Q552">
    <cfRule type="containsText" dxfId="361" priority="373" operator="containsText" text="NO CUMPLE">
      <formula>NOT(ISERROR(SEARCH("NO CUMPLE",Q552)))</formula>
    </cfRule>
    <cfRule type="containsText" dxfId="360" priority="374" operator="containsText" text="CUMPLE">
      <formula>NOT(ISERROR(SEARCH("CUMPLE",Q552)))</formula>
    </cfRule>
  </conditionalFormatting>
  <conditionalFormatting sqref="Q554">
    <cfRule type="containsText" dxfId="359" priority="369" operator="containsText" text="NO CUMPLE">
      <formula>NOT(ISERROR(SEARCH("NO CUMPLE",Q554)))</formula>
    </cfRule>
    <cfRule type="containsText" dxfId="358" priority="370" operator="containsText" text="CUMPLE">
      <formula>NOT(ISERROR(SEARCH("CUMPLE",Q554)))</formula>
    </cfRule>
  </conditionalFormatting>
  <conditionalFormatting sqref="Q568">
    <cfRule type="containsText" dxfId="357" priority="363" operator="containsText" text="NO CUMPLE">
      <formula>NOT(ISERROR(SEARCH("NO CUMPLE",Q568)))</formula>
    </cfRule>
    <cfRule type="containsText" dxfId="356" priority="364" operator="containsText" text="CUMPLE">
      <formula>NOT(ISERROR(SEARCH("CUMPLE",Q568)))</formula>
    </cfRule>
  </conditionalFormatting>
  <conditionalFormatting sqref="Q570">
    <cfRule type="containsText" dxfId="355" priority="359" operator="containsText" text="NO CUMPLE">
      <formula>NOT(ISERROR(SEARCH("NO CUMPLE",Q570)))</formula>
    </cfRule>
    <cfRule type="containsText" dxfId="354" priority="360" operator="containsText" text="CUMPLE">
      <formula>NOT(ISERROR(SEARCH("CUMPLE",Q570)))</formula>
    </cfRule>
  </conditionalFormatting>
  <conditionalFormatting sqref="Q583:Q586">
    <cfRule type="containsText" dxfId="353" priority="349" operator="containsText" text="NO CUMPLE">
      <formula>NOT(ISERROR(SEARCH("NO CUMPLE",Q583)))</formula>
    </cfRule>
    <cfRule type="containsText" dxfId="352" priority="350" operator="containsText" text="CUMPLE">
      <formula>NOT(ISERROR(SEARCH("CUMPLE",Q583)))</formula>
    </cfRule>
  </conditionalFormatting>
  <conditionalFormatting sqref="Q598">
    <cfRule type="containsText" dxfId="351" priority="343" operator="containsText" text="NO CUMPLE">
      <formula>NOT(ISERROR(SEARCH("NO CUMPLE",Q598)))</formula>
    </cfRule>
    <cfRule type="containsText" dxfId="350" priority="344" operator="containsText" text="CUMPLE">
      <formula>NOT(ISERROR(SEARCH("CUMPLE",Q598)))</formula>
    </cfRule>
  </conditionalFormatting>
  <conditionalFormatting sqref="Q612">
    <cfRule type="containsText" dxfId="349" priority="333" operator="containsText" text="NO CUMPLE">
      <formula>NOT(ISERROR(SEARCH("NO CUMPLE",Q612)))</formula>
    </cfRule>
    <cfRule type="containsText" dxfId="348" priority="334" operator="containsText" text="CUMPLE">
      <formula>NOT(ISERROR(SEARCH("CUMPLE",Q612)))</formula>
    </cfRule>
  </conditionalFormatting>
  <conditionalFormatting sqref="Q624">
    <cfRule type="containsText" dxfId="347" priority="7" operator="containsText" text="NO CUMPLE">
      <formula>NOT(ISERROR(SEARCH("NO CUMPLE",Q624)))</formula>
    </cfRule>
    <cfRule type="containsText" dxfId="346" priority="8" operator="containsText" text="CUMPLE">
      <formula>NOT(ISERROR(SEARCH("CUMPLE",Q624)))</formula>
    </cfRule>
  </conditionalFormatting>
  <conditionalFormatting sqref="Q638">
    <cfRule type="containsText" dxfId="345" priority="323" operator="containsText" text="NO CUMPLE">
      <formula>NOT(ISERROR(SEARCH("NO CUMPLE",Q638)))</formula>
    </cfRule>
    <cfRule type="containsText" dxfId="344" priority="324" operator="containsText" text="CUMPLE">
      <formula>NOT(ISERROR(SEARCH("CUMPLE",Q638)))</formula>
    </cfRule>
  </conditionalFormatting>
  <conditionalFormatting sqref="Q640">
    <cfRule type="containsText" dxfId="343" priority="319" operator="containsText" text="NO CUMPLE">
      <formula>NOT(ISERROR(SEARCH("NO CUMPLE",Q640)))</formula>
    </cfRule>
    <cfRule type="containsText" dxfId="342" priority="320" operator="containsText" text="CUMPLE">
      <formula>NOT(ISERROR(SEARCH("CUMPLE",Q640)))</formula>
    </cfRule>
  </conditionalFormatting>
  <conditionalFormatting sqref="Q651">
    <cfRule type="containsText" dxfId="341" priority="313" operator="containsText" text="NO CUMPLE">
      <formula>NOT(ISERROR(SEARCH("NO CUMPLE",Q651)))</formula>
    </cfRule>
    <cfRule type="containsText" dxfId="340" priority="314" operator="containsText" text="CUMPLE">
      <formula>NOT(ISERROR(SEARCH("CUMPLE",Q651)))</formula>
    </cfRule>
  </conditionalFormatting>
  <conditionalFormatting sqref="Q653">
    <cfRule type="containsText" dxfId="339" priority="309" operator="containsText" text="NO CUMPLE">
      <formula>NOT(ISERROR(SEARCH("NO CUMPLE",Q653)))</formula>
    </cfRule>
    <cfRule type="containsText" dxfId="338" priority="310" operator="containsText" text="CUMPLE">
      <formula>NOT(ISERROR(SEARCH("CUMPLE",Q653)))</formula>
    </cfRule>
  </conditionalFormatting>
  <conditionalFormatting sqref="Q663">
    <cfRule type="containsText" dxfId="337" priority="303" operator="containsText" text="NO CUMPLE">
      <formula>NOT(ISERROR(SEARCH("NO CUMPLE",Q663)))</formula>
    </cfRule>
    <cfRule type="containsText" dxfId="336" priority="304" operator="containsText" text="CUMPLE">
      <formula>NOT(ISERROR(SEARCH("CUMPLE",Q663)))</formula>
    </cfRule>
  </conditionalFormatting>
  <conditionalFormatting sqref="Q666">
    <cfRule type="containsText" dxfId="335" priority="299" operator="containsText" text="NO CUMPLE">
      <formula>NOT(ISERROR(SEARCH("NO CUMPLE",Q666)))</formula>
    </cfRule>
    <cfRule type="containsText" dxfId="334" priority="300" operator="containsText" text="CUMPLE">
      <formula>NOT(ISERROR(SEARCH("CUMPLE",Q666)))</formula>
    </cfRule>
  </conditionalFormatting>
  <conditionalFormatting sqref="Q679">
    <cfRule type="containsText" dxfId="333" priority="293" operator="containsText" text="NO CUMPLE">
      <formula>NOT(ISERROR(SEARCH("NO CUMPLE",Q679)))</formula>
    </cfRule>
    <cfRule type="containsText" dxfId="332" priority="294" operator="containsText" text="CUMPLE">
      <formula>NOT(ISERROR(SEARCH("CUMPLE",Q679)))</formula>
    </cfRule>
  </conditionalFormatting>
  <conditionalFormatting sqref="Q681">
    <cfRule type="containsText" dxfId="331" priority="289" operator="containsText" text="NO CUMPLE">
      <formula>NOT(ISERROR(SEARCH("NO CUMPLE",Q681)))</formula>
    </cfRule>
    <cfRule type="containsText" dxfId="330" priority="290" operator="containsText" text="CUMPLE">
      <formula>NOT(ISERROR(SEARCH("CUMPLE",Q681)))</formula>
    </cfRule>
  </conditionalFormatting>
  <conditionalFormatting sqref="Q694">
    <cfRule type="containsText" dxfId="329" priority="273" operator="containsText" text="NO CUMPLE">
      <formula>NOT(ISERROR(SEARCH("NO CUMPLE",Q694)))</formula>
    </cfRule>
    <cfRule type="containsText" dxfId="328" priority="274" operator="containsText" text="CUMPLE">
      <formula>NOT(ISERROR(SEARCH("CUMPLE",Q694)))</formula>
    </cfRule>
  </conditionalFormatting>
  <conditionalFormatting sqref="Q696">
    <cfRule type="containsText" dxfId="327" priority="269" operator="containsText" text="NO CUMPLE">
      <formula>NOT(ISERROR(SEARCH("NO CUMPLE",Q696)))</formula>
    </cfRule>
    <cfRule type="containsText" dxfId="326" priority="270" operator="containsText" text="CUMPLE">
      <formula>NOT(ISERROR(SEARCH("CUMPLE",Q696)))</formula>
    </cfRule>
  </conditionalFormatting>
  <conditionalFormatting sqref="Q708">
    <cfRule type="containsText" dxfId="325" priority="263" operator="containsText" text="NO CUMPLE">
      <formula>NOT(ISERROR(SEARCH("NO CUMPLE",Q708)))</formula>
    </cfRule>
    <cfRule type="containsText" dxfId="324" priority="264" operator="containsText" text="CUMPLE">
      <formula>NOT(ISERROR(SEARCH("CUMPLE",Q708)))</formula>
    </cfRule>
  </conditionalFormatting>
  <conditionalFormatting sqref="Q711">
    <cfRule type="containsText" dxfId="323" priority="259" operator="containsText" text="NO CUMPLE">
      <formula>NOT(ISERROR(SEARCH("NO CUMPLE",Q711)))</formula>
    </cfRule>
    <cfRule type="containsText" dxfId="322" priority="260" operator="containsText" text="CUMPLE">
      <formula>NOT(ISERROR(SEARCH("CUMPLE",Q711)))</formula>
    </cfRule>
  </conditionalFormatting>
  <conditionalFormatting sqref="Q726">
    <cfRule type="containsText" dxfId="321" priority="253" operator="containsText" text="NO CUMPLE">
      <formula>NOT(ISERROR(SEARCH("NO CUMPLE",Q726)))</formula>
    </cfRule>
    <cfRule type="containsText" dxfId="320" priority="254" operator="containsText" text="CUMPLE">
      <formula>NOT(ISERROR(SEARCH("CUMPLE",Q726)))</formula>
    </cfRule>
  </conditionalFormatting>
  <conditionalFormatting sqref="Q738 Q740">
    <cfRule type="containsText" dxfId="319" priority="239" operator="containsText" text="NO CUMPLE">
      <formula>NOT(ISERROR(SEARCH("NO CUMPLE",Q738)))</formula>
    </cfRule>
    <cfRule type="containsText" dxfId="318" priority="240" operator="containsText" text="CUMPLE">
      <formula>NOT(ISERROR(SEARCH("CUMPLE",Q738)))</formula>
    </cfRule>
  </conditionalFormatting>
  <conditionalFormatting sqref="Q752">
    <cfRule type="containsText" dxfId="317" priority="233" operator="containsText" text="NO CUMPLE">
      <formula>NOT(ISERROR(SEARCH("NO CUMPLE",Q752)))</formula>
    </cfRule>
    <cfRule type="containsText" dxfId="316" priority="234" operator="containsText" text="CUMPLE">
      <formula>NOT(ISERROR(SEARCH("CUMPLE",Q752)))</formula>
    </cfRule>
  </conditionalFormatting>
  <conditionalFormatting sqref="Q754">
    <cfRule type="containsText" dxfId="315" priority="229" operator="containsText" text="NO CUMPLE">
      <formula>NOT(ISERROR(SEARCH("NO CUMPLE",Q754)))</formula>
    </cfRule>
    <cfRule type="containsText" dxfId="314" priority="230" operator="containsText" text="CUMPLE">
      <formula>NOT(ISERROR(SEARCH("CUMPLE",Q754)))</formula>
    </cfRule>
  </conditionalFormatting>
  <conditionalFormatting sqref="Q767">
    <cfRule type="containsText" dxfId="313" priority="223" operator="containsText" text="NO CUMPLE">
      <formula>NOT(ISERROR(SEARCH("NO CUMPLE",Q767)))</formula>
    </cfRule>
    <cfRule type="containsText" dxfId="312" priority="224" operator="containsText" text="CUMPLE">
      <formula>NOT(ISERROR(SEARCH("CUMPLE",Q767)))</formula>
    </cfRule>
  </conditionalFormatting>
  <conditionalFormatting sqref="Q779">
    <cfRule type="containsText" dxfId="311" priority="213" operator="containsText" text="NO CUMPLE">
      <formula>NOT(ISERROR(SEARCH("NO CUMPLE",Q779)))</formula>
    </cfRule>
    <cfRule type="containsText" dxfId="310" priority="214" operator="containsText" text="CUMPLE">
      <formula>NOT(ISERROR(SEARCH("CUMPLE",Q779)))</formula>
    </cfRule>
  </conditionalFormatting>
  <conditionalFormatting sqref="Q791">
    <cfRule type="containsText" dxfId="309" priority="203" operator="containsText" text="NO CUMPLE">
      <formula>NOT(ISERROR(SEARCH("NO CUMPLE",Q791)))</formula>
    </cfRule>
    <cfRule type="containsText" dxfId="308" priority="204" operator="containsText" text="CUMPLE">
      <formula>NOT(ISERROR(SEARCH("CUMPLE",Q791)))</formula>
    </cfRule>
  </conditionalFormatting>
  <conditionalFormatting sqref="Q795">
    <cfRule type="containsText" dxfId="307" priority="199" operator="containsText" text="NO CUMPLE">
      <formula>NOT(ISERROR(SEARCH("NO CUMPLE",Q795)))</formula>
    </cfRule>
    <cfRule type="containsText" dxfId="306" priority="200" operator="containsText" text="CUMPLE">
      <formula>NOT(ISERROR(SEARCH("CUMPLE",Q795)))</formula>
    </cfRule>
  </conditionalFormatting>
  <conditionalFormatting sqref="Q805">
    <cfRule type="containsText" dxfId="305" priority="193" operator="containsText" text="NO CUMPLE">
      <formula>NOT(ISERROR(SEARCH("NO CUMPLE",Q805)))</formula>
    </cfRule>
    <cfRule type="containsText" dxfId="304" priority="194" operator="containsText" text="CUMPLE">
      <formula>NOT(ISERROR(SEARCH("CUMPLE",Q805)))</formula>
    </cfRule>
  </conditionalFormatting>
  <conditionalFormatting sqref="Q807">
    <cfRule type="containsText" dxfId="303" priority="189" operator="containsText" text="NO CUMPLE">
      <formula>NOT(ISERROR(SEARCH("NO CUMPLE",Q807)))</formula>
    </cfRule>
    <cfRule type="containsText" dxfId="302" priority="190" operator="containsText" text="CUMPLE">
      <formula>NOT(ISERROR(SEARCH("CUMPLE",Q807)))</formula>
    </cfRule>
  </conditionalFormatting>
  <conditionalFormatting sqref="Q817">
    <cfRule type="containsText" dxfId="301" priority="183" operator="containsText" text="NO CUMPLE">
      <formula>NOT(ISERROR(SEARCH("NO CUMPLE",Q817)))</formula>
    </cfRule>
    <cfRule type="containsText" dxfId="300" priority="184" operator="containsText" text="CUMPLE">
      <formula>NOT(ISERROR(SEARCH("CUMPLE",Q817)))</formula>
    </cfRule>
  </conditionalFormatting>
  <conditionalFormatting sqref="Q829">
    <cfRule type="containsText" dxfId="299" priority="173" operator="containsText" text="NO CUMPLE">
      <formula>NOT(ISERROR(SEARCH("NO CUMPLE",Q829)))</formula>
    </cfRule>
    <cfRule type="containsText" dxfId="298" priority="174" operator="containsText" text="CUMPLE">
      <formula>NOT(ISERROR(SEARCH("CUMPLE",Q829)))</formula>
    </cfRule>
  </conditionalFormatting>
  <conditionalFormatting sqref="Q831">
    <cfRule type="containsText" dxfId="297" priority="169" operator="containsText" text="NO CUMPLE">
      <formula>NOT(ISERROR(SEARCH("NO CUMPLE",Q831)))</formula>
    </cfRule>
    <cfRule type="containsText" dxfId="296" priority="170" operator="containsText" text="CUMPLE">
      <formula>NOT(ISERROR(SEARCH("CUMPLE",Q831)))</formula>
    </cfRule>
  </conditionalFormatting>
  <conditionalFormatting sqref="Q843">
    <cfRule type="containsText" dxfId="295" priority="163" operator="containsText" text="NO CUMPLE">
      <formula>NOT(ISERROR(SEARCH("NO CUMPLE",Q843)))</formula>
    </cfRule>
    <cfRule type="containsText" dxfId="294" priority="164" operator="containsText" text="CUMPLE">
      <formula>NOT(ISERROR(SEARCH("CUMPLE",Q843)))</formula>
    </cfRule>
  </conditionalFormatting>
  <conditionalFormatting sqref="Q845">
    <cfRule type="containsText" dxfId="293" priority="159" operator="containsText" text="NO CUMPLE">
      <formula>NOT(ISERROR(SEARCH("NO CUMPLE",Q845)))</formula>
    </cfRule>
    <cfRule type="containsText" dxfId="292" priority="160" operator="containsText" text="CUMPLE">
      <formula>NOT(ISERROR(SEARCH("CUMPLE",Q845)))</formula>
    </cfRule>
  </conditionalFormatting>
  <conditionalFormatting sqref="Q857">
    <cfRule type="containsText" dxfId="291" priority="31" operator="containsText" text="NO CUMPLE">
      <formula>NOT(ISERROR(SEARCH("NO CUMPLE",Q857)))</formula>
    </cfRule>
    <cfRule type="containsText" dxfId="290" priority="32" operator="containsText" text="CUMPLE">
      <formula>NOT(ISERROR(SEARCH("CUMPLE",Q857)))</formula>
    </cfRule>
  </conditionalFormatting>
  <conditionalFormatting sqref="Q871">
    <cfRule type="containsText" dxfId="289" priority="143" operator="containsText" text="NO CUMPLE">
      <formula>NOT(ISERROR(SEARCH("NO CUMPLE",Q871)))</formula>
    </cfRule>
    <cfRule type="containsText" dxfId="288" priority="144" operator="containsText" text="CUMPLE">
      <formula>NOT(ISERROR(SEARCH("CUMPLE",Q871)))</formula>
    </cfRule>
  </conditionalFormatting>
  <conditionalFormatting sqref="Q873">
    <cfRule type="containsText" dxfId="287" priority="139" operator="containsText" text="NO CUMPLE">
      <formula>NOT(ISERROR(SEARCH("NO CUMPLE",Q873)))</formula>
    </cfRule>
    <cfRule type="containsText" dxfId="286" priority="140" operator="containsText" text="CUMPLE">
      <formula>NOT(ISERROR(SEARCH("CUMPLE",Q873)))</formula>
    </cfRule>
  </conditionalFormatting>
  <conditionalFormatting sqref="Q886">
    <cfRule type="containsText" dxfId="285" priority="23" operator="containsText" text="NO CUMPLE">
      <formula>NOT(ISERROR(SEARCH("NO CUMPLE",Q886)))</formula>
    </cfRule>
    <cfRule type="containsText" dxfId="284" priority="24" operator="containsText" text="CUMPLE">
      <formula>NOT(ISERROR(SEARCH("CUMPLE",Q886)))</formula>
    </cfRule>
  </conditionalFormatting>
  <conditionalFormatting sqref="R20">
    <cfRule type="containsText" dxfId="283" priority="2754" operator="containsText" text="NO HABILITADO">
      <formula>NOT(ISERROR(SEARCH("NO HABILITADO",R20)))</formula>
    </cfRule>
    <cfRule type="containsText" dxfId="282" priority="2755" operator="containsText" text="HABILITADO">
      <formula>NOT(ISERROR(SEARCH("HABILITADO",R20)))</formula>
    </cfRule>
    <cfRule type="containsText" dxfId="281" priority="2913" operator="containsText" text="NO CUMPLE">
      <formula>NOT(ISERROR(SEARCH("NO CUMPLE",R20)))</formula>
    </cfRule>
    <cfRule type="containsText" dxfId="280" priority="2914" operator="containsText" text="CUMPLE">
      <formula>NOT(ISERROR(SEARCH("CUMPLE",R20)))</formula>
    </cfRule>
  </conditionalFormatting>
  <conditionalFormatting sqref="R32">
    <cfRule type="containsText" dxfId="279" priority="755" operator="containsText" text="NO HABILITADO">
      <formula>NOT(ISERROR(SEARCH("NO HABILITADO",R32)))</formula>
    </cfRule>
    <cfRule type="containsText" dxfId="278" priority="756" operator="containsText" text="HABILITADO">
      <formula>NOT(ISERROR(SEARCH("HABILITADO",R32)))</formula>
    </cfRule>
    <cfRule type="containsText" dxfId="277" priority="757" operator="containsText" text="NO CUMPLE">
      <formula>NOT(ISERROR(SEARCH("NO CUMPLE",R32)))</formula>
    </cfRule>
    <cfRule type="containsText" dxfId="276" priority="758" operator="containsText" text="CUMPLE">
      <formula>NOT(ISERROR(SEARCH("CUMPLE",R32)))</formula>
    </cfRule>
  </conditionalFormatting>
  <conditionalFormatting sqref="R46">
    <cfRule type="containsText" dxfId="275" priority="745" operator="containsText" text="NO HABILITADO">
      <formula>NOT(ISERROR(SEARCH("NO HABILITADO",R46)))</formula>
    </cfRule>
    <cfRule type="containsText" dxfId="274" priority="746" operator="containsText" text="HABILITADO">
      <formula>NOT(ISERROR(SEARCH("HABILITADO",R46)))</formula>
    </cfRule>
    <cfRule type="containsText" dxfId="273" priority="747" operator="containsText" text="NO CUMPLE">
      <formula>NOT(ISERROR(SEARCH("NO CUMPLE",R46)))</formula>
    </cfRule>
    <cfRule type="containsText" dxfId="272" priority="748" operator="containsText" text="CUMPLE">
      <formula>NOT(ISERROR(SEARCH("CUMPLE",R46)))</formula>
    </cfRule>
  </conditionalFormatting>
  <conditionalFormatting sqref="R59">
    <cfRule type="containsText" dxfId="271" priority="735" operator="containsText" text="NO HABILITADO">
      <formula>NOT(ISERROR(SEARCH("NO HABILITADO",R59)))</formula>
    </cfRule>
    <cfRule type="containsText" dxfId="270" priority="736" operator="containsText" text="HABILITADO">
      <formula>NOT(ISERROR(SEARCH("HABILITADO",R59)))</formula>
    </cfRule>
    <cfRule type="containsText" dxfId="269" priority="737" operator="containsText" text="NO CUMPLE">
      <formula>NOT(ISERROR(SEARCH("NO CUMPLE",R59)))</formula>
    </cfRule>
    <cfRule type="containsText" dxfId="268" priority="738" operator="containsText" text="CUMPLE">
      <formula>NOT(ISERROR(SEARCH("CUMPLE",R59)))</formula>
    </cfRule>
  </conditionalFormatting>
  <conditionalFormatting sqref="R71">
    <cfRule type="containsText" dxfId="267" priority="725" operator="containsText" text="NO HABILITADO">
      <formula>NOT(ISERROR(SEARCH("NO HABILITADO",R71)))</formula>
    </cfRule>
    <cfRule type="containsText" dxfId="266" priority="726" operator="containsText" text="HABILITADO">
      <formula>NOT(ISERROR(SEARCH("HABILITADO",R71)))</formula>
    </cfRule>
    <cfRule type="containsText" dxfId="265" priority="727" operator="containsText" text="NO CUMPLE">
      <formula>NOT(ISERROR(SEARCH("NO CUMPLE",R71)))</formula>
    </cfRule>
    <cfRule type="containsText" dxfId="264" priority="728" operator="containsText" text="CUMPLE">
      <formula>NOT(ISERROR(SEARCH("CUMPLE",R71)))</formula>
    </cfRule>
  </conditionalFormatting>
  <conditionalFormatting sqref="R86">
    <cfRule type="containsText" dxfId="263" priority="715" operator="containsText" text="NO HABILITADO">
      <formula>NOT(ISERROR(SEARCH("NO HABILITADO",R86)))</formula>
    </cfRule>
    <cfRule type="containsText" dxfId="262" priority="716" operator="containsText" text="HABILITADO">
      <formula>NOT(ISERROR(SEARCH("HABILITADO",R86)))</formula>
    </cfRule>
    <cfRule type="containsText" dxfId="261" priority="717" operator="containsText" text="NO CUMPLE">
      <formula>NOT(ISERROR(SEARCH("NO CUMPLE",R86)))</formula>
    </cfRule>
    <cfRule type="containsText" dxfId="260" priority="718" operator="containsText" text="CUMPLE">
      <formula>NOT(ISERROR(SEARCH("CUMPLE",R86)))</formula>
    </cfRule>
  </conditionalFormatting>
  <conditionalFormatting sqref="R101">
    <cfRule type="containsText" dxfId="259" priority="705" operator="containsText" text="NO HABILITADO">
      <formula>NOT(ISERROR(SEARCH("NO HABILITADO",R101)))</formula>
    </cfRule>
    <cfRule type="containsText" dxfId="258" priority="706" operator="containsText" text="HABILITADO">
      <formula>NOT(ISERROR(SEARCH("HABILITADO",R101)))</formula>
    </cfRule>
    <cfRule type="containsText" dxfId="257" priority="707" operator="containsText" text="NO CUMPLE">
      <formula>NOT(ISERROR(SEARCH("NO CUMPLE",R101)))</formula>
    </cfRule>
    <cfRule type="containsText" dxfId="256" priority="708" operator="containsText" text="CUMPLE">
      <formula>NOT(ISERROR(SEARCH("CUMPLE",R101)))</formula>
    </cfRule>
  </conditionalFormatting>
  <conditionalFormatting sqref="R112">
    <cfRule type="containsText" dxfId="255" priority="695" operator="containsText" text="NO HABILITADO">
      <formula>NOT(ISERROR(SEARCH("NO HABILITADO",R112)))</formula>
    </cfRule>
    <cfRule type="containsText" dxfId="254" priority="696" operator="containsText" text="HABILITADO">
      <formula>NOT(ISERROR(SEARCH("HABILITADO",R112)))</formula>
    </cfRule>
    <cfRule type="containsText" dxfId="253" priority="697" operator="containsText" text="NO CUMPLE">
      <formula>NOT(ISERROR(SEARCH("NO CUMPLE",R112)))</formula>
    </cfRule>
    <cfRule type="containsText" dxfId="252" priority="698" operator="containsText" text="CUMPLE">
      <formula>NOT(ISERROR(SEARCH("CUMPLE",R112)))</formula>
    </cfRule>
  </conditionalFormatting>
  <conditionalFormatting sqref="R127">
    <cfRule type="containsText" dxfId="251" priority="685" operator="containsText" text="NO HABILITADO">
      <formula>NOT(ISERROR(SEARCH("NO HABILITADO",R127)))</formula>
    </cfRule>
    <cfRule type="containsText" dxfId="250" priority="686" operator="containsText" text="HABILITADO">
      <formula>NOT(ISERROR(SEARCH("HABILITADO",R127)))</formula>
    </cfRule>
    <cfRule type="containsText" dxfId="249" priority="687" operator="containsText" text="NO CUMPLE">
      <formula>NOT(ISERROR(SEARCH("NO CUMPLE",R127)))</formula>
    </cfRule>
    <cfRule type="containsText" dxfId="248" priority="688" operator="containsText" text="CUMPLE">
      <formula>NOT(ISERROR(SEARCH("CUMPLE",R127)))</formula>
    </cfRule>
  </conditionalFormatting>
  <conditionalFormatting sqref="R143">
    <cfRule type="containsText" dxfId="247" priority="675" operator="containsText" text="NO HABILITADO">
      <formula>NOT(ISERROR(SEARCH("NO HABILITADO",R143)))</formula>
    </cfRule>
    <cfRule type="containsText" dxfId="246" priority="676" operator="containsText" text="HABILITADO">
      <formula>NOT(ISERROR(SEARCH("HABILITADO",R143)))</formula>
    </cfRule>
    <cfRule type="containsText" dxfId="245" priority="677" operator="containsText" text="NO CUMPLE">
      <formula>NOT(ISERROR(SEARCH("NO CUMPLE",R143)))</formula>
    </cfRule>
    <cfRule type="containsText" dxfId="244" priority="678" operator="containsText" text="CUMPLE">
      <formula>NOT(ISERROR(SEARCH("CUMPLE",R143)))</formula>
    </cfRule>
  </conditionalFormatting>
  <conditionalFormatting sqref="R155">
    <cfRule type="containsText" dxfId="243" priority="665" operator="containsText" text="NO HABILITADO">
      <formula>NOT(ISERROR(SEARCH("NO HABILITADO",R155)))</formula>
    </cfRule>
    <cfRule type="containsText" dxfId="242" priority="666" operator="containsText" text="HABILITADO">
      <formula>NOT(ISERROR(SEARCH("HABILITADO",R155)))</formula>
    </cfRule>
    <cfRule type="containsText" dxfId="241" priority="667" operator="containsText" text="NO CUMPLE">
      <formula>NOT(ISERROR(SEARCH("NO CUMPLE",R155)))</formula>
    </cfRule>
    <cfRule type="containsText" dxfId="240" priority="668" operator="containsText" text="CUMPLE">
      <formula>NOT(ISERROR(SEARCH("CUMPLE",R155)))</formula>
    </cfRule>
  </conditionalFormatting>
  <conditionalFormatting sqref="R168">
    <cfRule type="containsText" dxfId="239" priority="655" operator="containsText" text="NO HABILITADO">
      <formula>NOT(ISERROR(SEARCH("NO HABILITADO",R168)))</formula>
    </cfRule>
    <cfRule type="containsText" dxfId="238" priority="656" operator="containsText" text="HABILITADO">
      <formula>NOT(ISERROR(SEARCH("HABILITADO",R168)))</formula>
    </cfRule>
    <cfRule type="containsText" dxfId="237" priority="657" operator="containsText" text="NO CUMPLE">
      <formula>NOT(ISERROR(SEARCH("NO CUMPLE",R168)))</formula>
    </cfRule>
    <cfRule type="containsText" dxfId="236" priority="658" operator="containsText" text="CUMPLE">
      <formula>NOT(ISERROR(SEARCH("CUMPLE",R168)))</formula>
    </cfRule>
  </conditionalFormatting>
  <conditionalFormatting sqref="R184">
    <cfRule type="containsText" dxfId="235" priority="645" operator="containsText" text="NO HABILITADO">
      <formula>NOT(ISERROR(SEARCH("NO HABILITADO",R184)))</formula>
    </cfRule>
    <cfRule type="containsText" dxfId="234" priority="646" operator="containsText" text="HABILITADO">
      <formula>NOT(ISERROR(SEARCH("HABILITADO",R184)))</formula>
    </cfRule>
    <cfRule type="containsText" dxfId="233" priority="647" operator="containsText" text="NO CUMPLE">
      <formula>NOT(ISERROR(SEARCH("NO CUMPLE",R184)))</formula>
    </cfRule>
    <cfRule type="containsText" dxfId="232" priority="648" operator="containsText" text="CUMPLE">
      <formula>NOT(ISERROR(SEARCH("CUMPLE",R184)))</formula>
    </cfRule>
  </conditionalFormatting>
  <conditionalFormatting sqref="R196">
    <cfRule type="containsText" dxfId="231" priority="635" operator="containsText" text="NO HABILITADO">
      <formula>NOT(ISERROR(SEARCH("NO HABILITADO",R196)))</formula>
    </cfRule>
    <cfRule type="containsText" dxfId="230" priority="636" operator="containsText" text="HABILITADO">
      <formula>NOT(ISERROR(SEARCH("HABILITADO",R196)))</formula>
    </cfRule>
    <cfRule type="containsText" dxfId="229" priority="637" operator="containsText" text="NO CUMPLE">
      <formula>NOT(ISERROR(SEARCH("NO CUMPLE",R196)))</formula>
    </cfRule>
    <cfRule type="containsText" dxfId="228" priority="638" operator="containsText" text="CUMPLE">
      <formula>NOT(ISERROR(SEARCH("CUMPLE",R196)))</formula>
    </cfRule>
  </conditionalFormatting>
  <conditionalFormatting sqref="R210">
    <cfRule type="containsText" dxfId="227" priority="625" operator="containsText" text="NO HABILITADO">
      <formula>NOT(ISERROR(SEARCH("NO HABILITADO",R210)))</formula>
    </cfRule>
    <cfRule type="containsText" dxfId="226" priority="626" operator="containsText" text="HABILITADO">
      <formula>NOT(ISERROR(SEARCH("HABILITADO",R210)))</formula>
    </cfRule>
    <cfRule type="containsText" dxfId="225" priority="627" operator="containsText" text="NO CUMPLE">
      <formula>NOT(ISERROR(SEARCH("NO CUMPLE",R210)))</formula>
    </cfRule>
    <cfRule type="containsText" dxfId="224" priority="628" operator="containsText" text="CUMPLE">
      <formula>NOT(ISERROR(SEARCH("CUMPLE",R210)))</formula>
    </cfRule>
  </conditionalFormatting>
  <conditionalFormatting sqref="R228">
    <cfRule type="containsText" dxfId="223" priority="615" operator="containsText" text="NO HABILITADO">
      <formula>NOT(ISERROR(SEARCH("NO HABILITADO",R228)))</formula>
    </cfRule>
    <cfRule type="containsText" dxfId="222" priority="616" operator="containsText" text="HABILITADO">
      <formula>NOT(ISERROR(SEARCH("HABILITADO",R228)))</formula>
    </cfRule>
    <cfRule type="containsText" dxfId="221" priority="617" operator="containsText" text="NO CUMPLE">
      <formula>NOT(ISERROR(SEARCH("NO CUMPLE",R228)))</formula>
    </cfRule>
    <cfRule type="containsText" dxfId="220" priority="618" operator="containsText" text="CUMPLE">
      <formula>NOT(ISERROR(SEARCH("CUMPLE",R228)))</formula>
    </cfRule>
  </conditionalFormatting>
  <conditionalFormatting sqref="R241">
    <cfRule type="containsText" dxfId="219" priority="605" operator="containsText" text="NO HABILITADO">
      <formula>NOT(ISERROR(SEARCH("NO HABILITADO",R241)))</formula>
    </cfRule>
    <cfRule type="containsText" dxfId="218" priority="606" operator="containsText" text="HABILITADO">
      <formula>NOT(ISERROR(SEARCH("HABILITADO",R241)))</formula>
    </cfRule>
    <cfRule type="containsText" dxfId="217" priority="607" operator="containsText" text="NO CUMPLE">
      <formula>NOT(ISERROR(SEARCH("NO CUMPLE",R241)))</formula>
    </cfRule>
    <cfRule type="containsText" dxfId="216" priority="608" operator="containsText" text="CUMPLE">
      <formula>NOT(ISERROR(SEARCH("CUMPLE",R241)))</formula>
    </cfRule>
  </conditionalFormatting>
  <conditionalFormatting sqref="R254">
    <cfRule type="containsText" dxfId="215" priority="595" operator="containsText" text="NO HABILITADO">
      <formula>NOT(ISERROR(SEARCH("NO HABILITADO",R254)))</formula>
    </cfRule>
    <cfRule type="containsText" dxfId="214" priority="596" operator="containsText" text="HABILITADO">
      <formula>NOT(ISERROR(SEARCH("HABILITADO",R254)))</formula>
    </cfRule>
    <cfRule type="containsText" dxfId="213" priority="597" operator="containsText" text="NO CUMPLE">
      <formula>NOT(ISERROR(SEARCH("NO CUMPLE",R254)))</formula>
    </cfRule>
    <cfRule type="containsText" dxfId="212" priority="598" operator="containsText" text="CUMPLE">
      <formula>NOT(ISERROR(SEARCH("CUMPLE",R254)))</formula>
    </cfRule>
  </conditionalFormatting>
  <conditionalFormatting sqref="R268">
    <cfRule type="containsText" dxfId="211" priority="585" operator="containsText" text="NO HABILITADO">
      <formula>NOT(ISERROR(SEARCH("NO HABILITADO",R268)))</formula>
    </cfRule>
    <cfRule type="containsText" dxfId="210" priority="586" operator="containsText" text="HABILITADO">
      <formula>NOT(ISERROR(SEARCH("HABILITADO",R268)))</formula>
    </cfRule>
    <cfRule type="containsText" dxfId="209" priority="587" operator="containsText" text="NO CUMPLE">
      <formula>NOT(ISERROR(SEARCH("NO CUMPLE",R268)))</formula>
    </cfRule>
    <cfRule type="containsText" dxfId="208" priority="588" operator="containsText" text="CUMPLE">
      <formula>NOT(ISERROR(SEARCH("CUMPLE",R268)))</formula>
    </cfRule>
  </conditionalFormatting>
  <conditionalFormatting sqref="R283">
    <cfRule type="containsText" dxfId="207" priority="575" operator="containsText" text="NO HABILITADO">
      <formula>NOT(ISERROR(SEARCH("NO HABILITADO",R283)))</formula>
    </cfRule>
    <cfRule type="containsText" dxfId="206" priority="576" operator="containsText" text="HABILITADO">
      <formula>NOT(ISERROR(SEARCH("HABILITADO",R283)))</formula>
    </cfRule>
    <cfRule type="containsText" dxfId="205" priority="577" operator="containsText" text="NO CUMPLE">
      <formula>NOT(ISERROR(SEARCH("NO CUMPLE",R283)))</formula>
    </cfRule>
    <cfRule type="containsText" dxfId="204" priority="578" operator="containsText" text="CUMPLE">
      <formula>NOT(ISERROR(SEARCH("CUMPLE",R283)))</formula>
    </cfRule>
  </conditionalFormatting>
  <conditionalFormatting sqref="R296">
    <cfRule type="containsText" dxfId="203" priority="565" operator="containsText" text="NO HABILITADO">
      <formula>NOT(ISERROR(SEARCH("NO HABILITADO",R296)))</formula>
    </cfRule>
    <cfRule type="containsText" dxfId="202" priority="566" operator="containsText" text="HABILITADO">
      <formula>NOT(ISERROR(SEARCH("HABILITADO",R296)))</formula>
    </cfRule>
    <cfRule type="containsText" dxfId="201" priority="567" operator="containsText" text="NO CUMPLE">
      <formula>NOT(ISERROR(SEARCH("NO CUMPLE",R296)))</formula>
    </cfRule>
    <cfRule type="containsText" dxfId="200" priority="568" operator="containsText" text="CUMPLE">
      <formula>NOT(ISERROR(SEARCH("CUMPLE",R296)))</formula>
    </cfRule>
  </conditionalFormatting>
  <conditionalFormatting sqref="R309">
    <cfRule type="containsText" dxfId="199" priority="555" operator="containsText" text="NO HABILITADO">
      <formula>NOT(ISERROR(SEARCH("NO HABILITADO",R309)))</formula>
    </cfRule>
    <cfRule type="containsText" dxfId="198" priority="556" operator="containsText" text="HABILITADO">
      <formula>NOT(ISERROR(SEARCH("HABILITADO",R309)))</formula>
    </cfRule>
    <cfRule type="containsText" dxfId="197" priority="557" operator="containsText" text="NO CUMPLE">
      <formula>NOT(ISERROR(SEARCH("NO CUMPLE",R309)))</formula>
    </cfRule>
    <cfRule type="containsText" dxfId="196" priority="558" operator="containsText" text="CUMPLE">
      <formula>NOT(ISERROR(SEARCH("CUMPLE",R309)))</formula>
    </cfRule>
  </conditionalFormatting>
  <conditionalFormatting sqref="R325">
    <cfRule type="containsText" dxfId="195" priority="545" operator="containsText" text="NO HABILITADO">
      <formula>NOT(ISERROR(SEARCH("NO HABILITADO",R325)))</formula>
    </cfRule>
    <cfRule type="containsText" dxfId="194" priority="546" operator="containsText" text="HABILITADO">
      <formula>NOT(ISERROR(SEARCH("HABILITADO",R325)))</formula>
    </cfRule>
    <cfRule type="containsText" dxfId="193" priority="547" operator="containsText" text="NO CUMPLE">
      <formula>NOT(ISERROR(SEARCH("NO CUMPLE",R325)))</formula>
    </cfRule>
    <cfRule type="containsText" dxfId="192" priority="548" operator="containsText" text="CUMPLE">
      <formula>NOT(ISERROR(SEARCH("CUMPLE",R325)))</formula>
    </cfRule>
  </conditionalFormatting>
  <conditionalFormatting sqref="R342">
    <cfRule type="containsText" dxfId="191" priority="535" operator="containsText" text="NO HABILITADO">
      <formula>NOT(ISERROR(SEARCH("NO HABILITADO",R342)))</formula>
    </cfRule>
    <cfRule type="containsText" dxfId="190" priority="536" operator="containsText" text="HABILITADO">
      <formula>NOT(ISERROR(SEARCH("HABILITADO",R342)))</formula>
    </cfRule>
    <cfRule type="containsText" dxfId="189" priority="537" operator="containsText" text="NO CUMPLE">
      <formula>NOT(ISERROR(SEARCH("NO CUMPLE",R342)))</formula>
    </cfRule>
    <cfRule type="containsText" dxfId="188" priority="538" operator="containsText" text="CUMPLE">
      <formula>NOT(ISERROR(SEARCH("CUMPLE",R342)))</formula>
    </cfRule>
  </conditionalFormatting>
  <conditionalFormatting sqref="R357">
    <cfRule type="containsText" dxfId="187" priority="525" operator="containsText" text="NO HABILITADO">
      <formula>NOT(ISERROR(SEARCH("NO HABILITADO",R357)))</formula>
    </cfRule>
    <cfRule type="containsText" dxfId="186" priority="526" operator="containsText" text="HABILITADO">
      <formula>NOT(ISERROR(SEARCH("HABILITADO",R357)))</formula>
    </cfRule>
    <cfRule type="containsText" dxfId="185" priority="527" operator="containsText" text="NO CUMPLE">
      <formula>NOT(ISERROR(SEARCH("NO CUMPLE",R357)))</formula>
    </cfRule>
    <cfRule type="containsText" dxfId="184" priority="528" operator="containsText" text="CUMPLE">
      <formula>NOT(ISERROR(SEARCH("CUMPLE",R357)))</formula>
    </cfRule>
  </conditionalFormatting>
  <conditionalFormatting sqref="R371">
    <cfRule type="containsText" dxfId="183" priority="515" operator="containsText" text="NO HABILITADO">
      <formula>NOT(ISERROR(SEARCH("NO HABILITADO",R371)))</formula>
    </cfRule>
    <cfRule type="containsText" dxfId="182" priority="516" operator="containsText" text="HABILITADO">
      <formula>NOT(ISERROR(SEARCH("HABILITADO",R371)))</formula>
    </cfRule>
    <cfRule type="containsText" dxfId="181" priority="517" operator="containsText" text="NO CUMPLE">
      <formula>NOT(ISERROR(SEARCH("NO CUMPLE",R371)))</formula>
    </cfRule>
    <cfRule type="containsText" dxfId="180" priority="518" operator="containsText" text="CUMPLE">
      <formula>NOT(ISERROR(SEARCH("CUMPLE",R371)))</formula>
    </cfRule>
  </conditionalFormatting>
  <conditionalFormatting sqref="R386">
    <cfRule type="containsText" dxfId="179" priority="505" operator="containsText" text="NO HABILITADO">
      <formula>NOT(ISERROR(SEARCH("NO HABILITADO",R386)))</formula>
    </cfRule>
    <cfRule type="containsText" dxfId="178" priority="506" operator="containsText" text="HABILITADO">
      <formula>NOT(ISERROR(SEARCH("HABILITADO",R386)))</formula>
    </cfRule>
    <cfRule type="containsText" dxfId="177" priority="507" operator="containsText" text="NO CUMPLE">
      <formula>NOT(ISERROR(SEARCH("NO CUMPLE",R386)))</formula>
    </cfRule>
    <cfRule type="containsText" dxfId="176" priority="508" operator="containsText" text="CUMPLE">
      <formula>NOT(ISERROR(SEARCH("CUMPLE",R386)))</formula>
    </cfRule>
  </conditionalFormatting>
  <conditionalFormatting sqref="R398">
    <cfRule type="containsText" dxfId="175" priority="495" operator="containsText" text="NO HABILITADO">
      <formula>NOT(ISERROR(SEARCH("NO HABILITADO",R398)))</formula>
    </cfRule>
    <cfRule type="containsText" dxfId="174" priority="496" operator="containsText" text="HABILITADO">
      <formula>NOT(ISERROR(SEARCH("HABILITADO",R398)))</formula>
    </cfRule>
    <cfRule type="containsText" dxfId="173" priority="497" operator="containsText" text="NO CUMPLE">
      <formula>NOT(ISERROR(SEARCH("NO CUMPLE",R398)))</formula>
    </cfRule>
    <cfRule type="containsText" dxfId="172" priority="498" operator="containsText" text="CUMPLE">
      <formula>NOT(ISERROR(SEARCH("CUMPLE",R398)))</formula>
    </cfRule>
  </conditionalFormatting>
  <conditionalFormatting sqref="R416">
    <cfRule type="containsText" dxfId="171" priority="485" operator="containsText" text="NO HABILITADO">
      <formula>NOT(ISERROR(SEARCH("NO HABILITADO",R416)))</formula>
    </cfRule>
    <cfRule type="containsText" dxfId="170" priority="486" operator="containsText" text="HABILITADO">
      <formula>NOT(ISERROR(SEARCH("HABILITADO",R416)))</formula>
    </cfRule>
    <cfRule type="containsText" dxfId="169" priority="487" operator="containsText" text="NO CUMPLE">
      <formula>NOT(ISERROR(SEARCH("NO CUMPLE",R416)))</formula>
    </cfRule>
    <cfRule type="containsText" dxfId="168" priority="488" operator="containsText" text="CUMPLE">
      <formula>NOT(ISERROR(SEARCH("CUMPLE",R416)))</formula>
    </cfRule>
  </conditionalFormatting>
  <conditionalFormatting sqref="R431">
    <cfRule type="containsText" dxfId="167" priority="475" operator="containsText" text="NO HABILITADO">
      <formula>NOT(ISERROR(SEARCH("NO HABILITADO",R431)))</formula>
    </cfRule>
    <cfRule type="containsText" dxfId="166" priority="476" operator="containsText" text="HABILITADO">
      <formula>NOT(ISERROR(SEARCH("HABILITADO",R431)))</formula>
    </cfRule>
    <cfRule type="containsText" dxfId="165" priority="477" operator="containsText" text="NO CUMPLE">
      <formula>NOT(ISERROR(SEARCH("NO CUMPLE",R431)))</formula>
    </cfRule>
    <cfRule type="containsText" dxfId="164" priority="478" operator="containsText" text="CUMPLE">
      <formula>NOT(ISERROR(SEARCH("CUMPLE",R431)))</formula>
    </cfRule>
  </conditionalFormatting>
  <conditionalFormatting sqref="R445">
    <cfRule type="containsText" dxfId="163" priority="465" operator="containsText" text="NO HABILITADO">
      <formula>NOT(ISERROR(SEARCH("NO HABILITADO",R445)))</formula>
    </cfRule>
    <cfRule type="containsText" dxfId="162" priority="466" operator="containsText" text="HABILITADO">
      <formula>NOT(ISERROR(SEARCH("HABILITADO",R445)))</formula>
    </cfRule>
    <cfRule type="containsText" dxfId="161" priority="467" operator="containsText" text="NO CUMPLE">
      <formula>NOT(ISERROR(SEARCH("NO CUMPLE",R445)))</formula>
    </cfRule>
    <cfRule type="containsText" dxfId="160" priority="468" operator="containsText" text="CUMPLE">
      <formula>NOT(ISERROR(SEARCH("CUMPLE",R445)))</formula>
    </cfRule>
  </conditionalFormatting>
  <conditionalFormatting sqref="R460">
    <cfRule type="containsText" dxfId="159" priority="455" operator="containsText" text="NO HABILITADO">
      <formula>NOT(ISERROR(SEARCH("NO HABILITADO",R460)))</formula>
    </cfRule>
    <cfRule type="containsText" dxfId="158" priority="456" operator="containsText" text="HABILITADO">
      <formula>NOT(ISERROR(SEARCH("HABILITADO",R460)))</formula>
    </cfRule>
    <cfRule type="containsText" dxfId="157" priority="457" operator="containsText" text="NO CUMPLE">
      <formula>NOT(ISERROR(SEARCH("NO CUMPLE",R460)))</formula>
    </cfRule>
    <cfRule type="containsText" dxfId="156" priority="458" operator="containsText" text="CUMPLE">
      <formula>NOT(ISERROR(SEARCH("CUMPLE",R460)))</formula>
    </cfRule>
  </conditionalFormatting>
  <conditionalFormatting sqref="R473">
    <cfRule type="containsText" dxfId="155" priority="435" operator="containsText" text="NO HABILITADO">
      <formula>NOT(ISERROR(SEARCH("NO HABILITADO",R473)))</formula>
    </cfRule>
    <cfRule type="containsText" dxfId="154" priority="436" operator="containsText" text="HABILITADO">
      <formula>NOT(ISERROR(SEARCH("HABILITADO",R473)))</formula>
    </cfRule>
    <cfRule type="containsText" dxfId="153" priority="437" operator="containsText" text="NO CUMPLE">
      <formula>NOT(ISERROR(SEARCH("NO CUMPLE",R473)))</formula>
    </cfRule>
    <cfRule type="containsText" dxfId="152" priority="438" operator="containsText" text="CUMPLE">
      <formula>NOT(ISERROR(SEARCH("CUMPLE",R473)))</formula>
    </cfRule>
  </conditionalFormatting>
  <conditionalFormatting sqref="R485">
    <cfRule type="containsText" dxfId="151" priority="445" operator="containsText" text="NO HABILITADO">
      <formula>NOT(ISERROR(SEARCH("NO HABILITADO",R485)))</formula>
    </cfRule>
    <cfRule type="containsText" dxfId="150" priority="446" operator="containsText" text="HABILITADO">
      <formula>NOT(ISERROR(SEARCH("HABILITADO",R485)))</formula>
    </cfRule>
    <cfRule type="containsText" dxfId="149" priority="447" operator="containsText" text="NO CUMPLE">
      <formula>NOT(ISERROR(SEARCH("NO CUMPLE",R485)))</formula>
    </cfRule>
    <cfRule type="containsText" dxfId="148" priority="448" operator="containsText" text="CUMPLE">
      <formula>NOT(ISERROR(SEARCH("CUMPLE",R485)))</formula>
    </cfRule>
  </conditionalFormatting>
  <conditionalFormatting sqref="R498">
    <cfRule type="containsText" dxfId="147" priority="415" operator="containsText" text="NO HABILITADO">
      <formula>NOT(ISERROR(SEARCH("NO HABILITADO",R498)))</formula>
    </cfRule>
    <cfRule type="containsText" dxfId="146" priority="416" operator="containsText" text="HABILITADO">
      <formula>NOT(ISERROR(SEARCH("HABILITADO",R498)))</formula>
    </cfRule>
    <cfRule type="containsText" dxfId="145" priority="417" operator="containsText" text="NO CUMPLE">
      <formula>NOT(ISERROR(SEARCH("NO CUMPLE",R498)))</formula>
    </cfRule>
    <cfRule type="containsText" dxfId="144" priority="418" operator="containsText" text="CUMPLE">
      <formula>NOT(ISERROR(SEARCH("CUMPLE",R498)))</formula>
    </cfRule>
  </conditionalFormatting>
  <conditionalFormatting sqref="R514">
    <cfRule type="containsText" dxfId="143" priority="405" operator="containsText" text="NO HABILITADO">
      <formula>NOT(ISERROR(SEARCH("NO HABILITADO",R514)))</formula>
    </cfRule>
    <cfRule type="containsText" dxfId="142" priority="406" operator="containsText" text="HABILITADO">
      <formula>NOT(ISERROR(SEARCH("HABILITADO",R514)))</formula>
    </cfRule>
    <cfRule type="containsText" dxfId="141" priority="407" operator="containsText" text="NO CUMPLE">
      <formula>NOT(ISERROR(SEARCH("NO CUMPLE",R514)))</formula>
    </cfRule>
    <cfRule type="containsText" dxfId="140" priority="408" operator="containsText" text="CUMPLE">
      <formula>NOT(ISERROR(SEARCH("CUMPLE",R514)))</formula>
    </cfRule>
  </conditionalFormatting>
  <conditionalFormatting sqref="R526">
    <cfRule type="containsText" dxfId="139" priority="395" operator="containsText" text="NO HABILITADO">
      <formula>NOT(ISERROR(SEARCH("NO HABILITADO",R526)))</formula>
    </cfRule>
    <cfRule type="containsText" dxfId="138" priority="396" operator="containsText" text="HABILITADO">
      <formula>NOT(ISERROR(SEARCH("HABILITADO",R526)))</formula>
    </cfRule>
    <cfRule type="containsText" dxfId="137" priority="397" operator="containsText" text="NO CUMPLE">
      <formula>NOT(ISERROR(SEARCH("NO CUMPLE",R526)))</formula>
    </cfRule>
    <cfRule type="containsText" dxfId="136" priority="398" operator="containsText" text="CUMPLE">
      <formula>NOT(ISERROR(SEARCH("CUMPLE",R526)))</formula>
    </cfRule>
  </conditionalFormatting>
  <conditionalFormatting sqref="R543">
    <cfRule type="containsText" dxfId="135" priority="15" operator="containsText" text="NO HABILITADO">
      <formula>NOT(ISERROR(SEARCH("NO HABILITADO",R543)))</formula>
    </cfRule>
    <cfRule type="containsText" dxfId="134" priority="16" operator="containsText" text="HABILITADO">
      <formula>NOT(ISERROR(SEARCH("HABILITADO",R543)))</formula>
    </cfRule>
    <cfRule type="containsText" dxfId="133" priority="17" operator="containsText" text="NO CUMPLE">
      <formula>NOT(ISERROR(SEARCH("NO CUMPLE",R543)))</formula>
    </cfRule>
    <cfRule type="containsText" dxfId="132" priority="18" operator="containsText" text="CUMPLE">
      <formula>NOT(ISERROR(SEARCH("CUMPLE",R543)))</formula>
    </cfRule>
  </conditionalFormatting>
  <conditionalFormatting sqref="R559">
    <cfRule type="containsText" dxfId="131" priority="375" operator="containsText" text="NO HABILITADO">
      <formula>NOT(ISERROR(SEARCH("NO HABILITADO",R559)))</formula>
    </cfRule>
    <cfRule type="containsText" dxfId="130" priority="376" operator="containsText" text="HABILITADO">
      <formula>NOT(ISERROR(SEARCH("HABILITADO",R559)))</formula>
    </cfRule>
    <cfRule type="containsText" dxfId="129" priority="377" operator="containsText" text="NO CUMPLE">
      <formula>NOT(ISERROR(SEARCH("NO CUMPLE",R559)))</formula>
    </cfRule>
    <cfRule type="containsText" dxfId="128" priority="378" operator="containsText" text="CUMPLE">
      <formula>NOT(ISERROR(SEARCH("CUMPLE",R559)))</formula>
    </cfRule>
  </conditionalFormatting>
  <conditionalFormatting sqref="R574">
    <cfRule type="containsText" dxfId="127" priority="365" operator="containsText" text="NO HABILITADO">
      <formula>NOT(ISERROR(SEARCH("NO HABILITADO",R574)))</formula>
    </cfRule>
    <cfRule type="containsText" dxfId="126" priority="366" operator="containsText" text="HABILITADO">
      <formula>NOT(ISERROR(SEARCH("HABILITADO",R574)))</formula>
    </cfRule>
    <cfRule type="containsText" dxfId="125" priority="367" operator="containsText" text="NO CUMPLE">
      <formula>NOT(ISERROR(SEARCH("NO CUMPLE",R574)))</formula>
    </cfRule>
    <cfRule type="containsText" dxfId="124" priority="368" operator="containsText" text="CUMPLE">
      <formula>NOT(ISERROR(SEARCH("CUMPLE",R574)))</formula>
    </cfRule>
  </conditionalFormatting>
  <conditionalFormatting sqref="R589">
    <cfRule type="containsText" dxfId="123" priority="355" operator="containsText" text="NO HABILITADO">
      <formula>NOT(ISERROR(SEARCH("NO HABILITADO",R589)))</formula>
    </cfRule>
    <cfRule type="containsText" dxfId="122" priority="356" operator="containsText" text="HABILITADO">
      <formula>NOT(ISERROR(SEARCH("HABILITADO",R589)))</formula>
    </cfRule>
    <cfRule type="containsText" dxfId="121" priority="357" operator="containsText" text="NO CUMPLE">
      <formula>NOT(ISERROR(SEARCH("NO CUMPLE",R589)))</formula>
    </cfRule>
    <cfRule type="containsText" dxfId="120" priority="358" operator="containsText" text="CUMPLE">
      <formula>NOT(ISERROR(SEARCH("CUMPLE",R589)))</formula>
    </cfRule>
  </conditionalFormatting>
  <conditionalFormatting sqref="R603">
    <cfRule type="containsText" dxfId="119" priority="345" operator="containsText" text="NO HABILITADO">
      <formula>NOT(ISERROR(SEARCH("NO HABILITADO",R603)))</formula>
    </cfRule>
    <cfRule type="containsText" dxfId="118" priority="346" operator="containsText" text="HABILITADO">
      <formula>NOT(ISERROR(SEARCH("HABILITADO",R603)))</formula>
    </cfRule>
    <cfRule type="containsText" dxfId="117" priority="347" operator="containsText" text="NO CUMPLE">
      <formula>NOT(ISERROR(SEARCH("NO CUMPLE",R603)))</formula>
    </cfRule>
    <cfRule type="containsText" dxfId="116" priority="348" operator="containsText" text="CUMPLE">
      <formula>NOT(ISERROR(SEARCH("CUMPLE",R603)))</formula>
    </cfRule>
  </conditionalFormatting>
  <conditionalFormatting sqref="R615">
    <cfRule type="containsText" dxfId="115" priority="335" operator="containsText" text="NO HABILITADO">
      <formula>NOT(ISERROR(SEARCH("NO HABILITADO",R615)))</formula>
    </cfRule>
    <cfRule type="containsText" dxfId="114" priority="336" operator="containsText" text="HABILITADO">
      <formula>NOT(ISERROR(SEARCH("HABILITADO",R615)))</formula>
    </cfRule>
    <cfRule type="containsText" dxfId="113" priority="337" operator="containsText" text="NO CUMPLE">
      <formula>NOT(ISERROR(SEARCH("NO CUMPLE",R615)))</formula>
    </cfRule>
    <cfRule type="containsText" dxfId="112" priority="338" operator="containsText" text="CUMPLE">
      <formula>NOT(ISERROR(SEARCH("CUMPLE",R615)))</formula>
    </cfRule>
  </conditionalFormatting>
  <conditionalFormatting sqref="R628">
    <cfRule type="containsText" dxfId="111" priority="9" operator="containsText" text="NO HABILITADO">
      <formula>NOT(ISERROR(SEARCH("NO HABILITADO",R628)))</formula>
    </cfRule>
    <cfRule type="containsText" dxfId="110" priority="10" operator="containsText" text="HABILITADO">
      <formula>NOT(ISERROR(SEARCH("HABILITADO",R628)))</formula>
    </cfRule>
    <cfRule type="containsText" dxfId="109" priority="11" operator="containsText" text="NO CUMPLE">
      <formula>NOT(ISERROR(SEARCH("NO CUMPLE",R628)))</formula>
    </cfRule>
    <cfRule type="containsText" dxfId="108" priority="12" operator="containsText" text="CUMPLE">
      <formula>NOT(ISERROR(SEARCH("CUMPLE",R628)))</formula>
    </cfRule>
  </conditionalFormatting>
  <conditionalFormatting sqref="R642">
    <cfRule type="containsText" dxfId="107" priority="325" operator="containsText" text="NO HABILITADO">
      <formula>NOT(ISERROR(SEARCH("NO HABILITADO",R642)))</formula>
    </cfRule>
    <cfRule type="containsText" dxfId="106" priority="326" operator="containsText" text="HABILITADO">
      <formula>NOT(ISERROR(SEARCH("HABILITADO",R642)))</formula>
    </cfRule>
    <cfRule type="containsText" dxfId="105" priority="327" operator="containsText" text="NO CUMPLE">
      <formula>NOT(ISERROR(SEARCH("NO CUMPLE",R642)))</formula>
    </cfRule>
    <cfRule type="containsText" dxfId="104" priority="328" operator="containsText" text="CUMPLE">
      <formula>NOT(ISERROR(SEARCH("CUMPLE",R642)))</formula>
    </cfRule>
  </conditionalFormatting>
  <conditionalFormatting sqref="R654">
    <cfRule type="containsText" dxfId="103" priority="315" operator="containsText" text="NO HABILITADO">
      <formula>NOT(ISERROR(SEARCH("NO HABILITADO",R654)))</formula>
    </cfRule>
    <cfRule type="containsText" dxfId="102" priority="316" operator="containsText" text="HABILITADO">
      <formula>NOT(ISERROR(SEARCH("HABILITADO",R654)))</formula>
    </cfRule>
    <cfRule type="containsText" dxfId="101" priority="317" operator="containsText" text="NO CUMPLE">
      <formula>NOT(ISERROR(SEARCH("NO CUMPLE",R654)))</formula>
    </cfRule>
    <cfRule type="containsText" dxfId="100" priority="318" operator="containsText" text="CUMPLE">
      <formula>NOT(ISERROR(SEARCH("CUMPLE",R654)))</formula>
    </cfRule>
  </conditionalFormatting>
  <conditionalFormatting sqref="R670">
    <cfRule type="containsText" dxfId="99" priority="305" operator="containsText" text="NO HABILITADO">
      <formula>NOT(ISERROR(SEARCH("NO HABILITADO",R670)))</formula>
    </cfRule>
    <cfRule type="containsText" dxfId="98" priority="306" operator="containsText" text="HABILITADO">
      <formula>NOT(ISERROR(SEARCH("HABILITADO",R670)))</formula>
    </cfRule>
    <cfRule type="containsText" dxfId="97" priority="307" operator="containsText" text="NO CUMPLE">
      <formula>NOT(ISERROR(SEARCH("NO CUMPLE",R670)))</formula>
    </cfRule>
    <cfRule type="containsText" dxfId="96" priority="308" operator="containsText" text="CUMPLE">
      <formula>NOT(ISERROR(SEARCH("CUMPLE",R670)))</formula>
    </cfRule>
  </conditionalFormatting>
  <conditionalFormatting sqref="R685">
    <cfRule type="containsText" dxfId="95" priority="295" operator="containsText" text="NO HABILITADO">
      <formula>NOT(ISERROR(SEARCH("NO HABILITADO",R685)))</formula>
    </cfRule>
    <cfRule type="containsText" dxfId="94" priority="296" operator="containsText" text="HABILITADO">
      <formula>NOT(ISERROR(SEARCH("HABILITADO",R685)))</formula>
    </cfRule>
    <cfRule type="containsText" dxfId="93" priority="297" operator="containsText" text="NO CUMPLE">
      <formula>NOT(ISERROR(SEARCH("NO CUMPLE",R685)))</formula>
    </cfRule>
    <cfRule type="containsText" dxfId="92" priority="298" operator="containsText" text="CUMPLE">
      <formula>NOT(ISERROR(SEARCH("CUMPLE",R685)))</formula>
    </cfRule>
  </conditionalFormatting>
  <conditionalFormatting sqref="R699">
    <cfRule type="containsText" dxfId="91" priority="275" operator="containsText" text="NO HABILITADO">
      <formula>NOT(ISERROR(SEARCH("NO HABILITADO",R699)))</formula>
    </cfRule>
    <cfRule type="containsText" dxfId="90" priority="276" operator="containsText" text="HABILITADO">
      <formula>NOT(ISERROR(SEARCH("HABILITADO",R699)))</formula>
    </cfRule>
    <cfRule type="containsText" dxfId="89" priority="277" operator="containsText" text="NO CUMPLE">
      <formula>NOT(ISERROR(SEARCH("NO CUMPLE",R699)))</formula>
    </cfRule>
    <cfRule type="containsText" dxfId="88" priority="278" operator="containsText" text="CUMPLE">
      <formula>NOT(ISERROR(SEARCH("CUMPLE",R699)))</formula>
    </cfRule>
  </conditionalFormatting>
  <conditionalFormatting sqref="R717">
    <cfRule type="containsText" dxfId="87" priority="265" operator="containsText" text="NO HABILITADO">
      <formula>NOT(ISERROR(SEARCH("NO HABILITADO",R717)))</formula>
    </cfRule>
    <cfRule type="containsText" dxfId="86" priority="266" operator="containsText" text="HABILITADO">
      <formula>NOT(ISERROR(SEARCH("HABILITADO",R717)))</formula>
    </cfRule>
    <cfRule type="containsText" dxfId="85" priority="267" operator="containsText" text="NO CUMPLE">
      <formula>NOT(ISERROR(SEARCH("NO CUMPLE",R717)))</formula>
    </cfRule>
    <cfRule type="containsText" dxfId="84" priority="268" operator="containsText" text="CUMPLE">
      <formula>NOT(ISERROR(SEARCH("CUMPLE",R717)))</formula>
    </cfRule>
  </conditionalFormatting>
  <conditionalFormatting sqref="R729">
    <cfRule type="containsText" dxfId="83" priority="255" operator="containsText" text="NO HABILITADO">
      <formula>NOT(ISERROR(SEARCH("NO HABILITADO",R729)))</formula>
    </cfRule>
    <cfRule type="containsText" dxfId="82" priority="256" operator="containsText" text="HABILITADO">
      <formula>NOT(ISERROR(SEARCH("HABILITADO",R729)))</formula>
    </cfRule>
    <cfRule type="containsText" dxfId="81" priority="257" operator="containsText" text="NO CUMPLE">
      <formula>NOT(ISERROR(SEARCH("NO CUMPLE",R729)))</formula>
    </cfRule>
    <cfRule type="containsText" dxfId="80" priority="258" operator="containsText" text="CUMPLE">
      <formula>NOT(ISERROR(SEARCH("CUMPLE",R729)))</formula>
    </cfRule>
  </conditionalFormatting>
  <conditionalFormatting sqref="R743">
    <cfRule type="containsText" dxfId="79" priority="245" operator="containsText" text="NO HABILITADO">
      <formula>NOT(ISERROR(SEARCH("NO HABILITADO",R743)))</formula>
    </cfRule>
    <cfRule type="containsText" dxfId="78" priority="246" operator="containsText" text="HABILITADO">
      <formula>NOT(ISERROR(SEARCH("HABILITADO",R743)))</formula>
    </cfRule>
    <cfRule type="containsText" dxfId="77" priority="247" operator="containsText" text="NO CUMPLE">
      <formula>NOT(ISERROR(SEARCH("NO CUMPLE",R743)))</formula>
    </cfRule>
    <cfRule type="containsText" dxfId="76" priority="248" operator="containsText" text="CUMPLE">
      <formula>NOT(ISERROR(SEARCH("CUMPLE",R743)))</formula>
    </cfRule>
  </conditionalFormatting>
  <conditionalFormatting sqref="R758">
    <cfRule type="containsText" dxfId="75" priority="235" operator="containsText" text="NO HABILITADO">
      <formula>NOT(ISERROR(SEARCH("NO HABILITADO",R758)))</formula>
    </cfRule>
    <cfRule type="containsText" dxfId="74" priority="236" operator="containsText" text="HABILITADO">
      <formula>NOT(ISERROR(SEARCH("HABILITADO",R758)))</formula>
    </cfRule>
    <cfRule type="containsText" dxfId="73" priority="237" operator="containsText" text="NO CUMPLE">
      <formula>NOT(ISERROR(SEARCH("NO CUMPLE",R758)))</formula>
    </cfRule>
    <cfRule type="containsText" dxfId="72" priority="238" operator="containsText" text="CUMPLE">
      <formula>NOT(ISERROR(SEARCH("CUMPLE",R758)))</formula>
    </cfRule>
  </conditionalFormatting>
  <conditionalFormatting sqref="R770">
    <cfRule type="containsText" dxfId="71" priority="225" operator="containsText" text="NO HABILITADO">
      <formula>NOT(ISERROR(SEARCH("NO HABILITADO",R770)))</formula>
    </cfRule>
    <cfRule type="containsText" dxfId="70" priority="226" operator="containsText" text="HABILITADO">
      <formula>NOT(ISERROR(SEARCH("HABILITADO",R770)))</formula>
    </cfRule>
    <cfRule type="containsText" dxfId="69" priority="227" operator="containsText" text="NO CUMPLE">
      <formula>NOT(ISERROR(SEARCH("NO CUMPLE",R770)))</formula>
    </cfRule>
    <cfRule type="containsText" dxfId="68" priority="228" operator="containsText" text="CUMPLE">
      <formula>NOT(ISERROR(SEARCH("CUMPLE",R770)))</formula>
    </cfRule>
  </conditionalFormatting>
  <conditionalFormatting sqref="R782">
    <cfRule type="containsText" dxfId="67" priority="215" operator="containsText" text="NO HABILITADO">
      <formula>NOT(ISERROR(SEARCH("NO HABILITADO",R782)))</formula>
    </cfRule>
    <cfRule type="containsText" dxfId="66" priority="216" operator="containsText" text="HABILITADO">
      <formula>NOT(ISERROR(SEARCH("HABILITADO",R782)))</formula>
    </cfRule>
    <cfRule type="containsText" dxfId="65" priority="217" operator="containsText" text="NO CUMPLE">
      <formula>NOT(ISERROR(SEARCH("NO CUMPLE",R782)))</formula>
    </cfRule>
    <cfRule type="containsText" dxfId="64" priority="218" operator="containsText" text="CUMPLE">
      <formula>NOT(ISERROR(SEARCH("CUMPLE",R782)))</formula>
    </cfRule>
  </conditionalFormatting>
  <conditionalFormatting sqref="R796">
    <cfRule type="containsText" dxfId="63" priority="205" operator="containsText" text="NO HABILITADO">
      <formula>NOT(ISERROR(SEARCH("NO HABILITADO",R796)))</formula>
    </cfRule>
    <cfRule type="containsText" dxfId="62" priority="206" operator="containsText" text="HABILITADO">
      <formula>NOT(ISERROR(SEARCH("HABILITADO",R796)))</formula>
    </cfRule>
    <cfRule type="containsText" dxfId="61" priority="207" operator="containsText" text="NO CUMPLE">
      <formula>NOT(ISERROR(SEARCH("NO CUMPLE",R796)))</formula>
    </cfRule>
    <cfRule type="containsText" dxfId="60" priority="208" operator="containsText" text="CUMPLE">
      <formula>NOT(ISERROR(SEARCH("CUMPLE",R796)))</formula>
    </cfRule>
  </conditionalFormatting>
  <conditionalFormatting sqref="R808">
    <cfRule type="containsText" dxfId="59" priority="195" operator="containsText" text="NO HABILITADO">
      <formula>NOT(ISERROR(SEARCH("NO HABILITADO",R808)))</formula>
    </cfRule>
    <cfRule type="containsText" dxfId="58" priority="196" operator="containsText" text="HABILITADO">
      <formula>NOT(ISERROR(SEARCH("HABILITADO",R808)))</formula>
    </cfRule>
    <cfRule type="containsText" dxfId="57" priority="197" operator="containsText" text="NO CUMPLE">
      <formula>NOT(ISERROR(SEARCH("NO CUMPLE",R808)))</formula>
    </cfRule>
    <cfRule type="containsText" dxfId="56" priority="198" operator="containsText" text="CUMPLE">
      <formula>NOT(ISERROR(SEARCH("CUMPLE",R808)))</formula>
    </cfRule>
  </conditionalFormatting>
  <conditionalFormatting sqref="R820">
    <cfRule type="containsText" dxfId="55" priority="185" operator="containsText" text="NO HABILITADO">
      <formula>NOT(ISERROR(SEARCH("NO HABILITADO",R820)))</formula>
    </cfRule>
    <cfRule type="containsText" dxfId="54" priority="186" operator="containsText" text="HABILITADO">
      <formula>NOT(ISERROR(SEARCH("HABILITADO",R820)))</formula>
    </cfRule>
    <cfRule type="containsText" dxfId="53" priority="187" operator="containsText" text="NO CUMPLE">
      <formula>NOT(ISERROR(SEARCH("NO CUMPLE",R820)))</formula>
    </cfRule>
    <cfRule type="containsText" dxfId="52" priority="188" operator="containsText" text="CUMPLE">
      <formula>NOT(ISERROR(SEARCH("CUMPLE",R820)))</formula>
    </cfRule>
  </conditionalFormatting>
  <conditionalFormatting sqref="R834">
    <cfRule type="containsText" dxfId="51" priority="175" operator="containsText" text="NO HABILITADO">
      <formula>NOT(ISERROR(SEARCH("NO HABILITADO",R834)))</formula>
    </cfRule>
    <cfRule type="containsText" dxfId="50" priority="176" operator="containsText" text="HABILITADO">
      <formula>NOT(ISERROR(SEARCH("HABILITADO",R834)))</formula>
    </cfRule>
    <cfRule type="containsText" dxfId="49" priority="177" operator="containsText" text="NO CUMPLE">
      <formula>NOT(ISERROR(SEARCH("NO CUMPLE",R834)))</formula>
    </cfRule>
    <cfRule type="containsText" dxfId="48" priority="178" operator="containsText" text="CUMPLE">
      <formula>NOT(ISERROR(SEARCH("CUMPLE",R834)))</formula>
    </cfRule>
  </conditionalFormatting>
  <conditionalFormatting sqref="R847">
    <cfRule type="containsText" dxfId="47" priority="165" operator="containsText" text="NO HABILITADO">
      <formula>NOT(ISERROR(SEARCH("NO HABILITADO",R847)))</formula>
    </cfRule>
    <cfRule type="containsText" dxfId="46" priority="166" operator="containsText" text="HABILITADO">
      <formula>NOT(ISERROR(SEARCH("HABILITADO",R847)))</formula>
    </cfRule>
    <cfRule type="containsText" dxfId="45" priority="167" operator="containsText" text="NO CUMPLE">
      <formula>NOT(ISERROR(SEARCH("NO CUMPLE",R847)))</formula>
    </cfRule>
    <cfRule type="containsText" dxfId="44" priority="168" operator="containsText" text="CUMPLE">
      <formula>NOT(ISERROR(SEARCH("CUMPLE",R847)))</formula>
    </cfRule>
  </conditionalFormatting>
  <conditionalFormatting sqref="R862">
    <cfRule type="containsText" dxfId="43" priority="155" operator="containsText" text="NO HABILITADO">
      <formula>NOT(ISERROR(SEARCH("NO HABILITADO",R862)))</formula>
    </cfRule>
    <cfRule type="containsText" dxfId="42" priority="156" operator="containsText" text="HABILITADO">
      <formula>NOT(ISERROR(SEARCH("HABILITADO",R862)))</formula>
    </cfRule>
    <cfRule type="containsText" dxfId="41" priority="157" operator="containsText" text="NO CUMPLE">
      <formula>NOT(ISERROR(SEARCH("NO CUMPLE",R862)))</formula>
    </cfRule>
    <cfRule type="containsText" dxfId="40" priority="158" operator="containsText" text="CUMPLE">
      <formula>NOT(ISERROR(SEARCH("CUMPLE",R862)))</formula>
    </cfRule>
  </conditionalFormatting>
  <conditionalFormatting sqref="R875">
    <cfRule type="containsText" dxfId="39" priority="145" operator="containsText" text="NO HABILITADO">
      <formula>NOT(ISERROR(SEARCH("NO HABILITADO",R875)))</formula>
    </cfRule>
    <cfRule type="containsText" dxfId="38" priority="146" operator="containsText" text="HABILITADO">
      <formula>NOT(ISERROR(SEARCH("HABILITADO",R875)))</formula>
    </cfRule>
    <cfRule type="containsText" dxfId="37" priority="147" operator="containsText" text="NO CUMPLE">
      <formula>NOT(ISERROR(SEARCH("NO CUMPLE",R875)))</formula>
    </cfRule>
    <cfRule type="containsText" dxfId="36" priority="148" operator="containsText" text="CUMPLE">
      <formula>NOT(ISERROR(SEARCH("CUMPLE",R875)))</formula>
    </cfRule>
  </conditionalFormatting>
  <conditionalFormatting sqref="R888">
    <cfRule type="containsText" dxfId="35" priority="25" operator="containsText" text="NO HABILITADO">
      <formula>NOT(ISERROR(SEARCH("NO HABILITADO",R888)))</formula>
    </cfRule>
    <cfRule type="containsText" dxfId="34" priority="26" operator="containsText" text="HABILITADO">
      <formula>NOT(ISERROR(SEARCH("HABILITADO",R888)))</formula>
    </cfRule>
    <cfRule type="containsText" dxfId="33" priority="27" operator="containsText" text="NO CUMPLE">
      <formula>NOT(ISERROR(SEARCH("NO CUMPLE",R888)))</formula>
    </cfRule>
    <cfRule type="containsText" dxfId="32" priority="28" operator="containsText" text="CUMPLE">
      <formula>NOT(ISERROR(SEARCH("CUMPLE",R888)))</formula>
    </cfRule>
  </conditionalFormatting>
  <dataValidations count="1">
    <dataValidation type="list" allowBlank="1" showInputMessage="1" showErrorMessage="1" sqref="Q16 N20:O20 N17 Q18 N19 Q29 N32:O32 M29:M31 N30:N31 N46:O46 Q41:Q42 N43:N45 Q55 N59:O59 M55:M58 N56:N57 Q58 Q68 N71:O71 M68:M70 N69:N70 Q80 N86:O86 N85 N81 Q82 N83 Q95 N101:O101 N100 N96 Q97 N98 Q110 N112:O112 M110:M111 N111 Q121 N127:O127 M121:M126 N122:N123 Q124 N125:N126 Q136 N143:O143 M136:M142 N137:N138 Q139 N140:N142 Q152 N155:O155 M152:M154 N153:N154 Q164 N168:O168 N165 Q166 N167 Q177 N184:O184 M177:M183 N178:N179 Q180 N181:N182 Q193 N196:O196 M193:M195 N194:N195 Q205 N210:O210 N206 Q207 M334:M341 Q219 N228:O228 N227 M205:M209 Q223 N224:N225 Q237 N241:O241 N238 Q239 N240 Q250 N254:O254 N251 Q252 N253 Q263 N268:O268 M263:M267 N264:N265 Q266 N267 Q277 N283:O283 M250:M253 Q281 N282 Q292 N296:O296 N293 Q294 N295 Q305 N309:O309 N306 Q307 N308 Q318 N325:O325 N324 N319 Q320 N321:N322 Q334 N342:O342 N335:N336 Q337 N338:N341 Q351 N357:O357 M351:M356 N352:N353 Q354 N355:N356 Q366 N371:O371 M366:M370 N367:N368 Q369 N370 Q380 N386:O386 M380:M385 N381:N382 Q383 N384:N385 Q395 N398:O398 M395:M397 N396:N397 Q407 N416:O416 M407:M415 N408:N410 Q411 Q425 N431:O431 M425:M430 N426:N428 Q429 N430 Q440 N445:O445 N441 Q442 N443:N444 Q454 N460:O460 M454:M459 N455:N457 Q458 N459 Q482 N485:O485 M482:M484 N483:N484 Q469 N473:O473 N470 Q471 N472 Q494 N498:O498 N495 Q496 N497 Q507 N514:O514 N513 N508:N511 Q523 N526:O526 M523:M525 M507:M513 Q535 N536:N538 M535 N770:O770 Q552 N559:O559 N553 N555:N556 Q568 N574:O574 N569 Q570 N571:N573 N589:O589 N587:N588 Q598 N603:O603 N600 Q612 N615:O615 M612:M614 N613:N614 Q638 N642:O642 N639 Q640 N641 Q651 N654:O654 N652 Q653 Q663 N670:O670 M663:M669 N664:N665 Q666 N667:N668 Q679 N685:O685 N684 N680 Q681 N682 Q694 N699:O699 N695 Q696 N697 Q708 N717:O717 N715:N716 M708:M716 M568:M573 Q711 N712:N713 Q726 N729:O729 N727:N728 N743:O743 N792:N794 Q752 N758:O758 N756:N757 N753 Q754 Q767 N739 M767:M769 N768:N769 Q779 N782:O782 M779:M781 N780:N781 Q791 N796:O796 M791:M795 Q795 Q805 N808:O808 N806 Q807 Q817 N820:O820 M817:M819 N818:N819 Q829 N834:O834 N830 Q831 N832:N833 Q843 N847:O847 N844 Q845 N846 Q857 N862:O862 M598 N857:N861 Q871 N875:O875 N872 Q873 N874 N220:N222 M219:M227 M237:M240 N278:N280 M277:M282 M292:M295 M305:M308 M318:M324 M638:M641 M651:M653 M679:M684 M805:M807 N208:N209 M871:M874 M494:M497 M829:M833 M843:M846 M694:M698 M856:M857 N709:N710 Q583:Q586 M583:M588 N602 N584:N585 Q886 N888:O888 N887 M886:M887 M726:M728 N741:N742 M752:M757 N540:N542 N543:O543 N413:N415 M440:M444 M469:M472 M16:M19 M41:M45 M95:M100 M80:M85 M164:M167 N558 Q554 M552 Q624 N628:O628 N625:N626 M624:M627 M738:M742 Q738 Q740" xr:uid="{00000000-0002-0000-0100-000000000000}">
      <formula1>$T$3:$T$4</formula1>
    </dataValidation>
  </dataValidations>
  <pageMargins left="0.70866141732283472" right="0.70866141732283472" top="0.74803149606299213" bottom="0.74803149606299213" header="0.31496062992125984" footer="0.31496062992125984"/>
  <pageSetup scale="10" firstPageNumber="0" orientation="portrait" r:id="rId1"/>
  <rowBreaks count="1" manualBreakCount="1">
    <brk id="905" max="17"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sheetPr>
  <dimension ref="A1:P1453"/>
  <sheetViews>
    <sheetView view="pageBreakPreview" zoomScale="70" zoomScaleNormal="55" zoomScaleSheetLayoutView="70" zoomScalePageLayoutView="70" workbookViewId="0">
      <selection sqref="A1:N1"/>
    </sheetView>
  </sheetViews>
  <sheetFormatPr baseColWidth="10" defaultColWidth="11.42578125" defaultRowHeight="15" x14ac:dyDescent="0.25"/>
  <cols>
    <col min="1" max="1" width="33.42578125" style="95" customWidth="1"/>
    <col min="2" max="12" width="11.42578125" style="95"/>
    <col min="13" max="13" width="11.140625" style="95" customWidth="1"/>
    <col min="14" max="14" width="61.140625" style="96" customWidth="1"/>
    <col min="15" max="16384" width="11.42578125" style="95"/>
  </cols>
  <sheetData>
    <row r="1" spans="1:16" ht="59.25" customHeight="1" thickBot="1" x14ac:dyDescent="0.3">
      <c r="A1" s="612" t="s">
        <v>0</v>
      </c>
      <c r="B1" s="613"/>
      <c r="C1" s="613"/>
      <c r="D1" s="613"/>
      <c r="E1" s="613"/>
      <c r="F1" s="613"/>
      <c r="G1" s="613"/>
      <c r="H1" s="613"/>
      <c r="I1" s="613"/>
      <c r="J1" s="613"/>
      <c r="K1" s="613"/>
      <c r="L1" s="613"/>
      <c r="M1" s="613"/>
      <c r="N1" s="614"/>
      <c r="O1" s="29"/>
      <c r="P1" s="29"/>
    </row>
    <row r="2" spans="1:16" ht="35.25" customHeight="1" thickBot="1" x14ac:dyDescent="0.3">
      <c r="A2" s="612" t="s">
        <v>628</v>
      </c>
      <c r="B2" s="613"/>
      <c r="C2" s="613"/>
      <c r="D2" s="613"/>
      <c r="E2" s="613"/>
      <c r="F2" s="613"/>
      <c r="G2" s="613"/>
      <c r="H2" s="613"/>
      <c r="I2" s="613"/>
      <c r="J2" s="613"/>
      <c r="K2" s="613"/>
      <c r="L2" s="613"/>
      <c r="M2" s="613"/>
      <c r="N2" s="614"/>
      <c r="O2" s="30"/>
      <c r="P2" s="30"/>
    </row>
    <row r="3" spans="1:16" ht="35.25" customHeight="1" thickBot="1" x14ac:dyDescent="0.3">
      <c r="A3" s="612" t="s">
        <v>629</v>
      </c>
      <c r="B3" s="613"/>
      <c r="C3" s="613"/>
      <c r="D3" s="613"/>
      <c r="E3" s="613"/>
      <c r="F3" s="613"/>
      <c r="G3" s="613"/>
      <c r="H3" s="613"/>
      <c r="I3" s="613"/>
      <c r="J3" s="613"/>
      <c r="K3" s="613"/>
      <c r="L3" s="613"/>
      <c r="M3" s="613"/>
      <c r="N3" s="614"/>
      <c r="O3" s="31"/>
      <c r="P3" s="31"/>
    </row>
    <row r="4" spans="1:16" ht="15.75" thickBot="1" x14ac:dyDescent="0.3"/>
    <row r="5" spans="1:16" ht="15" customHeight="1" x14ac:dyDescent="0.25">
      <c r="A5" s="605">
        <v>1</v>
      </c>
      <c r="B5" s="615"/>
      <c r="C5" s="568"/>
      <c r="D5" s="568"/>
      <c r="E5" s="568"/>
      <c r="F5" s="568"/>
      <c r="G5" s="568"/>
      <c r="H5" s="568"/>
      <c r="I5" s="568"/>
      <c r="J5" s="568"/>
      <c r="K5" s="568"/>
      <c r="L5" s="568"/>
      <c r="M5" s="569"/>
      <c r="N5" s="573" t="str">
        <f>VLOOKUP(A5,'LISTA DE OFERENTES'!$A$4:$B$70,2,FALSE)</f>
        <v>CONSORCIO OASIS.</v>
      </c>
    </row>
    <row r="6" spans="1:16" ht="15" customHeight="1" x14ac:dyDescent="0.25">
      <c r="A6" s="606"/>
      <c r="B6" s="570"/>
      <c r="C6" s="571"/>
      <c r="D6" s="571"/>
      <c r="E6" s="571"/>
      <c r="F6" s="571"/>
      <c r="G6" s="571"/>
      <c r="H6" s="571"/>
      <c r="I6" s="571"/>
      <c r="J6" s="571"/>
      <c r="K6" s="571"/>
      <c r="L6" s="571"/>
      <c r="M6" s="572"/>
      <c r="N6" s="574"/>
    </row>
    <row r="7" spans="1:16" ht="15" customHeight="1" x14ac:dyDescent="0.25">
      <c r="A7" s="606"/>
      <c r="B7" s="570"/>
      <c r="C7" s="571"/>
      <c r="D7" s="571"/>
      <c r="E7" s="571"/>
      <c r="F7" s="571"/>
      <c r="G7" s="571"/>
      <c r="H7" s="571"/>
      <c r="I7" s="571"/>
      <c r="J7" s="571"/>
      <c r="K7" s="571"/>
      <c r="L7" s="571"/>
      <c r="M7" s="572"/>
      <c r="N7" s="574"/>
    </row>
    <row r="8" spans="1:16" ht="15" customHeight="1" x14ac:dyDescent="0.25">
      <c r="A8" s="606"/>
      <c r="B8" s="570"/>
      <c r="C8" s="571"/>
      <c r="D8" s="571"/>
      <c r="E8" s="571"/>
      <c r="F8" s="571"/>
      <c r="G8" s="571"/>
      <c r="H8" s="571"/>
      <c r="I8" s="571"/>
      <c r="J8" s="571"/>
      <c r="K8" s="571"/>
      <c r="L8" s="571"/>
      <c r="M8" s="572"/>
      <c r="N8" s="574"/>
    </row>
    <row r="9" spans="1:16" ht="15" customHeight="1" x14ac:dyDescent="0.25">
      <c r="A9" s="606"/>
      <c r="B9" s="570"/>
      <c r="C9" s="571"/>
      <c r="D9" s="571"/>
      <c r="E9" s="571"/>
      <c r="F9" s="571"/>
      <c r="G9" s="571"/>
      <c r="H9" s="571"/>
      <c r="I9" s="571"/>
      <c r="J9" s="571"/>
      <c r="K9" s="571"/>
      <c r="L9" s="571"/>
      <c r="M9" s="572"/>
      <c r="N9" s="574"/>
    </row>
    <row r="10" spans="1:16" ht="15" customHeight="1" x14ac:dyDescent="0.25">
      <c r="A10" s="606"/>
      <c r="B10" s="570"/>
      <c r="C10" s="571"/>
      <c r="D10" s="571"/>
      <c r="E10" s="571"/>
      <c r="F10" s="571"/>
      <c r="G10" s="571"/>
      <c r="H10" s="571"/>
      <c r="I10" s="571"/>
      <c r="J10" s="571"/>
      <c r="K10" s="571"/>
      <c r="L10" s="571"/>
      <c r="M10" s="572"/>
      <c r="N10" s="574"/>
    </row>
    <row r="11" spans="1:16" ht="15" customHeight="1" x14ac:dyDescent="0.25">
      <c r="A11" s="606"/>
      <c r="B11" s="570"/>
      <c r="C11" s="571"/>
      <c r="D11" s="571"/>
      <c r="E11" s="571"/>
      <c r="F11" s="571"/>
      <c r="G11" s="571"/>
      <c r="H11" s="571"/>
      <c r="I11" s="571"/>
      <c r="J11" s="571"/>
      <c r="K11" s="571"/>
      <c r="L11" s="571"/>
      <c r="M11" s="572"/>
      <c r="N11" s="574"/>
    </row>
    <row r="12" spans="1:16" ht="15" customHeight="1" x14ac:dyDescent="0.25">
      <c r="A12" s="606"/>
      <c r="B12" s="570"/>
      <c r="C12" s="571"/>
      <c r="D12" s="571"/>
      <c r="E12" s="571"/>
      <c r="F12" s="571"/>
      <c r="G12" s="571"/>
      <c r="H12" s="571"/>
      <c r="I12" s="571"/>
      <c r="J12" s="571"/>
      <c r="K12" s="571"/>
      <c r="L12" s="571"/>
      <c r="M12" s="572"/>
      <c r="N12" s="574"/>
    </row>
    <row r="13" spans="1:16" ht="15" customHeight="1" x14ac:dyDescent="0.25">
      <c r="A13" s="606"/>
      <c r="B13" s="570"/>
      <c r="C13" s="571"/>
      <c r="D13" s="571"/>
      <c r="E13" s="571"/>
      <c r="F13" s="571"/>
      <c r="G13" s="571"/>
      <c r="H13" s="571"/>
      <c r="I13" s="571"/>
      <c r="J13" s="571"/>
      <c r="K13" s="571"/>
      <c r="L13" s="571"/>
      <c r="M13" s="572"/>
      <c r="N13" s="574"/>
    </row>
    <row r="14" spans="1:16" ht="15" customHeight="1" x14ac:dyDescent="0.25">
      <c r="A14" s="606"/>
      <c r="B14" s="570"/>
      <c r="C14" s="571"/>
      <c r="D14" s="571"/>
      <c r="E14" s="571"/>
      <c r="F14" s="571"/>
      <c r="G14" s="571"/>
      <c r="H14" s="571"/>
      <c r="I14" s="571"/>
      <c r="J14" s="571"/>
      <c r="K14" s="571"/>
      <c r="L14" s="571"/>
      <c r="M14" s="572"/>
      <c r="N14" s="574"/>
    </row>
    <row r="15" spans="1:16" ht="15" customHeight="1" x14ac:dyDescent="0.25">
      <c r="A15" s="606"/>
      <c r="B15" s="570"/>
      <c r="C15" s="571"/>
      <c r="D15" s="571"/>
      <c r="E15" s="571"/>
      <c r="F15" s="571"/>
      <c r="G15" s="571"/>
      <c r="H15" s="571"/>
      <c r="I15" s="571"/>
      <c r="J15" s="571"/>
      <c r="K15" s="571"/>
      <c r="L15" s="571"/>
      <c r="M15" s="572"/>
      <c r="N15" s="574"/>
    </row>
    <row r="16" spans="1:16" ht="15" customHeight="1" x14ac:dyDescent="0.25">
      <c r="A16" s="606"/>
      <c r="B16" s="570"/>
      <c r="C16" s="571"/>
      <c r="D16" s="571"/>
      <c r="E16" s="571"/>
      <c r="F16" s="571"/>
      <c r="G16" s="571"/>
      <c r="H16" s="571"/>
      <c r="I16" s="571"/>
      <c r="J16" s="571"/>
      <c r="K16" s="571"/>
      <c r="L16" s="571"/>
      <c r="M16" s="572"/>
      <c r="N16" s="574"/>
    </row>
    <row r="17" spans="1:14" ht="15" customHeight="1" x14ac:dyDescent="0.25">
      <c r="A17" s="606"/>
      <c r="B17" s="570"/>
      <c r="C17" s="571"/>
      <c r="D17" s="571"/>
      <c r="E17" s="571"/>
      <c r="F17" s="571"/>
      <c r="G17" s="571"/>
      <c r="H17" s="571"/>
      <c r="I17" s="571"/>
      <c r="J17" s="571"/>
      <c r="K17" s="571"/>
      <c r="L17" s="571"/>
      <c r="M17" s="572"/>
      <c r="N17" s="574"/>
    </row>
    <row r="18" spans="1:14" ht="15" customHeight="1" x14ac:dyDescent="0.25">
      <c r="A18" s="606"/>
      <c r="B18" s="570"/>
      <c r="C18" s="571"/>
      <c r="D18" s="571"/>
      <c r="E18" s="571"/>
      <c r="F18" s="571"/>
      <c r="G18" s="571"/>
      <c r="H18" s="571"/>
      <c r="I18" s="571"/>
      <c r="J18" s="571"/>
      <c r="K18" s="571"/>
      <c r="L18" s="571"/>
      <c r="M18" s="572"/>
      <c r="N18" s="574"/>
    </row>
    <row r="19" spans="1:14" ht="15" customHeight="1" x14ac:dyDescent="0.25">
      <c r="A19" s="606"/>
      <c r="B19" s="570"/>
      <c r="C19" s="571"/>
      <c r="D19" s="571"/>
      <c r="E19" s="571"/>
      <c r="F19" s="571"/>
      <c r="G19" s="571"/>
      <c r="H19" s="571"/>
      <c r="I19" s="571"/>
      <c r="J19" s="571"/>
      <c r="K19" s="571"/>
      <c r="L19" s="571"/>
      <c r="M19" s="572"/>
      <c r="N19" s="574"/>
    </row>
    <row r="20" spans="1:14" ht="15" customHeight="1" x14ac:dyDescent="0.25">
      <c r="A20" s="606"/>
      <c r="B20" s="570"/>
      <c r="C20" s="571"/>
      <c r="D20" s="571"/>
      <c r="E20" s="571"/>
      <c r="F20" s="571"/>
      <c r="G20" s="571"/>
      <c r="H20" s="571"/>
      <c r="I20" s="571"/>
      <c r="J20" s="571"/>
      <c r="K20" s="571"/>
      <c r="L20" s="571"/>
      <c r="M20" s="572"/>
      <c r="N20" s="574"/>
    </row>
    <row r="21" spans="1:14" ht="15" customHeight="1" x14ac:dyDescent="0.25">
      <c r="A21" s="606"/>
      <c r="B21" s="570"/>
      <c r="C21" s="571"/>
      <c r="D21" s="571"/>
      <c r="E21" s="571"/>
      <c r="F21" s="571"/>
      <c r="G21" s="571"/>
      <c r="H21" s="571"/>
      <c r="I21" s="571"/>
      <c r="J21" s="571"/>
      <c r="K21" s="571"/>
      <c r="L21" s="571"/>
      <c r="M21" s="572"/>
      <c r="N21" s="574"/>
    </row>
    <row r="22" spans="1:14" ht="15" customHeight="1" x14ac:dyDescent="0.25">
      <c r="A22" s="606"/>
      <c r="B22" s="570"/>
      <c r="C22" s="571"/>
      <c r="D22" s="571"/>
      <c r="E22" s="571"/>
      <c r="F22" s="571"/>
      <c r="G22" s="571"/>
      <c r="H22" s="571"/>
      <c r="I22" s="571"/>
      <c r="J22" s="571"/>
      <c r="K22" s="571"/>
      <c r="L22" s="571"/>
      <c r="M22" s="572"/>
      <c r="N22" s="574"/>
    </row>
    <row r="23" spans="1:14" ht="15" customHeight="1" x14ac:dyDescent="0.25">
      <c r="A23" s="606"/>
      <c r="B23" s="570"/>
      <c r="C23" s="571"/>
      <c r="D23" s="571"/>
      <c r="E23" s="571"/>
      <c r="F23" s="571"/>
      <c r="G23" s="571"/>
      <c r="H23" s="571"/>
      <c r="I23" s="571"/>
      <c r="J23" s="571"/>
      <c r="K23" s="571"/>
      <c r="L23" s="571"/>
      <c r="M23" s="572"/>
      <c r="N23" s="574"/>
    </row>
    <row r="24" spans="1:14" ht="15" customHeight="1" x14ac:dyDescent="0.25">
      <c r="A24" s="606"/>
      <c r="B24" s="570"/>
      <c r="C24" s="571"/>
      <c r="D24" s="571"/>
      <c r="E24" s="571"/>
      <c r="F24" s="571"/>
      <c r="G24" s="571"/>
      <c r="H24" s="571"/>
      <c r="I24" s="571"/>
      <c r="J24" s="571"/>
      <c r="K24" s="571"/>
      <c r="L24" s="571"/>
      <c r="M24" s="572"/>
      <c r="N24" s="574"/>
    </row>
    <row r="25" spans="1:14" ht="15" customHeight="1" x14ac:dyDescent="0.25">
      <c r="A25" s="606"/>
      <c r="B25" s="570"/>
      <c r="C25" s="571"/>
      <c r="D25" s="571"/>
      <c r="E25" s="571"/>
      <c r="F25" s="571"/>
      <c r="G25" s="571"/>
      <c r="H25" s="571"/>
      <c r="I25" s="571"/>
      <c r="J25" s="571"/>
      <c r="K25" s="571"/>
      <c r="L25" s="571"/>
      <c r="M25" s="572"/>
      <c r="N25" s="574"/>
    </row>
    <row r="26" spans="1:14" ht="15" customHeight="1" x14ac:dyDescent="0.25">
      <c r="A26" s="606"/>
      <c r="B26" s="570"/>
      <c r="C26" s="571"/>
      <c r="D26" s="571"/>
      <c r="E26" s="571"/>
      <c r="F26" s="571"/>
      <c r="G26" s="571"/>
      <c r="H26" s="571"/>
      <c r="I26" s="571"/>
      <c r="J26" s="571"/>
      <c r="K26" s="571"/>
      <c r="L26" s="571"/>
      <c r="M26" s="572"/>
      <c r="N26" s="574"/>
    </row>
    <row r="27" spans="1:14" ht="15.75" customHeight="1" thickBot="1" x14ac:dyDescent="0.3">
      <c r="A27" s="607"/>
      <c r="B27" s="596"/>
      <c r="C27" s="597"/>
      <c r="D27" s="597"/>
      <c r="E27" s="597"/>
      <c r="F27" s="597"/>
      <c r="G27" s="597"/>
      <c r="H27" s="597"/>
      <c r="I27" s="597"/>
      <c r="J27" s="597"/>
      <c r="K27" s="597"/>
      <c r="L27" s="597"/>
      <c r="M27" s="598"/>
      <c r="N27" s="575"/>
    </row>
    <row r="28" spans="1:14" ht="15" customHeight="1" x14ac:dyDescent="0.25">
      <c r="A28" s="605">
        <v>2</v>
      </c>
      <c r="B28" s="567"/>
      <c r="C28" s="568"/>
      <c r="D28" s="568"/>
      <c r="E28" s="568"/>
      <c r="F28" s="568"/>
      <c r="G28" s="568"/>
      <c r="H28" s="568"/>
      <c r="I28" s="568"/>
      <c r="J28" s="568"/>
      <c r="K28" s="568"/>
      <c r="L28" s="568"/>
      <c r="M28" s="569"/>
      <c r="N28" s="573" t="str">
        <f>VLOOKUP(A28,'LISTA DE OFERENTES'!$A$4:$B$70,2,FALSE)</f>
        <v>CONSTRUCTORA DE INFRAESTRUCTURA COLOMBIANA COINCO S.A.S.</v>
      </c>
    </row>
    <row r="29" spans="1:14" ht="15" customHeight="1" x14ac:dyDescent="0.25">
      <c r="A29" s="606"/>
      <c r="B29" s="570"/>
      <c r="C29" s="571"/>
      <c r="D29" s="571"/>
      <c r="E29" s="571"/>
      <c r="F29" s="571"/>
      <c r="G29" s="571"/>
      <c r="H29" s="571"/>
      <c r="I29" s="571"/>
      <c r="J29" s="571"/>
      <c r="K29" s="571"/>
      <c r="L29" s="571"/>
      <c r="M29" s="572"/>
      <c r="N29" s="574"/>
    </row>
    <row r="30" spans="1:14" ht="15" customHeight="1" x14ac:dyDescent="0.25">
      <c r="A30" s="606"/>
      <c r="B30" s="570"/>
      <c r="C30" s="571"/>
      <c r="D30" s="571"/>
      <c r="E30" s="571"/>
      <c r="F30" s="571"/>
      <c r="G30" s="571"/>
      <c r="H30" s="571"/>
      <c r="I30" s="571"/>
      <c r="J30" s="571"/>
      <c r="K30" s="571"/>
      <c r="L30" s="571"/>
      <c r="M30" s="572"/>
      <c r="N30" s="574"/>
    </row>
    <row r="31" spans="1:14" ht="15" customHeight="1" x14ac:dyDescent="0.25">
      <c r="A31" s="606"/>
      <c r="B31" s="570"/>
      <c r="C31" s="571"/>
      <c r="D31" s="571"/>
      <c r="E31" s="571"/>
      <c r="F31" s="571"/>
      <c r="G31" s="571"/>
      <c r="H31" s="571"/>
      <c r="I31" s="571"/>
      <c r="J31" s="571"/>
      <c r="K31" s="571"/>
      <c r="L31" s="571"/>
      <c r="M31" s="572"/>
      <c r="N31" s="574"/>
    </row>
    <row r="32" spans="1:14" ht="15" customHeight="1" x14ac:dyDescent="0.25">
      <c r="A32" s="606"/>
      <c r="B32" s="570"/>
      <c r="C32" s="571"/>
      <c r="D32" s="571"/>
      <c r="E32" s="571"/>
      <c r="F32" s="571"/>
      <c r="G32" s="571"/>
      <c r="H32" s="571"/>
      <c r="I32" s="571"/>
      <c r="J32" s="571"/>
      <c r="K32" s="571"/>
      <c r="L32" s="571"/>
      <c r="M32" s="572"/>
      <c r="N32" s="574"/>
    </row>
    <row r="33" spans="1:14" ht="15" customHeight="1" x14ac:dyDescent="0.25">
      <c r="A33" s="606"/>
      <c r="B33" s="570"/>
      <c r="C33" s="571"/>
      <c r="D33" s="571"/>
      <c r="E33" s="571"/>
      <c r="F33" s="571"/>
      <c r="G33" s="571"/>
      <c r="H33" s="571"/>
      <c r="I33" s="571"/>
      <c r="J33" s="571"/>
      <c r="K33" s="571"/>
      <c r="L33" s="571"/>
      <c r="M33" s="572"/>
      <c r="N33" s="574"/>
    </row>
    <row r="34" spans="1:14" ht="15" customHeight="1" x14ac:dyDescent="0.25">
      <c r="A34" s="606"/>
      <c r="B34" s="570"/>
      <c r="C34" s="571"/>
      <c r="D34" s="571"/>
      <c r="E34" s="571"/>
      <c r="F34" s="571"/>
      <c r="G34" s="571"/>
      <c r="H34" s="571"/>
      <c r="I34" s="571"/>
      <c r="J34" s="571"/>
      <c r="K34" s="571"/>
      <c r="L34" s="571"/>
      <c r="M34" s="572"/>
      <c r="N34" s="574"/>
    </row>
    <row r="35" spans="1:14" ht="15" customHeight="1" x14ac:dyDescent="0.25">
      <c r="A35" s="606"/>
      <c r="B35" s="570"/>
      <c r="C35" s="571"/>
      <c r="D35" s="571"/>
      <c r="E35" s="571"/>
      <c r="F35" s="571"/>
      <c r="G35" s="571"/>
      <c r="H35" s="571"/>
      <c r="I35" s="571"/>
      <c r="J35" s="571"/>
      <c r="K35" s="571"/>
      <c r="L35" s="571"/>
      <c r="M35" s="572"/>
      <c r="N35" s="574"/>
    </row>
    <row r="36" spans="1:14" ht="15" customHeight="1" x14ac:dyDescent="0.25">
      <c r="A36" s="606"/>
      <c r="B36" s="570"/>
      <c r="C36" s="571"/>
      <c r="D36" s="571"/>
      <c r="E36" s="571"/>
      <c r="F36" s="571"/>
      <c r="G36" s="571"/>
      <c r="H36" s="571"/>
      <c r="I36" s="571"/>
      <c r="J36" s="571"/>
      <c r="K36" s="571"/>
      <c r="L36" s="571"/>
      <c r="M36" s="572"/>
      <c r="N36" s="574"/>
    </row>
    <row r="37" spans="1:14" ht="15" customHeight="1" x14ac:dyDescent="0.25">
      <c r="A37" s="606"/>
      <c r="B37" s="570"/>
      <c r="C37" s="571"/>
      <c r="D37" s="571"/>
      <c r="E37" s="571"/>
      <c r="F37" s="571"/>
      <c r="G37" s="571"/>
      <c r="H37" s="571"/>
      <c r="I37" s="571"/>
      <c r="J37" s="571"/>
      <c r="K37" s="571"/>
      <c r="L37" s="571"/>
      <c r="M37" s="572"/>
      <c r="N37" s="574"/>
    </row>
    <row r="38" spans="1:14" ht="15" customHeight="1" x14ac:dyDescent="0.25">
      <c r="A38" s="606"/>
      <c r="B38" s="570"/>
      <c r="C38" s="571"/>
      <c r="D38" s="571"/>
      <c r="E38" s="571"/>
      <c r="F38" s="571"/>
      <c r="G38" s="571"/>
      <c r="H38" s="571"/>
      <c r="I38" s="571"/>
      <c r="J38" s="571"/>
      <c r="K38" s="571"/>
      <c r="L38" s="571"/>
      <c r="M38" s="572"/>
      <c r="N38" s="574"/>
    </row>
    <row r="39" spans="1:14" ht="15" customHeight="1" x14ac:dyDescent="0.25">
      <c r="A39" s="606"/>
      <c r="B39" s="570"/>
      <c r="C39" s="571"/>
      <c r="D39" s="571"/>
      <c r="E39" s="571"/>
      <c r="F39" s="571"/>
      <c r="G39" s="571"/>
      <c r="H39" s="571"/>
      <c r="I39" s="571"/>
      <c r="J39" s="571"/>
      <c r="K39" s="571"/>
      <c r="L39" s="571"/>
      <c r="M39" s="572"/>
      <c r="N39" s="574"/>
    </row>
    <row r="40" spans="1:14" ht="15" customHeight="1" x14ac:dyDescent="0.25">
      <c r="A40" s="606"/>
      <c r="B40" s="570"/>
      <c r="C40" s="571"/>
      <c r="D40" s="571"/>
      <c r="E40" s="571"/>
      <c r="F40" s="571"/>
      <c r="G40" s="571"/>
      <c r="H40" s="571"/>
      <c r="I40" s="571"/>
      <c r="J40" s="571"/>
      <c r="K40" s="571"/>
      <c r="L40" s="571"/>
      <c r="M40" s="572"/>
      <c r="N40" s="574"/>
    </row>
    <row r="41" spans="1:14" ht="15" customHeight="1" x14ac:dyDescent="0.25">
      <c r="A41" s="606"/>
      <c r="B41" s="570"/>
      <c r="C41" s="571"/>
      <c r="D41" s="571"/>
      <c r="E41" s="571"/>
      <c r="F41" s="571"/>
      <c r="G41" s="571"/>
      <c r="H41" s="571"/>
      <c r="I41" s="571"/>
      <c r="J41" s="571"/>
      <c r="K41" s="571"/>
      <c r="L41" s="571"/>
      <c r="M41" s="572"/>
      <c r="N41" s="574"/>
    </row>
    <row r="42" spans="1:14" ht="15" customHeight="1" x14ac:dyDescent="0.25">
      <c r="A42" s="606"/>
      <c r="B42" s="570"/>
      <c r="C42" s="571"/>
      <c r="D42" s="571"/>
      <c r="E42" s="571"/>
      <c r="F42" s="571"/>
      <c r="G42" s="571"/>
      <c r="H42" s="571"/>
      <c r="I42" s="571"/>
      <c r="J42" s="571"/>
      <c r="K42" s="571"/>
      <c r="L42" s="571"/>
      <c r="M42" s="572"/>
      <c r="N42" s="574"/>
    </row>
    <row r="43" spans="1:14" ht="15" customHeight="1" x14ac:dyDescent="0.25">
      <c r="A43" s="606"/>
      <c r="B43" s="570"/>
      <c r="C43" s="571"/>
      <c r="D43" s="571"/>
      <c r="E43" s="571"/>
      <c r="F43" s="571"/>
      <c r="G43" s="571"/>
      <c r="H43" s="571"/>
      <c r="I43" s="571"/>
      <c r="J43" s="571"/>
      <c r="K43" s="571"/>
      <c r="L43" s="571"/>
      <c r="M43" s="572"/>
      <c r="N43" s="574"/>
    </row>
    <row r="44" spans="1:14" ht="15" customHeight="1" x14ac:dyDescent="0.25">
      <c r="A44" s="606"/>
      <c r="B44" s="570"/>
      <c r="C44" s="571"/>
      <c r="D44" s="571"/>
      <c r="E44" s="571"/>
      <c r="F44" s="571"/>
      <c r="G44" s="571"/>
      <c r="H44" s="571"/>
      <c r="I44" s="571"/>
      <c r="J44" s="571"/>
      <c r="K44" s="571"/>
      <c r="L44" s="571"/>
      <c r="M44" s="572"/>
      <c r="N44" s="574"/>
    </row>
    <row r="45" spans="1:14" ht="15" customHeight="1" x14ac:dyDescent="0.25">
      <c r="A45" s="606"/>
      <c r="B45" s="570"/>
      <c r="C45" s="571"/>
      <c r="D45" s="571"/>
      <c r="E45" s="571"/>
      <c r="F45" s="571"/>
      <c r="G45" s="571"/>
      <c r="H45" s="571"/>
      <c r="I45" s="571"/>
      <c r="J45" s="571"/>
      <c r="K45" s="571"/>
      <c r="L45" s="571"/>
      <c r="M45" s="572"/>
      <c r="N45" s="574"/>
    </row>
    <row r="46" spans="1:14" ht="15" customHeight="1" x14ac:dyDescent="0.25">
      <c r="A46" s="606"/>
      <c r="B46" s="570"/>
      <c r="C46" s="571"/>
      <c r="D46" s="571"/>
      <c r="E46" s="571"/>
      <c r="F46" s="571"/>
      <c r="G46" s="571"/>
      <c r="H46" s="571"/>
      <c r="I46" s="571"/>
      <c r="J46" s="571"/>
      <c r="K46" s="571"/>
      <c r="L46" s="571"/>
      <c r="M46" s="572"/>
      <c r="N46" s="574"/>
    </row>
    <row r="47" spans="1:14" ht="15" customHeight="1" x14ac:dyDescent="0.25">
      <c r="A47" s="606"/>
      <c r="B47" s="570"/>
      <c r="C47" s="571"/>
      <c r="D47" s="571"/>
      <c r="E47" s="571"/>
      <c r="F47" s="571"/>
      <c r="G47" s="571"/>
      <c r="H47" s="571"/>
      <c r="I47" s="571"/>
      <c r="J47" s="571"/>
      <c r="K47" s="571"/>
      <c r="L47" s="571"/>
      <c r="M47" s="572"/>
      <c r="N47" s="574"/>
    </row>
    <row r="48" spans="1:14" ht="15" customHeight="1" x14ac:dyDescent="0.25">
      <c r="A48" s="606"/>
      <c r="B48" s="570"/>
      <c r="C48" s="571"/>
      <c r="D48" s="571"/>
      <c r="E48" s="571"/>
      <c r="F48" s="571"/>
      <c r="G48" s="571"/>
      <c r="H48" s="571"/>
      <c r="I48" s="571"/>
      <c r="J48" s="571"/>
      <c r="K48" s="571"/>
      <c r="L48" s="571"/>
      <c r="M48" s="572"/>
      <c r="N48" s="574"/>
    </row>
    <row r="49" spans="1:14" ht="15" customHeight="1" x14ac:dyDescent="0.25">
      <c r="A49" s="606"/>
      <c r="B49" s="570"/>
      <c r="C49" s="571"/>
      <c r="D49" s="571"/>
      <c r="E49" s="571"/>
      <c r="F49" s="571"/>
      <c r="G49" s="571"/>
      <c r="H49" s="571"/>
      <c r="I49" s="571"/>
      <c r="J49" s="571"/>
      <c r="K49" s="571"/>
      <c r="L49" s="571"/>
      <c r="M49" s="572"/>
      <c r="N49" s="574"/>
    </row>
    <row r="50" spans="1:14" ht="15.75" customHeight="1" thickBot="1" x14ac:dyDescent="0.3">
      <c r="A50" s="607"/>
      <c r="B50" s="596"/>
      <c r="C50" s="597"/>
      <c r="D50" s="597"/>
      <c r="E50" s="597"/>
      <c r="F50" s="597"/>
      <c r="G50" s="597"/>
      <c r="H50" s="597"/>
      <c r="I50" s="597"/>
      <c r="J50" s="597"/>
      <c r="K50" s="597"/>
      <c r="L50" s="597"/>
      <c r="M50" s="598"/>
      <c r="N50" s="575"/>
    </row>
    <row r="51" spans="1:14" ht="15" customHeight="1" x14ac:dyDescent="0.25">
      <c r="A51" s="605">
        <v>3</v>
      </c>
      <c r="B51" s="567"/>
      <c r="C51" s="568"/>
      <c r="D51" s="568"/>
      <c r="E51" s="568"/>
      <c r="F51" s="568"/>
      <c r="G51" s="568"/>
      <c r="H51" s="568"/>
      <c r="I51" s="568"/>
      <c r="J51" s="568"/>
      <c r="K51" s="568"/>
      <c r="L51" s="568"/>
      <c r="M51" s="569"/>
      <c r="N51" s="573" t="str">
        <f>VLOOKUP(A51,'LISTA DE OFERENTES'!$A$4:$B$70,2,FALSE)</f>
        <v>CONSORCIO SALONES CR 2024.</v>
      </c>
    </row>
    <row r="52" spans="1:14" ht="15" customHeight="1" x14ac:dyDescent="0.25">
      <c r="A52" s="606"/>
      <c r="B52" s="570"/>
      <c r="C52" s="571"/>
      <c r="D52" s="571"/>
      <c r="E52" s="571"/>
      <c r="F52" s="571"/>
      <c r="G52" s="571"/>
      <c r="H52" s="571"/>
      <c r="I52" s="571"/>
      <c r="J52" s="571"/>
      <c r="K52" s="571"/>
      <c r="L52" s="571"/>
      <c r="M52" s="572"/>
      <c r="N52" s="574"/>
    </row>
    <row r="53" spans="1:14" ht="15" customHeight="1" x14ac:dyDescent="0.25">
      <c r="A53" s="606"/>
      <c r="B53" s="570"/>
      <c r="C53" s="571"/>
      <c r="D53" s="571"/>
      <c r="E53" s="571"/>
      <c r="F53" s="571"/>
      <c r="G53" s="571"/>
      <c r="H53" s="571"/>
      <c r="I53" s="571"/>
      <c r="J53" s="571"/>
      <c r="K53" s="571"/>
      <c r="L53" s="571"/>
      <c r="M53" s="572"/>
      <c r="N53" s="574"/>
    </row>
    <row r="54" spans="1:14" ht="15" customHeight="1" x14ac:dyDescent="0.25">
      <c r="A54" s="606"/>
      <c r="B54" s="570"/>
      <c r="C54" s="571"/>
      <c r="D54" s="571"/>
      <c r="E54" s="571"/>
      <c r="F54" s="571"/>
      <c r="G54" s="571"/>
      <c r="H54" s="571"/>
      <c r="I54" s="571"/>
      <c r="J54" s="571"/>
      <c r="K54" s="571"/>
      <c r="L54" s="571"/>
      <c r="M54" s="572"/>
      <c r="N54" s="574"/>
    </row>
    <row r="55" spans="1:14" ht="15" customHeight="1" x14ac:dyDescent="0.25">
      <c r="A55" s="606"/>
      <c r="B55" s="570"/>
      <c r="C55" s="571"/>
      <c r="D55" s="571"/>
      <c r="E55" s="571"/>
      <c r="F55" s="571"/>
      <c r="G55" s="571"/>
      <c r="H55" s="571"/>
      <c r="I55" s="571"/>
      <c r="J55" s="571"/>
      <c r="K55" s="571"/>
      <c r="L55" s="571"/>
      <c r="M55" s="572"/>
      <c r="N55" s="574"/>
    </row>
    <row r="56" spans="1:14" ht="15" customHeight="1" x14ac:dyDescent="0.25">
      <c r="A56" s="606"/>
      <c r="B56" s="570"/>
      <c r="C56" s="571"/>
      <c r="D56" s="571"/>
      <c r="E56" s="571"/>
      <c r="F56" s="571"/>
      <c r="G56" s="571"/>
      <c r="H56" s="571"/>
      <c r="I56" s="571"/>
      <c r="J56" s="571"/>
      <c r="K56" s="571"/>
      <c r="L56" s="571"/>
      <c r="M56" s="572"/>
      <c r="N56" s="574"/>
    </row>
    <row r="57" spans="1:14" ht="15" customHeight="1" x14ac:dyDescent="0.25">
      <c r="A57" s="606"/>
      <c r="B57" s="570"/>
      <c r="C57" s="571"/>
      <c r="D57" s="571"/>
      <c r="E57" s="571"/>
      <c r="F57" s="571"/>
      <c r="G57" s="571"/>
      <c r="H57" s="571"/>
      <c r="I57" s="571"/>
      <c r="J57" s="571"/>
      <c r="K57" s="571"/>
      <c r="L57" s="571"/>
      <c r="M57" s="572"/>
      <c r="N57" s="574"/>
    </row>
    <row r="58" spans="1:14" ht="15" customHeight="1" x14ac:dyDescent="0.25">
      <c r="A58" s="606"/>
      <c r="B58" s="570"/>
      <c r="C58" s="571"/>
      <c r="D58" s="571"/>
      <c r="E58" s="571"/>
      <c r="F58" s="571"/>
      <c r="G58" s="571"/>
      <c r="H58" s="571"/>
      <c r="I58" s="571"/>
      <c r="J58" s="571"/>
      <c r="K58" s="571"/>
      <c r="L58" s="571"/>
      <c r="M58" s="572"/>
      <c r="N58" s="574"/>
    </row>
    <row r="59" spans="1:14" ht="15" customHeight="1" x14ac:dyDescent="0.25">
      <c r="A59" s="606"/>
      <c r="B59" s="570"/>
      <c r="C59" s="571"/>
      <c r="D59" s="571"/>
      <c r="E59" s="571"/>
      <c r="F59" s="571"/>
      <c r="G59" s="571"/>
      <c r="H59" s="571"/>
      <c r="I59" s="571"/>
      <c r="J59" s="571"/>
      <c r="K59" s="571"/>
      <c r="L59" s="571"/>
      <c r="M59" s="572"/>
      <c r="N59" s="574"/>
    </row>
    <row r="60" spans="1:14" ht="15" customHeight="1" x14ac:dyDescent="0.25">
      <c r="A60" s="606"/>
      <c r="B60" s="570"/>
      <c r="C60" s="571"/>
      <c r="D60" s="571"/>
      <c r="E60" s="571"/>
      <c r="F60" s="571"/>
      <c r="G60" s="571"/>
      <c r="H60" s="571"/>
      <c r="I60" s="571"/>
      <c r="J60" s="571"/>
      <c r="K60" s="571"/>
      <c r="L60" s="571"/>
      <c r="M60" s="572"/>
      <c r="N60" s="574"/>
    </row>
    <row r="61" spans="1:14" ht="15" customHeight="1" x14ac:dyDescent="0.25">
      <c r="A61" s="606"/>
      <c r="B61" s="570"/>
      <c r="C61" s="571"/>
      <c r="D61" s="571"/>
      <c r="E61" s="571"/>
      <c r="F61" s="571"/>
      <c r="G61" s="571"/>
      <c r="H61" s="571"/>
      <c r="I61" s="571"/>
      <c r="J61" s="571"/>
      <c r="K61" s="571"/>
      <c r="L61" s="571"/>
      <c r="M61" s="572"/>
      <c r="N61" s="574"/>
    </row>
    <row r="62" spans="1:14" ht="15" customHeight="1" x14ac:dyDescent="0.25">
      <c r="A62" s="606"/>
      <c r="B62" s="570"/>
      <c r="C62" s="571"/>
      <c r="D62" s="571"/>
      <c r="E62" s="571"/>
      <c r="F62" s="571"/>
      <c r="G62" s="571"/>
      <c r="H62" s="571"/>
      <c r="I62" s="571"/>
      <c r="J62" s="571"/>
      <c r="K62" s="571"/>
      <c r="L62" s="571"/>
      <c r="M62" s="572"/>
      <c r="N62" s="574"/>
    </row>
    <row r="63" spans="1:14" ht="15" customHeight="1" x14ac:dyDescent="0.25">
      <c r="A63" s="606"/>
      <c r="B63" s="570"/>
      <c r="C63" s="571"/>
      <c r="D63" s="571"/>
      <c r="E63" s="571"/>
      <c r="F63" s="571"/>
      <c r="G63" s="571"/>
      <c r="H63" s="571"/>
      <c r="I63" s="571"/>
      <c r="J63" s="571"/>
      <c r="K63" s="571"/>
      <c r="L63" s="571"/>
      <c r="M63" s="572"/>
      <c r="N63" s="574"/>
    </row>
    <row r="64" spans="1:14" ht="15" customHeight="1" x14ac:dyDescent="0.25">
      <c r="A64" s="606"/>
      <c r="B64" s="570"/>
      <c r="C64" s="571"/>
      <c r="D64" s="571"/>
      <c r="E64" s="571"/>
      <c r="F64" s="571"/>
      <c r="G64" s="571"/>
      <c r="H64" s="571"/>
      <c r="I64" s="571"/>
      <c r="J64" s="571"/>
      <c r="K64" s="571"/>
      <c r="L64" s="571"/>
      <c r="M64" s="572"/>
      <c r="N64" s="574"/>
    </row>
    <row r="65" spans="1:14" ht="15" customHeight="1" x14ac:dyDescent="0.25">
      <c r="A65" s="606"/>
      <c r="B65" s="570"/>
      <c r="C65" s="571"/>
      <c r="D65" s="571"/>
      <c r="E65" s="571"/>
      <c r="F65" s="571"/>
      <c r="G65" s="571"/>
      <c r="H65" s="571"/>
      <c r="I65" s="571"/>
      <c r="J65" s="571"/>
      <c r="K65" s="571"/>
      <c r="L65" s="571"/>
      <c r="M65" s="572"/>
      <c r="N65" s="574"/>
    </row>
    <row r="66" spans="1:14" ht="15" customHeight="1" x14ac:dyDescent="0.25">
      <c r="A66" s="606"/>
      <c r="B66" s="570"/>
      <c r="C66" s="571"/>
      <c r="D66" s="571"/>
      <c r="E66" s="571"/>
      <c r="F66" s="571"/>
      <c r="G66" s="571"/>
      <c r="H66" s="571"/>
      <c r="I66" s="571"/>
      <c r="J66" s="571"/>
      <c r="K66" s="571"/>
      <c r="L66" s="571"/>
      <c r="M66" s="572"/>
      <c r="N66" s="574"/>
    </row>
    <row r="67" spans="1:14" ht="15" customHeight="1" x14ac:dyDescent="0.25">
      <c r="A67" s="606"/>
      <c r="B67" s="570"/>
      <c r="C67" s="571"/>
      <c r="D67" s="571"/>
      <c r="E67" s="571"/>
      <c r="F67" s="571"/>
      <c r="G67" s="571"/>
      <c r="H67" s="571"/>
      <c r="I67" s="571"/>
      <c r="J67" s="571"/>
      <c r="K67" s="571"/>
      <c r="L67" s="571"/>
      <c r="M67" s="572"/>
      <c r="N67" s="574"/>
    </row>
    <row r="68" spans="1:14" ht="15" customHeight="1" x14ac:dyDescent="0.25">
      <c r="A68" s="606"/>
      <c r="B68" s="570"/>
      <c r="C68" s="571"/>
      <c r="D68" s="571"/>
      <c r="E68" s="571"/>
      <c r="F68" s="571"/>
      <c r="G68" s="571"/>
      <c r="H68" s="571"/>
      <c r="I68" s="571"/>
      <c r="J68" s="571"/>
      <c r="K68" s="571"/>
      <c r="L68" s="571"/>
      <c r="M68" s="572"/>
      <c r="N68" s="574"/>
    </row>
    <row r="69" spans="1:14" ht="15" customHeight="1" x14ac:dyDescent="0.25">
      <c r="A69" s="606"/>
      <c r="B69" s="570"/>
      <c r="C69" s="571"/>
      <c r="D69" s="571"/>
      <c r="E69" s="571"/>
      <c r="F69" s="571"/>
      <c r="G69" s="571"/>
      <c r="H69" s="571"/>
      <c r="I69" s="571"/>
      <c r="J69" s="571"/>
      <c r="K69" s="571"/>
      <c r="L69" s="571"/>
      <c r="M69" s="572"/>
      <c r="N69" s="574"/>
    </row>
    <row r="70" spans="1:14" ht="15" customHeight="1" x14ac:dyDescent="0.25">
      <c r="A70" s="606"/>
      <c r="B70" s="570"/>
      <c r="C70" s="571"/>
      <c r="D70" s="571"/>
      <c r="E70" s="571"/>
      <c r="F70" s="571"/>
      <c r="G70" s="571"/>
      <c r="H70" s="571"/>
      <c r="I70" s="571"/>
      <c r="J70" s="571"/>
      <c r="K70" s="571"/>
      <c r="L70" s="571"/>
      <c r="M70" s="572"/>
      <c r="N70" s="574"/>
    </row>
    <row r="71" spans="1:14" ht="15" customHeight="1" x14ac:dyDescent="0.25">
      <c r="A71" s="606"/>
      <c r="B71" s="570"/>
      <c r="C71" s="571"/>
      <c r="D71" s="571"/>
      <c r="E71" s="571"/>
      <c r="F71" s="571"/>
      <c r="G71" s="571"/>
      <c r="H71" s="571"/>
      <c r="I71" s="571"/>
      <c r="J71" s="571"/>
      <c r="K71" s="571"/>
      <c r="L71" s="571"/>
      <c r="M71" s="572"/>
      <c r="N71" s="574"/>
    </row>
    <row r="72" spans="1:14" ht="15" customHeight="1" x14ac:dyDescent="0.25">
      <c r="A72" s="606"/>
      <c r="B72" s="570"/>
      <c r="C72" s="571"/>
      <c r="D72" s="571"/>
      <c r="E72" s="571"/>
      <c r="F72" s="571"/>
      <c r="G72" s="571"/>
      <c r="H72" s="571"/>
      <c r="I72" s="571"/>
      <c r="J72" s="571"/>
      <c r="K72" s="571"/>
      <c r="L72" s="571"/>
      <c r="M72" s="572"/>
      <c r="N72" s="574"/>
    </row>
    <row r="73" spans="1:14" ht="15.75" customHeight="1" thickBot="1" x14ac:dyDescent="0.3">
      <c r="A73" s="607"/>
      <c r="B73" s="596"/>
      <c r="C73" s="597"/>
      <c r="D73" s="597"/>
      <c r="E73" s="597"/>
      <c r="F73" s="597"/>
      <c r="G73" s="597"/>
      <c r="H73" s="597"/>
      <c r="I73" s="597"/>
      <c r="J73" s="597"/>
      <c r="K73" s="597"/>
      <c r="L73" s="597"/>
      <c r="M73" s="598"/>
      <c r="N73" s="575"/>
    </row>
    <row r="74" spans="1:14" ht="15" customHeight="1" x14ac:dyDescent="0.25">
      <c r="A74" s="564">
        <v>4</v>
      </c>
      <c r="B74" s="567"/>
      <c r="C74" s="568"/>
      <c r="D74" s="568"/>
      <c r="E74" s="568"/>
      <c r="F74" s="568"/>
      <c r="G74" s="568"/>
      <c r="H74" s="568"/>
      <c r="I74" s="568"/>
      <c r="J74" s="568"/>
      <c r="K74" s="568"/>
      <c r="L74" s="568"/>
      <c r="M74" s="569"/>
      <c r="N74" s="573" t="str">
        <f>VLOOKUP(A74,'LISTA DE OFERENTES'!$A$4:$B$70,2,FALSE)</f>
        <v>CONSORCIO SALONES - ARM- 2024</v>
      </c>
    </row>
    <row r="75" spans="1:14" ht="15" customHeight="1" x14ac:dyDescent="0.25">
      <c r="A75" s="565"/>
      <c r="B75" s="570"/>
      <c r="C75" s="571"/>
      <c r="D75" s="571"/>
      <c r="E75" s="571"/>
      <c r="F75" s="571"/>
      <c r="G75" s="571"/>
      <c r="H75" s="571"/>
      <c r="I75" s="571"/>
      <c r="J75" s="571"/>
      <c r="K75" s="571"/>
      <c r="L75" s="571"/>
      <c r="M75" s="572"/>
      <c r="N75" s="574"/>
    </row>
    <row r="76" spans="1:14" ht="15" customHeight="1" x14ac:dyDescent="0.25">
      <c r="A76" s="565"/>
      <c r="B76" s="570"/>
      <c r="C76" s="571"/>
      <c r="D76" s="571"/>
      <c r="E76" s="571"/>
      <c r="F76" s="571"/>
      <c r="G76" s="571"/>
      <c r="H76" s="571"/>
      <c r="I76" s="571"/>
      <c r="J76" s="571"/>
      <c r="K76" s="571"/>
      <c r="L76" s="571"/>
      <c r="M76" s="572"/>
      <c r="N76" s="574"/>
    </row>
    <row r="77" spans="1:14" ht="15" customHeight="1" x14ac:dyDescent="0.25">
      <c r="A77" s="565"/>
      <c r="B77" s="570"/>
      <c r="C77" s="571"/>
      <c r="D77" s="571"/>
      <c r="E77" s="571"/>
      <c r="F77" s="571"/>
      <c r="G77" s="571"/>
      <c r="H77" s="571"/>
      <c r="I77" s="571"/>
      <c r="J77" s="571"/>
      <c r="K77" s="571"/>
      <c r="L77" s="571"/>
      <c r="M77" s="572"/>
      <c r="N77" s="574"/>
    </row>
    <row r="78" spans="1:14" ht="15" customHeight="1" x14ac:dyDescent="0.25">
      <c r="A78" s="565"/>
      <c r="B78" s="570"/>
      <c r="C78" s="571"/>
      <c r="D78" s="571"/>
      <c r="E78" s="571"/>
      <c r="F78" s="571"/>
      <c r="G78" s="571"/>
      <c r="H78" s="571"/>
      <c r="I78" s="571"/>
      <c r="J78" s="571"/>
      <c r="K78" s="571"/>
      <c r="L78" s="571"/>
      <c r="M78" s="572"/>
      <c r="N78" s="574"/>
    </row>
    <row r="79" spans="1:14" ht="15" customHeight="1" x14ac:dyDescent="0.25">
      <c r="A79" s="565"/>
      <c r="B79" s="570"/>
      <c r="C79" s="571"/>
      <c r="D79" s="571"/>
      <c r="E79" s="571"/>
      <c r="F79" s="571"/>
      <c r="G79" s="571"/>
      <c r="H79" s="571"/>
      <c r="I79" s="571"/>
      <c r="J79" s="571"/>
      <c r="K79" s="571"/>
      <c r="L79" s="571"/>
      <c r="M79" s="572"/>
      <c r="N79" s="574"/>
    </row>
    <row r="80" spans="1:14" ht="15" customHeight="1" x14ac:dyDescent="0.25">
      <c r="A80" s="565"/>
      <c r="B80" s="570"/>
      <c r="C80" s="571"/>
      <c r="D80" s="571"/>
      <c r="E80" s="571"/>
      <c r="F80" s="571"/>
      <c r="G80" s="571"/>
      <c r="H80" s="571"/>
      <c r="I80" s="571"/>
      <c r="J80" s="571"/>
      <c r="K80" s="571"/>
      <c r="L80" s="571"/>
      <c r="M80" s="572"/>
      <c r="N80" s="574"/>
    </row>
    <row r="81" spans="1:14" ht="15" customHeight="1" x14ac:dyDescent="0.25">
      <c r="A81" s="565"/>
      <c r="B81" s="570"/>
      <c r="C81" s="571"/>
      <c r="D81" s="571"/>
      <c r="E81" s="571"/>
      <c r="F81" s="571"/>
      <c r="G81" s="571"/>
      <c r="H81" s="571"/>
      <c r="I81" s="571"/>
      <c r="J81" s="571"/>
      <c r="K81" s="571"/>
      <c r="L81" s="571"/>
      <c r="M81" s="572"/>
      <c r="N81" s="574"/>
    </row>
    <row r="82" spans="1:14" ht="15" customHeight="1" x14ac:dyDescent="0.25">
      <c r="A82" s="565"/>
      <c r="B82" s="570"/>
      <c r="C82" s="571"/>
      <c r="D82" s="571"/>
      <c r="E82" s="571"/>
      <c r="F82" s="571"/>
      <c r="G82" s="571"/>
      <c r="H82" s="571"/>
      <c r="I82" s="571"/>
      <c r="J82" s="571"/>
      <c r="K82" s="571"/>
      <c r="L82" s="571"/>
      <c r="M82" s="572"/>
      <c r="N82" s="574"/>
    </row>
    <row r="83" spans="1:14" ht="15" customHeight="1" x14ac:dyDescent="0.25">
      <c r="A83" s="565"/>
      <c r="B83" s="570"/>
      <c r="C83" s="571"/>
      <c r="D83" s="571"/>
      <c r="E83" s="571"/>
      <c r="F83" s="571"/>
      <c r="G83" s="571"/>
      <c r="H83" s="571"/>
      <c r="I83" s="571"/>
      <c r="J83" s="571"/>
      <c r="K83" s="571"/>
      <c r="L83" s="571"/>
      <c r="M83" s="572"/>
      <c r="N83" s="574"/>
    </row>
    <row r="84" spans="1:14" ht="15" customHeight="1" x14ac:dyDescent="0.25">
      <c r="A84" s="565"/>
      <c r="B84" s="570"/>
      <c r="C84" s="571"/>
      <c r="D84" s="571"/>
      <c r="E84" s="571"/>
      <c r="F84" s="571"/>
      <c r="G84" s="571"/>
      <c r="H84" s="571"/>
      <c r="I84" s="571"/>
      <c r="J84" s="571"/>
      <c r="K84" s="571"/>
      <c r="L84" s="571"/>
      <c r="M84" s="572"/>
      <c r="N84" s="574"/>
    </row>
    <row r="85" spans="1:14" ht="15" customHeight="1" x14ac:dyDescent="0.25">
      <c r="A85" s="565"/>
      <c r="B85" s="570"/>
      <c r="C85" s="571"/>
      <c r="D85" s="571"/>
      <c r="E85" s="571"/>
      <c r="F85" s="571"/>
      <c r="G85" s="571"/>
      <c r="H85" s="571"/>
      <c r="I85" s="571"/>
      <c r="J85" s="571"/>
      <c r="K85" s="571"/>
      <c r="L85" s="571"/>
      <c r="M85" s="572"/>
      <c r="N85" s="574"/>
    </row>
    <row r="86" spans="1:14" ht="15" customHeight="1" x14ac:dyDescent="0.25">
      <c r="A86" s="565"/>
      <c r="B86" s="570"/>
      <c r="C86" s="571"/>
      <c r="D86" s="571"/>
      <c r="E86" s="571"/>
      <c r="F86" s="571"/>
      <c r="G86" s="571"/>
      <c r="H86" s="571"/>
      <c r="I86" s="571"/>
      <c r="J86" s="571"/>
      <c r="K86" s="571"/>
      <c r="L86" s="571"/>
      <c r="M86" s="572"/>
      <c r="N86" s="574"/>
    </row>
    <row r="87" spans="1:14" ht="15" customHeight="1" x14ac:dyDescent="0.25">
      <c r="A87" s="565"/>
      <c r="B87" s="570"/>
      <c r="C87" s="571"/>
      <c r="D87" s="571"/>
      <c r="E87" s="571"/>
      <c r="F87" s="571"/>
      <c r="G87" s="571"/>
      <c r="H87" s="571"/>
      <c r="I87" s="571"/>
      <c r="J87" s="571"/>
      <c r="K87" s="571"/>
      <c r="L87" s="571"/>
      <c r="M87" s="572"/>
      <c r="N87" s="574"/>
    </row>
    <row r="88" spans="1:14" ht="15" customHeight="1" x14ac:dyDescent="0.25">
      <c r="A88" s="565"/>
      <c r="B88" s="570"/>
      <c r="C88" s="571"/>
      <c r="D88" s="571"/>
      <c r="E88" s="571"/>
      <c r="F88" s="571"/>
      <c r="G88" s="571"/>
      <c r="H88" s="571"/>
      <c r="I88" s="571"/>
      <c r="J88" s="571"/>
      <c r="K88" s="571"/>
      <c r="L88" s="571"/>
      <c r="M88" s="572"/>
      <c r="N88" s="574"/>
    </row>
    <row r="89" spans="1:14" ht="15" customHeight="1" x14ac:dyDescent="0.25">
      <c r="A89" s="565"/>
      <c r="B89" s="570"/>
      <c r="C89" s="571"/>
      <c r="D89" s="571"/>
      <c r="E89" s="571"/>
      <c r="F89" s="571"/>
      <c r="G89" s="571"/>
      <c r="H89" s="571"/>
      <c r="I89" s="571"/>
      <c r="J89" s="571"/>
      <c r="K89" s="571"/>
      <c r="L89" s="571"/>
      <c r="M89" s="572"/>
      <c r="N89" s="574"/>
    </row>
    <row r="90" spans="1:14" ht="15" customHeight="1" x14ac:dyDescent="0.25">
      <c r="A90" s="565"/>
      <c r="B90" s="570"/>
      <c r="C90" s="571"/>
      <c r="D90" s="571"/>
      <c r="E90" s="571"/>
      <c r="F90" s="571"/>
      <c r="G90" s="571"/>
      <c r="H90" s="571"/>
      <c r="I90" s="571"/>
      <c r="J90" s="571"/>
      <c r="K90" s="571"/>
      <c r="L90" s="571"/>
      <c r="M90" s="572"/>
      <c r="N90" s="574"/>
    </row>
    <row r="91" spans="1:14" ht="15" customHeight="1" x14ac:dyDescent="0.25">
      <c r="A91" s="565"/>
      <c r="B91" s="570"/>
      <c r="C91" s="571"/>
      <c r="D91" s="571"/>
      <c r="E91" s="571"/>
      <c r="F91" s="571"/>
      <c r="G91" s="571"/>
      <c r="H91" s="571"/>
      <c r="I91" s="571"/>
      <c r="J91" s="571"/>
      <c r="K91" s="571"/>
      <c r="L91" s="571"/>
      <c r="M91" s="572"/>
      <c r="N91" s="574"/>
    </row>
    <row r="92" spans="1:14" ht="15" customHeight="1" x14ac:dyDescent="0.25">
      <c r="A92" s="565"/>
      <c r="B92" s="570"/>
      <c r="C92" s="571"/>
      <c r="D92" s="571"/>
      <c r="E92" s="571"/>
      <c r="F92" s="571"/>
      <c r="G92" s="571"/>
      <c r="H92" s="571"/>
      <c r="I92" s="571"/>
      <c r="J92" s="571"/>
      <c r="K92" s="571"/>
      <c r="L92" s="571"/>
      <c r="M92" s="572"/>
      <c r="N92" s="574"/>
    </row>
    <row r="93" spans="1:14" ht="15" customHeight="1" x14ac:dyDescent="0.25">
      <c r="A93" s="565"/>
      <c r="B93" s="570"/>
      <c r="C93" s="571"/>
      <c r="D93" s="571"/>
      <c r="E93" s="571"/>
      <c r="F93" s="571"/>
      <c r="G93" s="571"/>
      <c r="H93" s="571"/>
      <c r="I93" s="571"/>
      <c r="J93" s="571"/>
      <c r="K93" s="571"/>
      <c r="L93" s="571"/>
      <c r="M93" s="572"/>
      <c r="N93" s="574"/>
    </row>
    <row r="94" spans="1:14" ht="15" customHeight="1" x14ac:dyDescent="0.25">
      <c r="A94" s="565"/>
      <c r="B94" s="570"/>
      <c r="C94" s="571"/>
      <c r="D94" s="571"/>
      <c r="E94" s="571"/>
      <c r="F94" s="571"/>
      <c r="G94" s="571"/>
      <c r="H94" s="571"/>
      <c r="I94" s="571"/>
      <c r="J94" s="571"/>
      <c r="K94" s="571"/>
      <c r="L94" s="571"/>
      <c r="M94" s="572"/>
      <c r="N94" s="574"/>
    </row>
    <row r="95" spans="1:14" ht="15" customHeight="1" x14ac:dyDescent="0.25">
      <c r="A95" s="565"/>
      <c r="B95" s="570"/>
      <c r="C95" s="571"/>
      <c r="D95" s="571"/>
      <c r="E95" s="571"/>
      <c r="F95" s="571"/>
      <c r="G95" s="571"/>
      <c r="H95" s="571"/>
      <c r="I95" s="571"/>
      <c r="J95" s="571"/>
      <c r="K95" s="571"/>
      <c r="L95" s="571"/>
      <c r="M95" s="572"/>
      <c r="N95" s="574"/>
    </row>
    <row r="96" spans="1:14" ht="15.75" customHeight="1" thickBot="1" x14ac:dyDescent="0.3">
      <c r="A96" s="566"/>
      <c r="B96" s="596"/>
      <c r="C96" s="597"/>
      <c r="D96" s="597"/>
      <c r="E96" s="597"/>
      <c r="F96" s="597"/>
      <c r="G96" s="597"/>
      <c r="H96" s="597"/>
      <c r="I96" s="597"/>
      <c r="J96" s="597"/>
      <c r="K96" s="597"/>
      <c r="L96" s="597"/>
      <c r="M96" s="598"/>
      <c r="N96" s="575"/>
    </row>
    <row r="97" spans="1:14" ht="15" customHeight="1" x14ac:dyDescent="0.25">
      <c r="A97" s="564">
        <v>5</v>
      </c>
      <c r="B97" s="616"/>
      <c r="C97" s="617"/>
      <c r="D97" s="617"/>
      <c r="E97" s="617"/>
      <c r="F97" s="617"/>
      <c r="G97" s="617"/>
      <c r="H97" s="617"/>
      <c r="I97" s="617"/>
      <c r="J97" s="617"/>
      <c r="K97" s="617"/>
      <c r="L97" s="617"/>
      <c r="M97" s="618"/>
      <c r="N97" s="573" t="str">
        <f>VLOOKUP(A97,'LISTA DE OFERENTES'!$A$4:$B$70,2,FALSE)</f>
        <v>C.B.C INGENIERÍA CIVIL Y MANTENIMIENTO SAS</v>
      </c>
    </row>
    <row r="98" spans="1:14" ht="15" customHeight="1" x14ac:dyDescent="0.25">
      <c r="A98" s="565"/>
      <c r="B98" s="619"/>
      <c r="C98" s="620"/>
      <c r="D98" s="620"/>
      <c r="E98" s="620"/>
      <c r="F98" s="620"/>
      <c r="G98" s="620"/>
      <c r="H98" s="620"/>
      <c r="I98" s="620"/>
      <c r="J98" s="620"/>
      <c r="K98" s="620"/>
      <c r="L98" s="620"/>
      <c r="M98" s="621"/>
      <c r="N98" s="574"/>
    </row>
    <row r="99" spans="1:14" ht="15" customHeight="1" x14ac:dyDescent="0.25">
      <c r="A99" s="565"/>
      <c r="B99" s="619"/>
      <c r="C99" s="620"/>
      <c r="D99" s="620"/>
      <c r="E99" s="620"/>
      <c r="F99" s="620"/>
      <c r="G99" s="620"/>
      <c r="H99" s="620"/>
      <c r="I99" s="620"/>
      <c r="J99" s="620"/>
      <c r="K99" s="620"/>
      <c r="L99" s="620"/>
      <c r="M99" s="621"/>
      <c r="N99" s="574"/>
    </row>
    <row r="100" spans="1:14" ht="15" customHeight="1" x14ac:dyDescent="0.25">
      <c r="A100" s="565"/>
      <c r="B100" s="619"/>
      <c r="C100" s="620"/>
      <c r="D100" s="620"/>
      <c r="E100" s="620"/>
      <c r="F100" s="620"/>
      <c r="G100" s="620"/>
      <c r="H100" s="620"/>
      <c r="I100" s="620"/>
      <c r="J100" s="620"/>
      <c r="K100" s="620"/>
      <c r="L100" s="620"/>
      <c r="M100" s="621"/>
      <c r="N100" s="574"/>
    </row>
    <row r="101" spans="1:14" ht="15" customHeight="1" x14ac:dyDescent="0.25">
      <c r="A101" s="565"/>
      <c r="B101" s="619"/>
      <c r="C101" s="620"/>
      <c r="D101" s="620"/>
      <c r="E101" s="620"/>
      <c r="F101" s="620"/>
      <c r="G101" s="620"/>
      <c r="H101" s="620"/>
      <c r="I101" s="620"/>
      <c r="J101" s="620"/>
      <c r="K101" s="620"/>
      <c r="L101" s="620"/>
      <c r="M101" s="621"/>
      <c r="N101" s="574"/>
    </row>
    <row r="102" spans="1:14" ht="15" customHeight="1" x14ac:dyDescent="0.25">
      <c r="A102" s="565"/>
      <c r="B102" s="619"/>
      <c r="C102" s="620"/>
      <c r="D102" s="620"/>
      <c r="E102" s="620"/>
      <c r="F102" s="620"/>
      <c r="G102" s="620"/>
      <c r="H102" s="620"/>
      <c r="I102" s="620"/>
      <c r="J102" s="620"/>
      <c r="K102" s="620"/>
      <c r="L102" s="620"/>
      <c r="M102" s="621"/>
      <c r="N102" s="574"/>
    </row>
    <row r="103" spans="1:14" ht="15" customHeight="1" x14ac:dyDescent="0.25">
      <c r="A103" s="565"/>
      <c r="B103" s="619"/>
      <c r="C103" s="620"/>
      <c r="D103" s="620"/>
      <c r="E103" s="620"/>
      <c r="F103" s="620"/>
      <c r="G103" s="620"/>
      <c r="H103" s="620"/>
      <c r="I103" s="620"/>
      <c r="J103" s="620"/>
      <c r="K103" s="620"/>
      <c r="L103" s="620"/>
      <c r="M103" s="621"/>
      <c r="N103" s="574"/>
    </row>
    <row r="104" spans="1:14" ht="15" customHeight="1" x14ac:dyDescent="0.25">
      <c r="A104" s="565"/>
      <c r="B104" s="619"/>
      <c r="C104" s="620"/>
      <c r="D104" s="620"/>
      <c r="E104" s="620"/>
      <c r="F104" s="620"/>
      <c r="G104" s="620"/>
      <c r="H104" s="620"/>
      <c r="I104" s="620"/>
      <c r="J104" s="620"/>
      <c r="K104" s="620"/>
      <c r="L104" s="620"/>
      <c r="M104" s="621"/>
      <c r="N104" s="574"/>
    </row>
    <row r="105" spans="1:14" ht="15" customHeight="1" x14ac:dyDescent="0.25">
      <c r="A105" s="565"/>
      <c r="B105" s="619"/>
      <c r="C105" s="620"/>
      <c r="D105" s="620"/>
      <c r="E105" s="620"/>
      <c r="F105" s="620"/>
      <c r="G105" s="620"/>
      <c r="H105" s="620"/>
      <c r="I105" s="620"/>
      <c r="J105" s="620"/>
      <c r="K105" s="620"/>
      <c r="L105" s="620"/>
      <c r="M105" s="621"/>
      <c r="N105" s="574"/>
    </row>
    <row r="106" spans="1:14" ht="15" customHeight="1" x14ac:dyDescent="0.25">
      <c r="A106" s="565"/>
      <c r="B106" s="619"/>
      <c r="C106" s="620"/>
      <c r="D106" s="620"/>
      <c r="E106" s="620"/>
      <c r="F106" s="620"/>
      <c r="G106" s="620"/>
      <c r="H106" s="620"/>
      <c r="I106" s="620"/>
      <c r="J106" s="620"/>
      <c r="K106" s="620"/>
      <c r="L106" s="620"/>
      <c r="M106" s="621"/>
      <c r="N106" s="574"/>
    </row>
    <row r="107" spans="1:14" ht="15" customHeight="1" x14ac:dyDescent="0.25">
      <c r="A107" s="565"/>
      <c r="B107" s="619"/>
      <c r="C107" s="620"/>
      <c r="D107" s="620"/>
      <c r="E107" s="620"/>
      <c r="F107" s="620"/>
      <c r="G107" s="620"/>
      <c r="H107" s="620"/>
      <c r="I107" s="620"/>
      <c r="J107" s="620"/>
      <c r="K107" s="620"/>
      <c r="L107" s="620"/>
      <c r="M107" s="621"/>
      <c r="N107" s="574"/>
    </row>
    <row r="108" spans="1:14" ht="15" customHeight="1" x14ac:dyDescent="0.25">
      <c r="A108" s="565"/>
      <c r="B108" s="619"/>
      <c r="C108" s="620"/>
      <c r="D108" s="620"/>
      <c r="E108" s="620"/>
      <c r="F108" s="620"/>
      <c r="G108" s="620"/>
      <c r="H108" s="620"/>
      <c r="I108" s="620"/>
      <c r="J108" s="620"/>
      <c r="K108" s="620"/>
      <c r="L108" s="620"/>
      <c r="M108" s="621"/>
      <c r="N108" s="574"/>
    </row>
    <row r="109" spans="1:14" ht="15" customHeight="1" x14ac:dyDescent="0.25">
      <c r="A109" s="565"/>
      <c r="B109" s="619"/>
      <c r="C109" s="620"/>
      <c r="D109" s="620"/>
      <c r="E109" s="620"/>
      <c r="F109" s="620"/>
      <c r="G109" s="620"/>
      <c r="H109" s="620"/>
      <c r="I109" s="620"/>
      <c r="J109" s="620"/>
      <c r="K109" s="620"/>
      <c r="L109" s="620"/>
      <c r="M109" s="621"/>
      <c r="N109" s="574"/>
    </row>
    <row r="110" spans="1:14" ht="15" customHeight="1" x14ac:dyDescent="0.25">
      <c r="A110" s="565"/>
      <c r="B110" s="619"/>
      <c r="C110" s="620"/>
      <c r="D110" s="620"/>
      <c r="E110" s="620"/>
      <c r="F110" s="620"/>
      <c r="G110" s="620"/>
      <c r="H110" s="620"/>
      <c r="I110" s="620"/>
      <c r="J110" s="620"/>
      <c r="K110" s="620"/>
      <c r="L110" s="620"/>
      <c r="M110" s="621"/>
      <c r="N110" s="574"/>
    </row>
    <row r="111" spans="1:14" ht="15" customHeight="1" x14ac:dyDescent="0.25">
      <c r="A111" s="565"/>
      <c r="B111" s="619"/>
      <c r="C111" s="620"/>
      <c r="D111" s="620"/>
      <c r="E111" s="620"/>
      <c r="F111" s="620"/>
      <c r="G111" s="620"/>
      <c r="H111" s="620"/>
      <c r="I111" s="620"/>
      <c r="J111" s="620"/>
      <c r="K111" s="620"/>
      <c r="L111" s="620"/>
      <c r="M111" s="621"/>
      <c r="N111" s="574"/>
    </row>
    <row r="112" spans="1:14" ht="15" customHeight="1" x14ac:dyDescent="0.25">
      <c r="A112" s="565"/>
      <c r="B112" s="619"/>
      <c r="C112" s="620"/>
      <c r="D112" s="620"/>
      <c r="E112" s="620"/>
      <c r="F112" s="620"/>
      <c r="G112" s="620"/>
      <c r="H112" s="620"/>
      <c r="I112" s="620"/>
      <c r="J112" s="620"/>
      <c r="K112" s="620"/>
      <c r="L112" s="620"/>
      <c r="M112" s="621"/>
      <c r="N112" s="574"/>
    </row>
    <row r="113" spans="1:15" ht="15" customHeight="1" x14ac:dyDescent="0.25">
      <c r="A113" s="565"/>
      <c r="B113" s="619"/>
      <c r="C113" s="620"/>
      <c r="D113" s="620"/>
      <c r="E113" s="620"/>
      <c r="F113" s="620"/>
      <c r="G113" s="620"/>
      <c r="H113" s="620"/>
      <c r="I113" s="620"/>
      <c r="J113" s="620"/>
      <c r="K113" s="620"/>
      <c r="L113" s="620"/>
      <c r="M113" s="621"/>
      <c r="N113" s="574"/>
    </row>
    <row r="114" spans="1:15" ht="15" customHeight="1" x14ac:dyDescent="0.25">
      <c r="A114" s="565"/>
      <c r="B114" s="619"/>
      <c r="C114" s="620"/>
      <c r="D114" s="620"/>
      <c r="E114" s="620"/>
      <c r="F114" s="620"/>
      <c r="G114" s="620"/>
      <c r="H114" s="620"/>
      <c r="I114" s="620"/>
      <c r="J114" s="620"/>
      <c r="K114" s="620"/>
      <c r="L114" s="620"/>
      <c r="M114" s="621"/>
      <c r="N114" s="574"/>
    </row>
    <row r="115" spans="1:15" ht="15" customHeight="1" x14ac:dyDescent="0.25">
      <c r="A115" s="565"/>
      <c r="B115" s="619"/>
      <c r="C115" s="620"/>
      <c r="D115" s="620"/>
      <c r="E115" s="620"/>
      <c r="F115" s="620"/>
      <c r="G115" s="620"/>
      <c r="H115" s="620"/>
      <c r="I115" s="620"/>
      <c r="J115" s="620"/>
      <c r="K115" s="620"/>
      <c r="L115" s="620"/>
      <c r="M115" s="621"/>
      <c r="N115" s="574"/>
    </row>
    <row r="116" spans="1:15" ht="15" customHeight="1" x14ac:dyDescent="0.25">
      <c r="A116" s="565"/>
      <c r="B116" s="619"/>
      <c r="C116" s="620"/>
      <c r="D116" s="620"/>
      <c r="E116" s="620"/>
      <c r="F116" s="620"/>
      <c r="G116" s="620"/>
      <c r="H116" s="620"/>
      <c r="I116" s="620"/>
      <c r="J116" s="620"/>
      <c r="K116" s="620"/>
      <c r="L116" s="620"/>
      <c r="M116" s="621"/>
      <c r="N116" s="574"/>
    </row>
    <row r="117" spans="1:15" ht="15" customHeight="1" x14ac:dyDescent="0.25">
      <c r="A117" s="565"/>
      <c r="B117" s="619"/>
      <c r="C117" s="620"/>
      <c r="D117" s="620"/>
      <c r="E117" s="620"/>
      <c r="F117" s="620"/>
      <c r="G117" s="620"/>
      <c r="H117" s="620"/>
      <c r="I117" s="620"/>
      <c r="J117" s="620"/>
      <c r="K117" s="620"/>
      <c r="L117" s="620"/>
      <c r="M117" s="621"/>
      <c r="N117" s="574"/>
    </row>
    <row r="118" spans="1:15" ht="15" customHeight="1" x14ac:dyDescent="0.25">
      <c r="A118" s="565"/>
      <c r="B118" s="619"/>
      <c r="C118" s="620"/>
      <c r="D118" s="620"/>
      <c r="E118" s="620"/>
      <c r="F118" s="620"/>
      <c r="G118" s="620"/>
      <c r="H118" s="620"/>
      <c r="I118" s="620"/>
      <c r="J118" s="620"/>
      <c r="K118" s="620"/>
      <c r="L118" s="620"/>
      <c r="M118" s="621"/>
      <c r="N118" s="574"/>
    </row>
    <row r="119" spans="1:15" ht="15.75" customHeight="1" thickBot="1" x14ac:dyDescent="0.3">
      <c r="A119" s="566"/>
      <c r="B119" s="622"/>
      <c r="C119" s="623"/>
      <c r="D119" s="623"/>
      <c r="E119" s="623"/>
      <c r="F119" s="623"/>
      <c r="G119" s="623"/>
      <c r="H119" s="623"/>
      <c r="I119" s="623"/>
      <c r="J119" s="623"/>
      <c r="K119" s="623"/>
      <c r="L119" s="623"/>
      <c r="M119" s="624"/>
      <c r="N119" s="575"/>
    </row>
    <row r="120" spans="1:15" ht="15" customHeight="1" x14ac:dyDescent="0.25">
      <c r="A120" s="564">
        <v>6</v>
      </c>
      <c r="B120" s="567"/>
      <c r="C120" s="568"/>
      <c r="D120" s="568"/>
      <c r="E120" s="568"/>
      <c r="F120" s="568"/>
      <c r="G120" s="568"/>
      <c r="H120" s="568"/>
      <c r="I120" s="568"/>
      <c r="J120" s="568"/>
      <c r="K120" s="568"/>
      <c r="L120" s="568"/>
      <c r="M120" s="569"/>
      <c r="N120" s="573" t="str">
        <f>VLOOKUP(A120,'LISTA DE OFERENTES'!$A$4:$B$70,2,FALSE)</f>
        <v>CONSORCIO SALONES ENGATIVA HGR</v>
      </c>
    </row>
    <row r="121" spans="1:15" ht="15" customHeight="1" x14ac:dyDescent="0.25">
      <c r="A121" s="565"/>
      <c r="B121" s="570"/>
      <c r="C121" s="571"/>
      <c r="D121" s="571"/>
      <c r="E121" s="571"/>
      <c r="F121" s="571"/>
      <c r="G121" s="571"/>
      <c r="H121" s="571"/>
      <c r="I121" s="571"/>
      <c r="J121" s="571"/>
      <c r="K121" s="571"/>
      <c r="L121" s="571"/>
      <c r="M121" s="572"/>
      <c r="N121" s="574"/>
    </row>
    <row r="122" spans="1:15" ht="15" customHeight="1" x14ac:dyDescent="0.25">
      <c r="A122" s="565"/>
      <c r="B122" s="570"/>
      <c r="C122" s="571"/>
      <c r="D122" s="571"/>
      <c r="E122" s="571"/>
      <c r="F122" s="571"/>
      <c r="G122" s="571"/>
      <c r="H122" s="571"/>
      <c r="I122" s="571"/>
      <c r="J122" s="571"/>
      <c r="K122" s="571"/>
      <c r="L122" s="571"/>
      <c r="M122" s="572"/>
      <c r="N122" s="574"/>
    </row>
    <row r="123" spans="1:15" ht="15" customHeight="1" x14ac:dyDescent="0.25">
      <c r="A123" s="565"/>
      <c r="B123" s="570"/>
      <c r="C123" s="571"/>
      <c r="D123" s="571"/>
      <c r="E123" s="571"/>
      <c r="F123" s="571"/>
      <c r="G123" s="571"/>
      <c r="H123" s="571"/>
      <c r="I123" s="571"/>
      <c r="J123" s="571"/>
      <c r="K123" s="571"/>
      <c r="L123" s="571"/>
      <c r="M123" s="572"/>
      <c r="N123" s="574"/>
    </row>
    <row r="124" spans="1:15" ht="15" customHeight="1" x14ac:dyDescent="0.25">
      <c r="A124" s="565"/>
      <c r="B124" s="570"/>
      <c r="C124" s="571"/>
      <c r="D124" s="571"/>
      <c r="E124" s="571"/>
      <c r="F124" s="571"/>
      <c r="G124" s="571"/>
      <c r="H124" s="571"/>
      <c r="I124" s="571"/>
      <c r="J124" s="571"/>
      <c r="K124" s="571"/>
      <c r="L124" s="571"/>
      <c r="M124" s="572"/>
      <c r="N124" s="574"/>
      <c r="O124" s="254"/>
    </row>
    <row r="125" spans="1:15" ht="15" customHeight="1" x14ac:dyDescent="0.25">
      <c r="A125" s="565"/>
      <c r="B125" s="570"/>
      <c r="C125" s="571"/>
      <c r="D125" s="571"/>
      <c r="E125" s="571"/>
      <c r="F125" s="571"/>
      <c r="G125" s="571"/>
      <c r="H125" s="571"/>
      <c r="I125" s="571"/>
      <c r="J125" s="571"/>
      <c r="K125" s="571"/>
      <c r="L125" s="571"/>
      <c r="M125" s="572"/>
      <c r="N125" s="574"/>
    </row>
    <row r="126" spans="1:15" ht="15" customHeight="1" x14ac:dyDescent="0.25">
      <c r="A126" s="565"/>
      <c r="B126" s="570"/>
      <c r="C126" s="571"/>
      <c r="D126" s="571"/>
      <c r="E126" s="571"/>
      <c r="F126" s="571"/>
      <c r="G126" s="571"/>
      <c r="H126" s="571"/>
      <c r="I126" s="571"/>
      <c r="J126" s="571"/>
      <c r="K126" s="571"/>
      <c r="L126" s="571"/>
      <c r="M126" s="572"/>
      <c r="N126" s="574"/>
    </row>
    <row r="127" spans="1:15" ht="15" customHeight="1" x14ac:dyDescent="0.25">
      <c r="A127" s="565"/>
      <c r="B127" s="570"/>
      <c r="C127" s="571"/>
      <c r="D127" s="571"/>
      <c r="E127" s="571"/>
      <c r="F127" s="571"/>
      <c r="G127" s="571"/>
      <c r="H127" s="571"/>
      <c r="I127" s="571"/>
      <c r="J127" s="571"/>
      <c r="K127" s="571"/>
      <c r="L127" s="571"/>
      <c r="M127" s="572"/>
      <c r="N127" s="574"/>
    </row>
    <row r="128" spans="1:15" ht="15" customHeight="1" x14ac:dyDescent="0.25">
      <c r="A128" s="565"/>
      <c r="B128" s="570"/>
      <c r="C128" s="571"/>
      <c r="D128" s="571"/>
      <c r="E128" s="571"/>
      <c r="F128" s="571"/>
      <c r="G128" s="571"/>
      <c r="H128" s="571"/>
      <c r="I128" s="571"/>
      <c r="J128" s="571"/>
      <c r="K128" s="571"/>
      <c r="L128" s="571"/>
      <c r="M128" s="572"/>
      <c r="N128" s="574"/>
    </row>
    <row r="129" spans="1:14" ht="15" customHeight="1" x14ac:dyDescent="0.25">
      <c r="A129" s="565"/>
      <c r="B129" s="570"/>
      <c r="C129" s="571"/>
      <c r="D129" s="571"/>
      <c r="E129" s="571"/>
      <c r="F129" s="571"/>
      <c r="G129" s="571"/>
      <c r="H129" s="571"/>
      <c r="I129" s="571"/>
      <c r="J129" s="571"/>
      <c r="K129" s="571"/>
      <c r="L129" s="571"/>
      <c r="M129" s="572"/>
      <c r="N129" s="574"/>
    </row>
    <row r="130" spans="1:14" ht="15" customHeight="1" x14ac:dyDescent="0.25">
      <c r="A130" s="565"/>
      <c r="B130" s="570"/>
      <c r="C130" s="571"/>
      <c r="D130" s="571"/>
      <c r="E130" s="571"/>
      <c r="F130" s="571"/>
      <c r="G130" s="571"/>
      <c r="H130" s="571"/>
      <c r="I130" s="571"/>
      <c r="J130" s="571"/>
      <c r="K130" s="571"/>
      <c r="L130" s="571"/>
      <c r="M130" s="572"/>
      <c r="N130" s="574"/>
    </row>
    <row r="131" spans="1:14" ht="15" customHeight="1" x14ac:dyDescent="0.25">
      <c r="A131" s="565"/>
      <c r="B131" s="570"/>
      <c r="C131" s="571"/>
      <c r="D131" s="571"/>
      <c r="E131" s="571"/>
      <c r="F131" s="571"/>
      <c r="G131" s="571"/>
      <c r="H131" s="571"/>
      <c r="I131" s="571"/>
      <c r="J131" s="571"/>
      <c r="K131" s="571"/>
      <c r="L131" s="571"/>
      <c r="M131" s="572"/>
      <c r="N131" s="574"/>
    </row>
    <row r="132" spans="1:14" ht="15" customHeight="1" x14ac:dyDescent="0.25">
      <c r="A132" s="565"/>
      <c r="B132" s="570"/>
      <c r="C132" s="571"/>
      <c r="D132" s="571"/>
      <c r="E132" s="571"/>
      <c r="F132" s="571"/>
      <c r="G132" s="571"/>
      <c r="H132" s="571"/>
      <c r="I132" s="571"/>
      <c r="J132" s="571"/>
      <c r="K132" s="571"/>
      <c r="L132" s="571"/>
      <c r="M132" s="572"/>
      <c r="N132" s="574"/>
    </row>
    <row r="133" spans="1:14" ht="15" customHeight="1" x14ac:dyDescent="0.25">
      <c r="A133" s="565"/>
      <c r="B133" s="570"/>
      <c r="C133" s="571"/>
      <c r="D133" s="571"/>
      <c r="E133" s="571"/>
      <c r="F133" s="571"/>
      <c r="G133" s="571"/>
      <c r="H133" s="571"/>
      <c r="I133" s="571"/>
      <c r="J133" s="571"/>
      <c r="K133" s="571"/>
      <c r="L133" s="571"/>
      <c r="M133" s="572"/>
      <c r="N133" s="574"/>
    </row>
    <row r="134" spans="1:14" ht="15" customHeight="1" x14ac:dyDescent="0.25">
      <c r="A134" s="565"/>
      <c r="B134" s="570"/>
      <c r="C134" s="571"/>
      <c r="D134" s="571"/>
      <c r="E134" s="571"/>
      <c r="F134" s="571"/>
      <c r="G134" s="571"/>
      <c r="H134" s="571"/>
      <c r="I134" s="571"/>
      <c r="J134" s="571"/>
      <c r="K134" s="571"/>
      <c r="L134" s="571"/>
      <c r="M134" s="572"/>
      <c r="N134" s="574"/>
    </row>
    <row r="135" spans="1:14" ht="15" customHeight="1" x14ac:dyDescent="0.25">
      <c r="A135" s="565"/>
      <c r="B135" s="570"/>
      <c r="C135" s="571"/>
      <c r="D135" s="571"/>
      <c r="E135" s="571"/>
      <c r="F135" s="571"/>
      <c r="G135" s="571"/>
      <c r="H135" s="571"/>
      <c r="I135" s="571"/>
      <c r="J135" s="571"/>
      <c r="K135" s="571"/>
      <c r="L135" s="571"/>
      <c r="M135" s="572"/>
      <c r="N135" s="574"/>
    </row>
    <row r="136" spans="1:14" ht="15" customHeight="1" x14ac:dyDescent="0.25">
      <c r="A136" s="565"/>
      <c r="B136" s="570"/>
      <c r="C136" s="571"/>
      <c r="D136" s="571"/>
      <c r="E136" s="571"/>
      <c r="F136" s="571"/>
      <c r="G136" s="571"/>
      <c r="H136" s="571"/>
      <c r="I136" s="571"/>
      <c r="J136" s="571"/>
      <c r="K136" s="571"/>
      <c r="L136" s="571"/>
      <c r="M136" s="572"/>
      <c r="N136" s="574"/>
    </row>
    <row r="137" spans="1:14" ht="15" customHeight="1" x14ac:dyDescent="0.25">
      <c r="A137" s="565"/>
      <c r="B137" s="570"/>
      <c r="C137" s="571"/>
      <c r="D137" s="571"/>
      <c r="E137" s="571"/>
      <c r="F137" s="571"/>
      <c r="G137" s="571"/>
      <c r="H137" s="571"/>
      <c r="I137" s="571"/>
      <c r="J137" s="571"/>
      <c r="K137" s="571"/>
      <c r="L137" s="571"/>
      <c r="M137" s="572"/>
      <c r="N137" s="574"/>
    </row>
    <row r="138" spans="1:14" ht="15" customHeight="1" x14ac:dyDescent="0.25">
      <c r="A138" s="565"/>
      <c r="B138" s="570"/>
      <c r="C138" s="571"/>
      <c r="D138" s="571"/>
      <c r="E138" s="571"/>
      <c r="F138" s="571"/>
      <c r="G138" s="571"/>
      <c r="H138" s="571"/>
      <c r="I138" s="571"/>
      <c r="J138" s="571"/>
      <c r="K138" s="571"/>
      <c r="L138" s="571"/>
      <c r="M138" s="572"/>
      <c r="N138" s="574"/>
    </row>
    <row r="139" spans="1:14" ht="15" customHeight="1" x14ac:dyDescent="0.25">
      <c r="A139" s="565"/>
      <c r="B139" s="570"/>
      <c r="C139" s="571"/>
      <c r="D139" s="571"/>
      <c r="E139" s="571"/>
      <c r="F139" s="571"/>
      <c r="G139" s="571"/>
      <c r="H139" s="571"/>
      <c r="I139" s="571"/>
      <c r="J139" s="571"/>
      <c r="K139" s="571"/>
      <c r="L139" s="571"/>
      <c r="M139" s="572"/>
      <c r="N139" s="574"/>
    </row>
    <row r="140" spans="1:14" ht="15" customHeight="1" x14ac:dyDescent="0.25">
      <c r="A140" s="565"/>
      <c r="B140" s="570"/>
      <c r="C140" s="571"/>
      <c r="D140" s="571"/>
      <c r="E140" s="571"/>
      <c r="F140" s="571"/>
      <c r="G140" s="571"/>
      <c r="H140" s="571"/>
      <c r="I140" s="571"/>
      <c r="J140" s="571"/>
      <c r="K140" s="571"/>
      <c r="L140" s="571"/>
      <c r="M140" s="572"/>
      <c r="N140" s="574"/>
    </row>
    <row r="141" spans="1:14" ht="15" customHeight="1" x14ac:dyDescent="0.25">
      <c r="A141" s="565"/>
      <c r="B141" s="570"/>
      <c r="C141" s="571"/>
      <c r="D141" s="571"/>
      <c r="E141" s="571"/>
      <c r="F141" s="571"/>
      <c r="G141" s="571"/>
      <c r="H141" s="571"/>
      <c r="I141" s="571"/>
      <c r="J141" s="571"/>
      <c r="K141" s="571"/>
      <c r="L141" s="571"/>
      <c r="M141" s="572"/>
      <c r="N141" s="574"/>
    </row>
    <row r="142" spans="1:14" ht="15.75" customHeight="1" thickBot="1" x14ac:dyDescent="0.3">
      <c r="A142" s="566"/>
      <c r="B142" s="596"/>
      <c r="C142" s="597"/>
      <c r="D142" s="597"/>
      <c r="E142" s="597"/>
      <c r="F142" s="597"/>
      <c r="G142" s="597"/>
      <c r="H142" s="597"/>
      <c r="I142" s="597"/>
      <c r="J142" s="597"/>
      <c r="K142" s="597"/>
      <c r="L142" s="597"/>
      <c r="M142" s="598"/>
      <c r="N142" s="575"/>
    </row>
    <row r="143" spans="1:14" ht="15" customHeight="1" x14ac:dyDescent="0.25">
      <c r="A143" s="564">
        <v>7</v>
      </c>
      <c r="B143" s="567" t="s">
        <v>677</v>
      </c>
      <c r="C143" s="568"/>
      <c r="D143" s="568"/>
      <c r="E143" s="568"/>
      <c r="F143" s="568"/>
      <c r="G143" s="568"/>
      <c r="H143" s="568"/>
      <c r="I143" s="568"/>
      <c r="J143" s="568"/>
      <c r="K143" s="568"/>
      <c r="L143" s="568"/>
      <c r="M143" s="569"/>
      <c r="N143" s="573" t="str">
        <f>VLOOKUP(A143,'LISTA DE OFERENTES'!$A$4:$B$70,2,FALSE)</f>
        <v>UNION TEMPORAL HCE SALONES COMUNALES</v>
      </c>
    </row>
    <row r="144" spans="1:14" ht="15" customHeight="1" x14ac:dyDescent="0.25">
      <c r="A144" s="565"/>
      <c r="B144" s="570"/>
      <c r="C144" s="571"/>
      <c r="D144" s="571"/>
      <c r="E144" s="571"/>
      <c r="F144" s="571"/>
      <c r="G144" s="571"/>
      <c r="H144" s="571"/>
      <c r="I144" s="571"/>
      <c r="J144" s="571"/>
      <c r="K144" s="571"/>
      <c r="L144" s="571"/>
      <c r="M144" s="572"/>
      <c r="N144" s="574"/>
    </row>
    <row r="145" spans="1:15" ht="15" customHeight="1" x14ac:dyDescent="0.25">
      <c r="A145" s="565"/>
      <c r="B145" s="570"/>
      <c r="C145" s="571"/>
      <c r="D145" s="571"/>
      <c r="E145" s="571"/>
      <c r="F145" s="571"/>
      <c r="G145" s="571"/>
      <c r="H145" s="571"/>
      <c r="I145" s="571"/>
      <c r="J145" s="571"/>
      <c r="K145" s="571"/>
      <c r="L145" s="571"/>
      <c r="M145" s="572"/>
      <c r="N145" s="574"/>
    </row>
    <row r="146" spans="1:15" ht="15" customHeight="1" x14ac:dyDescent="0.25">
      <c r="A146" s="565"/>
      <c r="B146" s="570"/>
      <c r="C146" s="571"/>
      <c r="D146" s="571"/>
      <c r="E146" s="571"/>
      <c r="F146" s="571"/>
      <c r="G146" s="571"/>
      <c r="H146" s="571"/>
      <c r="I146" s="571"/>
      <c r="J146" s="571"/>
      <c r="K146" s="571"/>
      <c r="L146" s="571"/>
      <c r="M146" s="572"/>
      <c r="N146" s="574"/>
      <c r="O146" s="254"/>
    </row>
    <row r="147" spans="1:15" ht="15" customHeight="1" x14ac:dyDescent="0.25">
      <c r="A147" s="565"/>
      <c r="B147" s="570"/>
      <c r="C147" s="571"/>
      <c r="D147" s="571"/>
      <c r="E147" s="571"/>
      <c r="F147" s="571"/>
      <c r="G147" s="571"/>
      <c r="H147" s="571"/>
      <c r="I147" s="571"/>
      <c r="J147" s="571"/>
      <c r="K147" s="571"/>
      <c r="L147" s="571"/>
      <c r="M147" s="572"/>
      <c r="N147" s="574"/>
      <c r="O147" s="254"/>
    </row>
    <row r="148" spans="1:15" ht="15" customHeight="1" x14ac:dyDescent="0.25">
      <c r="A148" s="565"/>
      <c r="B148" s="570"/>
      <c r="C148" s="571"/>
      <c r="D148" s="571"/>
      <c r="E148" s="571"/>
      <c r="F148" s="571"/>
      <c r="G148" s="571"/>
      <c r="H148" s="571"/>
      <c r="I148" s="571"/>
      <c r="J148" s="571"/>
      <c r="K148" s="571"/>
      <c r="L148" s="571"/>
      <c r="M148" s="572"/>
      <c r="N148" s="574"/>
      <c r="O148" s="254"/>
    </row>
    <row r="149" spans="1:15" ht="15" customHeight="1" x14ac:dyDescent="0.25">
      <c r="A149" s="565"/>
      <c r="B149" s="570"/>
      <c r="C149" s="571"/>
      <c r="D149" s="571"/>
      <c r="E149" s="571"/>
      <c r="F149" s="571"/>
      <c r="G149" s="571"/>
      <c r="H149" s="571"/>
      <c r="I149" s="571"/>
      <c r="J149" s="571"/>
      <c r="K149" s="571"/>
      <c r="L149" s="571"/>
      <c r="M149" s="572"/>
      <c r="N149" s="574"/>
      <c r="O149" s="254"/>
    </row>
    <row r="150" spans="1:15" ht="15" customHeight="1" x14ac:dyDescent="0.25">
      <c r="A150" s="565"/>
      <c r="B150" s="570"/>
      <c r="C150" s="571"/>
      <c r="D150" s="571"/>
      <c r="E150" s="571"/>
      <c r="F150" s="571"/>
      <c r="G150" s="571"/>
      <c r="H150" s="571"/>
      <c r="I150" s="571"/>
      <c r="J150" s="571"/>
      <c r="K150" s="571"/>
      <c r="L150" s="571"/>
      <c r="M150" s="572"/>
      <c r="N150" s="574"/>
    </row>
    <row r="151" spans="1:15" ht="15" customHeight="1" x14ac:dyDescent="0.25">
      <c r="A151" s="565"/>
      <c r="B151" s="570"/>
      <c r="C151" s="571"/>
      <c r="D151" s="571"/>
      <c r="E151" s="571"/>
      <c r="F151" s="571"/>
      <c r="G151" s="571"/>
      <c r="H151" s="571"/>
      <c r="I151" s="571"/>
      <c r="J151" s="571"/>
      <c r="K151" s="571"/>
      <c r="L151" s="571"/>
      <c r="M151" s="572"/>
      <c r="N151" s="574"/>
    </row>
    <row r="152" spans="1:15" ht="15" customHeight="1" x14ac:dyDescent="0.25">
      <c r="A152" s="565"/>
      <c r="B152" s="570"/>
      <c r="C152" s="571"/>
      <c r="D152" s="571"/>
      <c r="E152" s="571"/>
      <c r="F152" s="571"/>
      <c r="G152" s="571"/>
      <c r="H152" s="571"/>
      <c r="I152" s="571"/>
      <c r="J152" s="571"/>
      <c r="K152" s="571"/>
      <c r="L152" s="571"/>
      <c r="M152" s="572"/>
      <c r="N152" s="574"/>
    </row>
    <row r="153" spans="1:15" ht="15" customHeight="1" x14ac:dyDescent="0.25">
      <c r="A153" s="565"/>
      <c r="B153" s="570"/>
      <c r="C153" s="571"/>
      <c r="D153" s="571"/>
      <c r="E153" s="571"/>
      <c r="F153" s="571"/>
      <c r="G153" s="571"/>
      <c r="H153" s="571"/>
      <c r="I153" s="571"/>
      <c r="J153" s="571"/>
      <c r="K153" s="571"/>
      <c r="L153" s="571"/>
      <c r="M153" s="572"/>
      <c r="N153" s="574"/>
    </row>
    <row r="154" spans="1:15" ht="15" customHeight="1" x14ac:dyDescent="0.25">
      <c r="A154" s="565"/>
      <c r="B154" s="570"/>
      <c r="C154" s="571"/>
      <c r="D154" s="571"/>
      <c r="E154" s="571"/>
      <c r="F154" s="571"/>
      <c r="G154" s="571"/>
      <c r="H154" s="571"/>
      <c r="I154" s="571"/>
      <c r="J154" s="571"/>
      <c r="K154" s="571"/>
      <c r="L154" s="571"/>
      <c r="M154" s="572"/>
      <c r="N154" s="574"/>
    </row>
    <row r="155" spans="1:15" ht="15" customHeight="1" x14ac:dyDescent="0.25">
      <c r="A155" s="565"/>
      <c r="B155" s="570"/>
      <c r="C155" s="571"/>
      <c r="D155" s="571"/>
      <c r="E155" s="571"/>
      <c r="F155" s="571"/>
      <c r="G155" s="571"/>
      <c r="H155" s="571"/>
      <c r="I155" s="571"/>
      <c r="J155" s="571"/>
      <c r="K155" s="571"/>
      <c r="L155" s="571"/>
      <c r="M155" s="572"/>
      <c r="N155" s="574"/>
    </row>
    <row r="156" spans="1:15" ht="15" customHeight="1" x14ac:dyDescent="0.25">
      <c r="A156" s="565"/>
      <c r="B156" s="570"/>
      <c r="C156" s="571"/>
      <c r="D156" s="571"/>
      <c r="E156" s="571"/>
      <c r="F156" s="571"/>
      <c r="G156" s="571"/>
      <c r="H156" s="571"/>
      <c r="I156" s="571"/>
      <c r="J156" s="571"/>
      <c r="K156" s="571"/>
      <c r="L156" s="571"/>
      <c r="M156" s="572"/>
      <c r="N156" s="574"/>
    </row>
    <row r="157" spans="1:15" ht="15" customHeight="1" x14ac:dyDescent="0.25">
      <c r="A157" s="565"/>
      <c r="B157" s="570"/>
      <c r="C157" s="571"/>
      <c r="D157" s="571"/>
      <c r="E157" s="571"/>
      <c r="F157" s="571"/>
      <c r="G157" s="571"/>
      <c r="H157" s="571"/>
      <c r="I157" s="571"/>
      <c r="J157" s="571"/>
      <c r="K157" s="571"/>
      <c r="L157" s="571"/>
      <c r="M157" s="572"/>
      <c r="N157" s="574"/>
    </row>
    <row r="158" spans="1:15" ht="15" customHeight="1" x14ac:dyDescent="0.25">
      <c r="A158" s="565"/>
      <c r="B158" s="570"/>
      <c r="C158" s="571"/>
      <c r="D158" s="571"/>
      <c r="E158" s="571"/>
      <c r="F158" s="571"/>
      <c r="G158" s="571"/>
      <c r="H158" s="571"/>
      <c r="I158" s="571"/>
      <c r="J158" s="571"/>
      <c r="K158" s="571"/>
      <c r="L158" s="571"/>
      <c r="M158" s="572"/>
      <c r="N158" s="574"/>
    </row>
    <row r="159" spans="1:15" ht="15" customHeight="1" x14ac:dyDescent="0.25">
      <c r="A159" s="565"/>
      <c r="B159" s="570"/>
      <c r="C159" s="571"/>
      <c r="D159" s="571"/>
      <c r="E159" s="571"/>
      <c r="F159" s="571"/>
      <c r="G159" s="571"/>
      <c r="H159" s="571"/>
      <c r="I159" s="571"/>
      <c r="J159" s="571"/>
      <c r="K159" s="571"/>
      <c r="L159" s="571"/>
      <c r="M159" s="572"/>
      <c r="N159" s="574"/>
    </row>
    <row r="160" spans="1:15" ht="15" customHeight="1" x14ac:dyDescent="0.25">
      <c r="A160" s="565"/>
      <c r="B160" s="570"/>
      <c r="C160" s="571"/>
      <c r="D160" s="571"/>
      <c r="E160" s="571"/>
      <c r="F160" s="571"/>
      <c r="G160" s="571"/>
      <c r="H160" s="571"/>
      <c r="I160" s="571"/>
      <c r="J160" s="571"/>
      <c r="K160" s="571"/>
      <c r="L160" s="571"/>
      <c r="M160" s="572"/>
      <c r="N160" s="574"/>
    </row>
    <row r="161" spans="1:14" ht="15" customHeight="1" x14ac:dyDescent="0.25">
      <c r="A161" s="565"/>
      <c r="B161" s="570"/>
      <c r="C161" s="571"/>
      <c r="D161" s="571"/>
      <c r="E161" s="571"/>
      <c r="F161" s="571"/>
      <c r="G161" s="571"/>
      <c r="H161" s="571"/>
      <c r="I161" s="571"/>
      <c r="J161" s="571"/>
      <c r="K161" s="571"/>
      <c r="L161" s="571"/>
      <c r="M161" s="572"/>
      <c r="N161" s="574"/>
    </row>
    <row r="162" spans="1:14" ht="15" customHeight="1" x14ac:dyDescent="0.25">
      <c r="A162" s="565"/>
      <c r="B162" s="570"/>
      <c r="C162" s="571"/>
      <c r="D162" s="571"/>
      <c r="E162" s="571"/>
      <c r="F162" s="571"/>
      <c r="G162" s="571"/>
      <c r="H162" s="571"/>
      <c r="I162" s="571"/>
      <c r="J162" s="571"/>
      <c r="K162" s="571"/>
      <c r="L162" s="571"/>
      <c r="M162" s="572"/>
      <c r="N162" s="574"/>
    </row>
    <row r="163" spans="1:14" ht="15" customHeight="1" x14ac:dyDescent="0.25">
      <c r="A163" s="565"/>
      <c r="B163" s="570"/>
      <c r="C163" s="571"/>
      <c r="D163" s="571"/>
      <c r="E163" s="571"/>
      <c r="F163" s="571"/>
      <c r="G163" s="571"/>
      <c r="H163" s="571"/>
      <c r="I163" s="571"/>
      <c r="J163" s="571"/>
      <c r="K163" s="571"/>
      <c r="L163" s="571"/>
      <c r="M163" s="572"/>
      <c r="N163" s="574"/>
    </row>
    <row r="164" spans="1:14" ht="15" customHeight="1" x14ac:dyDescent="0.25">
      <c r="A164" s="565"/>
      <c r="B164" s="570"/>
      <c r="C164" s="571"/>
      <c r="D164" s="571"/>
      <c r="E164" s="571"/>
      <c r="F164" s="571"/>
      <c r="G164" s="571"/>
      <c r="H164" s="571"/>
      <c r="I164" s="571"/>
      <c r="J164" s="571"/>
      <c r="K164" s="571"/>
      <c r="L164" s="571"/>
      <c r="M164" s="572"/>
      <c r="N164" s="574"/>
    </row>
    <row r="165" spans="1:14" ht="15.75" customHeight="1" thickBot="1" x14ac:dyDescent="0.3">
      <c r="A165" s="566"/>
      <c r="B165" s="596"/>
      <c r="C165" s="597"/>
      <c r="D165" s="597"/>
      <c r="E165" s="597"/>
      <c r="F165" s="597"/>
      <c r="G165" s="597"/>
      <c r="H165" s="597"/>
      <c r="I165" s="597"/>
      <c r="J165" s="597"/>
      <c r="K165" s="597"/>
      <c r="L165" s="597"/>
      <c r="M165" s="598"/>
      <c r="N165" s="575"/>
    </row>
    <row r="166" spans="1:14" ht="15" customHeight="1" x14ac:dyDescent="0.25">
      <c r="A166" s="564">
        <v>8</v>
      </c>
      <c r="B166" s="567"/>
      <c r="C166" s="568"/>
      <c r="D166" s="568"/>
      <c r="E166" s="568"/>
      <c r="F166" s="568"/>
      <c r="G166" s="568"/>
      <c r="H166" s="568"/>
      <c r="I166" s="568"/>
      <c r="J166" s="568"/>
      <c r="K166" s="568"/>
      <c r="L166" s="568"/>
      <c r="M166" s="569"/>
      <c r="N166" s="573" t="str">
        <f>VLOOKUP(A166,'LISTA DE OFERENTES'!$A$4:$B$70,2,FALSE)</f>
        <v>ARMELCO SAS</v>
      </c>
    </row>
    <row r="167" spans="1:14" ht="15" customHeight="1" x14ac:dyDescent="0.25">
      <c r="A167" s="565"/>
      <c r="B167" s="570"/>
      <c r="C167" s="571"/>
      <c r="D167" s="571"/>
      <c r="E167" s="571"/>
      <c r="F167" s="571"/>
      <c r="G167" s="571"/>
      <c r="H167" s="571"/>
      <c r="I167" s="571"/>
      <c r="J167" s="571"/>
      <c r="K167" s="571"/>
      <c r="L167" s="571"/>
      <c r="M167" s="572"/>
      <c r="N167" s="574"/>
    </row>
    <row r="168" spans="1:14" ht="15" customHeight="1" x14ac:dyDescent="0.25">
      <c r="A168" s="565"/>
      <c r="B168" s="570"/>
      <c r="C168" s="571"/>
      <c r="D168" s="571"/>
      <c r="E168" s="571"/>
      <c r="F168" s="571"/>
      <c r="G168" s="571"/>
      <c r="H168" s="571"/>
      <c r="I168" s="571"/>
      <c r="J168" s="571"/>
      <c r="K168" s="571"/>
      <c r="L168" s="571"/>
      <c r="M168" s="572"/>
      <c r="N168" s="574"/>
    </row>
    <row r="169" spans="1:14" ht="15" customHeight="1" x14ac:dyDescent="0.25">
      <c r="A169" s="565"/>
      <c r="B169" s="570"/>
      <c r="C169" s="571"/>
      <c r="D169" s="571"/>
      <c r="E169" s="571"/>
      <c r="F169" s="571"/>
      <c r="G169" s="571"/>
      <c r="H169" s="571"/>
      <c r="I169" s="571"/>
      <c r="J169" s="571"/>
      <c r="K169" s="571"/>
      <c r="L169" s="571"/>
      <c r="M169" s="572"/>
      <c r="N169" s="574"/>
    </row>
    <row r="170" spans="1:14" ht="15" customHeight="1" x14ac:dyDescent="0.25">
      <c r="A170" s="565"/>
      <c r="B170" s="570"/>
      <c r="C170" s="571"/>
      <c r="D170" s="571"/>
      <c r="E170" s="571"/>
      <c r="F170" s="571"/>
      <c r="G170" s="571"/>
      <c r="H170" s="571"/>
      <c r="I170" s="571"/>
      <c r="J170" s="571"/>
      <c r="K170" s="571"/>
      <c r="L170" s="571"/>
      <c r="M170" s="572"/>
      <c r="N170" s="574"/>
    </row>
    <row r="171" spans="1:14" ht="15" customHeight="1" x14ac:dyDescent="0.25">
      <c r="A171" s="565"/>
      <c r="B171" s="570"/>
      <c r="C171" s="571"/>
      <c r="D171" s="571"/>
      <c r="E171" s="571"/>
      <c r="F171" s="571"/>
      <c r="G171" s="571"/>
      <c r="H171" s="571"/>
      <c r="I171" s="571"/>
      <c r="J171" s="571"/>
      <c r="K171" s="571"/>
      <c r="L171" s="571"/>
      <c r="M171" s="572"/>
      <c r="N171" s="574"/>
    </row>
    <row r="172" spans="1:14" ht="15" customHeight="1" x14ac:dyDescent="0.25">
      <c r="A172" s="565"/>
      <c r="B172" s="570"/>
      <c r="C172" s="571"/>
      <c r="D172" s="571"/>
      <c r="E172" s="571"/>
      <c r="F172" s="571"/>
      <c r="G172" s="571"/>
      <c r="H172" s="571"/>
      <c r="I172" s="571"/>
      <c r="J172" s="571"/>
      <c r="K172" s="571"/>
      <c r="L172" s="571"/>
      <c r="M172" s="572"/>
      <c r="N172" s="574"/>
    </row>
    <row r="173" spans="1:14" ht="15" customHeight="1" x14ac:dyDescent="0.25">
      <c r="A173" s="565"/>
      <c r="B173" s="570"/>
      <c r="C173" s="571"/>
      <c r="D173" s="571"/>
      <c r="E173" s="571"/>
      <c r="F173" s="571"/>
      <c r="G173" s="571"/>
      <c r="H173" s="571"/>
      <c r="I173" s="571"/>
      <c r="J173" s="571"/>
      <c r="K173" s="571"/>
      <c r="L173" s="571"/>
      <c r="M173" s="572"/>
      <c r="N173" s="574"/>
    </row>
    <row r="174" spans="1:14" ht="15" customHeight="1" x14ac:dyDescent="0.25">
      <c r="A174" s="565"/>
      <c r="B174" s="570"/>
      <c r="C174" s="571"/>
      <c r="D174" s="571"/>
      <c r="E174" s="571"/>
      <c r="F174" s="571"/>
      <c r="G174" s="571"/>
      <c r="H174" s="571"/>
      <c r="I174" s="571"/>
      <c r="J174" s="571"/>
      <c r="K174" s="571"/>
      <c r="L174" s="571"/>
      <c r="M174" s="572"/>
      <c r="N174" s="574"/>
    </row>
    <row r="175" spans="1:14" ht="15" customHeight="1" x14ac:dyDescent="0.25">
      <c r="A175" s="565"/>
      <c r="B175" s="570"/>
      <c r="C175" s="571"/>
      <c r="D175" s="571"/>
      <c r="E175" s="571"/>
      <c r="F175" s="571"/>
      <c r="G175" s="571"/>
      <c r="H175" s="571"/>
      <c r="I175" s="571"/>
      <c r="J175" s="571"/>
      <c r="K175" s="571"/>
      <c r="L175" s="571"/>
      <c r="M175" s="572"/>
      <c r="N175" s="574"/>
    </row>
    <row r="176" spans="1:14" ht="15" customHeight="1" x14ac:dyDescent="0.25">
      <c r="A176" s="565"/>
      <c r="B176" s="570"/>
      <c r="C176" s="571"/>
      <c r="D176" s="571"/>
      <c r="E176" s="571"/>
      <c r="F176" s="571"/>
      <c r="G176" s="571"/>
      <c r="H176" s="571"/>
      <c r="I176" s="571"/>
      <c r="J176" s="571"/>
      <c r="K176" s="571"/>
      <c r="L176" s="571"/>
      <c r="M176" s="572"/>
      <c r="N176" s="574"/>
    </row>
    <row r="177" spans="1:14" ht="15" customHeight="1" x14ac:dyDescent="0.25">
      <c r="A177" s="565"/>
      <c r="B177" s="570"/>
      <c r="C177" s="571"/>
      <c r="D177" s="571"/>
      <c r="E177" s="571"/>
      <c r="F177" s="571"/>
      <c r="G177" s="571"/>
      <c r="H177" s="571"/>
      <c r="I177" s="571"/>
      <c r="J177" s="571"/>
      <c r="K177" s="571"/>
      <c r="L177" s="571"/>
      <c r="M177" s="572"/>
      <c r="N177" s="574"/>
    </row>
    <row r="178" spans="1:14" ht="15" customHeight="1" x14ac:dyDescent="0.25">
      <c r="A178" s="565"/>
      <c r="B178" s="570"/>
      <c r="C178" s="571"/>
      <c r="D178" s="571"/>
      <c r="E178" s="571"/>
      <c r="F178" s="571"/>
      <c r="G178" s="571"/>
      <c r="H178" s="571"/>
      <c r="I178" s="571"/>
      <c r="J178" s="571"/>
      <c r="K178" s="571"/>
      <c r="L178" s="571"/>
      <c r="M178" s="572"/>
      <c r="N178" s="574"/>
    </row>
    <row r="179" spans="1:14" ht="15" customHeight="1" x14ac:dyDescent="0.25">
      <c r="A179" s="565"/>
      <c r="B179" s="570"/>
      <c r="C179" s="571"/>
      <c r="D179" s="571"/>
      <c r="E179" s="571"/>
      <c r="F179" s="571"/>
      <c r="G179" s="571"/>
      <c r="H179" s="571"/>
      <c r="I179" s="571"/>
      <c r="J179" s="571"/>
      <c r="K179" s="571"/>
      <c r="L179" s="571"/>
      <c r="M179" s="572"/>
      <c r="N179" s="574"/>
    </row>
    <row r="180" spans="1:14" ht="15" customHeight="1" x14ac:dyDescent="0.25">
      <c r="A180" s="565"/>
      <c r="B180" s="570"/>
      <c r="C180" s="571"/>
      <c r="D180" s="571"/>
      <c r="E180" s="571"/>
      <c r="F180" s="571"/>
      <c r="G180" s="571"/>
      <c r="H180" s="571"/>
      <c r="I180" s="571"/>
      <c r="J180" s="571"/>
      <c r="K180" s="571"/>
      <c r="L180" s="571"/>
      <c r="M180" s="572"/>
      <c r="N180" s="574"/>
    </row>
    <row r="181" spans="1:14" ht="15" customHeight="1" x14ac:dyDescent="0.25">
      <c r="A181" s="565"/>
      <c r="B181" s="570"/>
      <c r="C181" s="571"/>
      <c r="D181" s="571"/>
      <c r="E181" s="571"/>
      <c r="F181" s="571"/>
      <c r="G181" s="571"/>
      <c r="H181" s="571"/>
      <c r="I181" s="571"/>
      <c r="J181" s="571"/>
      <c r="K181" s="571"/>
      <c r="L181" s="571"/>
      <c r="M181" s="572"/>
      <c r="N181" s="574"/>
    </row>
    <row r="182" spans="1:14" ht="15" customHeight="1" x14ac:dyDescent="0.25">
      <c r="A182" s="565"/>
      <c r="B182" s="570"/>
      <c r="C182" s="571"/>
      <c r="D182" s="571"/>
      <c r="E182" s="571"/>
      <c r="F182" s="571"/>
      <c r="G182" s="571"/>
      <c r="H182" s="571"/>
      <c r="I182" s="571"/>
      <c r="J182" s="571"/>
      <c r="K182" s="571"/>
      <c r="L182" s="571"/>
      <c r="M182" s="572"/>
      <c r="N182" s="574"/>
    </row>
    <row r="183" spans="1:14" ht="15" customHeight="1" x14ac:dyDescent="0.25">
      <c r="A183" s="565"/>
      <c r="B183" s="570"/>
      <c r="C183" s="571"/>
      <c r="D183" s="571"/>
      <c r="E183" s="571"/>
      <c r="F183" s="571"/>
      <c r="G183" s="571"/>
      <c r="H183" s="571"/>
      <c r="I183" s="571"/>
      <c r="J183" s="571"/>
      <c r="K183" s="571"/>
      <c r="L183" s="571"/>
      <c r="M183" s="572"/>
      <c r="N183" s="574"/>
    </row>
    <row r="184" spans="1:14" ht="15" customHeight="1" x14ac:dyDescent="0.25">
      <c r="A184" s="565"/>
      <c r="B184" s="570"/>
      <c r="C184" s="571"/>
      <c r="D184" s="571"/>
      <c r="E184" s="571"/>
      <c r="F184" s="571"/>
      <c r="G184" s="571"/>
      <c r="H184" s="571"/>
      <c r="I184" s="571"/>
      <c r="J184" s="571"/>
      <c r="K184" s="571"/>
      <c r="L184" s="571"/>
      <c r="M184" s="572"/>
      <c r="N184" s="574"/>
    </row>
    <row r="185" spans="1:14" ht="15" customHeight="1" x14ac:dyDescent="0.25">
      <c r="A185" s="565"/>
      <c r="B185" s="570"/>
      <c r="C185" s="571"/>
      <c r="D185" s="571"/>
      <c r="E185" s="571"/>
      <c r="F185" s="571"/>
      <c r="G185" s="571"/>
      <c r="H185" s="571"/>
      <c r="I185" s="571"/>
      <c r="J185" s="571"/>
      <c r="K185" s="571"/>
      <c r="L185" s="571"/>
      <c r="M185" s="572"/>
      <c r="N185" s="574"/>
    </row>
    <row r="186" spans="1:14" ht="15" customHeight="1" x14ac:dyDescent="0.25">
      <c r="A186" s="565"/>
      <c r="B186" s="570"/>
      <c r="C186" s="571"/>
      <c r="D186" s="571"/>
      <c r="E186" s="571"/>
      <c r="F186" s="571"/>
      <c r="G186" s="571"/>
      <c r="H186" s="571"/>
      <c r="I186" s="571"/>
      <c r="J186" s="571"/>
      <c r="K186" s="571"/>
      <c r="L186" s="571"/>
      <c r="M186" s="572"/>
      <c r="N186" s="574"/>
    </row>
    <row r="187" spans="1:14" ht="15" customHeight="1" x14ac:dyDescent="0.25">
      <c r="A187" s="565"/>
      <c r="B187" s="570"/>
      <c r="C187" s="571"/>
      <c r="D187" s="571"/>
      <c r="E187" s="571"/>
      <c r="F187" s="571"/>
      <c r="G187" s="571"/>
      <c r="H187" s="571"/>
      <c r="I187" s="571"/>
      <c r="J187" s="571"/>
      <c r="K187" s="571"/>
      <c r="L187" s="571"/>
      <c r="M187" s="572"/>
      <c r="N187" s="574"/>
    </row>
    <row r="188" spans="1:14" ht="15.75" customHeight="1" thickBot="1" x14ac:dyDescent="0.3">
      <c r="A188" s="566"/>
      <c r="B188" s="570"/>
      <c r="C188" s="571"/>
      <c r="D188" s="571"/>
      <c r="E188" s="571"/>
      <c r="F188" s="571"/>
      <c r="G188" s="571"/>
      <c r="H188" s="571"/>
      <c r="I188" s="571"/>
      <c r="J188" s="571"/>
      <c r="K188" s="571"/>
      <c r="L188" s="571"/>
      <c r="M188" s="572"/>
      <c r="N188" s="575"/>
    </row>
    <row r="189" spans="1:14" ht="15" customHeight="1" x14ac:dyDescent="0.25">
      <c r="A189" s="564">
        <v>9</v>
      </c>
      <c r="B189" s="567"/>
      <c r="C189" s="568"/>
      <c r="D189" s="568"/>
      <c r="E189" s="568"/>
      <c r="F189" s="568"/>
      <c r="G189" s="568"/>
      <c r="H189" s="568"/>
      <c r="I189" s="568"/>
      <c r="J189" s="568"/>
      <c r="K189" s="568"/>
      <c r="L189" s="568"/>
      <c r="M189" s="569"/>
      <c r="N189" s="573" t="str">
        <f>VLOOKUP(A189,'LISTA DE OFERENTES'!$A$4:$B$70,2,FALSE)</f>
        <v>CONSORCIO SANTA MARTA 03</v>
      </c>
    </row>
    <row r="190" spans="1:14" ht="15" customHeight="1" x14ac:dyDescent="0.25">
      <c r="A190" s="565"/>
      <c r="B190" s="570"/>
      <c r="C190" s="571"/>
      <c r="D190" s="571"/>
      <c r="E190" s="571"/>
      <c r="F190" s="571"/>
      <c r="G190" s="571"/>
      <c r="H190" s="571"/>
      <c r="I190" s="571"/>
      <c r="J190" s="571"/>
      <c r="K190" s="571"/>
      <c r="L190" s="571"/>
      <c r="M190" s="572"/>
      <c r="N190" s="574"/>
    </row>
    <row r="191" spans="1:14" ht="15" customHeight="1" x14ac:dyDescent="0.25">
      <c r="A191" s="565"/>
      <c r="B191" s="570"/>
      <c r="C191" s="571"/>
      <c r="D191" s="571"/>
      <c r="E191" s="571"/>
      <c r="F191" s="571"/>
      <c r="G191" s="571"/>
      <c r="H191" s="571"/>
      <c r="I191" s="571"/>
      <c r="J191" s="571"/>
      <c r="K191" s="571"/>
      <c r="L191" s="571"/>
      <c r="M191" s="572"/>
      <c r="N191" s="574"/>
    </row>
    <row r="192" spans="1:14" ht="15" customHeight="1" x14ac:dyDescent="0.25">
      <c r="A192" s="565"/>
      <c r="B192" s="570"/>
      <c r="C192" s="571"/>
      <c r="D192" s="571"/>
      <c r="E192" s="571"/>
      <c r="F192" s="571"/>
      <c r="G192" s="571"/>
      <c r="H192" s="571"/>
      <c r="I192" s="571"/>
      <c r="J192" s="571"/>
      <c r="K192" s="571"/>
      <c r="L192" s="571"/>
      <c r="M192" s="572"/>
      <c r="N192" s="574"/>
    </row>
    <row r="193" spans="1:14" ht="15" customHeight="1" x14ac:dyDescent="0.25">
      <c r="A193" s="565"/>
      <c r="B193" s="570"/>
      <c r="C193" s="571"/>
      <c r="D193" s="571"/>
      <c r="E193" s="571"/>
      <c r="F193" s="571"/>
      <c r="G193" s="571"/>
      <c r="H193" s="571"/>
      <c r="I193" s="571"/>
      <c r="J193" s="571"/>
      <c r="K193" s="571"/>
      <c r="L193" s="571"/>
      <c r="M193" s="572"/>
      <c r="N193" s="574"/>
    </row>
    <row r="194" spans="1:14" ht="15" customHeight="1" x14ac:dyDescent="0.25">
      <c r="A194" s="565"/>
      <c r="B194" s="570"/>
      <c r="C194" s="571"/>
      <c r="D194" s="571"/>
      <c r="E194" s="571"/>
      <c r="F194" s="571"/>
      <c r="G194" s="571"/>
      <c r="H194" s="571"/>
      <c r="I194" s="571"/>
      <c r="J194" s="571"/>
      <c r="K194" s="571"/>
      <c r="L194" s="571"/>
      <c r="M194" s="572"/>
      <c r="N194" s="574"/>
    </row>
    <row r="195" spans="1:14" ht="15" customHeight="1" x14ac:dyDescent="0.25">
      <c r="A195" s="565"/>
      <c r="B195" s="570"/>
      <c r="C195" s="571"/>
      <c r="D195" s="571"/>
      <c r="E195" s="571"/>
      <c r="F195" s="571"/>
      <c r="G195" s="571"/>
      <c r="H195" s="571"/>
      <c r="I195" s="571"/>
      <c r="J195" s="571"/>
      <c r="K195" s="571"/>
      <c r="L195" s="571"/>
      <c r="M195" s="572"/>
      <c r="N195" s="574"/>
    </row>
    <row r="196" spans="1:14" ht="15" customHeight="1" x14ac:dyDescent="0.25">
      <c r="A196" s="565"/>
      <c r="B196" s="570"/>
      <c r="C196" s="571"/>
      <c r="D196" s="571"/>
      <c r="E196" s="571"/>
      <c r="F196" s="571"/>
      <c r="G196" s="571"/>
      <c r="H196" s="571"/>
      <c r="I196" s="571"/>
      <c r="J196" s="571"/>
      <c r="K196" s="571"/>
      <c r="L196" s="571"/>
      <c r="M196" s="572"/>
      <c r="N196" s="574"/>
    </row>
    <row r="197" spans="1:14" ht="15" customHeight="1" x14ac:dyDescent="0.25">
      <c r="A197" s="565"/>
      <c r="B197" s="570"/>
      <c r="C197" s="571"/>
      <c r="D197" s="571"/>
      <c r="E197" s="571"/>
      <c r="F197" s="571"/>
      <c r="G197" s="571"/>
      <c r="H197" s="571"/>
      <c r="I197" s="571"/>
      <c r="J197" s="571"/>
      <c r="K197" s="571"/>
      <c r="L197" s="571"/>
      <c r="M197" s="572"/>
      <c r="N197" s="574"/>
    </row>
    <row r="198" spans="1:14" ht="15" customHeight="1" x14ac:dyDescent="0.25">
      <c r="A198" s="565"/>
      <c r="B198" s="570"/>
      <c r="C198" s="571"/>
      <c r="D198" s="571"/>
      <c r="E198" s="571"/>
      <c r="F198" s="571"/>
      <c r="G198" s="571"/>
      <c r="H198" s="571"/>
      <c r="I198" s="571"/>
      <c r="J198" s="571"/>
      <c r="K198" s="571"/>
      <c r="L198" s="571"/>
      <c r="M198" s="572"/>
      <c r="N198" s="574"/>
    </row>
    <row r="199" spans="1:14" ht="15" customHeight="1" x14ac:dyDescent="0.25">
      <c r="A199" s="565"/>
      <c r="B199" s="570"/>
      <c r="C199" s="571"/>
      <c r="D199" s="571"/>
      <c r="E199" s="571"/>
      <c r="F199" s="571"/>
      <c r="G199" s="571"/>
      <c r="H199" s="571"/>
      <c r="I199" s="571"/>
      <c r="J199" s="571"/>
      <c r="K199" s="571"/>
      <c r="L199" s="571"/>
      <c r="M199" s="572"/>
      <c r="N199" s="574"/>
    </row>
    <row r="200" spans="1:14" ht="15" customHeight="1" x14ac:dyDescent="0.25">
      <c r="A200" s="565"/>
      <c r="B200" s="570"/>
      <c r="C200" s="571"/>
      <c r="D200" s="571"/>
      <c r="E200" s="571"/>
      <c r="F200" s="571"/>
      <c r="G200" s="571"/>
      <c r="H200" s="571"/>
      <c r="I200" s="571"/>
      <c r="J200" s="571"/>
      <c r="K200" s="571"/>
      <c r="L200" s="571"/>
      <c r="M200" s="572"/>
      <c r="N200" s="574"/>
    </row>
    <row r="201" spans="1:14" ht="15" customHeight="1" x14ac:dyDescent="0.25">
      <c r="A201" s="565"/>
      <c r="B201" s="570"/>
      <c r="C201" s="571"/>
      <c r="D201" s="571"/>
      <c r="E201" s="571"/>
      <c r="F201" s="571"/>
      <c r="G201" s="571"/>
      <c r="H201" s="571"/>
      <c r="I201" s="571"/>
      <c r="J201" s="571"/>
      <c r="K201" s="571"/>
      <c r="L201" s="571"/>
      <c r="M201" s="572"/>
      <c r="N201" s="574"/>
    </row>
    <row r="202" spans="1:14" ht="15" customHeight="1" x14ac:dyDescent="0.25">
      <c r="A202" s="565"/>
      <c r="B202" s="570"/>
      <c r="C202" s="571"/>
      <c r="D202" s="571"/>
      <c r="E202" s="571"/>
      <c r="F202" s="571"/>
      <c r="G202" s="571"/>
      <c r="H202" s="571"/>
      <c r="I202" s="571"/>
      <c r="J202" s="571"/>
      <c r="K202" s="571"/>
      <c r="L202" s="571"/>
      <c r="M202" s="572"/>
      <c r="N202" s="574"/>
    </row>
    <row r="203" spans="1:14" ht="15" customHeight="1" x14ac:dyDescent="0.25">
      <c r="A203" s="565"/>
      <c r="B203" s="570"/>
      <c r="C203" s="571"/>
      <c r="D203" s="571"/>
      <c r="E203" s="571"/>
      <c r="F203" s="571"/>
      <c r="G203" s="571"/>
      <c r="H203" s="571"/>
      <c r="I203" s="571"/>
      <c r="J203" s="571"/>
      <c r="K203" s="571"/>
      <c r="L203" s="571"/>
      <c r="M203" s="572"/>
      <c r="N203" s="574"/>
    </row>
    <row r="204" spans="1:14" ht="15" customHeight="1" x14ac:dyDescent="0.25">
      <c r="A204" s="565"/>
      <c r="B204" s="570"/>
      <c r="C204" s="571"/>
      <c r="D204" s="571"/>
      <c r="E204" s="571"/>
      <c r="F204" s="571"/>
      <c r="G204" s="571"/>
      <c r="H204" s="571"/>
      <c r="I204" s="571"/>
      <c r="J204" s="571"/>
      <c r="K204" s="571"/>
      <c r="L204" s="571"/>
      <c r="M204" s="572"/>
      <c r="N204" s="574"/>
    </row>
    <row r="205" spans="1:14" ht="15" customHeight="1" x14ac:dyDescent="0.25">
      <c r="A205" s="565"/>
      <c r="B205" s="570"/>
      <c r="C205" s="571"/>
      <c r="D205" s="571"/>
      <c r="E205" s="571"/>
      <c r="F205" s="571"/>
      <c r="G205" s="571"/>
      <c r="H205" s="571"/>
      <c r="I205" s="571"/>
      <c r="J205" s="571"/>
      <c r="K205" s="571"/>
      <c r="L205" s="571"/>
      <c r="M205" s="572"/>
      <c r="N205" s="574"/>
    </row>
    <row r="206" spans="1:14" ht="15" customHeight="1" x14ac:dyDescent="0.25">
      <c r="A206" s="565"/>
      <c r="B206" s="570"/>
      <c r="C206" s="571"/>
      <c r="D206" s="571"/>
      <c r="E206" s="571"/>
      <c r="F206" s="571"/>
      <c r="G206" s="571"/>
      <c r="H206" s="571"/>
      <c r="I206" s="571"/>
      <c r="J206" s="571"/>
      <c r="K206" s="571"/>
      <c r="L206" s="571"/>
      <c r="M206" s="572"/>
      <c r="N206" s="574"/>
    </row>
    <row r="207" spans="1:14" ht="15" customHeight="1" x14ac:dyDescent="0.25">
      <c r="A207" s="565"/>
      <c r="B207" s="570"/>
      <c r="C207" s="571"/>
      <c r="D207" s="571"/>
      <c r="E207" s="571"/>
      <c r="F207" s="571"/>
      <c r="G207" s="571"/>
      <c r="H207" s="571"/>
      <c r="I207" s="571"/>
      <c r="J207" s="571"/>
      <c r="K207" s="571"/>
      <c r="L207" s="571"/>
      <c r="M207" s="572"/>
      <c r="N207" s="574"/>
    </row>
    <row r="208" spans="1:14" ht="15" customHeight="1" x14ac:dyDescent="0.25">
      <c r="A208" s="565"/>
      <c r="B208" s="570"/>
      <c r="C208" s="571"/>
      <c r="D208" s="571"/>
      <c r="E208" s="571"/>
      <c r="F208" s="571"/>
      <c r="G208" s="571"/>
      <c r="H208" s="571"/>
      <c r="I208" s="571"/>
      <c r="J208" s="571"/>
      <c r="K208" s="571"/>
      <c r="L208" s="571"/>
      <c r="M208" s="572"/>
      <c r="N208" s="574"/>
    </row>
    <row r="209" spans="1:15" ht="15" customHeight="1" x14ac:dyDescent="0.25">
      <c r="A209" s="565"/>
      <c r="B209" s="570"/>
      <c r="C209" s="571"/>
      <c r="D209" s="571"/>
      <c r="E209" s="571"/>
      <c r="F209" s="571"/>
      <c r="G209" s="571"/>
      <c r="H209" s="571"/>
      <c r="I209" s="571"/>
      <c r="J209" s="571"/>
      <c r="K209" s="571"/>
      <c r="L209" s="571"/>
      <c r="M209" s="572"/>
      <c r="N209" s="574"/>
    </row>
    <row r="210" spans="1:15" ht="15" customHeight="1" x14ac:dyDescent="0.25">
      <c r="A210" s="565"/>
      <c r="B210" s="570"/>
      <c r="C210" s="571"/>
      <c r="D210" s="571"/>
      <c r="E210" s="571"/>
      <c r="F210" s="571"/>
      <c r="G210" s="571"/>
      <c r="H210" s="571"/>
      <c r="I210" s="571"/>
      <c r="J210" s="571"/>
      <c r="K210" s="571"/>
      <c r="L210" s="571"/>
      <c r="M210" s="572"/>
      <c r="N210" s="574"/>
    </row>
    <row r="211" spans="1:15" ht="15.75" customHeight="1" x14ac:dyDescent="0.25">
      <c r="A211" s="566"/>
      <c r="B211" s="596"/>
      <c r="C211" s="597"/>
      <c r="D211" s="597"/>
      <c r="E211" s="597"/>
      <c r="F211" s="597"/>
      <c r="G211" s="597"/>
      <c r="H211" s="597"/>
      <c r="I211" s="597"/>
      <c r="J211" s="597"/>
      <c r="K211" s="597"/>
      <c r="L211" s="597"/>
      <c r="M211" s="598"/>
      <c r="N211" s="575"/>
    </row>
    <row r="212" spans="1:15" ht="15" customHeight="1" x14ac:dyDescent="0.25">
      <c r="A212" s="605">
        <v>10</v>
      </c>
      <c r="B212" s="567"/>
      <c r="C212" s="568"/>
      <c r="D212" s="568"/>
      <c r="E212" s="568"/>
      <c r="F212" s="568"/>
      <c r="G212" s="568"/>
      <c r="H212" s="568"/>
      <c r="I212" s="568"/>
      <c r="J212" s="568"/>
      <c r="K212" s="568"/>
      <c r="L212" s="568"/>
      <c r="M212" s="569"/>
      <c r="N212" s="573" t="str">
        <f>VLOOKUP(A212,'LISTA DE OFERENTES'!$A$4:$B$70,2,FALSE)</f>
        <v>CONSORCIO CONSTRUCTORES DEL OCCIDENTE</v>
      </c>
    </row>
    <row r="213" spans="1:15" ht="15" customHeight="1" x14ac:dyDescent="0.25">
      <c r="A213" s="606"/>
      <c r="B213" s="570"/>
      <c r="C213" s="571"/>
      <c r="D213" s="571"/>
      <c r="E213" s="571"/>
      <c r="F213" s="571"/>
      <c r="G213" s="571"/>
      <c r="H213" s="571"/>
      <c r="I213" s="571"/>
      <c r="J213" s="571"/>
      <c r="K213" s="571"/>
      <c r="L213" s="571"/>
      <c r="M213" s="572"/>
      <c r="N213" s="574"/>
    </row>
    <row r="214" spans="1:15" ht="15" customHeight="1" x14ac:dyDescent="0.25">
      <c r="A214" s="606"/>
      <c r="B214" s="570"/>
      <c r="C214" s="571"/>
      <c r="D214" s="571"/>
      <c r="E214" s="571"/>
      <c r="F214" s="571"/>
      <c r="G214" s="571"/>
      <c r="H214" s="571"/>
      <c r="I214" s="571"/>
      <c r="J214" s="571"/>
      <c r="K214" s="571"/>
      <c r="L214" s="571"/>
      <c r="M214" s="572"/>
      <c r="N214" s="574"/>
      <c r="O214" s="254"/>
    </row>
    <row r="215" spans="1:15" ht="15" customHeight="1" x14ac:dyDescent="0.25">
      <c r="A215" s="606"/>
      <c r="B215" s="570"/>
      <c r="C215" s="571"/>
      <c r="D215" s="571"/>
      <c r="E215" s="571"/>
      <c r="F215" s="571"/>
      <c r="G215" s="571"/>
      <c r="H215" s="571"/>
      <c r="I215" s="571"/>
      <c r="J215" s="571"/>
      <c r="K215" s="571"/>
      <c r="L215" s="571"/>
      <c r="M215" s="572"/>
      <c r="N215" s="574"/>
      <c r="O215" s="254"/>
    </row>
    <row r="216" spans="1:15" ht="15" customHeight="1" x14ac:dyDescent="0.25">
      <c r="A216" s="606"/>
      <c r="B216" s="570"/>
      <c r="C216" s="571"/>
      <c r="D216" s="571"/>
      <c r="E216" s="571"/>
      <c r="F216" s="571"/>
      <c r="G216" s="571"/>
      <c r="H216" s="571"/>
      <c r="I216" s="571"/>
      <c r="J216" s="571"/>
      <c r="K216" s="571"/>
      <c r="L216" s="571"/>
      <c r="M216" s="572"/>
      <c r="N216" s="574"/>
      <c r="O216" s="254"/>
    </row>
    <row r="217" spans="1:15" ht="15" customHeight="1" x14ac:dyDescent="0.25">
      <c r="A217" s="606"/>
      <c r="B217" s="570"/>
      <c r="C217" s="571"/>
      <c r="D217" s="571"/>
      <c r="E217" s="571"/>
      <c r="F217" s="571"/>
      <c r="G217" s="571"/>
      <c r="H217" s="571"/>
      <c r="I217" s="571"/>
      <c r="J217" s="571"/>
      <c r="K217" s="571"/>
      <c r="L217" s="571"/>
      <c r="M217" s="572"/>
      <c r="N217" s="574"/>
    </row>
    <row r="218" spans="1:15" ht="15" customHeight="1" x14ac:dyDescent="0.25">
      <c r="A218" s="606"/>
      <c r="B218" s="570"/>
      <c r="C218" s="571"/>
      <c r="D218" s="571"/>
      <c r="E218" s="571"/>
      <c r="F218" s="571"/>
      <c r="G218" s="571"/>
      <c r="H218" s="571"/>
      <c r="I218" s="571"/>
      <c r="J218" s="571"/>
      <c r="K218" s="571"/>
      <c r="L218" s="571"/>
      <c r="M218" s="572"/>
      <c r="N218" s="574"/>
    </row>
    <row r="219" spans="1:15" ht="15" customHeight="1" x14ac:dyDescent="0.25">
      <c r="A219" s="606"/>
      <c r="B219" s="570"/>
      <c r="C219" s="571"/>
      <c r="D219" s="571"/>
      <c r="E219" s="571"/>
      <c r="F219" s="571"/>
      <c r="G219" s="571"/>
      <c r="H219" s="571"/>
      <c r="I219" s="571"/>
      <c r="J219" s="571"/>
      <c r="K219" s="571"/>
      <c r="L219" s="571"/>
      <c r="M219" s="572"/>
      <c r="N219" s="574"/>
    </row>
    <row r="220" spans="1:15" ht="15" customHeight="1" x14ac:dyDescent="0.25">
      <c r="A220" s="606"/>
      <c r="B220" s="570"/>
      <c r="C220" s="571"/>
      <c r="D220" s="571"/>
      <c r="E220" s="571"/>
      <c r="F220" s="571"/>
      <c r="G220" s="571"/>
      <c r="H220" s="571"/>
      <c r="I220" s="571"/>
      <c r="J220" s="571"/>
      <c r="K220" s="571"/>
      <c r="L220" s="571"/>
      <c r="M220" s="572"/>
      <c r="N220" s="574"/>
    </row>
    <row r="221" spans="1:15" ht="15" customHeight="1" x14ac:dyDescent="0.25">
      <c r="A221" s="606"/>
      <c r="B221" s="570"/>
      <c r="C221" s="571"/>
      <c r="D221" s="571"/>
      <c r="E221" s="571"/>
      <c r="F221" s="571"/>
      <c r="G221" s="571"/>
      <c r="H221" s="571"/>
      <c r="I221" s="571"/>
      <c r="J221" s="571"/>
      <c r="K221" s="571"/>
      <c r="L221" s="571"/>
      <c r="M221" s="572"/>
      <c r="N221" s="574"/>
    </row>
    <row r="222" spans="1:15" ht="15" customHeight="1" x14ac:dyDescent="0.25">
      <c r="A222" s="606"/>
      <c r="B222" s="570"/>
      <c r="C222" s="571"/>
      <c r="D222" s="571"/>
      <c r="E222" s="571"/>
      <c r="F222" s="571"/>
      <c r="G222" s="571"/>
      <c r="H222" s="571"/>
      <c r="I222" s="571"/>
      <c r="J222" s="571"/>
      <c r="K222" s="571"/>
      <c r="L222" s="571"/>
      <c r="M222" s="572"/>
      <c r="N222" s="574"/>
    </row>
    <row r="223" spans="1:15" ht="15" customHeight="1" x14ac:dyDescent="0.25">
      <c r="A223" s="606"/>
      <c r="B223" s="570"/>
      <c r="C223" s="571"/>
      <c r="D223" s="571"/>
      <c r="E223" s="571"/>
      <c r="F223" s="571"/>
      <c r="G223" s="571"/>
      <c r="H223" s="571"/>
      <c r="I223" s="571"/>
      <c r="J223" s="571"/>
      <c r="K223" s="571"/>
      <c r="L223" s="571"/>
      <c r="M223" s="572"/>
      <c r="N223" s="574"/>
    </row>
    <row r="224" spans="1:15" ht="15" customHeight="1" x14ac:dyDescent="0.25">
      <c r="A224" s="606"/>
      <c r="B224" s="570"/>
      <c r="C224" s="571"/>
      <c r="D224" s="571"/>
      <c r="E224" s="571"/>
      <c r="F224" s="571"/>
      <c r="G224" s="571"/>
      <c r="H224" s="571"/>
      <c r="I224" s="571"/>
      <c r="J224" s="571"/>
      <c r="K224" s="571"/>
      <c r="L224" s="571"/>
      <c r="M224" s="572"/>
      <c r="N224" s="574"/>
    </row>
    <row r="225" spans="1:15" ht="15" customHeight="1" x14ac:dyDescent="0.25">
      <c r="A225" s="606"/>
      <c r="B225" s="570"/>
      <c r="C225" s="571"/>
      <c r="D225" s="571"/>
      <c r="E225" s="571"/>
      <c r="F225" s="571"/>
      <c r="G225" s="571"/>
      <c r="H225" s="571"/>
      <c r="I225" s="571"/>
      <c r="J225" s="571"/>
      <c r="K225" s="571"/>
      <c r="L225" s="571"/>
      <c r="M225" s="572"/>
      <c r="N225" s="574"/>
    </row>
    <row r="226" spans="1:15" ht="15" customHeight="1" x14ac:dyDescent="0.25">
      <c r="A226" s="606"/>
      <c r="B226" s="570"/>
      <c r="C226" s="571"/>
      <c r="D226" s="571"/>
      <c r="E226" s="571"/>
      <c r="F226" s="571"/>
      <c r="G226" s="571"/>
      <c r="H226" s="571"/>
      <c r="I226" s="571"/>
      <c r="J226" s="571"/>
      <c r="K226" s="571"/>
      <c r="L226" s="571"/>
      <c r="M226" s="572"/>
      <c r="N226" s="574"/>
    </row>
    <row r="227" spans="1:15" ht="15" customHeight="1" x14ac:dyDescent="0.25">
      <c r="A227" s="606"/>
      <c r="B227" s="570"/>
      <c r="C227" s="571"/>
      <c r="D227" s="571"/>
      <c r="E227" s="571"/>
      <c r="F227" s="571"/>
      <c r="G227" s="571"/>
      <c r="H227" s="571"/>
      <c r="I227" s="571"/>
      <c r="J227" s="571"/>
      <c r="K227" s="571"/>
      <c r="L227" s="571"/>
      <c r="M227" s="572"/>
      <c r="N227" s="574"/>
    </row>
    <row r="228" spans="1:15" ht="15" customHeight="1" x14ac:dyDescent="0.25">
      <c r="A228" s="606"/>
      <c r="B228" s="570"/>
      <c r="C228" s="571"/>
      <c r="D228" s="571"/>
      <c r="E228" s="571"/>
      <c r="F228" s="571"/>
      <c r="G228" s="571"/>
      <c r="H228" s="571"/>
      <c r="I228" s="571"/>
      <c r="J228" s="571"/>
      <c r="K228" s="571"/>
      <c r="L228" s="571"/>
      <c r="M228" s="572"/>
      <c r="N228" s="574"/>
    </row>
    <row r="229" spans="1:15" ht="15" customHeight="1" x14ac:dyDescent="0.25">
      <c r="A229" s="606"/>
      <c r="B229" s="570"/>
      <c r="C229" s="571"/>
      <c r="D229" s="571"/>
      <c r="E229" s="571"/>
      <c r="F229" s="571"/>
      <c r="G229" s="571"/>
      <c r="H229" s="571"/>
      <c r="I229" s="571"/>
      <c r="J229" s="571"/>
      <c r="K229" s="571"/>
      <c r="L229" s="571"/>
      <c r="M229" s="572"/>
      <c r="N229" s="574"/>
    </row>
    <row r="230" spans="1:15" ht="15" customHeight="1" x14ac:dyDescent="0.25">
      <c r="A230" s="606"/>
      <c r="B230" s="570"/>
      <c r="C230" s="571"/>
      <c r="D230" s="571"/>
      <c r="E230" s="571"/>
      <c r="F230" s="571"/>
      <c r="G230" s="571"/>
      <c r="H230" s="571"/>
      <c r="I230" s="571"/>
      <c r="J230" s="571"/>
      <c r="K230" s="571"/>
      <c r="L230" s="571"/>
      <c r="M230" s="572"/>
      <c r="N230" s="574"/>
    </row>
    <row r="231" spans="1:15" ht="15" customHeight="1" x14ac:dyDescent="0.25">
      <c r="A231" s="606"/>
      <c r="B231" s="570"/>
      <c r="C231" s="571"/>
      <c r="D231" s="571"/>
      <c r="E231" s="571"/>
      <c r="F231" s="571"/>
      <c r="G231" s="571"/>
      <c r="H231" s="571"/>
      <c r="I231" s="571"/>
      <c r="J231" s="571"/>
      <c r="K231" s="571"/>
      <c r="L231" s="571"/>
      <c r="M231" s="572"/>
      <c r="N231" s="574"/>
    </row>
    <row r="232" spans="1:15" ht="15" customHeight="1" x14ac:dyDescent="0.25">
      <c r="A232" s="606"/>
      <c r="B232" s="570"/>
      <c r="C232" s="571"/>
      <c r="D232" s="571"/>
      <c r="E232" s="571"/>
      <c r="F232" s="571"/>
      <c r="G232" s="571"/>
      <c r="H232" s="571"/>
      <c r="I232" s="571"/>
      <c r="J232" s="571"/>
      <c r="K232" s="571"/>
      <c r="L232" s="571"/>
      <c r="M232" s="572"/>
      <c r="N232" s="574"/>
    </row>
    <row r="233" spans="1:15" ht="15" customHeight="1" x14ac:dyDescent="0.25">
      <c r="A233" s="606"/>
      <c r="B233" s="570"/>
      <c r="C233" s="571"/>
      <c r="D233" s="571"/>
      <c r="E233" s="571"/>
      <c r="F233" s="571"/>
      <c r="G233" s="571"/>
      <c r="H233" s="571"/>
      <c r="I233" s="571"/>
      <c r="J233" s="571"/>
      <c r="K233" s="571"/>
      <c r="L233" s="571"/>
      <c r="M233" s="572"/>
      <c r="N233" s="574"/>
    </row>
    <row r="234" spans="1:15" ht="15.75" customHeight="1" x14ac:dyDescent="0.25">
      <c r="A234" s="607"/>
      <c r="B234" s="596"/>
      <c r="C234" s="597"/>
      <c r="D234" s="597"/>
      <c r="E234" s="597"/>
      <c r="F234" s="597"/>
      <c r="G234" s="597"/>
      <c r="H234" s="597"/>
      <c r="I234" s="597"/>
      <c r="J234" s="597"/>
      <c r="K234" s="597"/>
      <c r="L234" s="597"/>
      <c r="M234" s="598"/>
      <c r="N234" s="575"/>
    </row>
    <row r="235" spans="1:15" ht="15" customHeight="1" x14ac:dyDescent="0.25">
      <c r="A235" s="564">
        <v>11</v>
      </c>
      <c r="B235" s="567"/>
      <c r="C235" s="568"/>
      <c r="D235" s="568"/>
      <c r="E235" s="568"/>
      <c r="F235" s="568"/>
      <c r="G235" s="568"/>
      <c r="H235" s="568"/>
      <c r="I235" s="568"/>
      <c r="J235" s="568"/>
      <c r="K235" s="568"/>
      <c r="L235" s="568"/>
      <c r="M235" s="569"/>
      <c r="N235" s="573" t="str">
        <f>VLOOKUP(A235,'LISTA DE OFERENTES'!$A$4:$B$70,2,FALSE)</f>
        <v>VISUAR S.A.S</v>
      </c>
    </row>
    <row r="236" spans="1:15" ht="15" customHeight="1" x14ac:dyDescent="0.25">
      <c r="A236" s="565"/>
      <c r="B236" s="570"/>
      <c r="C236" s="571"/>
      <c r="D236" s="571"/>
      <c r="E236" s="571"/>
      <c r="F236" s="571"/>
      <c r="G236" s="571"/>
      <c r="H236" s="571"/>
      <c r="I236" s="571"/>
      <c r="J236" s="571"/>
      <c r="K236" s="571"/>
      <c r="L236" s="571"/>
      <c r="M236" s="572"/>
      <c r="N236" s="574"/>
    </row>
    <row r="237" spans="1:15" ht="15" customHeight="1" x14ac:dyDescent="0.25">
      <c r="A237" s="565"/>
      <c r="B237" s="570"/>
      <c r="C237" s="571"/>
      <c r="D237" s="571"/>
      <c r="E237" s="571"/>
      <c r="F237" s="571"/>
      <c r="G237" s="571"/>
      <c r="H237" s="571"/>
      <c r="I237" s="571"/>
      <c r="J237" s="571"/>
      <c r="K237" s="571"/>
      <c r="L237" s="571"/>
      <c r="M237" s="572"/>
      <c r="N237" s="574"/>
    </row>
    <row r="238" spans="1:15" ht="15" customHeight="1" x14ac:dyDescent="0.25">
      <c r="A238" s="565"/>
      <c r="B238" s="570"/>
      <c r="C238" s="571"/>
      <c r="D238" s="571"/>
      <c r="E238" s="571"/>
      <c r="F238" s="571"/>
      <c r="G238" s="571"/>
      <c r="H238" s="571"/>
      <c r="I238" s="571"/>
      <c r="J238" s="571"/>
      <c r="K238" s="571"/>
      <c r="L238" s="571"/>
      <c r="M238" s="572"/>
      <c r="N238" s="574"/>
      <c r="O238" s="254"/>
    </row>
    <row r="239" spans="1:15" ht="15" customHeight="1" x14ac:dyDescent="0.25">
      <c r="A239" s="565"/>
      <c r="B239" s="570"/>
      <c r="C239" s="571"/>
      <c r="D239" s="571"/>
      <c r="E239" s="571"/>
      <c r="F239" s="571"/>
      <c r="G239" s="571"/>
      <c r="H239" s="571"/>
      <c r="I239" s="571"/>
      <c r="J239" s="571"/>
      <c r="K239" s="571"/>
      <c r="L239" s="571"/>
      <c r="M239" s="572"/>
      <c r="N239" s="574"/>
    </row>
    <row r="240" spans="1:15" ht="15" customHeight="1" x14ac:dyDescent="0.25">
      <c r="A240" s="565"/>
      <c r="B240" s="570"/>
      <c r="C240" s="571"/>
      <c r="D240" s="571"/>
      <c r="E240" s="571"/>
      <c r="F240" s="571"/>
      <c r="G240" s="571"/>
      <c r="H240" s="571"/>
      <c r="I240" s="571"/>
      <c r="J240" s="571"/>
      <c r="K240" s="571"/>
      <c r="L240" s="571"/>
      <c r="M240" s="572"/>
      <c r="N240" s="574"/>
    </row>
    <row r="241" spans="1:14" ht="15" customHeight="1" x14ac:dyDescent="0.25">
      <c r="A241" s="565"/>
      <c r="B241" s="570"/>
      <c r="C241" s="571"/>
      <c r="D241" s="571"/>
      <c r="E241" s="571"/>
      <c r="F241" s="571"/>
      <c r="G241" s="571"/>
      <c r="H241" s="571"/>
      <c r="I241" s="571"/>
      <c r="J241" s="571"/>
      <c r="K241" s="571"/>
      <c r="L241" s="571"/>
      <c r="M241" s="572"/>
      <c r="N241" s="574"/>
    </row>
    <row r="242" spans="1:14" ht="15" customHeight="1" x14ac:dyDescent="0.25">
      <c r="A242" s="565"/>
      <c r="B242" s="570"/>
      <c r="C242" s="571"/>
      <c r="D242" s="571"/>
      <c r="E242" s="571"/>
      <c r="F242" s="571"/>
      <c r="G242" s="571"/>
      <c r="H242" s="571"/>
      <c r="I242" s="571"/>
      <c r="J242" s="571"/>
      <c r="K242" s="571"/>
      <c r="L242" s="571"/>
      <c r="M242" s="572"/>
      <c r="N242" s="574"/>
    </row>
    <row r="243" spans="1:14" ht="15" customHeight="1" x14ac:dyDescent="0.25">
      <c r="A243" s="565"/>
      <c r="B243" s="570"/>
      <c r="C243" s="571"/>
      <c r="D243" s="571"/>
      <c r="E243" s="571"/>
      <c r="F243" s="571"/>
      <c r="G243" s="571"/>
      <c r="H243" s="571"/>
      <c r="I243" s="571"/>
      <c r="J243" s="571"/>
      <c r="K243" s="571"/>
      <c r="L243" s="571"/>
      <c r="M243" s="572"/>
      <c r="N243" s="574"/>
    </row>
    <row r="244" spans="1:14" ht="15" customHeight="1" x14ac:dyDescent="0.25">
      <c r="A244" s="565"/>
      <c r="B244" s="570"/>
      <c r="C244" s="571"/>
      <c r="D244" s="571"/>
      <c r="E244" s="571"/>
      <c r="F244" s="571"/>
      <c r="G244" s="571"/>
      <c r="H244" s="571"/>
      <c r="I244" s="571"/>
      <c r="J244" s="571"/>
      <c r="K244" s="571"/>
      <c r="L244" s="571"/>
      <c r="M244" s="572"/>
      <c r="N244" s="574"/>
    </row>
    <row r="245" spans="1:14" ht="15" customHeight="1" x14ac:dyDescent="0.25">
      <c r="A245" s="565"/>
      <c r="B245" s="570"/>
      <c r="C245" s="571"/>
      <c r="D245" s="571"/>
      <c r="E245" s="571"/>
      <c r="F245" s="571"/>
      <c r="G245" s="571"/>
      <c r="H245" s="571"/>
      <c r="I245" s="571"/>
      <c r="J245" s="571"/>
      <c r="K245" s="571"/>
      <c r="L245" s="571"/>
      <c r="M245" s="572"/>
      <c r="N245" s="574"/>
    </row>
    <row r="246" spans="1:14" ht="15" customHeight="1" x14ac:dyDescent="0.25">
      <c r="A246" s="565"/>
      <c r="B246" s="570"/>
      <c r="C246" s="571"/>
      <c r="D246" s="571"/>
      <c r="E246" s="571"/>
      <c r="F246" s="571"/>
      <c r="G246" s="571"/>
      <c r="H246" s="571"/>
      <c r="I246" s="571"/>
      <c r="J246" s="571"/>
      <c r="K246" s="571"/>
      <c r="L246" s="571"/>
      <c r="M246" s="572"/>
      <c r="N246" s="574"/>
    </row>
    <row r="247" spans="1:14" ht="15" customHeight="1" x14ac:dyDescent="0.25">
      <c r="A247" s="565"/>
      <c r="B247" s="570"/>
      <c r="C247" s="571"/>
      <c r="D247" s="571"/>
      <c r="E247" s="571"/>
      <c r="F247" s="571"/>
      <c r="G247" s="571"/>
      <c r="H247" s="571"/>
      <c r="I247" s="571"/>
      <c r="J247" s="571"/>
      <c r="K247" s="571"/>
      <c r="L247" s="571"/>
      <c r="M247" s="572"/>
      <c r="N247" s="574"/>
    </row>
    <row r="248" spans="1:14" ht="15" customHeight="1" x14ac:dyDescent="0.25">
      <c r="A248" s="565"/>
      <c r="B248" s="570"/>
      <c r="C248" s="571"/>
      <c r="D248" s="571"/>
      <c r="E248" s="571"/>
      <c r="F248" s="571"/>
      <c r="G248" s="571"/>
      <c r="H248" s="571"/>
      <c r="I248" s="571"/>
      <c r="J248" s="571"/>
      <c r="K248" s="571"/>
      <c r="L248" s="571"/>
      <c r="M248" s="572"/>
      <c r="N248" s="574"/>
    </row>
    <row r="249" spans="1:14" ht="15" customHeight="1" x14ac:dyDescent="0.25">
      <c r="A249" s="565"/>
      <c r="B249" s="570"/>
      <c r="C249" s="571"/>
      <c r="D249" s="571"/>
      <c r="E249" s="571"/>
      <c r="F249" s="571"/>
      <c r="G249" s="571"/>
      <c r="H249" s="571"/>
      <c r="I249" s="571"/>
      <c r="J249" s="571"/>
      <c r="K249" s="571"/>
      <c r="L249" s="571"/>
      <c r="M249" s="572"/>
      <c r="N249" s="574"/>
    </row>
    <row r="250" spans="1:14" ht="15" customHeight="1" x14ac:dyDescent="0.25">
      <c r="A250" s="565"/>
      <c r="B250" s="570"/>
      <c r="C250" s="571"/>
      <c r="D250" s="571"/>
      <c r="E250" s="571"/>
      <c r="F250" s="571"/>
      <c r="G250" s="571"/>
      <c r="H250" s="571"/>
      <c r="I250" s="571"/>
      <c r="J250" s="571"/>
      <c r="K250" s="571"/>
      <c r="L250" s="571"/>
      <c r="M250" s="572"/>
      <c r="N250" s="574"/>
    </row>
    <row r="251" spans="1:14" ht="15" customHeight="1" x14ac:dyDescent="0.25">
      <c r="A251" s="565"/>
      <c r="B251" s="570"/>
      <c r="C251" s="571"/>
      <c r="D251" s="571"/>
      <c r="E251" s="571"/>
      <c r="F251" s="571"/>
      <c r="G251" s="571"/>
      <c r="H251" s="571"/>
      <c r="I251" s="571"/>
      <c r="J251" s="571"/>
      <c r="K251" s="571"/>
      <c r="L251" s="571"/>
      <c r="M251" s="572"/>
      <c r="N251" s="574"/>
    </row>
    <row r="252" spans="1:14" ht="15" customHeight="1" x14ac:dyDescent="0.25">
      <c r="A252" s="565"/>
      <c r="B252" s="570"/>
      <c r="C252" s="571"/>
      <c r="D252" s="571"/>
      <c r="E252" s="571"/>
      <c r="F252" s="571"/>
      <c r="G252" s="571"/>
      <c r="H252" s="571"/>
      <c r="I252" s="571"/>
      <c r="J252" s="571"/>
      <c r="K252" s="571"/>
      <c r="L252" s="571"/>
      <c r="M252" s="572"/>
      <c r="N252" s="574"/>
    </row>
    <row r="253" spans="1:14" ht="15" customHeight="1" x14ac:dyDescent="0.25">
      <c r="A253" s="565"/>
      <c r="B253" s="570"/>
      <c r="C253" s="571"/>
      <c r="D253" s="571"/>
      <c r="E253" s="571"/>
      <c r="F253" s="571"/>
      <c r="G253" s="571"/>
      <c r="H253" s="571"/>
      <c r="I253" s="571"/>
      <c r="J253" s="571"/>
      <c r="K253" s="571"/>
      <c r="L253" s="571"/>
      <c r="M253" s="572"/>
      <c r="N253" s="574"/>
    </row>
    <row r="254" spans="1:14" ht="15" customHeight="1" x14ac:dyDescent="0.25">
      <c r="A254" s="565"/>
      <c r="B254" s="570"/>
      <c r="C254" s="571"/>
      <c r="D254" s="571"/>
      <c r="E254" s="571"/>
      <c r="F254" s="571"/>
      <c r="G254" s="571"/>
      <c r="H254" s="571"/>
      <c r="I254" s="571"/>
      <c r="J254" s="571"/>
      <c r="K254" s="571"/>
      <c r="L254" s="571"/>
      <c r="M254" s="572"/>
      <c r="N254" s="574"/>
    </row>
    <row r="255" spans="1:14" ht="15" customHeight="1" x14ac:dyDescent="0.25">
      <c r="A255" s="565"/>
      <c r="B255" s="570"/>
      <c r="C255" s="571"/>
      <c r="D255" s="571"/>
      <c r="E255" s="571"/>
      <c r="F255" s="571"/>
      <c r="G255" s="571"/>
      <c r="H255" s="571"/>
      <c r="I255" s="571"/>
      <c r="J255" s="571"/>
      <c r="K255" s="571"/>
      <c r="L255" s="571"/>
      <c r="M255" s="572"/>
      <c r="N255" s="574"/>
    </row>
    <row r="256" spans="1:14" ht="15" customHeight="1" x14ac:dyDescent="0.25">
      <c r="A256" s="565"/>
      <c r="B256" s="570"/>
      <c r="C256" s="571"/>
      <c r="D256" s="571"/>
      <c r="E256" s="571"/>
      <c r="F256" s="571"/>
      <c r="G256" s="571"/>
      <c r="H256" s="571"/>
      <c r="I256" s="571"/>
      <c r="J256" s="571"/>
      <c r="K256" s="571"/>
      <c r="L256" s="571"/>
      <c r="M256" s="572"/>
      <c r="N256" s="574"/>
    </row>
    <row r="257" spans="1:14" ht="15.75" customHeight="1" thickBot="1" x14ac:dyDescent="0.3">
      <c r="A257" s="566"/>
      <c r="B257" s="570"/>
      <c r="C257" s="571"/>
      <c r="D257" s="571"/>
      <c r="E257" s="571"/>
      <c r="F257" s="571"/>
      <c r="G257" s="571"/>
      <c r="H257" s="571"/>
      <c r="I257" s="571"/>
      <c r="J257" s="571"/>
      <c r="K257" s="571"/>
      <c r="L257" s="571"/>
      <c r="M257" s="572"/>
      <c r="N257" s="575"/>
    </row>
    <row r="258" spans="1:14" ht="15" customHeight="1" x14ac:dyDescent="0.25">
      <c r="A258" s="564">
        <v>12</v>
      </c>
      <c r="B258" s="585"/>
      <c r="C258" s="568"/>
      <c r="D258" s="568"/>
      <c r="E258" s="568"/>
      <c r="F258" s="568"/>
      <c r="G258" s="568"/>
      <c r="H258" s="568"/>
      <c r="I258" s="568"/>
      <c r="J258" s="568"/>
      <c r="K258" s="568"/>
      <c r="L258" s="568"/>
      <c r="M258" s="569"/>
      <c r="N258" s="573" t="str">
        <f>VLOOKUP(A258,'LISTA DE OFERENTES'!$A$4:$B$70,2,FALSE)</f>
        <v>CONSORCIO MANTENIMIENTO A&amp;S</v>
      </c>
    </row>
    <row r="259" spans="1:14" ht="15" customHeight="1" x14ac:dyDescent="0.25">
      <c r="A259" s="565"/>
      <c r="B259" s="570"/>
      <c r="C259" s="571"/>
      <c r="D259" s="571"/>
      <c r="E259" s="571"/>
      <c r="F259" s="571"/>
      <c r="G259" s="571"/>
      <c r="H259" s="571"/>
      <c r="I259" s="571"/>
      <c r="J259" s="571"/>
      <c r="K259" s="571"/>
      <c r="L259" s="571"/>
      <c r="M259" s="572"/>
      <c r="N259" s="574"/>
    </row>
    <row r="260" spans="1:14" ht="15" customHeight="1" x14ac:dyDescent="0.25">
      <c r="A260" s="565"/>
      <c r="B260" s="570"/>
      <c r="C260" s="571"/>
      <c r="D260" s="571"/>
      <c r="E260" s="571"/>
      <c r="F260" s="571"/>
      <c r="G260" s="571"/>
      <c r="H260" s="571"/>
      <c r="I260" s="571"/>
      <c r="J260" s="571"/>
      <c r="K260" s="571"/>
      <c r="L260" s="571"/>
      <c r="M260" s="572"/>
      <c r="N260" s="574"/>
    </row>
    <row r="261" spans="1:14" ht="15" customHeight="1" x14ac:dyDescent="0.25">
      <c r="A261" s="565"/>
      <c r="B261" s="570"/>
      <c r="C261" s="571"/>
      <c r="D261" s="571"/>
      <c r="E261" s="571"/>
      <c r="F261" s="571"/>
      <c r="G261" s="571"/>
      <c r="H261" s="571"/>
      <c r="I261" s="571"/>
      <c r="J261" s="571"/>
      <c r="K261" s="571"/>
      <c r="L261" s="571"/>
      <c r="M261" s="572"/>
      <c r="N261" s="574"/>
    </row>
    <row r="262" spans="1:14" ht="15" customHeight="1" x14ac:dyDescent="0.25">
      <c r="A262" s="565"/>
      <c r="B262" s="570"/>
      <c r="C262" s="571"/>
      <c r="D262" s="571"/>
      <c r="E262" s="571"/>
      <c r="F262" s="571"/>
      <c r="G262" s="571"/>
      <c r="H262" s="571"/>
      <c r="I262" s="571"/>
      <c r="J262" s="571"/>
      <c r="K262" s="571"/>
      <c r="L262" s="571"/>
      <c r="M262" s="572"/>
      <c r="N262" s="574"/>
    </row>
    <row r="263" spans="1:14" ht="15" customHeight="1" x14ac:dyDescent="0.25">
      <c r="A263" s="565"/>
      <c r="B263" s="570"/>
      <c r="C263" s="571"/>
      <c r="D263" s="571"/>
      <c r="E263" s="571"/>
      <c r="F263" s="571"/>
      <c r="G263" s="571"/>
      <c r="H263" s="571"/>
      <c r="I263" s="571"/>
      <c r="J263" s="571"/>
      <c r="K263" s="571"/>
      <c r="L263" s="571"/>
      <c r="M263" s="572"/>
      <c r="N263" s="574"/>
    </row>
    <row r="264" spans="1:14" ht="15" customHeight="1" x14ac:dyDescent="0.25">
      <c r="A264" s="565"/>
      <c r="B264" s="570"/>
      <c r="C264" s="571"/>
      <c r="D264" s="571"/>
      <c r="E264" s="571"/>
      <c r="F264" s="571"/>
      <c r="G264" s="571"/>
      <c r="H264" s="571"/>
      <c r="I264" s="571"/>
      <c r="J264" s="571"/>
      <c r="K264" s="571"/>
      <c r="L264" s="571"/>
      <c r="M264" s="572"/>
      <c r="N264" s="574"/>
    </row>
    <row r="265" spans="1:14" ht="15" customHeight="1" x14ac:dyDescent="0.25">
      <c r="A265" s="565"/>
      <c r="B265" s="570"/>
      <c r="C265" s="571"/>
      <c r="D265" s="571"/>
      <c r="E265" s="571"/>
      <c r="F265" s="571"/>
      <c r="G265" s="571"/>
      <c r="H265" s="571"/>
      <c r="I265" s="571"/>
      <c r="J265" s="571"/>
      <c r="K265" s="571"/>
      <c r="L265" s="571"/>
      <c r="M265" s="572"/>
      <c r="N265" s="574"/>
    </row>
    <row r="266" spans="1:14" ht="15" customHeight="1" x14ac:dyDescent="0.25">
      <c r="A266" s="565"/>
      <c r="B266" s="570"/>
      <c r="C266" s="571"/>
      <c r="D266" s="571"/>
      <c r="E266" s="571"/>
      <c r="F266" s="571"/>
      <c r="G266" s="571"/>
      <c r="H266" s="571"/>
      <c r="I266" s="571"/>
      <c r="J266" s="571"/>
      <c r="K266" s="571"/>
      <c r="L266" s="571"/>
      <c r="M266" s="572"/>
      <c r="N266" s="574"/>
    </row>
    <row r="267" spans="1:14" ht="15" customHeight="1" x14ac:dyDescent="0.25">
      <c r="A267" s="565"/>
      <c r="B267" s="570"/>
      <c r="C267" s="571"/>
      <c r="D267" s="571"/>
      <c r="E267" s="571"/>
      <c r="F267" s="571"/>
      <c r="G267" s="571"/>
      <c r="H267" s="571"/>
      <c r="I267" s="571"/>
      <c r="J267" s="571"/>
      <c r="K267" s="571"/>
      <c r="L267" s="571"/>
      <c r="M267" s="572"/>
      <c r="N267" s="574"/>
    </row>
    <row r="268" spans="1:14" ht="15" customHeight="1" x14ac:dyDescent="0.25">
      <c r="A268" s="565"/>
      <c r="B268" s="570"/>
      <c r="C268" s="571"/>
      <c r="D268" s="571"/>
      <c r="E268" s="571"/>
      <c r="F268" s="571"/>
      <c r="G268" s="571"/>
      <c r="H268" s="571"/>
      <c r="I268" s="571"/>
      <c r="J268" s="571"/>
      <c r="K268" s="571"/>
      <c r="L268" s="571"/>
      <c r="M268" s="572"/>
      <c r="N268" s="574"/>
    </row>
    <row r="269" spans="1:14" ht="15" customHeight="1" x14ac:dyDescent="0.25">
      <c r="A269" s="565"/>
      <c r="B269" s="570"/>
      <c r="C269" s="571"/>
      <c r="D269" s="571"/>
      <c r="E269" s="571"/>
      <c r="F269" s="571"/>
      <c r="G269" s="571"/>
      <c r="H269" s="571"/>
      <c r="I269" s="571"/>
      <c r="J269" s="571"/>
      <c r="K269" s="571"/>
      <c r="L269" s="571"/>
      <c r="M269" s="572"/>
      <c r="N269" s="574"/>
    </row>
    <row r="270" spans="1:14" ht="15" customHeight="1" x14ac:dyDescent="0.25">
      <c r="A270" s="565"/>
      <c r="B270" s="570"/>
      <c r="C270" s="571"/>
      <c r="D270" s="571"/>
      <c r="E270" s="571"/>
      <c r="F270" s="571"/>
      <c r="G270" s="571"/>
      <c r="H270" s="571"/>
      <c r="I270" s="571"/>
      <c r="J270" s="571"/>
      <c r="K270" s="571"/>
      <c r="L270" s="571"/>
      <c r="M270" s="572"/>
      <c r="N270" s="574"/>
    </row>
    <row r="271" spans="1:14" ht="15" customHeight="1" x14ac:dyDescent="0.25">
      <c r="A271" s="565"/>
      <c r="B271" s="570"/>
      <c r="C271" s="571"/>
      <c r="D271" s="571"/>
      <c r="E271" s="571"/>
      <c r="F271" s="571"/>
      <c r="G271" s="571"/>
      <c r="H271" s="571"/>
      <c r="I271" s="571"/>
      <c r="J271" s="571"/>
      <c r="K271" s="571"/>
      <c r="L271" s="571"/>
      <c r="M271" s="572"/>
      <c r="N271" s="574"/>
    </row>
    <row r="272" spans="1:14" ht="15" customHeight="1" x14ac:dyDescent="0.25">
      <c r="A272" s="565"/>
      <c r="B272" s="570"/>
      <c r="C272" s="571"/>
      <c r="D272" s="571"/>
      <c r="E272" s="571"/>
      <c r="F272" s="571"/>
      <c r="G272" s="571"/>
      <c r="H272" s="571"/>
      <c r="I272" s="571"/>
      <c r="J272" s="571"/>
      <c r="K272" s="571"/>
      <c r="L272" s="571"/>
      <c r="M272" s="572"/>
      <c r="N272" s="574"/>
    </row>
    <row r="273" spans="1:14" ht="15" customHeight="1" x14ac:dyDescent="0.25">
      <c r="A273" s="565"/>
      <c r="B273" s="570"/>
      <c r="C273" s="571"/>
      <c r="D273" s="571"/>
      <c r="E273" s="571"/>
      <c r="F273" s="571"/>
      <c r="G273" s="571"/>
      <c r="H273" s="571"/>
      <c r="I273" s="571"/>
      <c r="J273" s="571"/>
      <c r="K273" s="571"/>
      <c r="L273" s="571"/>
      <c r="M273" s="572"/>
      <c r="N273" s="574"/>
    </row>
    <row r="274" spans="1:14" ht="15" customHeight="1" x14ac:dyDescent="0.25">
      <c r="A274" s="565"/>
      <c r="B274" s="570"/>
      <c r="C274" s="571"/>
      <c r="D274" s="571"/>
      <c r="E274" s="571"/>
      <c r="F274" s="571"/>
      <c r="G274" s="571"/>
      <c r="H274" s="571"/>
      <c r="I274" s="571"/>
      <c r="J274" s="571"/>
      <c r="K274" s="571"/>
      <c r="L274" s="571"/>
      <c r="M274" s="572"/>
      <c r="N274" s="574"/>
    </row>
    <row r="275" spans="1:14" ht="15" customHeight="1" x14ac:dyDescent="0.25">
      <c r="A275" s="565"/>
      <c r="B275" s="570"/>
      <c r="C275" s="571"/>
      <c r="D275" s="571"/>
      <c r="E275" s="571"/>
      <c r="F275" s="571"/>
      <c r="G275" s="571"/>
      <c r="H275" s="571"/>
      <c r="I275" s="571"/>
      <c r="J275" s="571"/>
      <c r="K275" s="571"/>
      <c r="L275" s="571"/>
      <c r="M275" s="572"/>
      <c r="N275" s="574"/>
    </row>
    <row r="276" spans="1:14" ht="15" customHeight="1" x14ac:dyDescent="0.25">
      <c r="A276" s="565"/>
      <c r="B276" s="570"/>
      <c r="C276" s="571"/>
      <c r="D276" s="571"/>
      <c r="E276" s="571"/>
      <c r="F276" s="571"/>
      <c r="G276" s="571"/>
      <c r="H276" s="571"/>
      <c r="I276" s="571"/>
      <c r="J276" s="571"/>
      <c r="K276" s="571"/>
      <c r="L276" s="571"/>
      <c r="M276" s="572"/>
      <c r="N276" s="574"/>
    </row>
    <row r="277" spans="1:14" ht="15" customHeight="1" x14ac:dyDescent="0.25">
      <c r="A277" s="565"/>
      <c r="B277" s="570"/>
      <c r="C277" s="571"/>
      <c r="D277" s="571"/>
      <c r="E277" s="571"/>
      <c r="F277" s="571"/>
      <c r="G277" s="571"/>
      <c r="H277" s="571"/>
      <c r="I277" s="571"/>
      <c r="J277" s="571"/>
      <c r="K277" s="571"/>
      <c r="L277" s="571"/>
      <c r="M277" s="572"/>
      <c r="N277" s="574"/>
    </row>
    <row r="278" spans="1:14" ht="15" customHeight="1" x14ac:dyDescent="0.25">
      <c r="A278" s="565"/>
      <c r="B278" s="570"/>
      <c r="C278" s="571"/>
      <c r="D278" s="571"/>
      <c r="E278" s="571"/>
      <c r="F278" s="571"/>
      <c r="G278" s="571"/>
      <c r="H278" s="571"/>
      <c r="I278" s="571"/>
      <c r="J278" s="571"/>
      <c r="K278" s="571"/>
      <c r="L278" s="571"/>
      <c r="M278" s="572"/>
      <c r="N278" s="574"/>
    </row>
    <row r="279" spans="1:14" ht="15" customHeight="1" x14ac:dyDescent="0.25">
      <c r="A279" s="565"/>
      <c r="B279" s="570"/>
      <c r="C279" s="571"/>
      <c r="D279" s="571"/>
      <c r="E279" s="571"/>
      <c r="F279" s="571"/>
      <c r="G279" s="571"/>
      <c r="H279" s="571"/>
      <c r="I279" s="571"/>
      <c r="J279" s="571"/>
      <c r="K279" s="571"/>
      <c r="L279" s="571"/>
      <c r="M279" s="572"/>
      <c r="N279" s="574"/>
    </row>
    <row r="280" spans="1:14" ht="15.75" customHeight="1" thickBot="1" x14ac:dyDescent="0.3">
      <c r="A280" s="566"/>
      <c r="B280" s="596"/>
      <c r="C280" s="597"/>
      <c r="D280" s="597"/>
      <c r="E280" s="597"/>
      <c r="F280" s="597"/>
      <c r="G280" s="597"/>
      <c r="H280" s="597"/>
      <c r="I280" s="597"/>
      <c r="J280" s="597"/>
      <c r="K280" s="597"/>
      <c r="L280" s="597"/>
      <c r="M280" s="598"/>
      <c r="N280" s="575"/>
    </row>
    <row r="281" spans="1:14" ht="15" customHeight="1" x14ac:dyDescent="0.25">
      <c r="A281" s="605">
        <v>13</v>
      </c>
      <c r="B281" s="584"/>
      <c r="C281" s="571"/>
      <c r="D281" s="571"/>
      <c r="E281" s="571"/>
      <c r="F281" s="571"/>
      <c r="G281" s="571"/>
      <c r="H281" s="571"/>
      <c r="I281" s="571"/>
      <c r="J281" s="571"/>
      <c r="K281" s="571"/>
      <c r="L281" s="571"/>
      <c r="M281" s="571"/>
      <c r="N281" s="573" t="str">
        <f>VLOOKUP(A281,'LISTA DE OFERENTES'!$A$4:$B$70,2,FALSE)</f>
        <v>CONSORCIO RDB</v>
      </c>
    </row>
    <row r="282" spans="1:14" ht="15" customHeight="1" x14ac:dyDescent="0.25">
      <c r="A282" s="606"/>
      <c r="B282" s="579"/>
      <c r="C282" s="571"/>
      <c r="D282" s="571"/>
      <c r="E282" s="571"/>
      <c r="F282" s="571"/>
      <c r="G282" s="571"/>
      <c r="H282" s="571"/>
      <c r="I282" s="571"/>
      <c r="J282" s="571"/>
      <c r="K282" s="571"/>
      <c r="L282" s="571"/>
      <c r="M282" s="571"/>
      <c r="N282" s="574"/>
    </row>
    <row r="283" spans="1:14" ht="15" customHeight="1" x14ac:dyDescent="0.25">
      <c r="A283" s="606"/>
      <c r="B283" s="579"/>
      <c r="C283" s="571"/>
      <c r="D283" s="571"/>
      <c r="E283" s="571"/>
      <c r="F283" s="571"/>
      <c r="G283" s="571"/>
      <c r="H283" s="571"/>
      <c r="I283" s="571"/>
      <c r="J283" s="571"/>
      <c r="K283" s="571"/>
      <c r="L283" s="571"/>
      <c r="M283" s="571"/>
      <c r="N283" s="574"/>
    </row>
    <row r="284" spans="1:14" ht="15" customHeight="1" x14ac:dyDescent="0.25">
      <c r="A284" s="606"/>
      <c r="B284" s="579"/>
      <c r="C284" s="571"/>
      <c r="D284" s="571"/>
      <c r="E284" s="571"/>
      <c r="F284" s="571"/>
      <c r="G284" s="571"/>
      <c r="H284" s="571"/>
      <c r="I284" s="571"/>
      <c r="J284" s="571"/>
      <c r="K284" s="571"/>
      <c r="L284" s="571"/>
      <c r="M284" s="571"/>
      <c r="N284" s="574"/>
    </row>
    <row r="285" spans="1:14" ht="15" customHeight="1" x14ac:dyDescent="0.25">
      <c r="A285" s="606"/>
      <c r="B285" s="579"/>
      <c r="C285" s="571"/>
      <c r="D285" s="571"/>
      <c r="E285" s="571"/>
      <c r="F285" s="571"/>
      <c r="G285" s="571"/>
      <c r="H285" s="571"/>
      <c r="I285" s="571"/>
      <c r="J285" s="571"/>
      <c r="K285" s="571"/>
      <c r="L285" s="571"/>
      <c r="M285" s="571"/>
      <c r="N285" s="574"/>
    </row>
    <row r="286" spans="1:14" ht="15" customHeight="1" x14ac:dyDescent="0.25">
      <c r="A286" s="606"/>
      <c r="B286" s="579"/>
      <c r="C286" s="571"/>
      <c r="D286" s="571"/>
      <c r="E286" s="571"/>
      <c r="F286" s="571"/>
      <c r="G286" s="571"/>
      <c r="H286" s="571"/>
      <c r="I286" s="571"/>
      <c r="J286" s="571"/>
      <c r="K286" s="571"/>
      <c r="L286" s="571"/>
      <c r="M286" s="571"/>
      <c r="N286" s="574"/>
    </row>
    <row r="287" spans="1:14" ht="15" customHeight="1" x14ac:dyDescent="0.25">
      <c r="A287" s="606"/>
      <c r="B287" s="579"/>
      <c r="C287" s="571"/>
      <c r="D287" s="571"/>
      <c r="E287" s="571"/>
      <c r="F287" s="571"/>
      <c r="G287" s="571"/>
      <c r="H287" s="571"/>
      <c r="I287" s="571"/>
      <c r="J287" s="571"/>
      <c r="K287" s="571"/>
      <c r="L287" s="571"/>
      <c r="M287" s="571"/>
      <c r="N287" s="574"/>
    </row>
    <row r="288" spans="1:14" ht="15" customHeight="1" x14ac:dyDescent="0.25">
      <c r="A288" s="606"/>
      <c r="B288" s="579"/>
      <c r="C288" s="571"/>
      <c r="D288" s="571"/>
      <c r="E288" s="571"/>
      <c r="F288" s="571"/>
      <c r="G288" s="571"/>
      <c r="H288" s="571"/>
      <c r="I288" s="571"/>
      <c r="J288" s="571"/>
      <c r="K288" s="571"/>
      <c r="L288" s="571"/>
      <c r="M288" s="571"/>
      <c r="N288" s="574"/>
    </row>
    <row r="289" spans="1:14" ht="15" customHeight="1" x14ac:dyDescent="0.25">
      <c r="A289" s="606"/>
      <c r="B289" s="579"/>
      <c r="C289" s="571"/>
      <c r="D289" s="571"/>
      <c r="E289" s="571"/>
      <c r="F289" s="571"/>
      <c r="G289" s="571"/>
      <c r="H289" s="571"/>
      <c r="I289" s="571"/>
      <c r="J289" s="571"/>
      <c r="K289" s="571"/>
      <c r="L289" s="571"/>
      <c r="M289" s="571"/>
      <c r="N289" s="574"/>
    </row>
    <row r="290" spans="1:14" ht="15" customHeight="1" x14ac:dyDescent="0.25">
      <c r="A290" s="606"/>
      <c r="B290" s="579"/>
      <c r="C290" s="571"/>
      <c r="D290" s="571"/>
      <c r="E290" s="571"/>
      <c r="F290" s="571"/>
      <c r="G290" s="571"/>
      <c r="H290" s="571"/>
      <c r="I290" s="571"/>
      <c r="J290" s="571"/>
      <c r="K290" s="571"/>
      <c r="L290" s="571"/>
      <c r="M290" s="571"/>
      <c r="N290" s="574"/>
    </row>
    <row r="291" spans="1:14" ht="15" customHeight="1" x14ac:dyDescent="0.25">
      <c r="A291" s="606"/>
      <c r="B291" s="579"/>
      <c r="C291" s="571"/>
      <c r="D291" s="571"/>
      <c r="E291" s="571"/>
      <c r="F291" s="571"/>
      <c r="G291" s="571"/>
      <c r="H291" s="571"/>
      <c r="I291" s="571"/>
      <c r="J291" s="571"/>
      <c r="K291" s="571"/>
      <c r="L291" s="571"/>
      <c r="M291" s="571"/>
      <c r="N291" s="574"/>
    </row>
    <row r="292" spans="1:14" ht="15" customHeight="1" x14ac:dyDescent="0.25">
      <c r="A292" s="606"/>
      <c r="B292" s="579"/>
      <c r="C292" s="571"/>
      <c r="D292" s="571"/>
      <c r="E292" s="571"/>
      <c r="F292" s="571"/>
      <c r="G292" s="571"/>
      <c r="H292" s="571"/>
      <c r="I292" s="571"/>
      <c r="J292" s="571"/>
      <c r="K292" s="571"/>
      <c r="L292" s="571"/>
      <c r="M292" s="571"/>
      <c r="N292" s="574"/>
    </row>
    <row r="293" spans="1:14" ht="15" customHeight="1" x14ac:dyDescent="0.25">
      <c r="A293" s="606"/>
      <c r="B293" s="579"/>
      <c r="C293" s="571"/>
      <c r="D293" s="571"/>
      <c r="E293" s="571"/>
      <c r="F293" s="571"/>
      <c r="G293" s="571"/>
      <c r="H293" s="571"/>
      <c r="I293" s="571"/>
      <c r="J293" s="571"/>
      <c r="K293" s="571"/>
      <c r="L293" s="571"/>
      <c r="M293" s="571"/>
      <c r="N293" s="574"/>
    </row>
    <row r="294" spans="1:14" ht="15" customHeight="1" x14ac:dyDescent="0.25">
      <c r="A294" s="606"/>
      <c r="B294" s="579"/>
      <c r="C294" s="571"/>
      <c r="D294" s="571"/>
      <c r="E294" s="571"/>
      <c r="F294" s="571"/>
      <c r="G294" s="571"/>
      <c r="H294" s="571"/>
      <c r="I294" s="571"/>
      <c r="J294" s="571"/>
      <c r="K294" s="571"/>
      <c r="L294" s="571"/>
      <c r="M294" s="571"/>
      <c r="N294" s="574"/>
    </row>
    <row r="295" spans="1:14" ht="15" customHeight="1" x14ac:dyDescent="0.25">
      <c r="A295" s="606"/>
      <c r="B295" s="579"/>
      <c r="C295" s="571"/>
      <c r="D295" s="571"/>
      <c r="E295" s="571"/>
      <c r="F295" s="571"/>
      <c r="G295" s="571"/>
      <c r="H295" s="571"/>
      <c r="I295" s="571"/>
      <c r="J295" s="571"/>
      <c r="K295" s="571"/>
      <c r="L295" s="571"/>
      <c r="M295" s="571"/>
      <c r="N295" s="574"/>
    </row>
    <row r="296" spans="1:14" ht="15" customHeight="1" x14ac:dyDescent="0.25">
      <c r="A296" s="606"/>
      <c r="B296" s="579"/>
      <c r="C296" s="571"/>
      <c r="D296" s="571"/>
      <c r="E296" s="571"/>
      <c r="F296" s="571"/>
      <c r="G296" s="571"/>
      <c r="H296" s="571"/>
      <c r="I296" s="571"/>
      <c r="J296" s="571"/>
      <c r="K296" s="571"/>
      <c r="L296" s="571"/>
      <c r="M296" s="571"/>
      <c r="N296" s="574"/>
    </row>
    <row r="297" spans="1:14" ht="15" customHeight="1" x14ac:dyDescent="0.25">
      <c r="A297" s="606"/>
      <c r="B297" s="579"/>
      <c r="C297" s="571"/>
      <c r="D297" s="571"/>
      <c r="E297" s="571"/>
      <c r="F297" s="571"/>
      <c r="G297" s="571"/>
      <c r="H297" s="571"/>
      <c r="I297" s="571"/>
      <c r="J297" s="571"/>
      <c r="K297" s="571"/>
      <c r="L297" s="571"/>
      <c r="M297" s="571"/>
      <c r="N297" s="574"/>
    </row>
    <row r="298" spans="1:14" ht="15" customHeight="1" x14ac:dyDescent="0.25">
      <c r="A298" s="606"/>
      <c r="B298" s="579"/>
      <c r="C298" s="571"/>
      <c r="D298" s="571"/>
      <c r="E298" s="571"/>
      <c r="F298" s="571"/>
      <c r="G298" s="571"/>
      <c r="H298" s="571"/>
      <c r="I298" s="571"/>
      <c r="J298" s="571"/>
      <c r="K298" s="571"/>
      <c r="L298" s="571"/>
      <c r="M298" s="571"/>
      <c r="N298" s="574"/>
    </row>
    <row r="299" spans="1:14" ht="15" customHeight="1" x14ac:dyDescent="0.25">
      <c r="A299" s="606"/>
      <c r="B299" s="579"/>
      <c r="C299" s="571"/>
      <c r="D299" s="571"/>
      <c r="E299" s="571"/>
      <c r="F299" s="571"/>
      <c r="G299" s="571"/>
      <c r="H299" s="571"/>
      <c r="I299" s="571"/>
      <c r="J299" s="571"/>
      <c r="K299" s="571"/>
      <c r="L299" s="571"/>
      <c r="M299" s="571"/>
      <c r="N299" s="574"/>
    </row>
    <row r="300" spans="1:14" ht="15" customHeight="1" x14ac:dyDescent="0.25">
      <c r="A300" s="606"/>
      <c r="B300" s="579"/>
      <c r="C300" s="571"/>
      <c r="D300" s="571"/>
      <c r="E300" s="571"/>
      <c r="F300" s="571"/>
      <c r="G300" s="571"/>
      <c r="H300" s="571"/>
      <c r="I300" s="571"/>
      <c r="J300" s="571"/>
      <c r="K300" s="571"/>
      <c r="L300" s="571"/>
      <c r="M300" s="571"/>
      <c r="N300" s="574"/>
    </row>
    <row r="301" spans="1:14" ht="15" customHeight="1" x14ac:dyDescent="0.25">
      <c r="A301" s="606"/>
      <c r="B301" s="579"/>
      <c r="C301" s="571"/>
      <c r="D301" s="571"/>
      <c r="E301" s="571"/>
      <c r="F301" s="571"/>
      <c r="G301" s="571"/>
      <c r="H301" s="571"/>
      <c r="I301" s="571"/>
      <c r="J301" s="571"/>
      <c r="K301" s="571"/>
      <c r="L301" s="571"/>
      <c r="M301" s="571"/>
      <c r="N301" s="574"/>
    </row>
    <row r="302" spans="1:14" ht="15" customHeight="1" x14ac:dyDescent="0.25">
      <c r="A302" s="606"/>
      <c r="B302" s="579"/>
      <c r="C302" s="571"/>
      <c r="D302" s="571"/>
      <c r="E302" s="571"/>
      <c r="F302" s="571"/>
      <c r="G302" s="571"/>
      <c r="H302" s="571"/>
      <c r="I302" s="571"/>
      <c r="J302" s="571"/>
      <c r="K302" s="571"/>
      <c r="L302" s="571"/>
      <c r="M302" s="571"/>
      <c r="N302" s="574"/>
    </row>
    <row r="303" spans="1:14" ht="15.75" customHeight="1" x14ac:dyDescent="0.25">
      <c r="A303" s="607"/>
      <c r="B303" s="579"/>
      <c r="C303" s="571"/>
      <c r="D303" s="571"/>
      <c r="E303" s="571"/>
      <c r="F303" s="571"/>
      <c r="G303" s="571"/>
      <c r="H303" s="571"/>
      <c r="I303" s="571"/>
      <c r="J303" s="571"/>
      <c r="K303" s="571"/>
      <c r="L303" s="571"/>
      <c r="M303" s="571"/>
      <c r="N303" s="575"/>
    </row>
    <row r="304" spans="1:14" ht="15" customHeight="1" x14ac:dyDescent="0.25">
      <c r="A304" s="564">
        <v>14</v>
      </c>
      <c r="B304" s="567" t="s">
        <v>678</v>
      </c>
      <c r="C304" s="568"/>
      <c r="D304" s="568"/>
      <c r="E304" s="568"/>
      <c r="F304" s="568"/>
      <c r="G304" s="568"/>
      <c r="H304" s="568"/>
      <c r="I304" s="568"/>
      <c r="J304" s="568"/>
      <c r="K304" s="568"/>
      <c r="L304" s="568"/>
      <c r="M304" s="569"/>
      <c r="N304" s="573" t="str">
        <f>VLOOKUP(A304,'LISTA DE OFERENTES'!$A$4:$B$70,2,FALSE)</f>
        <v>RCC INGENIERÍA Y PROYECTOS S.A.S.</v>
      </c>
    </row>
    <row r="305" spans="1:15" ht="15" customHeight="1" x14ac:dyDescent="0.25">
      <c r="A305" s="565"/>
      <c r="B305" s="570"/>
      <c r="C305" s="571"/>
      <c r="D305" s="571"/>
      <c r="E305" s="571"/>
      <c r="F305" s="571"/>
      <c r="G305" s="571"/>
      <c r="H305" s="571"/>
      <c r="I305" s="571"/>
      <c r="J305" s="571"/>
      <c r="K305" s="571"/>
      <c r="L305" s="571"/>
      <c r="M305" s="572"/>
      <c r="N305" s="574"/>
    </row>
    <row r="306" spans="1:15" ht="15" customHeight="1" x14ac:dyDescent="0.25">
      <c r="A306" s="565"/>
      <c r="B306" s="570"/>
      <c r="C306" s="571"/>
      <c r="D306" s="571"/>
      <c r="E306" s="571"/>
      <c r="F306" s="571"/>
      <c r="G306" s="571"/>
      <c r="H306" s="571"/>
      <c r="I306" s="571"/>
      <c r="J306" s="571"/>
      <c r="K306" s="571"/>
      <c r="L306" s="571"/>
      <c r="M306" s="572"/>
      <c r="N306" s="574"/>
      <c r="O306" s="254"/>
    </row>
    <row r="307" spans="1:15" ht="15" customHeight="1" x14ac:dyDescent="0.25">
      <c r="A307" s="565"/>
      <c r="B307" s="570"/>
      <c r="C307" s="571"/>
      <c r="D307" s="571"/>
      <c r="E307" s="571"/>
      <c r="F307" s="571"/>
      <c r="G307" s="571"/>
      <c r="H307" s="571"/>
      <c r="I307" s="571"/>
      <c r="J307" s="571"/>
      <c r="K307" s="571"/>
      <c r="L307" s="571"/>
      <c r="M307" s="572"/>
      <c r="N307" s="574"/>
      <c r="O307" s="254"/>
    </row>
    <row r="308" spans="1:15" ht="15" customHeight="1" x14ac:dyDescent="0.25">
      <c r="A308" s="565"/>
      <c r="B308" s="570"/>
      <c r="C308" s="571"/>
      <c r="D308" s="571"/>
      <c r="E308" s="571"/>
      <c r="F308" s="571"/>
      <c r="G308" s="571"/>
      <c r="H308" s="571"/>
      <c r="I308" s="571"/>
      <c r="J308" s="571"/>
      <c r="K308" s="571"/>
      <c r="L308" s="571"/>
      <c r="M308" s="572"/>
      <c r="N308" s="574"/>
    </row>
    <row r="309" spans="1:15" ht="15" customHeight="1" x14ac:dyDescent="0.25">
      <c r="A309" s="565"/>
      <c r="B309" s="570"/>
      <c r="C309" s="571"/>
      <c r="D309" s="571"/>
      <c r="E309" s="571"/>
      <c r="F309" s="571"/>
      <c r="G309" s="571"/>
      <c r="H309" s="571"/>
      <c r="I309" s="571"/>
      <c r="J309" s="571"/>
      <c r="K309" s="571"/>
      <c r="L309" s="571"/>
      <c r="M309" s="572"/>
      <c r="N309" s="574"/>
    </row>
    <row r="310" spans="1:15" ht="15" customHeight="1" x14ac:dyDescent="0.25">
      <c r="A310" s="565"/>
      <c r="B310" s="570"/>
      <c r="C310" s="571"/>
      <c r="D310" s="571"/>
      <c r="E310" s="571"/>
      <c r="F310" s="571"/>
      <c r="G310" s="571"/>
      <c r="H310" s="571"/>
      <c r="I310" s="571"/>
      <c r="J310" s="571"/>
      <c r="K310" s="571"/>
      <c r="L310" s="571"/>
      <c r="M310" s="572"/>
      <c r="N310" s="574"/>
    </row>
    <row r="311" spans="1:15" ht="15" customHeight="1" x14ac:dyDescent="0.25">
      <c r="A311" s="565"/>
      <c r="B311" s="570"/>
      <c r="C311" s="571"/>
      <c r="D311" s="571"/>
      <c r="E311" s="571"/>
      <c r="F311" s="571"/>
      <c r="G311" s="571"/>
      <c r="H311" s="571"/>
      <c r="I311" s="571"/>
      <c r="J311" s="571"/>
      <c r="K311" s="571"/>
      <c r="L311" s="571"/>
      <c r="M311" s="572"/>
      <c r="N311" s="574"/>
    </row>
    <row r="312" spans="1:15" ht="15" customHeight="1" x14ac:dyDescent="0.25">
      <c r="A312" s="565"/>
      <c r="B312" s="570"/>
      <c r="C312" s="571"/>
      <c r="D312" s="571"/>
      <c r="E312" s="571"/>
      <c r="F312" s="571"/>
      <c r="G312" s="571"/>
      <c r="H312" s="571"/>
      <c r="I312" s="571"/>
      <c r="J312" s="571"/>
      <c r="K312" s="571"/>
      <c r="L312" s="571"/>
      <c r="M312" s="572"/>
      <c r="N312" s="574"/>
    </row>
    <row r="313" spans="1:15" ht="15" customHeight="1" x14ac:dyDescent="0.25">
      <c r="A313" s="565"/>
      <c r="B313" s="570"/>
      <c r="C313" s="571"/>
      <c r="D313" s="571"/>
      <c r="E313" s="571"/>
      <c r="F313" s="571"/>
      <c r="G313" s="571"/>
      <c r="H313" s="571"/>
      <c r="I313" s="571"/>
      <c r="J313" s="571"/>
      <c r="K313" s="571"/>
      <c r="L313" s="571"/>
      <c r="M313" s="572"/>
      <c r="N313" s="574"/>
    </row>
    <row r="314" spans="1:15" ht="15" customHeight="1" x14ac:dyDescent="0.25">
      <c r="A314" s="565"/>
      <c r="B314" s="570"/>
      <c r="C314" s="571"/>
      <c r="D314" s="571"/>
      <c r="E314" s="571"/>
      <c r="F314" s="571"/>
      <c r="G314" s="571"/>
      <c r="H314" s="571"/>
      <c r="I314" s="571"/>
      <c r="J314" s="571"/>
      <c r="K314" s="571"/>
      <c r="L314" s="571"/>
      <c r="M314" s="572"/>
      <c r="N314" s="574"/>
    </row>
    <row r="315" spans="1:15" ht="15" customHeight="1" x14ac:dyDescent="0.25">
      <c r="A315" s="565"/>
      <c r="B315" s="570"/>
      <c r="C315" s="571"/>
      <c r="D315" s="571"/>
      <c r="E315" s="571"/>
      <c r="F315" s="571"/>
      <c r="G315" s="571"/>
      <c r="H315" s="571"/>
      <c r="I315" s="571"/>
      <c r="J315" s="571"/>
      <c r="K315" s="571"/>
      <c r="L315" s="571"/>
      <c r="M315" s="572"/>
      <c r="N315" s="574"/>
    </row>
    <row r="316" spans="1:15" ht="15" customHeight="1" x14ac:dyDescent="0.25">
      <c r="A316" s="565"/>
      <c r="B316" s="570"/>
      <c r="C316" s="571"/>
      <c r="D316" s="571"/>
      <c r="E316" s="571"/>
      <c r="F316" s="571"/>
      <c r="G316" s="571"/>
      <c r="H316" s="571"/>
      <c r="I316" s="571"/>
      <c r="J316" s="571"/>
      <c r="K316" s="571"/>
      <c r="L316" s="571"/>
      <c r="M316" s="572"/>
      <c r="N316" s="574"/>
    </row>
    <row r="317" spans="1:15" ht="15" customHeight="1" x14ac:dyDescent="0.25">
      <c r="A317" s="565"/>
      <c r="B317" s="570"/>
      <c r="C317" s="571"/>
      <c r="D317" s="571"/>
      <c r="E317" s="571"/>
      <c r="F317" s="571"/>
      <c r="G317" s="571"/>
      <c r="H317" s="571"/>
      <c r="I317" s="571"/>
      <c r="J317" s="571"/>
      <c r="K317" s="571"/>
      <c r="L317" s="571"/>
      <c r="M317" s="572"/>
      <c r="N317" s="574"/>
    </row>
    <row r="318" spans="1:15" ht="15" customHeight="1" x14ac:dyDescent="0.25">
      <c r="A318" s="565"/>
      <c r="B318" s="570"/>
      <c r="C318" s="571"/>
      <c r="D318" s="571"/>
      <c r="E318" s="571"/>
      <c r="F318" s="571"/>
      <c r="G318" s="571"/>
      <c r="H318" s="571"/>
      <c r="I318" s="571"/>
      <c r="J318" s="571"/>
      <c r="K318" s="571"/>
      <c r="L318" s="571"/>
      <c r="M318" s="572"/>
      <c r="N318" s="574"/>
    </row>
    <row r="319" spans="1:15" ht="15" customHeight="1" x14ac:dyDescent="0.25">
      <c r="A319" s="565"/>
      <c r="B319" s="570"/>
      <c r="C319" s="571"/>
      <c r="D319" s="571"/>
      <c r="E319" s="571"/>
      <c r="F319" s="571"/>
      <c r="G319" s="571"/>
      <c r="H319" s="571"/>
      <c r="I319" s="571"/>
      <c r="J319" s="571"/>
      <c r="K319" s="571"/>
      <c r="L319" s="571"/>
      <c r="M319" s="572"/>
      <c r="N319" s="574"/>
    </row>
    <row r="320" spans="1:15" ht="15" customHeight="1" x14ac:dyDescent="0.25">
      <c r="A320" s="565"/>
      <c r="B320" s="570"/>
      <c r="C320" s="571"/>
      <c r="D320" s="571"/>
      <c r="E320" s="571"/>
      <c r="F320" s="571"/>
      <c r="G320" s="571"/>
      <c r="H320" s="571"/>
      <c r="I320" s="571"/>
      <c r="J320" s="571"/>
      <c r="K320" s="571"/>
      <c r="L320" s="571"/>
      <c r="M320" s="572"/>
      <c r="N320" s="574"/>
    </row>
    <row r="321" spans="1:14" ht="15" customHeight="1" x14ac:dyDescent="0.25">
      <c r="A321" s="565"/>
      <c r="B321" s="570"/>
      <c r="C321" s="571"/>
      <c r="D321" s="571"/>
      <c r="E321" s="571"/>
      <c r="F321" s="571"/>
      <c r="G321" s="571"/>
      <c r="H321" s="571"/>
      <c r="I321" s="571"/>
      <c r="J321" s="571"/>
      <c r="K321" s="571"/>
      <c r="L321" s="571"/>
      <c r="M321" s="572"/>
      <c r="N321" s="574"/>
    </row>
    <row r="322" spans="1:14" ht="15" customHeight="1" x14ac:dyDescent="0.25">
      <c r="A322" s="565"/>
      <c r="B322" s="570"/>
      <c r="C322" s="571"/>
      <c r="D322" s="571"/>
      <c r="E322" s="571"/>
      <c r="F322" s="571"/>
      <c r="G322" s="571"/>
      <c r="H322" s="571"/>
      <c r="I322" s="571"/>
      <c r="J322" s="571"/>
      <c r="K322" s="571"/>
      <c r="L322" s="571"/>
      <c r="M322" s="572"/>
      <c r="N322" s="574"/>
    </row>
    <row r="323" spans="1:14" ht="15" customHeight="1" x14ac:dyDescent="0.25">
      <c r="A323" s="565"/>
      <c r="B323" s="570"/>
      <c r="C323" s="571"/>
      <c r="D323" s="571"/>
      <c r="E323" s="571"/>
      <c r="F323" s="571"/>
      <c r="G323" s="571"/>
      <c r="H323" s="571"/>
      <c r="I323" s="571"/>
      <c r="J323" s="571"/>
      <c r="K323" s="571"/>
      <c r="L323" s="571"/>
      <c r="M323" s="572"/>
      <c r="N323" s="574"/>
    </row>
    <row r="324" spans="1:14" ht="15" customHeight="1" x14ac:dyDescent="0.25">
      <c r="A324" s="565"/>
      <c r="B324" s="570"/>
      <c r="C324" s="571"/>
      <c r="D324" s="571"/>
      <c r="E324" s="571"/>
      <c r="F324" s="571"/>
      <c r="G324" s="571"/>
      <c r="H324" s="571"/>
      <c r="I324" s="571"/>
      <c r="J324" s="571"/>
      <c r="K324" s="571"/>
      <c r="L324" s="571"/>
      <c r="M324" s="572"/>
      <c r="N324" s="574"/>
    </row>
    <row r="325" spans="1:14" ht="15" customHeight="1" x14ac:dyDescent="0.25">
      <c r="A325" s="565"/>
      <c r="B325" s="570"/>
      <c r="C325" s="571"/>
      <c r="D325" s="571"/>
      <c r="E325" s="571"/>
      <c r="F325" s="571"/>
      <c r="G325" s="571"/>
      <c r="H325" s="571"/>
      <c r="I325" s="571"/>
      <c r="J325" s="571"/>
      <c r="K325" s="571"/>
      <c r="L325" s="571"/>
      <c r="M325" s="572"/>
      <c r="N325" s="574"/>
    </row>
    <row r="326" spans="1:14" ht="15.75" customHeight="1" x14ac:dyDescent="0.25">
      <c r="A326" s="566"/>
      <c r="B326" s="570"/>
      <c r="C326" s="571"/>
      <c r="D326" s="571"/>
      <c r="E326" s="571"/>
      <c r="F326" s="571"/>
      <c r="G326" s="571"/>
      <c r="H326" s="571"/>
      <c r="I326" s="571"/>
      <c r="J326" s="571"/>
      <c r="K326" s="571"/>
      <c r="L326" s="571"/>
      <c r="M326" s="572"/>
      <c r="N326" s="575"/>
    </row>
    <row r="327" spans="1:14" ht="15" customHeight="1" x14ac:dyDescent="0.25">
      <c r="A327" s="564">
        <v>15</v>
      </c>
      <c r="B327" s="567" t="s">
        <v>679</v>
      </c>
      <c r="C327" s="568"/>
      <c r="D327" s="568"/>
      <c r="E327" s="568"/>
      <c r="F327" s="568"/>
      <c r="G327" s="568"/>
      <c r="H327" s="568"/>
      <c r="I327" s="568"/>
      <c r="J327" s="568"/>
      <c r="K327" s="568"/>
      <c r="L327" s="568"/>
      <c r="M327" s="569"/>
      <c r="N327" s="573" t="str">
        <f>VLOOKUP(A327,'LISTA DE OFERENTES'!$A$4:$B$70,2,FALSE)</f>
        <v>CONSORCIO SALCO 13</v>
      </c>
    </row>
    <row r="328" spans="1:14" ht="15" customHeight="1" x14ac:dyDescent="0.25">
      <c r="A328" s="565"/>
      <c r="B328" s="570"/>
      <c r="C328" s="571"/>
      <c r="D328" s="571"/>
      <c r="E328" s="571"/>
      <c r="F328" s="571"/>
      <c r="G328" s="571"/>
      <c r="H328" s="571"/>
      <c r="I328" s="571"/>
      <c r="J328" s="571"/>
      <c r="K328" s="571"/>
      <c r="L328" s="571"/>
      <c r="M328" s="572"/>
      <c r="N328" s="574"/>
    </row>
    <row r="329" spans="1:14" ht="15" customHeight="1" x14ac:dyDescent="0.25">
      <c r="A329" s="565"/>
      <c r="B329" s="570"/>
      <c r="C329" s="571"/>
      <c r="D329" s="571"/>
      <c r="E329" s="571"/>
      <c r="F329" s="571"/>
      <c r="G329" s="571"/>
      <c r="H329" s="571"/>
      <c r="I329" s="571"/>
      <c r="J329" s="571"/>
      <c r="K329" s="571"/>
      <c r="L329" s="571"/>
      <c r="M329" s="572"/>
      <c r="N329" s="574"/>
    </row>
    <row r="330" spans="1:14" ht="15" customHeight="1" x14ac:dyDescent="0.25">
      <c r="A330" s="565"/>
      <c r="B330" s="570"/>
      <c r="C330" s="571"/>
      <c r="D330" s="571"/>
      <c r="E330" s="571"/>
      <c r="F330" s="571"/>
      <c r="G330" s="571"/>
      <c r="H330" s="571"/>
      <c r="I330" s="571"/>
      <c r="J330" s="571"/>
      <c r="K330" s="571"/>
      <c r="L330" s="571"/>
      <c r="M330" s="572"/>
      <c r="N330" s="574"/>
    </row>
    <row r="331" spans="1:14" ht="15" customHeight="1" x14ac:dyDescent="0.25">
      <c r="A331" s="565"/>
      <c r="B331" s="570"/>
      <c r="C331" s="571"/>
      <c r="D331" s="571"/>
      <c r="E331" s="571"/>
      <c r="F331" s="571"/>
      <c r="G331" s="571"/>
      <c r="H331" s="571"/>
      <c r="I331" s="571"/>
      <c r="J331" s="571"/>
      <c r="K331" s="571"/>
      <c r="L331" s="571"/>
      <c r="M331" s="572"/>
      <c r="N331" s="574"/>
    </row>
    <row r="332" spans="1:14" ht="15" customHeight="1" x14ac:dyDescent="0.25">
      <c r="A332" s="565"/>
      <c r="B332" s="570"/>
      <c r="C332" s="571"/>
      <c r="D332" s="571"/>
      <c r="E332" s="571"/>
      <c r="F332" s="571"/>
      <c r="G332" s="571"/>
      <c r="H332" s="571"/>
      <c r="I332" s="571"/>
      <c r="J332" s="571"/>
      <c r="K332" s="571"/>
      <c r="L332" s="571"/>
      <c r="M332" s="572"/>
      <c r="N332" s="574"/>
    </row>
    <row r="333" spans="1:14" ht="15" customHeight="1" x14ac:dyDescent="0.25">
      <c r="A333" s="565"/>
      <c r="B333" s="570"/>
      <c r="C333" s="571"/>
      <c r="D333" s="571"/>
      <c r="E333" s="571"/>
      <c r="F333" s="571"/>
      <c r="G333" s="571"/>
      <c r="H333" s="571"/>
      <c r="I333" s="571"/>
      <c r="J333" s="571"/>
      <c r="K333" s="571"/>
      <c r="L333" s="571"/>
      <c r="M333" s="572"/>
      <c r="N333" s="574"/>
    </row>
    <row r="334" spans="1:14" ht="15" customHeight="1" x14ac:dyDescent="0.25">
      <c r="A334" s="565"/>
      <c r="B334" s="570"/>
      <c r="C334" s="571"/>
      <c r="D334" s="571"/>
      <c r="E334" s="571"/>
      <c r="F334" s="571"/>
      <c r="G334" s="571"/>
      <c r="H334" s="571"/>
      <c r="I334" s="571"/>
      <c r="J334" s="571"/>
      <c r="K334" s="571"/>
      <c r="L334" s="571"/>
      <c r="M334" s="572"/>
      <c r="N334" s="574"/>
    </row>
    <row r="335" spans="1:14" ht="15" customHeight="1" x14ac:dyDescent="0.25">
      <c r="A335" s="565"/>
      <c r="B335" s="570"/>
      <c r="C335" s="571"/>
      <c r="D335" s="571"/>
      <c r="E335" s="571"/>
      <c r="F335" s="571"/>
      <c r="G335" s="571"/>
      <c r="H335" s="571"/>
      <c r="I335" s="571"/>
      <c r="J335" s="571"/>
      <c r="K335" s="571"/>
      <c r="L335" s="571"/>
      <c r="M335" s="572"/>
      <c r="N335" s="574"/>
    </row>
    <row r="336" spans="1:14" ht="15" customHeight="1" x14ac:dyDescent="0.25">
      <c r="A336" s="565"/>
      <c r="B336" s="570"/>
      <c r="C336" s="571"/>
      <c r="D336" s="571"/>
      <c r="E336" s="571"/>
      <c r="F336" s="571"/>
      <c r="G336" s="571"/>
      <c r="H336" s="571"/>
      <c r="I336" s="571"/>
      <c r="J336" s="571"/>
      <c r="K336" s="571"/>
      <c r="L336" s="571"/>
      <c r="M336" s="572"/>
      <c r="N336" s="574"/>
    </row>
    <row r="337" spans="1:14" ht="15" customHeight="1" x14ac:dyDescent="0.25">
      <c r="A337" s="565"/>
      <c r="B337" s="570"/>
      <c r="C337" s="571"/>
      <c r="D337" s="571"/>
      <c r="E337" s="571"/>
      <c r="F337" s="571"/>
      <c r="G337" s="571"/>
      <c r="H337" s="571"/>
      <c r="I337" s="571"/>
      <c r="J337" s="571"/>
      <c r="K337" s="571"/>
      <c r="L337" s="571"/>
      <c r="M337" s="572"/>
      <c r="N337" s="574"/>
    </row>
    <row r="338" spans="1:14" ht="15" customHeight="1" x14ac:dyDescent="0.25">
      <c r="A338" s="565"/>
      <c r="B338" s="570"/>
      <c r="C338" s="571"/>
      <c r="D338" s="571"/>
      <c r="E338" s="571"/>
      <c r="F338" s="571"/>
      <c r="G338" s="571"/>
      <c r="H338" s="571"/>
      <c r="I338" s="571"/>
      <c r="J338" s="571"/>
      <c r="K338" s="571"/>
      <c r="L338" s="571"/>
      <c r="M338" s="572"/>
      <c r="N338" s="574"/>
    </row>
    <row r="339" spans="1:14" ht="15" customHeight="1" x14ac:dyDescent="0.25">
      <c r="A339" s="565"/>
      <c r="B339" s="570"/>
      <c r="C339" s="571"/>
      <c r="D339" s="571"/>
      <c r="E339" s="571"/>
      <c r="F339" s="571"/>
      <c r="G339" s="571"/>
      <c r="H339" s="571"/>
      <c r="I339" s="571"/>
      <c r="J339" s="571"/>
      <c r="K339" s="571"/>
      <c r="L339" s="571"/>
      <c r="M339" s="572"/>
      <c r="N339" s="574"/>
    </row>
    <row r="340" spans="1:14" ht="15" customHeight="1" x14ac:dyDescent="0.25">
      <c r="A340" s="565"/>
      <c r="B340" s="570"/>
      <c r="C340" s="571"/>
      <c r="D340" s="571"/>
      <c r="E340" s="571"/>
      <c r="F340" s="571"/>
      <c r="G340" s="571"/>
      <c r="H340" s="571"/>
      <c r="I340" s="571"/>
      <c r="J340" s="571"/>
      <c r="K340" s="571"/>
      <c r="L340" s="571"/>
      <c r="M340" s="572"/>
      <c r="N340" s="574"/>
    </row>
    <row r="341" spans="1:14" ht="15" customHeight="1" x14ac:dyDescent="0.25">
      <c r="A341" s="565"/>
      <c r="B341" s="570"/>
      <c r="C341" s="571"/>
      <c r="D341" s="571"/>
      <c r="E341" s="571"/>
      <c r="F341" s="571"/>
      <c r="G341" s="571"/>
      <c r="H341" s="571"/>
      <c r="I341" s="571"/>
      <c r="J341" s="571"/>
      <c r="K341" s="571"/>
      <c r="L341" s="571"/>
      <c r="M341" s="572"/>
      <c r="N341" s="574"/>
    </row>
    <row r="342" spans="1:14" ht="15" customHeight="1" x14ac:dyDescent="0.25">
      <c r="A342" s="565"/>
      <c r="B342" s="570"/>
      <c r="C342" s="571"/>
      <c r="D342" s="571"/>
      <c r="E342" s="571"/>
      <c r="F342" s="571"/>
      <c r="G342" s="571"/>
      <c r="H342" s="571"/>
      <c r="I342" s="571"/>
      <c r="J342" s="571"/>
      <c r="K342" s="571"/>
      <c r="L342" s="571"/>
      <c r="M342" s="572"/>
      <c r="N342" s="574"/>
    </row>
    <row r="343" spans="1:14" ht="15" customHeight="1" x14ac:dyDescent="0.25">
      <c r="A343" s="565"/>
      <c r="B343" s="570"/>
      <c r="C343" s="571"/>
      <c r="D343" s="571"/>
      <c r="E343" s="571"/>
      <c r="F343" s="571"/>
      <c r="G343" s="571"/>
      <c r="H343" s="571"/>
      <c r="I343" s="571"/>
      <c r="J343" s="571"/>
      <c r="K343" s="571"/>
      <c r="L343" s="571"/>
      <c r="M343" s="572"/>
      <c r="N343" s="574"/>
    </row>
    <row r="344" spans="1:14" ht="15" customHeight="1" x14ac:dyDescent="0.25">
      <c r="A344" s="565"/>
      <c r="B344" s="570"/>
      <c r="C344" s="571"/>
      <c r="D344" s="571"/>
      <c r="E344" s="571"/>
      <c r="F344" s="571"/>
      <c r="G344" s="571"/>
      <c r="H344" s="571"/>
      <c r="I344" s="571"/>
      <c r="J344" s="571"/>
      <c r="K344" s="571"/>
      <c r="L344" s="571"/>
      <c r="M344" s="572"/>
      <c r="N344" s="574"/>
    </row>
    <row r="345" spans="1:14" ht="15" customHeight="1" x14ac:dyDescent="0.25">
      <c r="A345" s="565"/>
      <c r="B345" s="570"/>
      <c r="C345" s="571"/>
      <c r="D345" s="571"/>
      <c r="E345" s="571"/>
      <c r="F345" s="571"/>
      <c r="G345" s="571"/>
      <c r="H345" s="571"/>
      <c r="I345" s="571"/>
      <c r="J345" s="571"/>
      <c r="K345" s="571"/>
      <c r="L345" s="571"/>
      <c r="M345" s="572"/>
      <c r="N345" s="574"/>
    </row>
    <row r="346" spans="1:14" ht="15" customHeight="1" x14ac:dyDescent="0.25">
      <c r="A346" s="565"/>
      <c r="B346" s="570"/>
      <c r="C346" s="571"/>
      <c r="D346" s="571"/>
      <c r="E346" s="571"/>
      <c r="F346" s="571"/>
      <c r="G346" s="571"/>
      <c r="H346" s="571"/>
      <c r="I346" s="571"/>
      <c r="J346" s="571"/>
      <c r="K346" s="571"/>
      <c r="L346" s="571"/>
      <c r="M346" s="572"/>
      <c r="N346" s="574"/>
    </row>
    <row r="347" spans="1:14" ht="15" customHeight="1" x14ac:dyDescent="0.25">
      <c r="A347" s="565"/>
      <c r="B347" s="570"/>
      <c r="C347" s="571"/>
      <c r="D347" s="571"/>
      <c r="E347" s="571"/>
      <c r="F347" s="571"/>
      <c r="G347" s="571"/>
      <c r="H347" s="571"/>
      <c r="I347" s="571"/>
      <c r="J347" s="571"/>
      <c r="K347" s="571"/>
      <c r="L347" s="571"/>
      <c r="M347" s="572"/>
      <c r="N347" s="574"/>
    </row>
    <row r="348" spans="1:14" ht="15" customHeight="1" x14ac:dyDescent="0.25">
      <c r="A348" s="565"/>
      <c r="B348" s="570"/>
      <c r="C348" s="571"/>
      <c r="D348" s="571"/>
      <c r="E348" s="571"/>
      <c r="F348" s="571"/>
      <c r="G348" s="571"/>
      <c r="H348" s="571"/>
      <c r="I348" s="571"/>
      <c r="J348" s="571"/>
      <c r="K348" s="571"/>
      <c r="L348" s="571"/>
      <c r="M348" s="572"/>
      <c r="N348" s="574"/>
    </row>
    <row r="349" spans="1:14" ht="15.75" customHeight="1" thickBot="1" x14ac:dyDescent="0.3">
      <c r="A349" s="566"/>
      <c r="B349" s="570"/>
      <c r="C349" s="571"/>
      <c r="D349" s="571"/>
      <c r="E349" s="571"/>
      <c r="F349" s="571"/>
      <c r="G349" s="571"/>
      <c r="H349" s="571"/>
      <c r="I349" s="571"/>
      <c r="J349" s="571"/>
      <c r="K349" s="571"/>
      <c r="L349" s="571"/>
      <c r="M349" s="572"/>
      <c r="N349" s="575"/>
    </row>
    <row r="350" spans="1:14" ht="15" customHeight="1" x14ac:dyDescent="0.25">
      <c r="A350" s="564">
        <v>16</v>
      </c>
      <c r="B350" s="567"/>
      <c r="C350" s="568"/>
      <c r="D350" s="568"/>
      <c r="E350" s="568"/>
      <c r="F350" s="568"/>
      <c r="G350" s="568"/>
      <c r="H350" s="568"/>
      <c r="I350" s="568"/>
      <c r="J350" s="568"/>
      <c r="K350" s="568"/>
      <c r="L350" s="568"/>
      <c r="M350" s="569"/>
      <c r="N350" s="573" t="str">
        <f>VLOOKUP(A350,'LISTA DE OFERENTES'!$A$4:$B$70,2,FALSE)</f>
        <v>CONSORCIO WAS</v>
      </c>
    </row>
    <row r="351" spans="1:14" ht="15" customHeight="1" x14ac:dyDescent="0.25">
      <c r="A351" s="565"/>
      <c r="B351" s="570"/>
      <c r="C351" s="571"/>
      <c r="D351" s="571"/>
      <c r="E351" s="571"/>
      <c r="F351" s="571"/>
      <c r="G351" s="571"/>
      <c r="H351" s="571"/>
      <c r="I351" s="571"/>
      <c r="J351" s="571"/>
      <c r="K351" s="571"/>
      <c r="L351" s="571"/>
      <c r="M351" s="572"/>
      <c r="N351" s="574"/>
    </row>
    <row r="352" spans="1:14" ht="15" customHeight="1" x14ac:dyDescent="0.25">
      <c r="A352" s="565"/>
      <c r="B352" s="570"/>
      <c r="C352" s="571"/>
      <c r="D352" s="571"/>
      <c r="E352" s="571"/>
      <c r="F352" s="571"/>
      <c r="G352" s="571"/>
      <c r="H352" s="571"/>
      <c r="I352" s="571"/>
      <c r="J352" s="571"/>
      <c r="K352" s="571"/>
      <c r="L352" s="571"/>
      <c r="M352" s="572"/>
      <c r="N352" s="574"/>
    </row>
    <row r="353" spans="1:14" ht="15" customHeight="1" x14ac:dyDescent="0.25">
      <c r="A353" s="565"/>
      <c r="B353" s="570"/>
      <c r="C353" s="571"/>
      <c r="D353" s="571"/>
      <c r="E353" s="571"/>
      <c r="F353" s="571"/>
      <c r="G353" s="571"/>
      <c r="H353" s="571"/>
      <c r="I353" s="571"/>
      <c r="J353" s="571"/>
      <c r="K353" s="571"/>
      <c r="L353" s="571"/>
      <c r="M353" s="572"/>
      <c r="N353" s="574"/>
    </row>
    <row r="354" spans="1:14" ht="15" customHeight="1" x14ac:dyDescent="0.25">
      <c r="A354" s="565"/>
      <c r="B354" s="570"/>
      <c r="C354" s="571"/>
      <c r="D354" s="571"/>
      <c r="E354" s="571"/>
      <c r="F354" s="571"/>
      <c r="G354" s="571"/>
      <c r="H354" s="571"/>
      <c r="I354" s="571"/>
      <c r="J354" s="571"/>
      <c r="K354" s="571"/>
      <c r="L354" s="571"/>
      <c r="M354" s="572"/>
      <c r="N354" s="574"/>
    </row>
    <row r="355" spans="1:14" ht="15" customHeight="1" x14ac:dyDescent="0.25">
      <c r="A355" s="565"/>
      <c r="B355" s="570"/>
      <c r="C355" s="571"/>
      <c r="D355" s="571"/>
      <c r="E355" s="571"/>
      <c r="F355" s="571"/>
      <c r="G355" s="571"/>
      <c r="H355" s="571"/>
      <c r="I355" s="571"/>
      <c r="J355" s="571"/>
      <c r="K355" s="571"/>
      <c r="L355" s="571"/>
      <c r="M355" s="572"/>
      <c r="N355" s="574"/>
    </row>
    <row r="356" spans="1:14" ht="15" customHeight="1" x14ac:dyDescent="0.25">
      <c r="A356" s="565"/>
      <c r="B356" s="570"/>
      <c r="C356" s="571"/>
      <c r="D356" s="571"/>
      <c r="E356" s="571"/>
      <c r="F356" s="571"/>
      <c r="G356" s="571"/>
      <c r="H356" s="571"/>
      <c r="I356" s="571"/>
      <c r="J356" s="571"/>
      <c r="K356" s="571"/>
      <c r="L356" s="571"/>
      <c r="M356" s="572"/>
      <c r="N356" s="574"/>
    </row>
    <row r="357" spans="1:14" ht="15" customHeight="1" x14ac:dyDescent="0.25">
      <c r="A357" s="565"/>
      <c r="B357" s="570"/>
      <c r="C357" s="571"/>
      <c r="D357" s="571"/>
      <c r="E357" s="571"/>
      <c r="F357" s="571"/>
      <c r="G357" s="571"/>
      <c r="H357" s="571"/>
      <c r="I357" s="571"/>
      <c r="J357" s="571"/>
      <c r="K357" s="571"/>
      <c r="L357" s="571"/>
      <c r="M357" s="572"/>
      <c r="N357" s="574"/>
    </row>
    <row r="358" spans="1:14" ht="15" customHeight="1" x14ac:dyDescent="0.25">
      <c r="A358" s="565"/>
      <c r="B358" s="570"/>
      <c r="C358" s="571"/>
      <c r="D358" s="571"/>
      <c r="E358" s="571"/>
      <c r="F358" s="571"/>
      <c r="G358" s="571"/>
      <c r="H358" s="571"/>
      <c r="I358" s="571"/>
      <c r="J358" s="571"/>
      <c r="K358" s="571"/>
      <c r="L358" s="571"/>
      <c r="M358" s="572"/>
      <c r="N358" s="574"/>
    </row>
    <row r="359" spans="1:14" ht="15" customHeight="1" x14ac:dyDescent="0.25">
      <c r="A359" s="565"/>
      <c r="B359" s="570"/>
      <c r="C359" s="571"/>
      <c r="D359" s="571"/>
      <c r="E359" s="571"/>
      <c r="F359" s="571"/>
      <c r="G359" s="571"/>
      <c r="H359" s="571"/>
      <c r="I359" s="571"/>
      <c r="J359" s="571"/>
      <c r="K359" s="571"/>
      <c r="L359" s="571"/>
      <c r="M359" s="572"/>
      <c r="N359" s="574"/>
    </row>
    <row r="360" spans="1:14" ht="15" customHeight="1" x14ac:dyDescent="0.25">
      <c r="A360" s="565"/>
      <c r="B360" s="570"/>
      <c r="C360" s="571"/>
      <c r="D360" s="571"/>
      <c r="E360" s="571"/>
      <c r="F360" s="571"/>
      <c r="G360" s="571"/>
      <c r="H360" s="571"/>
      <c r="I360" s="571"/>
      <c r="J360" s="571"/>
      <c r="K360" s="571"/>
      <c r="L360" s="571"/>
      <c r="M360" s="572"/>
      <c r="N360" s="574"/>
    </row>
    <row r="361" spans="1:14" ht="15" customHeight="1" x14ac:dyDescent="0.25">
      <c r="A361" s="565"/>
      <c r="B361" s="570"/>
      <c r="C361" s="571"/>
      <c r="D361" s="571"/>
      <c r="E361" s="571"/>
      <c r="F361" s="571"/>
      <c r="G361" s="571"/>
      <c r="H361" s="571"/>
      <c r="I361" s="571"/>
      <c r="J361" s="571"/>
      <c r="K361" s="571"/>
      <c r="L361" s="571"/>
      <c r="M361" s="572"/>
      <c r="N361" s="574"/>
    </row>
    <row r="362" spans="1:14" ht="15" customHeight="1" x14ac:dyDescent="0.25">
      <c r="A362" s="565"/>
      <c r="B362" s="570"/>
      <c r="C362" s="571"/>
      <c r="D362" s="571"/>
      <c r="E362" s="571"/>
      <c r="F362" s="571"/>
      <c r="G362" s="571"/>
      <c r="H362" s="571"/>
      <c r="I362" s="571"/>
      <c r="J362" s="571"/>
      <c r="K362" s="571"/>
      <c r="L362" s="571"/>
      <c r="M362" s="572"/>
      <c r="N362" s="574"/>
    </row>
    <row r="363" spans="1:14" ht="15" customHeight="1" x14ac:dyDescent="0.25">
      <c r="A363" s="565"/>
      <c r="B363" s="570"/>
      <c r="C363" s="571"/>
      <c r="D363" s="571"/>
      <c r="E363" s="571"/>
      <c r="F363" s="571"/>
      <c r="G363" s="571"/>
      <c r="H363" s="571"/>
      <c r="I363" s="571"/>
      <c r="J363" s="571"/>
      <c r="K363" s="571"/>
      <c r="L363" s="571"/>
      <c r="M363" s="572"/>
      <c r="N363" s="574"/>
    </row>
    <row r="364" spans="1:14" ht="15" customHeight="1" x14ac:dyDescent="0.25">
      <c r="A364" s="565"/>
      <c r="B364" s="570"/>
      <c r="C364" s="571"/>
      <c r="D364" s="571"/>
      <c r="E364" s="571"/>
      <c r="F364" s="571"/>
      <c r="G364" s="571"/>
      <c r="H364" s="571"/>
      <c r="I364" s="571"/>
      <c r="J364" s="571"/>
      <c r="K364" s="571"/>
      <c r="L364" s="571"/>
      <c r="M364" s="572"/>
      <c r="N364" s="574"/>
    </row>
    <row r="365" spans="1:14" ht="15" customHeight="1" x14ac:dyDescent="0.25">
      <c r="A365" s="565"/>
      <c r="B365" s="570"/>
      <c r="C365" s="571"/>
      <c r="D365" s="571"/>
      <c r="E365" s="571"/>
      <c r="F365" s="571"/>
      <c r="G365" s="571"/>
      <c r="H365" s="571"/>
      <c r="I365" s="571"/>
      <c r="J365" s="571"/>
      <c r="K365" s="571"/>
      <c r="L365" s="571"/>
      <c r="M365" s="572"/>
      <c r="N365" s="574"/>
    </row>
    <row r="366" spans="1:14" ht="15" customHeight="1" x14ac:dyDescent="0.25">
      <c r="A366" s="565"/>
      <c r="B366" s="570"/>
      <c r="C366" s="571"/>
      <c r="D366" s="571"/>
      <c r="E366" s="571"/>
      <c r="F366" s="571"/>
      <c r="G366" s="571"/>
      <c r="H366" s="571"/>
      <c r="I366" s="571"/>
      <c r="J366" s="571"/>
      <c r="K366" s="571"/>
      <c r="L366" s="571"/>
      <c r="M366" s="572"/>
      <c r="N366" s="574"/>
    </row>
    <row r="367" spans="1:14" ht="15" customHeight="1" x14ac:dyDescent="0.25">
      <c r="A367" s="565"/>
      <c r="B367" s="570"/>
      <c r="C367" s="571"/>
      <c r="D367" s="571"/>
      <c r="E367" s="571"/>
      <c r="F367" s="571"/>
      <c r="G367" s="571"/>
      <c r="H367" s="571"/>
      <c r="I367" s="571"/>
      <c r="J367" s="571"/>
      <c r="K367" s="571"/>
      <c r="L367" s="571"/>
      <c r="M367" s="572"/>
      <c r="N367" s="574"/>
    </row>
    <row r="368" spans="1:14" ht="15" customHeight="1" x14ac:dyDescent="0.25">
      <c r="A368" s="565"/>
      <c r="B368" s="570"/>
      <c r="C368" s="571"/>
      <c r="D368" s="571"/>
      <c r="E368" s="571"/>
      <c r="F368" s="571"/>
      <c r="G368" s="571"/>
      <c r="H368" s="571"/>
      <c r="I368" s="571"/>
      <c r="J368" s="571"/>
      <c r="K368" s="571"/>
      <c r="L368" s="571"/>
      <c r="M368" s="572"/>
      <c r="N368" s="574"/>
    </row>
    <row r="369" spans="1:14" ht="15" customHeight="1" x14ac:dyDescent="0.25">
      <c r="A369" s="565"/>
      <c r="B369" s="570"/>
      <c r="C369" s="571"/>
      <c r="D369" s="571"/>
      <c r="E369" s="571"/>
      <c r="F369" s="571"/>
      <c r="G369" s="571"/>
      <c r="H369" s="571"/>
      <c r="I369" s="571"/>
      <c r="J369" s="571"/>
      <c r="K369" s="571"/>
      <c r="L369" s="571"/>
      <c r="M369" s="572"/>
      <c r="N369" s="574"/>
    </row>
    <row r="370" spans="1:14" ht="15" customHeight="1" x14ac:dyDescent="0.25">
      <c r="A370" s="565"/>
      <c r="B370" s="570"/>
      <c r="C370" s="571"/>
      <c r="D370" s="571"/>
      <c r="E370" s="571"/>
      <c r="F370" s="571"/>
      <c r="G370" s="571"/>
      <c r="H370" s="571"/>
      <c r="I370" s="571"/>
      <c r="J370" s="571"/>
      <c r="K370" s="571"/>
      <c r="L370" s="571"/>
      <c r="M370" s="572"/>
      <c r="N370" s="574"/>
    </row>
    <row r="371" spans="1:14" ht="15" customHeight="1" x14ac:dyDescent="0.25">
      <c r="A371" s="565"/>
      <c r="B371" s="570"/>
      <c r="C371" s="571"/>
      <c r="D371" s="571"/>
      <c r="E371" s="571"/>
      <c r="F371" s="571"/>
      <c r="G371" s="571"/>
      <c r="H371" s="571"/>
      <c r="I371" s="571"/>
      <c r="J371" s="571"/>
      <c r="K371" s="571"/>
      <c r="L371" s="571"/>
      <c r="M371" s="572"/>
      <c r="N371" s="574"/>
    </row>
    <row r="372" spans="1:14" ht="40.5" customHeight="1" x14ac:dyDescent="0.25">
      <c r="A372" s="566"/>
      <c r="B372" s="570"/>
      <c r="C372" s="571"/>
      <c r="D372" s="571"/>
      <c r="E372" s="571"/>
      <c r="F372" s="571"/>
      <c r="G372" s="571"/>
      <c r="H372" s="571"/>
      <c r="I372" s="571"/>
      <c r="J372" s="571"/>
      <c r="K372" s="571"/>
      <c r="L372" s="571"/>
      <c r="M372" s="572"/>
      <c r="N372" s="575"/>
    </row>
    <row r="373" spans="1:14" ht="15" customHeight="1" x14ac:dyDescent="0.25">
      <c r="A373" s="564">
        <v>17</v>
      </c>
      <c r="B373" s="567"/>
      <c r="C373" s="568"/>
      <c r="D373" s="568"/>
      <c r="E373" s="568"/>
      <c r="F373" s="568"/>
      <c r="G373" s="568"/>
      <c r="H373" s="568"/>
      <c r="I373" s="568"/>
      <c r="J373" s="568"/>
      <c r="K373" s="568"/>
      <c r="L373" s="568"/>
      <c r="M373" s="569"/>
      <c r="N373" s="573" t="str">
        <f>VLOOKUP(A373,'LISTA DE OFERENTES'!$A$4:$B$70,2,FALSE)</f>
        <v>CONSORCIO CONSTRUOPUS ENGATIVA</v>
      </c>
    </row>
    <row r="374" spans="1:14" ht="15" customHeight="1" x14ac:dyDescent="0.25">
      <c r="A374" s="565"/>
      <c r="B374" s="570"/>
      <c r="C374" s="571"/>
      <c r="D374" s="571"/>
      <c r="E374" s="571"/>
      <c r="F374" s="571"/>
      <c r="G374" s="571"/>
      <c r="H374" s="571"/>
      <c r="I374" s="571"/>
      <c r="J374" s="571"/>
      <c r="K374" s="571"/>
      <c r="L374" s="571"/>
      <c r="M374" s="572"/>
      <c r="N374" s="574"/>
    </row>
    <row r="375" spans="1:14" ht="15" customHeight="1" x14ac:dyDescent="0.25">
      <c r="A375" s="565"/>
      <c r="B375" s="570"/>
      <c r="C375" s="571"/>
      <c r="D375" s="571"/>
      <c r="E375" s="571"/>
      <c r="F375" s="571"/>
      <c r="G375" s="571"/>
      <c r="H375" s="571"/>
      <c r="I375" s="571"/>
      <c r="J375" s="571"/>
      <c r="K375" s="571"/>
      <c r="L375" s="571"/>
      <c r="M375" s="572"/>
      <c r="N375" s="574"/>
    </row>
    <row r="376" spans="1:14" ht="15" customHeight="1" x14ac:dyDescent="0.25">
      <c r="A376" s="565"/>
      <c r="B376" s="570"/>
      <c r="C376" s="571"/>
      <c r="D376" s="571"/>
      <c r="E376" s="571"/>
      <c r="F376" s="571"/>
      <c r="G376" s="571"/>
      <c r="H376" s="571"/>
      <c r="I376" s="571"/>
      <c r="J376" s="571"/>
      <c r="K376" s="571"/>
      <c r="L376" s="571"/>
      <c r="M376" s="572"/>
      <c r="N376" s="574"/>
    </row>
    <row r="377" spans="1:14" ht="15" customHeight="1" x14ac:dyDescent="0.25">
      <c r="A377" s="565"/>
      <c r="B377" s="570"/>
      <c r="C377" s="571"/>
      <c r="D377" s="571"/>
      <c r="E377" s="571"/>
      <c r="F377" s="571"/>
      <c r="G377" s="571"/>
      <c r="H377" s="571"/>
      <c r="I377" s="571"/>
      <c r="J377" s="571"/>
      <c r="K377" s="571"/>
      <c r="L377" s="571"/>
      <c r="M377" s="572"/>
      <c r="N377" s="574"/>
    </row>
    <row r="378" spans="1:14" ht="15" customHeight="1" x14ac:dyDescent="0.25">
      <c r="A378" s="565"/>
      <c r="B378" s="570"/>
      <c r="C378" s="571"/>
      <c r="D378" s="571"/>
      <c r="E378" s="571"/>
      <c r="F378" s="571"/>
      <c r="G378" s="571"/>
      <c r="H378" s="571"/>
      <c r="I378" s="571"/>
      <c r="J378" s="571"/>
      <c r="K378" s="571"/>
      <c r="L378" s="571"/>
      <c r="M378" s="572"/>
      <c r="N378" s="574"/>
    </row>
    <row r="379" spans="1:14" ht="15" customHeight="1" x14ac:dyDescent="0.25">
      <c r="A379" s="565"/>
      <c r="B379" s="570"/>
      <c r="C379" s="571"/>
      <c r="D379" s="571"/>
      <c r="E379" s="571"/>
      <c r="F379" s="571"/>
      <c r="G379" s="571"/>
      <c r="H379" s="571"/>
      <c r="I379" s="571"/>
      <c r="J379" s="571"/>
      <c r="K379" s="571"/>
      <c r="L379" s="571"/>
      <c r="M379" s="572"/>
      <c r="N379" s="574"/>
    </row>
    <row r="380" spans="1:14" ht="15" customHeight="1" x14ac:dyDescent="0.25">
      <c r="A380" s="565"/>
      <c r="B380" s="570"/>
      <c r="C380" s="571"/>
      <c r="D380" s="571"/>
      <c r="E380" s="571"/>
      <c r="F380" s="571"/>
      <c r="G380" s="571"/>
      <c r="H380" s="571"/>
      <c r="I380" s="571"/>
      <c r="J380" s="571"/>
      <c r="K380" s="571"/>
      <c r="L380" s="571"/>
      <c r="M380" s="572"/>
      <c r="N380" s="574"/>
    </row>
    <row r="381" spans="1:14" ht="15" customHeight="1" x14ac:dyDescent="0.25">
      <c r="A381" s="565"/>
      <c r="B381" s="570"/>
      <c r="C381" s="571"/>
      <c r="D381" s="571"/>
      <c r="E381" s="571"/>
      <c r="F381" s="571"/>
      <c r="G381" s="571"/>
      <c r="H381" s="571"/>
      <c r="I381" s="571"/>
      <c r="J381" s="571"/>
      <c r="K381" s="571"/>
      <c r="L381" s="571"/>
      <c r="M381" s="572"/>
      <c r="N381" s="574"/>
    </row>
    <row r="382" spans="1:14" ht="15" customHeight="1" x14ac:dyDescent="0.25">
      <c r="A382" s="565"/>
      <c r="B382" s="570"/>
      <c r="C382" s="571"/>
      <c r="D382" s="571"/>
      <c r="E382" s="571"/>
      <c r="F382" s="571"/>
      <c r="G382" s="571"/>
      <c r="H382" s="571"/>
      <c r="I382" s="571"/>
      <c r="J382" s="571"/>
      <c r="K382" s="571"/>
      <c r="L382" s="571"/>
      <c r="M382" s="572"/>
      <c r="N382" s="574"/>
    </row>
    <row r="383" spans="1:14" ht="15" customHeight="1" x14ac:dyDescent="0.25">
      <c r="A383" s="565"/>
      <c r="B383" s="570"/>
      <c r="C383" s="571"/>
      <c r="D383" s="571"/>
      <c r="E383" s="571"/>
      <c r="F383" s="571"/>
      <c r="G383" s="571"/>
      <c r="H383" s="571"/>
      <c r="I383" s="571"/>
      <c r="J383" s="571"/>
      <c r="K383" s="571"/>
      <c r="L383" s="571"/>
      <c r="M383" s="572"/>
      <c r="N383" s="574"/>
    </row>
    <row r="384" spans="1:14" ht="15" customHeight="1" x14ac:dyDescent="0.25">
      <c r="A384" s="565"/>
      <c r="B384" s="570"/>
      <c r="C384" s="571"/>
      <c r="D384" s="571"/>
      <c r="E384" s="571"/>
      <c r="F384" s="571"/>
      <c r="G384" s="571"/>
      <c r="H384" s="571"/>
      <c r="I384" s="571"/>
      <c r="J384" s="571"/>
      <c r="K384" s="571"/>
      <c r="L384" s="571"/>
      <c r="M384" s="572"/>
      <c r="N384" s="574"/>
    </row>
    <row r="385" spans="1:14" ht="15" customHeight="1" x14ac:dyDescent="0.25">
      <c r="A385" s="565"/>
      <c r="B385" s="570"/>
      <c r="C385" s="571"/>
      <c r="D385" s="571"/>
      <c r="E385" s="571"/>
      <c r="F385" s="571"/>
      <c r="G385" s="571"/>
      <c r="H385" s="571"/>
      <c r="I385" s="571"/>
      <c r="J385" s="571"/>
      <c r="K385" s="571"/>
      <c r="L385" s="571"/>
      <c r="M385" s="572"/>
      <c r="N385" s="574"/>
    </row>
    <row r="386" spans="1:14" ht="15" customHeight="1" x14ac:dyDescent="0.25">
      <c r="A386" s="565"/>
      <c r="B386" s="570"/>
      <c r="C386" s="571"/>
      <c r="D386" s="571"/>
      <c r="E386" s="571"/>
      <c r="F386" s="571"/>
      <c r="G386" s="571"/>
      <c r="H386" s="571"/>
      <c r="I386" s="571"/>
      <c r="J386" s="571"/>
      <c r="K386" s="571"/>
      <c r="L386" s="571"/>
      <c r="M386" s="572"/>
      <c r="N386" s="574"/>
    </row>
    <row r="387" spans="1:14" ht="15" customHeight="1" x14ac:dyDescent="0.25">
      <c r="A387" s="565"/>
      <c r="B387" s="570"/>
      <c r="C387" s="571"/>
      <c r="D387" s="571"/>
      <c r="E387" s="571"/>
      <c r="F387" s="571"/>
      <c r="G387" s="571"/>
      <c r="H387" s="571"/>
      <c r="I387" s="571"/>
      <c r="J387" s="571"/>
      <c r="K387" s="571"/>
      <c r="L387" s="571"/>
      <c r="M387" s="572"/>
      <c r="N387" s="574"/>
    </row>
    <row r="388" spans="1:14" ht="15" customHeight="1" x14ac:dyDescent="0.25">
      <c r="A388" s="565"/>
      <c r="B388" s="570"/>
      <c r="C388" s="571"/>
      <c r="D388" s="571"/>
      <c r="E388" s="571"/>
      <c r="F388" s="571"/>
      <c r="G388" s="571"/>
      <c r="H388" s="571"/>
      <c r="I388" s="571"/>
      <c r="J388" s="571"/>
      <c r="K388" s="571"/>
      <c r="L388" s="571"/>
      <c r="M388" s="572"/>
      <c r="N388" s="574"/>
    </row>
    <row r="389" spans="1:14" ht="15" customHeight="1" x14ac:dyDescent="0.25">
      <c r="A389" s="565"/>
      <c r="B389" s="570"/>
      <c r="C389" s="571"/>
      <c r="D389" s="571"/>
      <c r="E389" s="571"/>
      <c r="F389" s="571"/>
      <c r="G389" s="571"/>
      <c r="H389" s="571"/>
      <c r="I389" s="571"/>
      <c r="J389" s="571"/>
      <c r="K389" s="571"/>
      <c r="L389" s="571"/>
      <c r="M389" s="572"/>
      <c r="N389" s="574"/>
    </row>
    <row r="390" spans="1:14" ht="15" customHeight="1" x14ac:dyDescent="0.25">
      <c r="A390" s="565"/>
      <c r="B390" s="570"/>
      <c r="C390" s="571"/>
      <c r="D390" s="571"/>
      <c r="E390" s="571"/>
      <c r="F390" s="571"/>
      <c r="G390" s="571"/>
      <c r="H390" s="571"/>
      <c r="I390" s="571"/>
      <c r="J390" s="571"/>
      <c r="K390" s="571"/>
      <c r="L390" s="571"/>
      <c r="M390" s="572"/>
      <c r="N390" s="574"/>
    </row>
    <row r="391" spans="1:14" ht="15" customHeight="1" x14ac:dyDescent="0.25">
      <c r="A391" s="565"/>
      <c r="B391" s="570"/>
      <c r="C391" s="571"/>
      <c r="D391" s="571"/>
      <c r="E391" s="571"/>
      <c r="F391" s="571"/>
      <c r="G391" s="571"/>
      <c r="H391" s="571"/>
      <c r="I391" s="571"/>
      <c r="J391" s="571"/>
      <c r="K391" s="571"/>
      <c r="L391" s="571"/>
      <c r="M391" s="572"/>
      <c r="N391" s="574"/>
    </row>
    <row r="392" spans="1:14" ht="15" customHeight="1" x14ac:dyDescent="0.25">
      <c r="A392" s="565"/>
      <c r="B392" s="570"/>
      <c r="C392" s="571"/>
      <c r="D392" s="571"/>
      <c r="E392" s="571"/>
      <c r="F392" s="571"/>
      <c r="G392" s="571"/>
      <c r="H392" s="571"/>
      <c r="I392" s="571"/>
      <c r="J392" s="571"/>
      <c r="K392" s="571"/>
      <c r="L392" s="571"/>
      <c r="M392" s="572"/>
      <c r="N392" s="574"/>
    </row>
    <row r="393" spans="1:14" ht="15" customHeight="1" x14ac:dyDescent="0.25">
      <c r="A393" s="565"/>
      <c r="B393" s="570"/>
      <c r="C393" s="571"/>
      <c r="D393" s="571"/>
      <c r="E393" s="571"/>
      <c r="F393" s="571"/>
      <c r="G393" s="571"/>
      <c r="H393" s="571"/>
      <c r="I393" s="571"/>
      <c r="J393" s="571"/>
      <c r="K393" s="571"/>
      <c r="L393" s="571"/>
      <c r="M393" s="572"/>
      <c r="N393" s="574"/>
    </row>
    <row r="394" spans="1:14" ht="15" customHeight="1" x14ac:dyDescent="0.25">
      <c r="A394" s="565"/>
      <c r="B394" s="570"/>
      <c r="C394" s="571"/>
      <c r="D394" s="571"/>
      <c r="E394" s="571"/>
      <c r="F394" s="571"/>
      <c r="G394" s="571"/>
      <c r="H394" s="571"/>
      <c r="I394" s="571"/>
      <c r="J394" s="571"/>
      <c r="K394" s="571"/>
      <c r="L394" s="571"/>
      <c r="M394" s="572"/>
      <c r="N394" s="574"/>
    </row>
    <row r="395" spans="1:14" ht="15.75" customHeight="1" x14ac:dyDescent="0.25">
      <c r="A395" s="566"/>
      <c r="B395" s="570"/>
      <c r="C395" s="571"/>
      <c r="D395" s="571"/>
      <c r="E395" s="571"/>
      <c r="F395" s="571"/>
      <c r="G395" s="571"/>
      <c r="H395" s="571"/>
      <c r="I395" s="571"/>
      <c r="J395" s="571"/>
      <c r="K395" s="571"/>
      <c r="L395" s="571"/>
      <c r="M395" s="572"/>
      <c r="N395" s="575"/>
    </row>
    <row r="396" spans="1:14" ht="15" customHeight="1" x14ac:dyDescent="0.25">
      <c r="A396" s="564">
        <v>18</v>
      </c>
      <c r="B396" s="567"/>
      <c r="C396" s="568"/>
      <c r="D396" s="568"/>
      <c r="E396" s="568"/>
      <c r="F396" s="568"/>
      <c r="G396" s="568"/>
      <c r="H396" s="568"/>
      <c r="I396" s="568"/>
      <c r="J396" s="568"/>
      <c r="K396" s="568"/>
      <c r="L396" s="568"/>
      <c r="M396" s="569"/>
      <c r="N396" s="573" t="str">
        <f>VLOOKUP(A396,'LISTA DE OFERENTES'!$A$4:$B$70,2,FALSE)</f>
        <v>CONSORCIO ZF 1</v>
      </c>
    </row>
    <row r="397" spans="1:14" ht="15" customHeight="1" x14ac:dyDescent="0.25">
      <c r="A397" s="565"/>
      <c r="B397" s="570"/>
      <c r="C397" s="571"/>
      <c r="D397" s="571"/>
      <c r="E397" s="571"/>
      <c r="F397" s="571"/>
      <c r="G397" s="571"/>
      <c r="H397" s="571"/>
      <c r="I397" s="571"/>
      <c r="J397" s="571"/>
      <c r="K397" s="571"/>
      <c r="L397" s="571"/>
      <c r="M397" s="572"/>
      <c r="N397" s="574"/>
    </row>
    <row r="398" spans="1:14" ht="15" customHeight="1" x14ac:dyDescent="0.25">
      <c r="A398" s="565"/>
      <c r="B398" s="570"/>
      <c r="C398" s="571"/>
      <c r="D398" s="571"/>
      <c r="E398" s="571"/>
      <c r="F398" s="571"/>
      <c r="G398" s="571"/>
      <c r="H398" s="571"/>
      <c r="I398" s="571"/>
      <c r="J398" s="571"/>
      <c r="K398" s="571"/>
      <c r="L398" s="571"/>
      <c r="M398" s="572"/>
      <c r="N398" s="574"/>
    </row>
    <row r="399" spans="1:14" ht="15" customHeight="1" x14ac:dyDescent="0.25">
      <c r="A399" s="565"/>
      <c r="B399" s="570"/>
      <c r="C399" s="571"/>
      <c r="D399" s="571"/>
      <c r="E399" s="571"/>
      <c r="F399" s="571"/>
      <c r="G399" s="571"/>
      <c r="H399" s="571"/>
      <c r="I399" s="571"/>
      <c r="J399" s="571"/>
      <c r="K399" s="571"/>
      <c r="L399" s="571"/>
      <c r="M399" s="572"/>
      <c r="N399" s="574"/>
    </row>
    <row r="400" spans="1:14" ht="15" customHeight="1" x14ac:dyDescent="0.25">
      <c r="A400" s="565"/>
      <c r="B400" s="570"/>
      <c r="C400" s="571"/>
      <c r="D400" s="571"/>
      <c r="E400" s="571"/>
      <c r="F400" s="571"/>
      <c r="G400" s="571"/>
      <c r="H400" s="571"/>
      <c r="I400" s="571"/>
      <c r="J400" s="571"/>
      <c r="K400" s="571"/>
      <c r="L400" s="571"/>
      <c r="M400" s="572"/>
      <c r="N400" s="574"/>
    </row>
    <row r="401" spans="1:14" ht="15" customHeight="1" x14ac:dyDescent="0.25">
      <c r="A401" s="565"/>
      <c r="B401" s="570"/>
      <c r="C401" s="571"/>
      <c r="D401" s="571"/>
      <c r="E401" s="571"/>
      <c r="F401" s="571"/>
      <c r="G401" s="571"/>
      <c r="H401" s="571"/>
      <c r="I401" s="571"/>
      <c r="J401" s="571"/>
      <c r="K401" s="571"/>
      <c r="L401" s="571"/>
      <c r="M401" s="572"/>
      <c r="N401" s="574"/>
    </row>
    <row r="402" spans="1:14" ht="15" customHeight="1" x14ac:dyDescent="0.25">
      <c r="A402" s="565"/>
      <c r="B402" s="570"/>
      <c r="C402" s="571"/>
      <c r="D402" s="571"/>
      <c r="E402" s="571"/>
      <c r="F402" s="571"/>
      <c r="G402" s="571"/>
      <c r="H402" s="571"/>
      <c r="I402" s="571"/>
      <c r="J402" s="571"/>
      <c r="K402" s="571"/>
      <c r="L402" s="571"/>
      <c r="M402" s="572"/>
      <c r="N402" s="574"/>
    </row>
    <row r="403" spans="1:14" ht="15" customHeight="1" x14ac:dyDescent="0.25">
      <c r="A403" s="565"/>
      <c r="B403" s="570"/>
      <c r="C403" s="571"/>
      <c r="D403" s="571"/>
      <c r="E403" s="571"/>
      <c r="F403" s="571"/>
      <c r="G403" s="571"/>
      <c r="H403" s="571"/>
      <c r="I403" s="571"/>
      <c r="J403" s="571"/>
      <c r="K403" s="571"/>
      <c r="L403" s="571"/>
      <c r="M403" s="572"/>
      <c r="N403" s="574"/>
    </row>
    <row r="404" spans="1:14" ht="15" customHeight="1" x14ac:dyDescent="0.25">
      <c r="A404" s="565"/>
      <c r="B404" s="570"/>
      <c r="C404" s="571"/>
      <c r="D404" s="571"/>
      <c r="E404" s="571"/>
      <c r="F404" s="571"/>
      <c r="G404" s="571"/>
      <c r="H404" s="571"/>
      <c r="I404" s="571"/>
      <c r="J404" s="571"/>
      <c r="K404" s="571"/>
      <c r="L404" s="571"/>
      <c r="M404" s="572"/>
      <c r="N404" s="574"/>
    </row>
    <row r="405" spans="1:14" ht="15" customHeight="1" x14ac:dyDescent="0.25">
      <c r="A405" s="565"/>
      <c r="B405" s="570"/>
      <c r="C405" s="571"/>
      <c r="D405" s="571"/>
      <c r="E405" s="571"/>
      <c r="F405" s="571"/>
      <c r="G405" s="571"/>
      <c r="H405" s="571"/>
      <c r="I405" s="571"/>
      <c r="J405" s="571"/>
      <c r="K405" s="571"/>
      <c r="L405" s="571"/>
      <c r="M405" s="572"/>
      <c r="N405" s="574"/>
    </row>
    <row r="406" spans="1:14" ht="15" customHeight="1" x14ac:dyDescent="0.25">
      <c r="A406" s="565"/>
      <c r="B406" s="570"/>
      <c r="C406" s="571"/>
      <c r="D406" s="571"/>
      <c r="E406" s="571"/>
      <c r="F406" s="571"/>
      <c r="G406" s="571"/>
      <c r="H406" s="571"/>
      <c r="I406" s="571"/>
      <c r="J406" s="571"/>
      <c r="K406" s="571"/>
      <c r="L406" s="571"/>
      <c r="M406" s="572"/>
      <c r="N406" s="574"/>
    </row>
    <row r="407" spans="1:14" ht="15" customHeight="1" x14ac:dyDescent="0.25">
      <c r="A407" s="565"/>
      <c r="B407" s="570"/>
      <c r="C407" s="571"/>
      <c r="D407" s="571"/>
      <c r="E407" s="571"/>
      <c r="F407" s="571"/>
      <c r="G407" s="571"/>
      <c r="H407" s="571"/>
      <c r="I407" s="571"/>
      <c r="J407" s="571"/>
      <c r="K407" s="571"/>
      <c r="L407" s="571"/>
      <c r="M407" s="572"/>
      <c r="N407" s="574"/>
    </row>
    <row r="408" spans="1:14" ht="15" customHeight="1" x14ac:dyDescent="0.25">
      <c r="A408" s="565"/>
      <c r="B408" s="570"/>
      <c r="C408" s="571"/>
      <c r="D408" s="571"/>
      <c r="E408" s="571"/>
      <c r="F408" s="571"/>
      <c r="G408" s="571"/>
      <c r="H408" s="571"/>
      <c r="I408" s="571"/>
      <c r="J408" s="571"/>
      <c r="K408" s="571"/>
      <c r="L408" s="571"/>
      <c r="M408" s="572"/>
      <c r="N408" s="574"/>
    </row>
    <row r="409" spans="1:14" ht="15" customHeight="1" x14ac:dyDescent="0.25">
      <c r="A409" s="565"/>
      <c r="B409" s="570"/>
      <c r="C409" s="571"/>
      <c r="D409" s="571"/>
      <c r="E409" s="571"/>
      <c r="F409" s="571"/>
      <c r="G409" s="571"/>
      <c r="H409" s="571"/>
      <c r="I409" s="571"/>
      <c r="J409" s="571"/>
      <c r="K409" s="571"/>
      <c r="L409" s="571"/>
      <c r="M409" s="572"/>
      <c r="N409" s="574"/>
    </row>
    <row r="410" spans="1:14" ht="15" customHeight="1" x14ac:dyDescent="0.25">
      <c r="A410" s="565"/>
      <c r="B410" s="570"/>
      <c r="C410" s="571"/>
      <c r="D410" s="571"/>
      <c r="E410" s="571"/>
      <c r="F410" s="571"/>
      <c r="G410" s="571"/>
      <c r="H410" s="571"/>
      <c r="I410" s="571"/>
      <c r="J410" s="571"/>
      <c r="K410" s="571"/>
      <c r="L410" s="571"/>
      <c r="M410" s="572"/>
      <c r="N410" s="574"/>
    </row>
    <row r="411" spans="1:14" ht="15" customHeight="1" x14ac:dyDescent="0.25">
      <c r="A411" s="565"/>
      <c r="B411" s="570"/>
      <c r="C411" s="571"/>
      <c r="D411" s="571"/>
      <c r="E411" s="571"/>
      <c r="F411" s="571"/>
      <c r="G411" s="571"/>
      <c r="H411" s="571"/>
      <c r="I411" s="571"/>
      <c r="J411" s="571"/>
      <c r="K411" s="571"/>
      <c r="L411" s="571"/>
      <c r="M411" s="572"/>
      <c r="N411" s="574"/>
    </row>
    <row r="412" spans="1:14" ht="15" customHeight="1" x14ac:dyDescent="0.25">
      <c r="A412" s="565"/>
      <c r="B412" s="570"/>
      <c r="C412" s="571"/>
      <c r="D412" s="571"/>
      <c r="E412" s="571"/>
      <c r="F412" s="571"/>
      <c r="G412" s="571"/>
      <c r="H412" s="571"/>
      <c r="I412" s="571"/>
      <c r="J412" s="571"/>
      <c r="K412" s="571"/>
      <c r="L412" s="571"/>
      <c r="M412" s="572"/>
      <c r="N412" s="574"/>
    </row>
    <row r="413" spans="1:14" ht="15" customHeight="1" x14ac:dyDescent="0.25">
      <c r="A413" s="565"/>
      <c r="B413" s="570"/>
      <c r="C413" s="571"/>
      <c r="D413" s="571"/>
      <c r="E413" s="571"/>
      <c r="F413" s="571"/>
      <c r="G413" s="571"/>
      <c r="H413" s="571"/>
      <c r="I413" s="571"/>
      <c r="J413" s="571"/>
      <c r="K413" s="571"/>
      <c r="L413" s="571"/>
      <c r="M413" s="572"/>
      <c r="N413" s="574"/>
    </row>
    <row r="414" spans="1:14" ht="15" customHeight="1" x14ac:dyDescent="0.25">
      <c r="A414" s="565"/>
      <c r="B414" s="570"/>
      <c r="C414" s="571"/>
      <c r="D414" s="571"/>
      <c r="E414" s="571"/>
      <c r="F414" s="571"/>
      <c r="G414" s="571"/>
      <c r="H414" s="571"/>
      <c r="I414" s="571"/>
      <c r="J414" s="571"/>
      <c r="K414" s="571"/>
      <c r="L414" s="571"/>
      <c r="M414" s="572"/>
      <c r="N414" s="574"/>
    </row>
    <row r="415" spans="1:14" ht="15" customHeight="1" x14ac:dyDescent="0.25">
      <c r="A415" s="565"/>
      <c r="B415" s="570"/>
      <c r="C415" s="571"/>
      <c r="D415" s="571"/>
      <c r="E415" s="571"/>
      <c r="F415" s="571"/>
      <c r="G415" s="571"/>
      <c r="H415" s="571"/>
      <c r="I415" s="571"/>
      <c r="J415" s="571"/>
      <c r="K415" s="571"/>
      <c r="L415" s="571"/>
      <c r="M415" s="572"/>
      <c r="N415" s="574"/>
    </row>
    <row r="416" spans="1:14" ht="15" customHeight="1" x14ac:dyDescent="0.25">
      <c r="A416" s="565"/>
      <c r="B416" s="570"/>
      <c r="C416" s="571"/>
      <c r="D416" s="571"/>
      <c r="E416" s="571"/>
      <c r="F416" s="571"/>
      <c r="G416" s="571"/>
      <c r="H416" s="571"/>
      <c r="I416" s="571"/>
      <c r="J416" s="571"/>
      <c r="K416" s="571"/>
      <c r="L416" s="571"/>
      <c r="M416" s="572"/>
      <c r="N416" s="574"/>
    </row>
    <row r="417" spans="1:14" ht="15" customHeight="1" x14ac:dyDescent="0.25">
      <c r="A417" s="565"/>
      <c r="B417" s="570"/>
      <c r="C417" s="571"/>
      <c r="D417" s="571"/>
      <c r="E417" s="571"/>
      <c r="F417" s="571"/>
      <c r="G417" s="571"/>
      <c r="H417" s="571"/>
      <c r="I417" s="571"/>
      <c r="J417" s="571"/>
      <c r="K417" s="571"/>
      <c r="L417" s="571"/>
      <c r="M417" s="572"/>
      <c r="N417" s="574"/>
    </row>
    <row r="418" spans="1:14" ht="15.75" customHeight="1" thickBot="1" x14ac:dyDescent="0.3">
      <c r="A418" s="566"/>
      <c r="B418" s="570"/>
      <c r="C418" s="571"/>
      <c r="D418" s="571"/>
      <c r="E418" s="571"/>
      <c r="F418" s="571"/>
      <c r="G418" s="571"/>
      <c r="H418" s="571"/>
      <c r="I418" s="571"/>
      <c r="J418" s="571"/>
      <c r="K418" s="571"/>
      <c r="L418" s="571"/>
      <c r="M418" s="572"/>
      <c r="N418" s="575"/>
    </row>
    <row r="419" spans="1:14" ht="15" customHeight="1" x14ac:dyDescent="0.25">
      <c r="A419" s="564">
        <v>19</v>
      </c>
      <c r="B419" s="567"/>
      <c r="C419" s="568"/>
      <c r="D419" s="568"/>
      <c r="E419" s="568"/>
      <c r="F419" s="568"/>
      <c r="G419" s="568"/>
      <c r="H419" s="568"/>
      <c r="I419" s="568"/>
      <c r="J419" s="568"/>
      <c r="K419" s="568"/>
      <c r="L419" s="568"/>
      <c r="M419" s="569"/>
      <c r="N419" s="573" t="str">
        <f>VLOOKUP(A419,'LISTA DE OFERENTES'!$A$4:$B$70,2,FALSE)</f>
        <v>CONSORCIO GMAC</v>
      </c>
    </row>
    <row r="420" spans="1:14" ht="15" customHeight="1" x14ac:dyDescent="0.25">
      <c r="A420" s="565"/>
      <c r="B420" s="570"/>
      <c r="C420" s="571"/>
      <c r="D420" s="571"/>
      <c r="E420" s="571"/>
      <c r="F420" s="571"/>
      <c r="G420" s="571"/>
      <c r="H420" s="571"/>
      <c r="I420" s="571"/>
      <c r="J420" s="571"/>
      <c r="K420" s="571"/>
      <c r="L420" s="571"/>
      <c r="M420" s="572"/>
      <c r="N420" s="574"/>
    </row>
    <row r="421" spans="1:14" ht="15" customHeight="1" x14ac:dyDescent="0.25">
      <c r="A421" s="565"/>
      <c r="B421" s="570"/>
      <c r="C421" s="571"/>
      <c r="D421" s="571"/>
      <c r="E421" s="571"/>
      <c r="F421" s="571"/>
      <c r="G421" s="571"/>
      <c r="H421" s="571"/>
      <c r="I421" s="571"/>
      <c r="J421" s="571"/>
      <c r="K421" s="571"/>
      <c r="L421" s="571"/>
      <c r="M421" s="572"/>
      <c r="N421" s="574"/>
    </row>
    <row r="422" spans="1:14" ht="15" customHeight="1" x14ac:dyDescent="0.25">
      <c r="A422" s="565"/>
      <c r="B422" s="570"/>
      <c r="C422" s="571"/>
      <c r="D422" s="571"/>
      <c r="E422" s="571"/>
      <c r="F422" s="571"/>
      <c r="G422" s="571"/>
      <c r="H422" s="571"/>
      <c r="I422" s="571"/>
      <c r="J422" s="571"/>
      <c r="K422" s="571"/>
      <c r="L422" s="571"/>
      <c r="M422" s="572"/>
      <c r="N422" s="574"/>
    </row>
    <row r="423" spans="1:14" ht="15" customHeight="1" x14ac:dyDescent="0.25">
      <c r="A423" s="565"/>
      <c r="B423" s="570"/>
      <c r="C423" s="571"/>
      <c r="D423" s="571"/>
      <c r="E423" s="571"/>
      <c r="F423" s="571"/>
      <c r="G423" s="571"/>
      <c r="H423" s="571"/>
      <c r="I423" s="571"/>
      <c r="J423" s="571"/>
      <c r="K423" s="571"/>
      <c r="L423" s="571"/>
      <c r="M423" s="572"/>
      <c r="N423" s="574"/>
    </row>
    <row r="424" spans="1:14" ht="15" customHeight="1" x14ac:dyDescent="0.25">
      <c r="A424" s="565"/>
      <c r="B424" s="570"/>
      <c r="C424" s="571"/>
      <c r="D424" s="571"/>
      <c r="E424" s="571"/>
      <c r="F424" s="571"/>
      <c r="G424" s="571"/>
      <c r="H424" s="571"/>
      <c r="I424" s="571"/>
      <c r="J424" s="571"/>
      <c r="K424" s="571"/>
      <c r="L424" s="571"/>
      <c r="M424" s="572"/>
      <c r="N424" s="574"/>
    </row>
    <row r="425" spans="1:14" ht="15" customHeight="1" x14ac:dyDescent="0.25">
      <c r="A425" s="565"/>
      <c r="B425" s="570"/>
      <c r="C425" s="571"/>
      <c r="D425" s="571"/>
      <c r="E425" s="571"/>
      <c r="F425" s="571"/>
      <c r="G425" s="571"/>
      <c r="H425" s="571"/>
      <c r="I425" s="571"/>
      <c r="J425" s="571"/>
      <c r="K425" s="571"/>
      <c r="L425" s="571"/>
      <c r="M425" s="572"/>
      <c r="N425" s="574"/>
    </row>
    <row r="426" spans="1:14" ht="15" customHeight="1" x14ac:dyDescent="0.25">
      <c r="A426" s="565"/>
      <c r="B426" s="570"/>
      <c r="C426" s="571"/>
      <c r="D426" s="571"/>
      <c r="E426" s="571"/>
      <c r="F426" s="571"/>
      <c r="G426" s="571"/>
      <c r="H426" s="571"/>
      <c r="I426" s="571"/>
      <c r="J426" s="571"/>
      <c r="K426" s="571"/>
      <c r="L426" s="571"/>
      <c r="M426" s="572"/>
      <c r="N426" s="574"/>
    </row>
    <row r="427" spans="1:14" ht="15" customHeight="1" x14ac:dyDescent="0.25">
      <c r="A427" s="565"/>
      <c r="B427" s="570"/>
      <c r="C427" s="571"/>
      <c r="D427" s="571"/>
      <c r="E427" s="571"/>
      <c r="F427" s="571"/>
      <c r="G427" s="571"/>
      <c r="H427" s="571"/>
      <c r="I427" s="571"/>
      <c r="J427" s="571"/>
      <c r="K427" s="571"/>
      <c r="L427" s="571"/>
      <c r="M427" s="572"/>
      <c r="N427" s="574"/>
    </row>
    <row r="428" spans="1:14" ht="15" customHeight="1" x14ac:dyDescent="0.25">
      <c r="A428" s="565"/>
      <c r="B428" s="570"/>
      <c r="C428" s="571"/>
      <c r="D428" s="571"/>
      <c r="E428" s="571"/>
      <c r="F428" s="571"/>
      <c r="G428" s="571"/>
      <c r="H428" s="571"/>
      <c r="I428" s="571"/>
      <c r="J428" s="571"/>
      <c r="K428" s="571"/>
      <c r="L428" s="571"/>
      <c r="M428" s="572"/>
      <c r="N428" s="574"/>
    </row>
    <row r="429" spans="1:14" ht="15" customHeight="1" x14ac:dyDescent="0.25">
      <c r="A429" s="565"/>
      <c r="B429" s="570"/>
      <c r="C429" s="571"/>
      <c r="D429" s="571"/>
      <c r="E429" s="571"/>
      <c r="F429" s="571"/>
      <c r="G429" s="571"/>
      <c r="H429" s="571"/>
      <c r="I429" s="571"/>
      <c r="J429" s="571"/>
      <c r="K429" s="571"/>
      <c r="L429" s="571"/>
      <c r="M429" s="572"/>
      <c r="N429" s="574"/>
    </row>
    <row r="430" spans="1:14" ht="15" customHeight="1" x14ac:dyDescent="0.25">
      <c r="A430" s="565"/>
      <c r="B430" s="570"/>
      <c r="C430" s="571"/>
      <c r="D430" s="571"/>
      <c r="E430" s="571"/>
      <c r="F430" s="571"/>
      <c r="G430" s="571"/>
      <c r="H430" s="571"/>
      <c r="I430" s="571"/>
      <c r="J430" s="571"/>
      <c r="K430" s="571"/>
      <c r="L430" s="571"/>
      <c r="M430" s="572"/>
      <c r="N430" s="574"/>
    </row>
    <row r="431" spans="1:14" ht="15" customHeight="1" x14ac:dyDescent="0.25">
      <c r="A431" s="565"/>
      <c r="B431" s="570"/>
      <c r="C431" s="571"/>
      <c r="D431" s="571"/>
      <c r="E431" s="571"/>
      <c r="F431" s="571"/>
      <c r="G431" s="571"/>
      <c r="H431" s="571"/>
      <c r="I431" s="571"/>
      <c r="J431" s="571"/>
      <c r="K431" s="571"/>
      <c r="L431" s="571"/>
      <c r="M431" s="572"/>
      <c r="N431" s="574"/>
    </row>
    <row r="432" spans="1:14" ht="15" customHeight="1" x14ac:dyDescent="0.25">
      <c r="A432" s="565"/>
      <c r="B432" s="570"/>
      <c r="C432" s="571"/>
      <c r="D432" s="571"/>
      <c r="E432" s="571"/>
      <c r="F432" s="571"/>
      <c r="G432" s="571"/>
      <c r="H432" s="571"/>
      <c r="I432" s="571"/>
      <c r="J432" s="571"/>
      <c r="K432" s="571"/>
      <c r="L432" s="571"/>
      <c r="M432" s="572"/>
      <c r="N432" s="574"/>
    </row>
    <row r="433" spans="1:14" ht="15" customHeight="1" x14ac:dyDescent="0.25">
      <c r="A433" s="565"/>
      <c r="B433" s="570"/>
      <c r="C433" s="571"/>
      <c r="D433" s="571"/>
      <c r="E433" s="571"/>
      <c r="F433" s="571"/>
      <c r="G433" s="571"/>
      <c r="H433" s="571"/>
      <c r="I433" s="571"/>
      <c r="J433" s="571"/>
      <c r="K433" s="571"/>
      <c r="L433" s="571"/>
      <c r="M433" s="572"/>
      <c r="N433" s="574"/>
    </row>
    <row r="434" spans="1:14" ht="15" customHeight="1" x14ac:dyDescent="0.25">
      <c r="A434" s="565"/>
      <c r="B434" s="570"/>
      <c r="C434" s="571"/>
      <c r="D434" s="571"/>
      <c r="E434" s="571"/>
      <c r="F434" s="571"/>
      <c r="G434" s="571"/>
      <c r="H434" s="571"/>
      <c r="I434" s="571"/>
      <c r="J434" s="571"/>
      <c r="K434" s="571"/>
      <c r="L434" s="571"/>
      <c r="M434" s="572"/>
      <c r="N434" s="574"/>
    </row>
    <row r="435" spans="1:14" ht="15" customHeight="1" x14ac:dyDescent="0.25">
      <c r="A435" s="565"/>
      <c r="B435" s="570"/>
      <c r="C435" s="571"/>
      <c r="D435" s="571"/>
      <c r="E435" s="571"/>
      <c r="F435" s="571"/>
      <c r="G435" s="571"/>
      <c r="H435" s="571"/>
      <c r="I435" s="571"/>
      <c r="J435" s="571"/>
      <c r="K435" s="571"/>
      <c r="L435" s="571"/>
      <c r="M435" s="572"/>
      <c r="N435" s="574"/>
    </row>
    <row r="436" spans="1:14" ht="15" customHeight="1" x14ac:dyDescent="0.25">
      <c r="A436" s="565"/>
      <c r="B436" s="570"/>
      <c r="C436" s="571"/>
      <c r="D436" s="571"/>
      <c r="E436" s="571"/>
      <c r="F436" s="571"/>
      <c r="G436" s="571"/>
      <c r="H436" s="571"/>
      <c r="I436" s="571"/>
      <c r="J436" s="571"/>
      <c r="K436" s="571"/>
      <c r="L436" s="571"/>
      <c r="M436" s="572"/>
      <c r="N436" s="574"/>
    </row>
    <row r="437" spans="1:14" ht="15" customHeight="1" x14ac:dyDescent="0.25">
      <c r="A437" s="565"/>
      <c r="B437" s="570"/>
      <c r="C437" s="571"/>
      <c r="D437" s="571"/>
      <c r="E437" s="571"/>
      <c r="F437" s="571"/>
      <c r="G437" s="571"/>
      <c r="H437" s="571"/>
      <c r="I437" s="571"/>
      <c r="J437" s="571"/>
      <c r="K437" s="571"/>
      <c r="L437" s="571"/>
      <c r="M437" s="572"/>
      <c r="N437" s="574"/>
    </row>
    <row r="438" spans="1:14" ht="15" customHeight="1" x14ac:dyDescent="0.25">
      <c r="A438" s="565"/>
      <c r="B438" s="570"/>
      <c r="C438" s="571"/>
      <c r="D438" s="571"/>
      <c r="E438" s="571"/>
      <c r="F438" s="571"/>
      <c r="G438" s="571"/>
      <c r="H438" s="571"/>
      <c r="I438" s="571"/>
      <c r="J438" s="571"/>
      <c r="K438" s="571"/>
      <c r="L438" s="571"/>
      <c r="M438" s="572"/>
      <c r="N438" s="574"/>
    </row>
    <row r="439" spans="1:14" ht="15" customHeight="1" x14ac:dyDescent="0.25">
      <c r="A439" s="565"/>
      <c r="B439" s="570"/>
      <c r="C439" s="571"/>
      <c r="D439" s="571"/>
      <c r="E439" s="571"/>
      <c r="F439" s="571"/>
      <c r="G439" s="571"/>
      <c r="H439" s="571"/>
      <c r="I439" s="571"/>
      <c r="J439" s="571"/>
      <c r="K439" s="571"/>
      <c r="L439" s="571"/>
      <c r="M439" s="572"/>
      <c r="N439" s="574"/>
    </row>
    <row r="440" spans="1:14" ht="15" customHeight="1" x14ac:dyDescent="0.25">
      <c r="A440" s="565"/>
      <c r="B440" s="570"/>
      <c r="C440" s="571"/>
      <c r="D440" s="571"/>
      <c r="E440" s="571"/>
      <c r="F440" s="571"/>
      <c r="G440" s="571"/>
      <c r="H440" s="571"/>
      <c r="I440" s="571"/>
      <c r="J440" s="571"/>
      <c r="K440" s="571"/>
      <c r="L440" s="571"/>
      <c r="M440" s="572"/>
      <c r="N440" s="574"/>
    </row>
    <row r="441" spans="1:14" ht="15.75" customHeight="1" x14ac:dyDescent="0.25">
      <c r="A441" s="566"/>
      <c r="B441" s="570"/>
      <c r="C441" s="571"/>
      <c r="D441" s="571"/>
      <c r="E441" s="571"/>
      <c r="F441" s="571"/>
      <c r="G441" s="571"/>
      <c r="H441" s="571"/>
      <c r="I441" s="571"/>
      <c r="J441" s="571"/>
      <c r="K441" s="571"/>
      <c r="L441" s="571"/>
      <c r="M441" s="572"/>
      <c r="N441" s="575"/>
    </row>
    <row r="442" spans="1:14" ht="15" customHeight="1" x14ac:dyDescent="0.25">
      <c r="A442" s="564">
        <v>20</v>
      </c>
      <c r="B442" s="567"/>
      <c r="C442" s="568"/>
      <c r="D442" s="568"/>
      <c r="E442" s="568"/>
      <c r="F442" s="568"/>
      <c r="G442" s="568"/>
      <c r="H442" s="568"/>
      <c r="I442" s="568"/>
      <c r="J442" s="568"/>
      <c r="K442" s="568"/>
      <c r="L442" s="568"/>
      <c r="M442" s="569"/>
      <c r="N442" s="609" t="str">
        <f>VLOOKUP(A442,'LISTA DE OFERENTES'!$A$4:$B$70,2,FALSE)</f>
        <v>CONSORCIO ISAJU</v>
      </c>
    </row>
    <row r="443" spans="1:14" ht="15" customHeight="1" x14ac:dyDescent="0.25">
      <c r="A443" s="565"/>
      <c r="B443" s="570"/>
      <c r="C443" s="571"/>
      <c r="D443" s="571"/>
      <c r="E443" s="571"/>
      <c r="F443" s="571"/>
      <c r="G443" s="571"/>
      <c r="H443" s="571"/>
      <c r="I443" s="571"/>
      <c r="J443" s="571"/>
      <c r="K443" s="571"/>
      <c r="L443" s="571"/>
      <c r="M443" s="572"/>
      <c r="N443" s="610"/>
    </row>
    <row r="444" spans="1:14" ht="15" customHeight="1" x14ac:dyDescent="0.25">
      <c r="A444" s="565"/>
      <c r="B444" s="570"/>
      <c r="C444" s="571"/>
      <c r="D444" s="571"/>
      <c r="E444" s="571"/>
      <c r="F444" s="571"/>
      <c r="G444" s="571"/>
      <c r="H444" s="571"/>
      <c r="I444" s="571"/>
      <c r="J444" s="571"/>
      <c r="K444" s="571"/>
      <c r="L444" s="571"/>
      <c r="M444" s="572"/>
      <c r="N444" s="610"/>
    </row>
    <row r="445" spans="1:14" ht="15" customHeight="1" x14ac:dyDescent="0.25">
      <c r="A445" s="565"/>
      <c r="B445" s="570"/>
      <c r="C445" s="571"/>
      <c r="D445" s="571"/>
      <c r="E445" s="571"/>
      <c r="F445" s="571"/>
      <c r="G445" s="571"/>
      <c r="H445" s="571"/>
      <c r="I445" s="571"/>
      <c r="J445" s="571"/>
      <c r="K445" s="571"/>
      <c r="L445" s="571"/>
      <c r="M445" s="572"/>
      <c r="N445" s="610"/>
    </row>
    <row r="446" spans="1:14" ht="15" customHeight="1" x14ac:dyDescent="0.25">
      <c r="A446" s="565"/>
      <c r="B446" s="570"/>
      <c r="C446" s="571"/>
      <c r="D446" s="571"/>
      <c r="E446" s="571"/>
      <c r="F446" s="571"/>
      <c r="G446" s="571"/>
      <c r="H446" s="571"/>
      <c r="I446" s="571"/>
      <c r="J446" s="571"/>
      <c r="K446" s="571"/>
      <c r="L446" s="571"/>
      <c r="M446" s="572"/>
      <c r="N446" s="610"/>
    </row>
    <row r="447" spans="1:14" ht="15" customHeight="1" x14ac:dyDescent="0.25">
      <c r="A447" s="565"/>
      <c r="B447" s="570"/>
      <c r="C447" s="571"/>
      <c r="D447" s="571"/>
      <c r="E447" s="571"/>
      <c r="F447" s="571"/>
      <c r="G447" s="571"/>
      <c r="H447" s="571"/>
      <c r="I447" s="571"/>
      <c r="J447" s="571"/>
      <c r="K447" s="571"/>
      <c r="L447" s="571"/>
      <c r="M447" s="572"/>
      <c r="N447" s="610"/>
    </row>
    <row r="448" spans="1:14" ht="15" customHeight="1" x14ac:dyDescent="0.25">
      <c r="A448" s="565"/>
      <c r="B448" s="570"/>
      <c r="C448" s="571"/>
      <c r="D448" s="571"/>
      <c r="E448" s="571"/>
      <c r="F448" s="571"/>
      <c r="G448" s="571"/>
      <c r="H448" s="571"/>
      <c r="I448" s="571"/>
      <c r="J448" s="571"/>
      <c r="K448" s="571"/>
      <c r="L448" s="571"/>
      <c r="M448" s="572"/>
      <c r="N448" s="610"/>
    </row>
    <row r="449" spans="1:14" ht="15" customHeight="1" x14ac:dyDescent="0.25">
      <c r="A449" s="565"/>
      <c r="B449" s="570"/>
      <c r="C449" s="571"/>
      <c r="D449" s="571"/>
      <c r="E449" s="571"/>
      <c r="F449" s="571"/>
      <c r="G449" s="571"/>
      <c r="H449" s="571"/>
      <c r="I449" s="571"/>
      <c r="J449" s="571"/>
      <c r="K449" s="571"/>
      <c r="L449" s="571"/>
      <c r="M449" s="572"/>
      <c r="N449" s="610"/>
    </row>
    <row r="450" spans="1:14" ht="15" customHeight="1" x14ac:dyDescent="0.25">
      <c r="A450" s="565"/>
      <c r="B450" s="570"/>
      <c r="C450" s="571"/>
      <c r="D450" s="571"/>
      <c r="E450" s="571"/>
      <c r="F450" s="571"/>
      <c r="G450" s="571"/>
      <c r="H450" s="571"/>
      <c r="I450" s="571"/>
      <c r="J450" s="571"/>
      <c r="K450" s="571"/>
      <c r="L450" s="571"/>
      <c r="M450" s="572"/>
      <c r="N450" s="610"/>
    </row>
    <row r="451" spans="1:14" ht="15" customHeight="1" x14ac:dyDescent="0.25">
      <c r="A451" s="565"/>
      <c r="B451" s="570"/>
      <c r="C451" s="571"/>
      <c r="D451" s="571"/>
      <c r="E451" s="571"/>
      <c r="F451" s="571"/>
      <c r="G451" s="571"/>
      <c r="H451" s="571"/>
      <c r="I451" s="571"/>
      <c r="J451" s="571"/>
      <c r="K451" s="571"/>
      <c r="L451" s="571"/>
      <c r="M451" s="572"/>
      <c r="N451" s="610"/>
    </row>
    <row r="452" spans="1:14" ht="15" customHeight="1" x14ac:dyDescent="0.25">
      <c r="A452" s="565"/>
      <c r="B452" s="570"/>
      <c r="C452" s="571"/>
      <c r="D452" s="571"/>
      <c r="E452" s="571"/>
      <c r="F452" s="571"/>
      <c r="G452" s="571"/>
      <c r="H452" s="571"/>
      <c r="I452" s="571"/>
      <c r="J452" s="571"/>
      <c r="K452" s="571"/>
      <c r="L452" s="571"/>
      <c r="M452" s="572"/>
      <c r="N452" s="610"/>
    </row>
    <row r="453" spans="1:14" ht="15" customHeight="1" x14ac:dyDescent="0.25">
      <c r="A453" s="565"/>
      <c r="B453" s="570"/>
      <c r="C453" s="571"/>
      <c r="D453" s="571"/>
      <c r="E453" s="571"/>
      <c r="F453" s="571"/>
      <c r="G453" s="571"/>
      <c r="H453" s="571"/>
      <c r="I453" s="571"/>
      <c r="J453" s="571"/>
      <c r="K453" s="571"/>
      <c r="L453" s="571"/>
      <c r="M453" s="572"/>
      <c r="N453" s="610"/>
    </row>
    <row r="454" spans="1:14" ht="15" customHeight="1" x14ac:dyDescent="0.25">
      <c r="A454" s="565"/>
      <c r="B454" s="570"/>
      <c r="C454" s="571"/>
      <c r="D454" s="571"/>
      <c r="E454" s="571"/>
      <c r="F454" s="571"/>
      <c r="G454" s="571"/>
      <c r="H454" s="571"/>
      <c r="I454" s="571"/>
      <c r="J454" s="571"/>
      <c r="K454" s="571"/>
      <c r="L454" s="571"/>
      <c r="M454" s="572"/>
      <c r="N454" s="610"/>
    </row>
    <row r="455" spans="1:14" ht="15" customHeight="1" x14ac:dyDescent="0.25">
      <c r="A455" s="565"/>
      <c r="B455" s="570"/>
      <c r="C455" s="571"/>
      <c r="D455" s="571"/>
      <c r="E455" s="571"/>
      <c r="F455" s="571"/>
      <c r="G455" s="571"/>
      <c r="H455" s="571"/>
      <c r="I455" s="571"/>
      <c r="J455" s="571"/>
      <c r="K455" s="571"/>
      <c r="L455" s="571"/>
      <c r="M455" s="572"/>
      <c r="N455" s="610"/>
    </row>
    <row r="456" spans="1:14" ht="15" customHeight="1" x14ac:dyDescent="0.25">
      <c r="A456" s="565"/>
      <c r="B456" s="570"/>
      <c r="C456" s="571"/>
      <c r="D456" s="571"/>
      <c r="E456" s="571"/>
      <c r="F456" s="571"/>
      <c r="G456" s="571"/>
      <c r="H456" s="571"/>
      <c r="I456" s="571"/>
      <c r="J456" s="571"/>
      <c r="K456" s="571"/>
      <c r="L456" s="571"/>
      <c r="M456" s="572"/>
      <c r="N456" s="610"/>
    </row>
    <row r="457" spans="1:14" ht="15" customHeight="1" x14ac:dyDescent="0.25">
      <c r="A457" s="565"/>
      <c r="B457" s="570"/>
      <c r="C457" s="571"/>
      <c r="D457" s="571"/>
      <c r="E457" s="571"/>
      <c r="F457" s="571"/>
      <c r="G457" s="571"/>
      <c r="H457" s="571"/>
      <c r="I457" s="571"/>
      <c r="J457" s="571"/>
      <c r="K457" s="571"/>
      <c r="L457" s="571"/>
      <c r="M457" s="572"/>
      <c r="N457" s="610"/>
    </row>
    <row r="458" spans="1:14" ht="15" customHeight="1" x14ac:dyDescent="0.25">
      <c r="A458" s="565"/>
      <c r="B458" s="570"/>
      <c r="C458" s="571"/>
      <c r="D458" s="571"/>
      <c r="E458" s="571"/>
      <c r="F458" s="571"/>
      <c r="G458" s="571"/>
      <c r="H458" s="571"/>
      <c r="I458" s="571"/>
      <c r="J458" s="571"/>
      <c r="K458" s="571"/>
      <c r="L458" s="571"/>
      <c r="M458" s="572"/>
      <c r="N458" s="610"/>
    </row>
    <row r="459" spans="1:14" ht="15" customHeight="1" x14ac:dyDescent="0.25">
      <c r="A459" s="565"/>
      <c r="B459" s="570"/>
      <c r="C459" s="571"/>
      <c r="D459" s="571"/>
      <c r="E459" s="571"/>
      <c r="F459" s="571"/>
      <c r="G459" s="571"/>
      <c r="H459" s="571"/>
      <c r="I459" s="571"/>
      <c r="J459" s="571"/>
      <c r="K459" s="571"/>
      <c r="L459" s="571"/>
      <c r="M459" s="572"/>
      <c r="N459" s="610"/>
    </row>
    <row r="460" spans="1:14" ht="15" customHeight="1" x14ac:dyDescent="0.25">
      <c r="A460" s="565"/>
      <c r="B460" s="570"/>
      <c r="C460" s="571"/>
      <c r="D460" s="571"/>
      <c r="E460" s="571"/>
      <c r="F460" s="571"/>
      <c r="G460" s="571"/>
      <c r="H460" s="571"/>
      <c r="I460" s="571"/>
      <c r="J460" s="571"/>
      <c r="K460" s="571"/>
      <c r="L460" s="571"/>
      <c r="M460" s="572"/>
      <c r="N460" s="610"/>
    </row>
    <row r="461" spans="1:14" ht="15" customHeight="1" x14ac:dyDescent="0.25">
      <c r="A461" s="565"/>
      <c r="B461" s="570"/>
      <c r="C461" s="571"/>
      <c r="D461" s="571"/>
      <c r="E461" s="571"/>
      <c r="F461" s="571"/>
      <c r="G461" s="571"/>
      <c r="H461" s="571"/>
      <c r="I461" s="571"/>
      <c r="J461" s="571"/>
      <c r="K461" s="571"/>
      <c r="L461" s="571"/>
      <c r="M461" s="572"/>
      <c r="N461" s="610"/>
    </row>
    <row r="462" spans="1:14" ht="15" customHeight="1" x14ac:dyDescent="0.25">
      <c r="A462" s="565"/>
      <c r="B462" s="570"/>
      <c r="C462" s="571"/>
      <c r="D462" s="571"/>
      <c r="E462" s="571"/>
      <c r="F462" s="571"/>
      <c r="G462" s="571"/>
      <c r="H462" s="571"/>
      <c r="I462" s="571"/>
      <c r="J462" s="571"/>
      <c r="K462" s="571"/>
      <c r="L462" s="571"/>
      <c r="M462" s="572"/>
      <c r="N462" s="610"/>
    </row>
    <row r="463" spans="1:14" ht="15" customHeight="1" x14ac:dyDescent="0.25">
      <c r="A463" s="565"/>
      <c r="B463" s="570"/>
      <c r="C463" s="571"/>
      <c r="D463" s="571"/>
      <c r="E463" s="571"/>
      <c r="F463" s="571"/>
      <c r="G463" s="571"/>
      <c r="H463" s="571"/>
      <c r="I463" s="571"/>
      <c r="J463" s="571"/>
      <c r="K463" s="571"/>
      <c r="L463" s="571"/>
      <c r="M463" s="572"/>
      <c r="N463" s="610"/>
    </row>
    <row r="464" spans="1:14" ht="15.75" customHeight="1" x14ac:dyDescent="0.25">
      <c r="A464" s="566"/>
      <c r="B464" s="596"/>
      <c r="C464" s="597"/>
      <c r="D464" s="597"/>
      <c r="E464" s="597"/>
      <c r="F464" s="597"/>
      <c r="G464" s="597"/>
      <c r="H464" s="597"/>
      <c r="I464" s="597"/>
      <c r="J464" s="597"/>
      <c r="K464" s="597"/>
      <c r="L464" s="597"/>
      <c r="M464" s="598"/>
      <c r="N464" s="611"/>
    </row>
    <row r="465" spans="1:14" ht="15" customHeight="1" x14ac:dyDescent="0.25">
      <c r="A465" s="564">
        <v>21</v>
      </c>
      <c r="B465" s="608"/>
      <c r="C465" s="571"/>
      <c r="D465" s="571"/>
      <c r="E465" s="571"/>
      <c r="F465" s="571"/>
      <c r="G465" s="571"/>
      <c r="H465" s="571"/>
      <c r="I465" s="571"/>
      <c r="J465" s="571"/>
      <c r="K465" s="571"/>
      <c r="L465" s="571"/>
      <c r="M465" s="572"/>
      <c r="N465" s="573" t="str">
        <f>VLOOKUP(A465,'LISTA DE OFERENTES'!$A$4:$B$70,2,FALSE)</f>
        <v>CONSORCIO OBRAS CIVILES MEQ</v>
      </c>
    </row>
    <row r="466" spans="1:14" ht="15" customHeight="1" x14ac:dyDescent="0.25">
      <c r="A466" s="565"/>
      <c r="B466" s="570"/>
      <c r="C466" s="571"/>
      <c r="D466" s="571"/>
      <c r="E466" s="571"/>
      <c r="F466" s="571"/>
      <c r="G466" s="571"/>
      <c r="H466" s="571"/>
      <c r="I466" s="571"/>
      <c r="J466" s="571"/>
      <c r="K466" s="571"/>
      <c r="L466" s="571"/>
      <c r="M466" s="572"/>
      <c r="N466" s="574"/>
    </row>
    <row r="467" spans="1:14" ht="15" customHeight="1" x14ac:dyDescent="0.25">
      <c r="A467" s="565"/>
      <c r="B467" s="570"/>
      <c r="C467" s="571"/>
      <c r="D467" s="571"/>
      <c r="E467" s="571"/>
      <c r="F467" s="571"/>
      <c r="G467" s="571"/>
      <c r="H467" s="571"/>
      <c r="I467" s="571"/>
      <c r="J467" s="571"/>
      <c r="K467" s="571"/>
      <c r="L467" s="571"/>
      <c r="M467" s="572"/>
      <c r="N467" s="574"/>
    </row>
    <row r="468" spans="1:14" ht="15" customHeight="1" x14ac:dyDescent="0.25">
      <c r="A468" s="565"/>
      <c r="B468" s="570"/>
      <c r="C468" s="571"/>
      <c r="D468" s="571"/>
      <c r="E468" s="571"/>
      <c r="F468" s="571"/>
      <c r="G468" s="571"/>
      <c r="H468" s="571"/>
      <c r="I468" s="571"/>
      <c r="J468" s="571"/>
      <c r="K468" s="571"/>
      <c r="L468" s="571"/>
      <c r="M468" s="572"/>
      <c r="N468" s="574"/>
    </row>
    <row r="469" spans="1:14" ht="15" customHeight="1" x14ac:dyDescent="0.25">
      <c r="A469" s="565"/>
      <c r="B469" s="570"/>
      <c r="C469" s="571"/>
      <c r="D469" s="571"/>
      <c r="E469" s="571"/>
      <c r="F469" s="571"/>
      <c r="G469" s="571"/>
      <c r="H469" s="571"/>
      <c r="I469" s="571"/>
      <c r="J469" s="571"/>
      <c r="K469" s="571"/>
      <c r="L469" s="571"/>
      <c r="M469" s="572"/>
      <c r="N469" s="574"/>
    </row>
    <row r="470" spans="1:14" ht="15" customHeight="1" x14ac:dyDescent="0.25">
      <c r="A470" s="565"/>
      <c r="B470" s="570"/>
      <c r="C470" s="571"/>
      <c r="D470" s="571"/>
      <c r="E470" s="571"/>
      <c r="F470" s="571"/>
      <c r="G470" s="571"/>
      <c r="H470" s="571"/>
      <c r="I470" s="571"/>
      <c r="J470" s="571"/>
      <c r="K470" s="571"/>
      <c r="L470" s="571"/>
      <c r="M470" s="572"/>
      <c r="N470" s="574"/>
    </row>
    <row r="471" spans="1:14" ht="15" customHeight="1" x14ac:dyDescent="0.25">
      <c r="A471" s="565"/>
      <c r="B471" s="570"/>
      <c r="C471" s="571"/>
      <c r="D471" s="571"/>
      <c r="E471" s="571"/>
      <c r="F471" s="571"/>
      <c r="G471" s="571"/>
      <c r="H471" s="571"/>
      <c r="I471" s="571"/>
      <c r="J471" s="571"/>
      <c r="K471" s="571"/>
      <c r="L471" s="571"/>
      <c r="M471" s="572"/>
      <c r="N471" s="574"/>
    </row>
    <row r="472" spans="1:14" ht="15" customHeight="1" x14ac:dyDescent="0.25">
      <c r="A472" s="565"/>
      <c r="B472" s="570"/>
      <c r="C472" s="571"/>
      <c r="D472" s="571"/>
      <c r="E472" s="571"/>
      <c r="F472" s="571"/>
      <c r="G472" s="571"/>
      <c r="H472" s="571"/>
      <c r="I472" s="571"/>
      <c r="J472" s="571"/>
      <c r="K472" s="571"/>
      <c r="L472" s="571"/>
      <c r="M472" s="572"/>
      <c r="N472" s="574"/>
    </row>
    <row r="473" spans="1:14" ht="15" customHeight="1" x14ac:dyDescent="0.25">
      <c r="A473" s="565"/>
      <c r="B473" s="570"/>
      <c r="C473" s="571"/>
      <c r="D473" s="571"/>
      <c r="E473" s="571"/>
      <c r="F473" s="571"/>
      <c r="G473" s="571"/>
      <c r="H473" s="571"/>
      <c r="I473" s="571"/>
      <c r="J473" s="571"/>
      <c r="K473" s="571"/>
      <c r="L473" s="571"/>
      <c r="M473" s="572"/>
      <c r="N473" s="574"/>
    </row>
    <row r="474" spans="1:14" ht="15" customHeight="1" x14ac:dyDescent="0.25">
      <c r="A474" s="565"/>
      <c r="B474" s="570"/>
      <c r="C474" s="571"/>
      <c r="D474" s="571"/>
      <c r="E474" s="571"/>
      <c r="F474" s="571"/>
      <c r="G474" s="571"/>
      <c r="H474" s="571"/>
      <c r="I474" s="571"/>
      <c r="J474" s="571"/>
      <c r="K474" s="571"/>
      <c r="L474" s="571"/>
      <c r="M474" s="572"/>
      <c r="N474" s="574"/>
    </row>
    <row r="475" spans="1:14" ht="15" customHeight="1" x14ac:dyDescent="0.25">
      <c r="A475" s="565"/>
      <c r="B475" s="570"/>
      <c r="C475" s="571"/>
      <c r="D475" s="571"/>
      <c r="E475" s="571"/>
      <c r="F475" s="571"/>
      <c r="G475" s="571"/>
      <c r="H475" s="571"/>
      <c r="I475" s="571"/>
      <c r="J475" s="571"/>
      <c r="K475" s="571"/>
      <c r="L475" s="571"/>
      <c r="M475" s="572"/>
      <c r="N475" s="574"/>
    </row>
    <row r="476" spans="1:14" ht="15" customHeight="1" x14ac:dyDescent="0.25">
      <c r="A476" s="565"/>
      <c r="B476" s="570"/>
      <c r="C476" s="571"/>
      <c r="D476" s="571"/>
      <c r="E476" s="571"/>
      <c r="F476" s="571"/>
      <c r="G476" s="571"/>
      <c r="H476" s="571"/>
      <c r="I476" s="571"/>
      <c r="J476" s="571"/>
      <c r="K476" s="571"/>
      <c r="L476" s="571"/>
      <c r="M476" s="572"/>
      <c r="N476" s="574"/>
    </row>
    <row r="477" spans="1:14" ht="15" customHeight="1" x14ac:dyDescent="0.25">
      <c r="A477" s="565"/>
      <c r="B477" s="570"/>
      <c r="C477" s="571"/>
      <c r="D477" s="571"/>
      <c r="E477" s="571"/>
      <c r="F477" s="571"/>
      <c r="G477" s="571"/>
      <c r="H477" s="571"/>
      <c r="I477" s="571"/>
      <c r="J477" s="571"/>
      <c r="K477" s="571"/>
      <c r="L477" s="571"/>
      <c r="M477" s="572"/>
      <c r="N477" s="574"/>
    </row>
    <row r="478" spans="1:14" ht="15" customHeight="1" x14ac:dyDescent="0.25">
      <c r="A478" s="565"/>
      <c r="B478" s="570"/>
      <c r="C478" s="571"/>
      <c r="D478" s="571"/>
      <c r="E478" s="571"/>
      <c r="F478" s="571"/>
      <c r="G478" s="571"/>
      <c r="H478" s="571"/>
      <c r="I478" s="571"/>
      <c r="J478" s="571"/>
      <c r="K478" s="571"/>
      <c r="L478" s="571"/>
      <c r="M478" s="572"/>
      <c r="N478" s="574"/>
    </row>
    <row r="479" spans="1:14" ht="15" customHeight="1" x14ac:dyDescent="0.25">
      <c r="A479" s="565"/>
      <c r="B479" s="570"/>
      <c r="C479" s="571"/>
      <c r="D479" s="571"/>
      <c r="E479" s="571"/>
      <c r="F479" s="571"/>
      <c r="G479" s="571"/>
      <c r="H479" s="571"/>
      <c r="I479" s="571"/>
      <c r="J479" s="571"/>
      <c r="K479" s="571"/>
      <c r="L479" s="571"/>
      <c r="M479" s="572"/>
      <c r="N479" s="574"/>
    </row>
    <row r="480" spans="1:14" ht="15" customHeight="1" x14ac:dyDescent="0.25">
      <c r="A480" s="565"/>
      <c r="B480" s="570"/>
      <c r="C480" s="571"/>
      <c r="D480" s="571"/>
      <c r="E480" s="571"/>
      <c r="F480" s="571"/>
      <c r="G480" s="571"/>
      <c r="H480" s="571"/>
      <c r="I480" s="571"/>
      <c r="J480" s="571"/>
      <c r="K480" s="571"/>
      <c r="L480" s="571"/>
      <c r="M480" s="572"/>
      <c r="N480" s="574"/>
    </row>
    <row r="481" spans="1:14" ht="15" customHeight="1" x14ac:dyDescent="0.25">
      <c r="A481" s="565"/>
      <c r="B481" s="570"/>
      <c r="C481" s="571"/>
      <c r="D481" s="571"/>
      <c r="E481" s="571"/>
      <c r="F481" s="571"/>
      <c r="G481" s="571"/>
      <c r="H481" s="571"/>
      <c r="I481" s="571"/>
      <c r="J481" s="571"/>
      <c r="K481" s="571"/>
      <c r="L481" s="571"/>
      <c r="M481" s="572"/>
      <c r="N481" s="574"/>
    </row>
    <row r="482" spans="1:14" ht="15" customHeight="1" x14ac:dyDescent="0.25">
      <c r="A482" s="565"/>
      <c r="B482" s="570"/>
      <c r="C482" s="571"/>
      <c r="D482" s="571"/>
      <c r="E482" s="571"/>
      <c r="F482" s="571"/>
      <c r="G482" s="571"/>
      <c r="H482" s="571"/>
      <c r="I482" s="571"/>
      <c r="J482" s="571"/>
      <c r="K482" s="571"/>
      <c r="L482" s="571"/>
      <c r="M482" s="572"/>
      <c r="N482" s="574"/>
    </row>
    <row r="483" spans="1:14" ht="15" customHeight="1" x14ac:dyDescent="0.25">
      <c r="A483" s="565"/>
      <c r="B483" s="570"/>
      <c r="C483" s="571"/>
      <c r="D483" s="571"/>
      <c r="E483" s="571"/>
      <c r="F483" s="571"/>
      <c r="G483" s="571"/>
      <c r="H483" s="571"/>
      <c r="I483" s="571"/>
      <c r="J483" s="571"/>
      <c r="K483" s="571"/>
      <c r="L483" s="571"/>
      <c r="M483" s="572"/>
      <c r="N483" s="574"/>
    </row>
    <row r="484" spans="1:14" ht="15" customHeight="1" x14ac:dyDescent="0.25">
      <c r="A484" s="565"/>
      <c r="B484" s="570"/>
      <c r="C484" s="571"/>
      <c r="D484" s="571"/>
      <c r="E484" s="571"/>
      <c r="F484" s="571"/>
      <c r="G484" s="571"/>
      <c r="H484" s="571"/>
      <c r="I484" s="571"/>
      <c r="J484" s="571"/>
      <c r="K484" s="571"/>
      <c r="L484" s="571"/>
      <c r="M484" s="572"/>
      <c r="N484" s="574"/>
    </row>
    <row r="485" spans="1:14" ht="15" customHeight="1" x14ac:dyDescent="0.25">
      <c r="A485" s="565"/>
      <c r="B485" s="570"/>
      <c r="C485" s="571"/>
      <c r="D485" s="571"/>
      <c r="E485" s="571"/>
      <c r="F485" s="571"/>
      <c r="G485" s="571"/>
      <c r="H485" s="571"/>
      <c r="I485" s="571"/>
      <c r="J485" s="571"/>
      <c r="K485" s="571"/>
      <c r="L485" s="571"/>
      <c r="M485" s="572"/>
      <c r="N485" s="574"/>
    </row>
    <row r="486" spans="1:14" ht="15" customHeight="1" x14ac:dyDescent="0.25">
      <c r="A486" s="565"/>
      <c r="B486" s="570"/>
      <c r="C486" s="571"/>
      <c r="D486" s="571"/>
      <c r="E486" s="571"/>
      <c r="F486" s="571"/>
      <c r="G486" s="571"/>
      <c r="H486" s="571"/>
      <c r="I486" s="571"/>
      <c r="J486" s="571"/>
      <c r="K486" s="571"/>
      <c r="L486" s="571"/>
      <c r="M486" s="572"/>
      <c r="N486" s="574"/>
    </row>
    <row r="487" spans="1:14" ht="15.75" customHeight="1" thickBot="1" x14ac:dyDescent="0.3">
      <c r="A487" s="566"/>
      <c r="B487" s="570"/>
      <c r="C487" s="571"/>
      <c r="D487" s="571"/>
      <c r="E487" s="571"/>
      <c r="F487" s="571"/>
      <c r="G487" s="571"/>
      <c r="H487" s="571"/>
      <c r="I487" s="571"/>
      <c r="J487" s="571"/>
      <c r="K487" s="571"/>
      <c r="L487" s="571"/>
      <c r="M487" s="572"/>
      <c r="N487" s="575"/>
    </row>
    <row r="488" spans="1:14" ht="15" customHeight="1" x14ac:dyDescent="0.25">
      <c r="A488" s="564">
        <v>22</v>
      </c>
      <c r="B488" s="567" t="s">
        <v>680</v>
      </c>
      <c r="C488" s="568"/>
      <c r="D488" s="568"/>
      <c r="E488" s="568"/>
      <c r="F488" s="568"/>
      <c r="G488" s="568"/>
      <c r="H488" s="568"/>
      <c r="I488" s="568"/>
      <c r="J488" s="568"/>
      <c r="K488" s="568"/>
      <c r="L488" s="568"/>
      <c r="M488" s="569"/>
      <c r="N488" s="573" t="str">
        <f>VLOOKUP(A488,'LISTA DE OFERENTES'!$A$4:$B$70,2,FALSE)</f>
        <v>CONSORCIO CONSTRUCTOR AND</v>
      </c>
    </row>
    <row r="489" spans="1:14" ht="15" customHeight="1" x14ac:dyDescent="0.25">
      <c r="A489" s="565"/>
      <c r="B489" s="570"/>
      <c r="C489" s="571"/>
      <c r="D489" s="571"/>
      <c r="E489" s="571"/>
      <c r="F489" s="571"/>
      <c r="G489" s="571"/>
      <c r="H489" s="571"/>
      <c r="I489" s="571"/>
      <c r="J489" s="571"/>
      <c r="K489" s="571"/>
      <c r="L489" s="571"/>
      <c r="M489" s="572"/>
      <c r="N489" s="574"/>
    </row>
    <row r="490" spans="1:14" ht="15" customHeight="1" x14ac:dyDescent="0.25">
      <c r="A490" s="565"/>
      <c r="B490" s="570"/>
      <c r="C490" s="571"/>
      <c r="D490" s="571"/>
      <c r="E490" s="571"/>
      <c r="F490" s="571"/>
      <c r="G490" s="571"/>
      <c r="H490" s="571"/>
      <c r="I490" s="571"/>
      <c r="J490" s="571"/>
      <c r="K490" s="571"/>
      <c r="L490" s="571"/>
      <c r="M490" s="572"/>
      <c r="N490" s="574"/>
    </row>
    <row r="491" spans="1:14" ht="15" customHeight="1" x14ac:dyDescent="0.25">
      <c r="A491" s="565"/>
      <c r="B491" s="570"/>
      <c r="C491" s="571"/>
      <c r="D491" s="571"/>
      <c r="E491" s="571"/>
      <c r="F491" s="571"/>
      <c r="G491" s="571"/>
      <c r="H491" s="571"/>
      <c r="I491" s="571"/>
      <c r="J491" s="571"/>
      <c r="K491" s="571"/>
      <c r="L491" s="571"/>
      <c r="M491" s="572"/>
      <c r="N491" s="574"/>
    </row>
    <row r="492" spans="1:14" ht="15" customHeight="1" x14ac:dyDescent="0.25">
      <c r="A492" s="565"/>
      <c r="B492" s="570"/>
      <c r="C492" s="571"/>
      <c r="D492" s="571"/>
      <c r="E492" s="571"/>
      <c r="F492" s="571"/>
      <c r="G492" s="571"/>
      <c r="H492" s="571"/>
      <c r="I492" s="571"/>
      <c r="J492" s="571"/>
      <c r="K492" s="571"/>
      <c r="L492" s="571"/>
      <c r="M492" s="572"/>
      <c r="N492" s="574"/>
    </row>
    <row r="493" spans="1:14" ht="15" customHeight="1" x14ac:dyDescent="0.25">
      <c r="A493" s="565"/>
      <c r="B493" s="570"/>
      <c r="C493" s="571"/>
      <c r="D493" s="571"/>
      <c r="E493" s="571"/>
      <c r="F493" s="571"/>
      <c r="G493" s="571"/>
      <c r="H493" s="571"/>
      <c r="I493" s="571"/>
      <c r="J493" s="571"/>
      <c r="K493" s="571"/>
      <c r="L493" s="571"/>
      <c r="M493" s="572"/>
      <c r="N493" s="574"/>
    </row>
    <row r="494" spans="1:14" ht="15" customHeight="1" x14ac:dyDescent="0.25">
      <c r="A494" s="565"/>
      <c r="B494" s="570"/>
      <c r="C494" s="571"/>
      <c r="D494" s="571"/>
      <c r="E494" s="571"/>
      <c r="F494" s="571"/>
      <c r="G494" s="571"/>
      <c r="H494" s="571"/>
      <c r="I494" s="571"/>
      <c r="J494" s="571"/>
      <c r="K494" s="571"/>
      <c r="L494" s="571"/>
      <c r="M494" s="572"/>
      <c r="N494" s="574"/>
    </row>
    <row r="495" spans="1:14" ht="15" customHeight="1" x14ac:dyDescent="0.25">
      <c r="A495" s="565"/>
      <c r="B495" s="570"/>
      <c r="C495" s="571"/>
      <c r="D495" s="571"/>
      <c r="E495" s="571"/>
      <c r="F495" s="571"/>
      <c r="G495" s="571"/>
      <c r="H495" s="571"/>
      <c r="I495" s="571"/>
      <c r="J495" s="571"/>
      <c r="K495" s="571"/>
      <c r="L495" s="571"/>
      <c r="M495" s="572"/>
      <c r="N495" s="574"/>
    </row>
    <row r="496" spans="1:14" ht="15" customHeight="1" x14ac:dyDescent="0.25">
      <c r="A496" s="565"/>
      <c r="B496" s="570"/>
      <c r="C496" s="571"/>
      <c r="D496" s="571"/>
      <c r="E496" s="571"/>
      <c r="F496" s="571"/>
      <c r="G496" s="571"/>
      <c r="H496" s="571"/>
      <c r="I496" s="571"/>
      <c r="J496" s="571"/>
      <c r="K496" s="571"/>
      <c r="L496" s="571"/>
      <c r="M496" s="572"/>
      <c r="N496" s="574"/>
    </row>
    <row r="497" spans="1:14" ht="15" customHeight="1" x14ac:dyDescent="0.25">
      <c r="A497" s="565"/>
      <c r="B497" s="570"/>
      <c r="C497" s="571"/>
      <c r="D497" s="571"/>
      <c r="E497" s="571"/>
      <c r="F497" s="571"/>
      <c r="G497" s="571"/>
      <c r="H497" s="571"/>
      <c r="I497" s="571"/>
      <c r="J497" s="571"/>
      <c r="K497" s="571"/>
      <c r="L497" s="571"/>
      <c r="M497" s="572"/>
      <c r="N497" s="574"/>
    </row>
    <row r="498" spans="1:14" ht="15" customHeight="1" x14ac:dyDescent="0.25">
      <c r="A498" s="565"/>
      <c r="B498" s="570"/>
      <c r="C498" s="571"/>
      <c r="D498" s="571"/>
      <c r="E498" s="571"/>
      <c r="F498" s="571"/>
      <c r="G498" s="571"/>
      <c r="H498" s="571"/>
      <c r="I498" s="571"/>
      <c r="J498" s="571"/>
      <c r="K498" s="571"/>
      <c r="L498" s="571"/>
      <c r="M498" s="572"/>
      <c r="N498" s="574"/>
    </row>
    <row r="499" spans="1:14" ht="15" customHeight="1" x14ac:dyDescent="0.25">
      <c r="A499" s="565"/>
      <c r="B499" s="570"/>
      <c r="C499" s="571"/>
      <c r="D499" s="571"/>
      <c r="E499" s="571"/>
      <c r="F499" s="571"/>
      <c r="G499" s="571"/>
      <c r="H499" s="571"/>
      <c r="I499" s="571"/>
      <c r="J499" s="571"/>
      <c r="K499" s="571"/>
      <c r="L499" s="571"/>
      <c r="M499" s="572"/>
      <c r="N499" s="574"/>
    </row>
    <row r="500" spans="1:14" ht="15" customHeight="1" x14ac:dyDescent="0.25">
      <c r="A500" s="565"/>
      <c r="B500" s="570"/>
      <c r="C500" s="571"/>
      <c r="D500" s="571"/>
      <c r="E500" s="571"/>
      <c r="F500" s="571"/>
      <c r="G500" s="571"/>
      <c r="H500" s="571"/>
      <c r="I500" s="571"/>
      <c r="J500" s="571"/>
      <c r="K500" s="571"/>
      <c r="L500" s="571"/>
      <c r="M500" s="572"/>
      <c r="N500" s="574"/>
    </row>
    <row r="501" spans="1:14" ht="15" customHeight="1" x14ac:dyDescent="0.25">
      <c r="A501" s="565"/>
      <c r="B501" s="570"/>
      <c r="C501" s="571"/>
      <c r="D501" s="571"/>
      <c r="E501" s="571"/>
      <c r="F501" s="571"/>
      <c r="G501" s="571"/>
      <c r="H501" s="571"/>
      <c r="I501" s="571"/>
      <c r="J501" s="571"/>
      <c r="K501" s="571"/>
      <c r="L501" s="571"/>
      <c r="M501" s="572"/>
      <c r="N501" s="574"/>
    </row>
    <row r="502" spans="1:14" ht="15" customHeight="1" x14ac:dyDescent="0.25">
      <c r="A502" s="565"/>
      <c r="B502" s="570"/>
      <c r="C502" s="571"/>
      <c r="D502" s="571"/>
      <c r="E502" s="571"/>
      <c r="F502" s="571"/>
      <c r="G502" s="571"/>
      <c r="H502" s="571"/>
      <c r="I502" s="571"/>
      <c r="J502" s="571"/>
      <c r="K502" s="571"/>
      <c r="L502" s="571"/>
      <c r="M502" s="572"/>
      <c r="N502" s="574"/>
    </row>
    <row r="503" spans="1:14" ht="15" customHeight="1" x14ac:dyDescent="0.25">
      <c r="A503" s="565"/>
      <c r="B503" s="570"/>
      <c r="C503" s="571"/>
      <c r="D503" s="571"/>
      <c r="E503" s="571"/>
      <c r="F503" s="571"/>
      <c r="G503" s="571"/>
      <c r="H503" s="571"/>
      <c r="I503" s="571"/>
      <c r="J503" s="571"/>
      <c r="K503" s="571"/>
      <c r="L503" s="571"/>
      <c r="M503" s="572"/>
      <c r="N503" s="574"/>
    </row>
    <row r="504" spans="1:14" ht="15" customHeight="1" x14ac:dyDescent="0.25">
      <c r="A504" s="565"/>
      <c r="B504" s="570"/>
      <c r="C504" s="571"/>
      <c r="D504" s="571"/>
      <c r="E504" s="571"/>
      <c r="F504" s="571"/>
      <c r="G504" s="571"/>
      <c r="H504" s="571"/>
      <c r="I504" s="571"/>
      <c r="J504" s="571"/>
      <c r="K504" s="571"/>
      <c r="L504" s="571"/>
      <c r="M504" s="572"/>
      <c r="N504" s="574"/>
    </row>
    <row r="505" spans="1:14" ht="15" customHeight="1" x14ac:dyDescent="0.25">
      <c r="A505" s="565"/>
      <c r="B505" s="570"/>
      <c r="C505" s="571"/>
      <c r="D505" s="571"/>
      <c r="E505" s="571"/>
      <c r="F505" s="571"/>
      <c r="G505" s="571"/>
      <c r="H505" s="571"/>
      <c r="I505" s="571"/>
      <c r="J505" s="571"/>
      <c r="K505" s="571"/>
      <c r="L505" s="571"/>
      <c r="M505" s="572"/>
      <c r="N505" s="574"/>
    </row>
    <row r="506" spans="1:14" ht="15" customHeight="1" x14ac:dyDescent="0.25">
      <c r="A506" s="565"/>
      <c r="B506" s="570"/>
      <c r="C506" s="571"/>
      <c r="D506" s="571"/>
      <c r="E506" s="571"/>
      <c r="F506" s="571"/>
      <c r="G506" s="571"/>
      <c r="H506" s="571"/>
      <c r="I506" s="571"/>
      <c r="J506" s="571"/>
      <c r="K506" s="571"/>
      <c r="L506" s="571"/>
      <c r="M506" s="572"/>
      <c r="N506" s="574"/>
    </row>
    <row r="507" spans="1:14" ht="15" customHeight="1" x14ac:dyDescent="0.25">
      <c r="A507" s="565"/>
      <c r="B507" s="570"/>
      <c r="C507" s="571"/>
      <c r="D507" s="571"/>
      <c r="E507" s="571"/>
      <c r="F507" s="571"/>
      <c r="G507" s="571"/>
      <c r="H507" s="571"/>
      <c r="I507" s="571"/>
      <c r="J507" s="571"/>
      <c r="K507" s="571"/>
      <c r="L507" s="571"/>
      <c r="M507" s="572"/>
      <c r="N507" s="574"/>
    </row>
    <row r="508" spans="1:14" ht="15" customHeight="1" x14ac:dyDescent="0.25">
      <c r="A508" s="565"/>
      <c r="B508" s="570"/>
      <c r="C508" s="571"/>
      <c r="D508" s="571"/>
      <c r="E508" s="571"/>
      <c r="F508" s="571"/>
      <c r="G508" s="571"/>
      <c r="H508" s="571"/>
      <c r="I508" s="571"/>
      <c r="J508" s="571"/>
      <c r="K508" s="571"/>
      <c r="L508" s="571"/>
      <c r="M508" s="572"/>
      <c r="N508" s="574"/>
    </row>
    <row r="509" spans="1:14" ht="15" customHeight="1" x14ac:dyDescent="0.25">
      <c r="A509" s="565"/>
      <c r="B509" s="570"/>
      <c r="C509" s="571"/>
      <c r="D509" s="571"/>
      <c r="E509" s="571"/>
      <c r="F509" s="571"/>
      <c r="G509" s="571"/>
      <c r="H509" s="571"/>
      <c r="I509" s="571"/>
      <c r="J509" s="571"/>
      <c r="K509" s="571"/>
      <c r="L509" s="571"/>
      <c r="M509" s="572"/>
      <c r="N509" s="574"/>
    </row>
    <row r="510" spans="1:14" ht="15.75" customHeight="1" x14ac:dyDescent="0.25">
      <c r="A510" s="566"/>
      <c r="B510" s="570"/>
      <c r="C510" s="571"/>
      <c r="D510" s="571"/>
      <c r="E510" s="571"/>
      <c r="F510" s="571"/>
      <c r="G510" s="571"/>
      <c r="H510" s="571"/>
      <c r="I510" s="571"/>
      <c r="J510" s="571"/>
      <c r="K510" s="571"/>
      <c r="L510" s="571"/>
      <c r="M510" s="572"/>
      <c r="N510" s="575"/>
    </row>
    <row r="511" spans="1:14" ht="15" customHeight="1" x14ac:dyDescent="0.25">
      <c r="A511" s="564">
        <v>23</v>
      </c>
      <c r="B511" s="567"/>
      <c r="C511" s="568"/>
      <c r="D511" s="568"/>
      <c r="E511" s="568"/>
      <c r="F511" s="568"/>
      <c r="G511" s="568"/>
      <c r="H511" s="568"/>
      <c r="I511" s="568"/>
      <c r="J511" s="568"/>
      <c r="K511" s="568"/>
      <c r="L511" s="568"/>
      <c r="M511" s="569"/>
      <c r="N511" s="609" t="str">
        <f>VLOOKUP(A511,'LISTA DE OFERENTES'!$A$4:$B$70,2,FALSE)</f>
        <v xml:space="preserve"> CONSORCIO ENGATIVÁ 2025</v>
      </c>
    </row>
    <row r="512" spans="1:14" ht="15" customHeight="1" x14ac:dyDescent="0.25">
      <c r="A512" s="565"/>
      <c r="B512" s="570"/>
      <c r="C512" s="571"/>
      <c r="D512" s="571"/>
      <c r="E512" s="571"/>
      <c r="F512" s="571"/>
      <c r="G512" s="571"/>
      <c r="H512" s="571"/>
      <c r="I512" s="571"/>
      <c r="J512" s="571"/>
      <c r="K512" s="571"/>
      <c r="L512" s="571"/>
      <c r="M512" s="572"/>
      <c r="N512" s="610"/>
    </row>
    <row r="513" spans="1:14" ht="15" customHeight="1" x14ac:dyDescent="0.25">
      <c r="A513" s="565"/>
      <c r="B513" s="570"/>
      <c r="C513" s="571"/>
      <c r="D513" s="571"/>
      <c r="E513" s="571"/>
      <c r="F513" s="571"/>
      <c r="G513" s="571"/>
      <c r="H513" s="571"/>
      <c r="I513" s="571"/>
      <c r="J513" s="571"/>
      <c r="K513" s="571"/>
      <c r="L513" s="571"/>
      <c r="M513" s="572"/>
      <c r="N513" s="610"/>
    </row>
    <row r="514" spans="1:14" ht="15" customHeight="1" x14ac:dyDescent="0.25">
      <c r="A514" s="565"/>
      <c r="B514" s="570"/>
      <c r="C514" s="571"/>
      <c r="D514" s="571"/>
      <c r="E514" s="571"/>
      <c r="F514" s="571"/>
      <c r="G514" s="571"/>
      <c r="H514" s="571"/>
      <c r="I514" s="571"/>
      <c r="J514" s="571"/>
      <c r="K514" s="571"/>
      <c r="L514" s="571"/>
      <c r="M514" s="572"/>
      <c r="N514" s="610"/>
    </row>
    <row r="515" spans="1:14" ht="15" customHeight="1" x14ac:dyDescent="0.25">
      <c r="A515" s="565"/>
      <c r="B515" s="570"/>
      <c r="C515" s="571"/>
      <c r="D515" s="571"/>
      <c r="E515" s="571"/>
      <c r="F515" s="571"/>
      <c r="G515" s="571"/>
      <c r="H515" s="571"/>
      <c r="I515" s="571"/>
      <c r="J515" s="571"/>
      <c r="K515" s="571"/>
      <c r="L515" s="571"/>
      <c r="M515" s="572"/>
      <c r="N515" s="610"/>
    </row>
    <row r="516" spans="1:14" ht="15" customHeight="1" x14ac:dyDescent="0.25">
      <c r="A516" s="565"/>
      <c r="B516" s="570"/>
      <c r="C516" s="571"/>
      <c r="D516" s="571"/>
      <c r="E516" s="571"/>
      <c r="F516" s="571"/>
      <c r="G516" s="571"/>
      <c r="H516" s="571"/>
      <c r="I516" s="571"/>
      <c r="J516" s="571"/>
      <c r="K516" s="571"/>
      <c r="L516" s="571"/>
      <c r="M516" s="572"/>
      <c r="N516" s="610"/>
    </row>
    <row r="517" spans="1:14" ht="15" customHeight="1" x14ac:dyDescent="0.25">
      <c r="A517" s="565"/>
      <c r="B517" s="570"/>
      <c r="C517" s="571"/>
      <c r="D517" s="571"/>
      <c r="E517" s="571"/>
      <c r="F517" s="571"/>
      <c r="G517" s="571"/>
      <c r="H517" s="571"/>
      <c r="I517" s="571"/>
      <c r="J517" s="571"/>
      <c r="K517" s="571"/>
      <c r="L517" s="571"/>
      <c r="M517" s="572"/>
      <c r="N517" s="610"/>
    </row>
    <row r="518" spans="1:14" ht="15" customHeight="1" x14ac:dyDescent="0.25">
      <c r="A518" s="565"/>
      <c r="B518" s="570"/>
      <c r="C518" s="571"/>
      <c r="D518" s="571"/>
      <c r="E518" s="571"/>
      <c r="F518" s="571"/>
      <c r="G518" s="571"/>
      <c r="H518" s="571"/>
      <c r="I518" s="571"/>
      <c r="J518" s="571"/>
      <c r="K518" s="571"/>
      <c r="L518" s="571"/>
      <c r="M518" s="572"/>
      <c r="N518" s="610"/>
    </row>
    <row r="519" spans="1:14" ht="15" customHeight="1" x14ac:dyDescent="0.25">
      <c r="A519" s="565"/>
      <c r="B519" s="570"/>
      <c r="C519" s="571"/>
      <c r="D519" s="571"/>
      <c r="E519" s="571"/>
      <c r="F519" s="571"/>
      <c r="G519" s="571"/>
      <c r="H519" s="571"/>
      <c r="I519" s="571"/>
      <c r="J519" s="571"/>
      <c r="K519" s="571"/>
      <c r="L519" s="571"/>
      <c r="M519" s="572"/>
      <c r="N519" s="610"/>
    </row>
    <row r="520" spans="1:14" ht="15" customHeight="1" x14ac:dyDescent="0.25">
      <c r="A520" s="565"/>
      <c r="B520" s="570"/>
      <c r="C520" s="571"/>
      <c r="D520" s="571"/>
      <c r="E520" s="571"/>
      <c r="F520" s="571"/>
      <c r="G520" s="571"/>
      <c r="H520" s="571"/>
      <c r="I520" s="571"/>
      <c r="J520" s="571"/>
      <c r="K520" s="571"/>
      <c r="L520" s="571"/>
      <c r="M520" s="572"/>
      <c r="N520" s="610"/>
    </row>
    <row r="521" spans="1:14" ht="15" customHeight="1" x14ac:dyDescent="0.25">
      <c r="A521" s="565"/>
      <c r="B521" s="570"/>
      <c r="C521" s="571"/>
      <c r="D521" s="571"/>
      <c r="E521" s="571"/>
      <c r="F521" s="571"/>
      <c r="G521" s="571"/>
      <c r="H521" s="571"/>
      <c r="I521" s="571"/>
      <c r="J521" s="571"/>
      <c r="K521" s="571"/>
      <c r="L521" s="571"/>
      <c r="M521" s="572"/>
      <c r="N521" s="610"/>
    </row>
    <row r="522" spans="1:14" ht="15" customHeight="1" x14ac:dyDescent="0.25">
      <c r="A522" s="565"/>
      <c r="B522" s="570"/>
      <c r="C522" s="571"/>
      <c r="D522" s="571"/>
      <c r="E522" s="571"/>
      <c r="F522" s="571"/>
      <c r="G522" s="571"/>
      <c r="H522" s="571"/>
      <c r="I522" s="571"/>
      <c r="J522" s="571"/>
      <c r="K522" s="571"/>
      <c r="L522" s="571"/>
      <c r="M522" s="572"/>
      <c r="N522" s="610"/>
    </row>
    <row r="523" spans="1:14" ht="15" customHeight="1" x14ac:dyDescent="0.25">
      <c r="A523" s="565"/>
      <c r="B523" s="570"/>
      <c r="C523" s="571"/>
      <c r="D523" s="571"/>
      <c r="E523" s="571"/>
      <c r="F523" s="571"/>
      <c r="G523" s="571"/>
      <c r="H523" s="571"/>
      <c r="I523" s="571"/>
      <c r="J523" s="571"/>
      <c r="K523" s="571"/>
      <c r="L523" s="571"/>
      <c r="M523" s="572"/>
      <c r="N523" s="610"/>
    </row>
    <row r="524" spans="1:14" ht="15" customHeight="1" x14ac:dyDescent="0.25">
      <c r="A524" s="565"/>
      <c r="B524" s="570"/>
      <c r="C524" s="571"/>
      <c r="D524" s="571"/>
      <c r="E524" s="571"/>
      <c r="F524" s="571"/>
      <c r="G524" s="571"/>
      <c r="H524" s="571"/>
      <c r="I524" s="571"/>
      <c r="J524" s="571"/>
      <c r="K524" s="571"/>
      <c r="L524" s="571"/>
      <c r="M524" s="572"/>
      <c r="N524" s="610"/>
    </row>
    <row r="525" spans="1:14" ht="15" customHeight="1" x14ac:dyDescent="0.25">
      <c r="A525" s="565"/>
      <c r="B525" s="570"/>
      <c r="C525" s="571"/>
      <c r="D525" s="571"/>
      <c r="E525" s="571"/>
      <c r="F525" s="571"/>
      <c r="G525" s="571"/>
      <c r="H525" s="571"/>
      <c r="I525" s="571"/>
      <c r="J525" s="571"/>
      <c r="K525" s="571"/>
      <c r="L525" s="571"/>
      <c r="M525" s="572"/>
      <c r="N525" s="610"/>
    </row>
    <row r="526" spans="1:14" ht="15" customHeight="1" x14ac:dyDescent="0.25">
      <c r="A526" s="565"/>
      <c r="B526" s="570"/>
      <c r="C526" s="571"/>
      <c r="D526" s="571"/>
      <c r="E526" s="571"/>
      <c r="F526" s="571"/>
      <c r="G526" s="571"/>
      <c r="H526" s="571"/>
      <c r="I526" s="571"/>
      <c r="J526" s="571"/>
      <c r="K526" s="571"/>
      <c r="L526" s="571"/>
      <c r="M526" s="572"/>
      <c r="N526" s="610"/>
    </row>
    <row r="527" spans="1:14" ht="15" customHeight="1" x14ac:dyDescent="0.25">
      <c r="A527" s="565"/>
      <c r="B527" s="570"/>
      <c r="C527" s="571"/>
      <c r="D527" s="571"/>
      <c r="E527" s="571"/>
      <c r="F527" s="571"/>
      <c r="G527" s="571"/>
      <c r="H527" s="571"/>
      <c r="I527" s="571"/>
      <c r="J527" s="571"/>
      <c r="K527" s="571"/>
      <c r="L527" s="571"/>
      <c r="M527" s="572"/>
      <c r="N527" s="610"/>
    </row>
    <row r="528" spans="1:14" ht="15" customHeight="1" x14ac:dyDescent="0.25">
      <c r="A528" s="565"/>
      <c r="B528" s="570"/>
      <c r="C528" s="571"/>
      <c r="D528" s="571"/>
      <c r="E528" s="571"/>
      <c r="F528" s="571"/>
      <c r="G528" s="571"/>
      <c r="H528" s="571"/>
      <c r="I528" s="571"/>
      <c r="J528" s="571"/>
      <c r="K528" s="571"/>
      <c r="L528" s="571"/>
      <c r="M528" s="572"/>
      <c r="N528" s="610"/>
    </row>
    <row r="529" spans="1:14" ht="15" customHeight="1" x14ac:dyDescent="0.25">
      <c r="A529" s="565"/>
      <c r="B529" s="570"/>
      <c r="C529" s="571"/>
      <c r="D529" s="571"/>
      <c r="E529" s="571"/>
      <c r="F529" s="571"/>
      <c r="G529" s="571"/>
      <c r="H529" s="571"/>
      <c r="I529" s="571"/>
      <c r="J529" s="571"/>
      <c r="K529" s="571"/>
      <c r="L529" s="571"/>
      <c r="M529" s="572"/>
      <c r="N529" s="610"/>
    </row>
    <row r="530" spans="1:14" ht="15" customHeight="1" x14ac:dyDescent="0.25">
      <c r="A530" s="565"/>
      <c r="B530" s="570"/>
      <c r="C530" s="571"/>
      <c r="D530" s="571"/>
      <c r="E530" s="571"/>
      <c r="F530" s="571"/>
      <c r="G530" s="571"/>
      <c r="H530" s="571"/>
      <c r="I530" s="571"/>
      <c r="J530" s="571"/>
      <c r="K530" s="571"/>
      <c r="L530" s="571"/>
      <c r="M530" s="572"/>
      <c r="N530" s="610"/>
    </row>
    <row r="531" spans="1:14" ht="15" customHeight="1" x14ac:dyDescent="0.25">
      <c r="A531" s="565"/>
      <c r="B531" s="570"/>
      <c r="C531" s="571"/>
      <c r="D531" s="571"/>
      <c r="E531" s="571"/>
      <c r="F531" s="571"/>
      <c r="G531" s="571"/>
      <c r="H531" s="571"/>
      <c r="I531" s="571"/>
      <c r="J531" s="571"/>
      <c r="K531" s="571"/>
      <c r="L531" s="571"/>
      <c r="M531" s="572"/>
      <c r="N531" s="610"/>
    </row>
    <row r="532" spans="1:14" ht="15" customHeight="1" x14ac:dyDescent="0.25">
      <c r="A532" s="565"/>
      <c r="B532" s="570"/>
      <c r="C532" s="571"/>
      <c r="D532" s="571"/>
      <c r="E532" s="571"/>
      <c r="F532" s="571"/>
      <c r="G532" s="571"/>
      <c r="H532" s="571"/>
      <c r="I532" s="571"/>
      <c r="J532" s="571"/>
      <c r="K532" s="571"/>
      <c r="L532" s="571"/>
      <c r="M532" s="572"/>
      <c r="N532" s="610"/>
    </row>
    <row r="533" spans="1:14" ht="15.75" customHeight="1" x14ac:dyDescent="0.25">
      <c r="A533" s="566"/>
      <c r="B533" s="596"/>
      <c r="C533" s="597"/>
      <c r="D533" s="597"/>
      <c r="E533" s="597"/>
      <c r="F533" s="597"/>
      <c r="G533" s="597"/>
      <c r="H533" s="597"/>
      <c r="I533" s="597"/>
      <c r="J533" s="597"/>
      <c r="K533" s="597"/>
      <c r="L533" s="597"/>
      <c r="M533" s="598"/>
      <c r="N533" s="611"/>
    </row>
    <row r="534" spans="1:14" ht="15" customHeight="1" x14ac:dyDescent="0.25">
      <c r="A534" s="605">
        <v>24</v>
      </c>
      <c r="B534" s="608"/>
      <c r="C534" s="571"/>
      <c r="D534" s="571"/>
      <c r="E534" s="571"/>
      <c r="F534" s="571"/>
      <c r="G534" s="571"/>
      <c r="H534" s="571"/>
      <c r="I534" s="571"/>
      <c r="J534" s="571"/>
      <c r="K534" s="571"/>
      <c r="L534" s="571"/>
      <c r="M534" s="572"/>
      <c r="N534" s="573" t="str">
        <f>VLOOKUP(A534,'LISTA DE OFERENTES'!$A$4:$B$70,2,FALSE)</f>
        <v>CONSORCIO SANTA LUCIA</v>
      </c>
    </row>
    <row r="535" spans="1:14" ht="15" customHeight="1" x14ac:dyDescent="0.25">
      <c r="A535" s="606"/>
      <c r="B535" s="570"/>
      <c r="C535" s="571"/>
      <c r="D535" s="571"/>
      <c r="E535" s="571"/>
      <c r="F535" s="571"/>
      <c r="G535" s="571"/>
      <c r="H535" s="571"/>
      <c r="I535" s="571"/>
      <c r="J535" s="571"/>
      <c r="K535" s="571"/>
      <c r="L535" s="571"/>
      <c r="M535" s="572"/>
      <c r="N535" s="574"/>
    </row>
    <row r="536" spans="1:14" ht="15" customHeight="1" x14ac:dyDescent="0.25">
      <c r="A536" s="606"/>
      <c r="B536" s="570"/>
      <c r="C536" s="571"/>
      <c r="D536" s="571"/>
      <c r="E536" s="571"/>
      <c r="F536" s="571"/>
      <c r="G536" s="571"/>
      <c r="H536" s="571"/>
      <c r="I536" s="571"/>
      <c r="J536" s="571"/>
      <c r="K536" s="571"/>
      <c r="L536" s="571"/>
      <c r="M536" s="572"/>
      <c r="N536" s="574"/>
    </row>
    <row r="537" spans="1:14" ht="15" customHeight="1" x14ac:dyDescent="0.25">
      <c r="A537" s="606"/>
      <c r="B537" s="570"/>
      <c r="C537" s="571"/>
      <c r="D537" s="571"/>
      <c r="E537" s="571"/>
      <c r="F537" s="571"/>
      <c r="G537" s="571"/>
      <c r="H537" s="571"/>
      <c r="I537" s="571"/>
      <c r="J537" s="571"/>
      <c r="K537" s="571"/>
      <c r="L537" s="571"/>
      <c r="M537" s="572"/>
      <c r="N537" s="574"/>
    </row>
    <row r="538" spans="1:14" ht="15" customHeight="1" x14ac:dyDescent="0.25">
      <c r="A538" s="606"/>
      <c r="B538" s="570"/>
      <c r="C538" s="571"/>
      <c r="D538" s="571"/>
      <c r="E538" s="571"/>
      <c r="F538" s="571"/>
      <c r="G538" s="571"/>
      <c r="H538" s="571"/>
      <c r="I538" s="571"/>
      <c r="J538" s="571"/>
      <c r="K538" s="571"/>
      <c r="L538" s="571"/>
      <c r="M538" s="572"/>
      <c r="N538" s="574"/>
    </row>
    <row r="539" spans="1:14" ht="15" customHeight="1" x14ac:dyDescent="0.25">
      <c r="A539" s="606"/>
      <c r="B539" s="570"/>
      <c r="C539" s="571"/>
      <c r="D539" s="571"/>
      <c r="E539" s="571"/>
      <c r="F539" s="571"/>
      <c r="G539" s="571"/>
      <c r="H539" s="571"/>
      <c r="I539" s="571"/>
      <c r="J539" s="571"/>
      <c r="K539" s="571"/>
      <c r="L539" s="571"/>
      <c r="M539" s="572"/>
      <c r="N539" s="574"/>
    </row>
    <row r="540" spans="1:14" ht="15" customHeight="1" x14ac:dyDescent="0.25">
      <c r="A540" s="606"/>
      <c r="B540" s="570"/>
      <c r="C540" s="571"/>
      <c r="D540" s="571"/>
      <c r="E540" s="571"/>
      <c r="F540" s="571"/>
      <c r="G540" s="571"/>
      <c r="H540" s="571"/>
      <c r="I540" s="571"/>
      <c r="J540" s="571"/>
      <c r="K540" s="571"/>
      <c r="L540" s="571"/>
      <c r="M540" s="572"/>
      <c r="N540" s="574"/>
    </row>
    <row r="541" spans="1:14" ht="15" customHeight="1" x14ac:dyDescent="0.25">
      <c r="A541" s="606"/>
      <c r="B541" s="570"/>
      <c r="C541" s="571"/>
      <c r="D541" s="571"/>
      <c r="E541" s="571"/>
      <c r="F541" s="571"/>
      <c r="G541" s="571"/>
      <c r="H541" s="571"/>
      <c r="I541" s="571"/>
      <c r="J541" s="571"/>
      <c r="K541" s="571"/>
      <c r="L541" s="571"/>
      <c r="M541" s="572"/>
      <c r="N541" s="574"/>
    </row>
    <row r="542" spans="1:14" ht="15" customHeight="1" x14ac:dyDescent="0.25">
      <c r="A542" s="606"/>
      <c r="B542" s="570"/>
      <c r="C542" s="571"/>
      <c r="D542" s="571"/>
      <c r="E542" s="571"/>
      <c r="F542" s="571"/>
      <c r="G542" s="571"/>
      <c r="H542" s="571"/>
      <c r="I542" s="571"/>
      <c r="J542" s="571"/>
      <c r="K542" s="571"/>
      <c r="L542" s="571"/>
      <c r="M542" s="572"/>
      <c r="N542" s="574"/>
    </row>
    <row r="543" spans="1:14" ht="15" customHeight="1" x14ac:dyDescent="0.25">
      <c r="A543" s="606"/>
      <c r="B543" s="570"/>
      <c r="C543" s="571"/>
      <c r="D543" s="571"/>
      <c r="E543" s="571"/>
      <c r="F543" s="571"/>
      <c r="G543" s="571"/>
      <c r="H543" s="571"/>
      <c r="I543" s="571"/>
      <c r="J543" s="571"/>
      <c r="K543" s="571"/>
      <c r="L543" s="571"/>
      <c r="M543" s="572"/>
      <c r="N543" s="574"/>
    </row>
    <row r="544" spans="1:14" ht="15" customHeight="1" x14ac:dyDescent="0.25">
      <c r="A544" s="606"/>
      <c r="B544" s="570"/>
      <c r="C544" s="571"/>
      <c r="D544" s="571"/>
      <c r="E544" s="571"/>
      <c r="F544" s="571"/>
      <c r="G544" s="571"/>
      <c r="H544" s="571"/>
      <c r="I544" s="571"/>
      <c r="J544" s="571"/>
      <c r="K544" s="571"/>
      <c r="L544" s="571"/>
      <c r="M544" s="572"/>
      <c r="N544" s="574"/>
    </row>
    <row r="545" spans="1:14" ht="15" customHeight="1" x14ac:dyDescent="0.25">
      <c r="A545" s="606"/>
      <c r="B545" s="570"/>
      <c r="C545" s="571"/>
      <c r="D545" s="571"/>
      <c r="E545" s="571"/>
      <c r="F545" s="571"/>
      <c r="G545" s="571"/>
      <c r="H545" s="571"/>
      <c r="I545" s="571"/>
      <c r="J545" s="571"/>
      <c r="K545" s="571"/>
      <c r="L545" s="571"/>
      <c r="M545" s="572"/>
      <c r="N545" s="574"/>
    </row>
    <row r="546" spans="1:14" ht="15" customHeight="1" x14ac:dyDescent="0.25">
      <c r="A546" s="606"/>
      <c r="B546" s="570"/>
      <c r="C546" s="571"/>
      <c r="D546" s="571"/>
      <c r="E546" s="571"/>
      <c r="F546" s="571"/>
      <c r="G546" s="571"/>
      <c r="H546" s="571"/>
      <c r="I546" s="571"/>
      <c r="J546" s="571"/>
      <c r="K546" s="571"/>
      <c r="L546" s="571"/>
      <c r="M546" s="572"/>
      <c r="N546" s="574"/>
    </row>
    <row r="547" spans="1:14" ht="15" customHeight="1" x14ac:dyDescent="0.25">
      <c r="A547" s="606"/>
      <c r="B547" s="570"/>
      <c r="C547" s="571"/>
      <c r="D547" s="571"/>
      <c r="E547" s="571"/>
      <c r="F547" s="571"/>
      <c r="G547" s="571"/>
      <c r="H547" s="571"/>
      <c r="I547" s="571"/>
      <c r="J547" s="571"/>
      <c r="K547" s="571"/>
      <c r="L547" s="571"/>
      <c r="M547" s="572"/>
      <c r="N547" s="574"/>
    </row>
    <row r="548" spans="1:14" ht="15" customHeight="1" x14ac:dyDescent="0.25">
      <c r="A548" s="606"/>
      <c r="B548" s="570"/>
      <c r="C548" s="571"/>
      <c r="D548" s="571"/>
      <c r="E548" s="571"/>
      <c r="F548" s="571"/>
      <c r="G548" s="571"/>
      <c r="H548" s="571"/>
      <c r="I548" s="571"/>
      <c r="J548" s="571"/>
      <c r="K548" s="571"/>
      <c r="L548" s="571"/>
      <c r="M548" s="572"/>
      <c r="N548" s="574"/>
    </row>
    <row r="549" spans="1:14" ht="15" customHeight="1" x14ac:dyDescent="0.25">
      <c r="A549" s="606"/>
      <c r="B549" s="570"/>
      <c r="C549" s="571"/>
      <c r="D549" s="571"/>
      <c r="E549" s="571"/>
      <c r="F549" s="571"/>
      <c r="G549" s="571"/>
      <c r="H549" s="571"/>
      <c r="I549" s="571"/>
      <c r="J549" s="571"/>
      <c r="K549" s="571"/>
      <c r="L549" s="571"/>
      <c r="M549" s="572"/>
      <c r="N549" s="574"/>
    </row>
    <row r="550" spans="1:14" ht="15" customHeight="1" x14ac:dyDescent="0.25">
      <c r="A550" s="606"/>
      <c r="B550" s="570"/>
      <c r="C550" s="571"/>
      <c r="D550" s="571"/>
      <c r="E550" s="571"/>
      <c r="F550" s="571"/>
      <c r="G550" s="571"/>
      <c r="H550" s="571"/>
      <c r="I550" s="571"/>
      <c r="J550" s="571"/>
      <c r="K550" s="571"/>
      <c r="L550" s="571"/>
      <c r="M550" s="572"/>
      <c r="N550" s="574"/>
    </row>
    <row r="551" spans="1:14" ht="15" customHeight="1" x14ac:dyDescent="0.25">
      <c r="A551" s="606"/>
      <c r="B551" s="570"/>
      <c r="C551" s="571"/>
      <c r="D551" s="571"/>
      <c r="E551" s="571"/>
      <c r="F551" s="571"/>
      <c r="G551" s="571"/>
      <c r="H551" s="571"/>
      <c r="I551" s="571"/>
      <c r="J551" s="571"/>
      <c r="K551" s="571"/>
      <c r="L551" s="571"/>
      <c r="M551" s="572"/>
      <c r="N551" s="574"/>
    </row>
    <row r="552" spans="1:14" ht="15" customHeight="1" x14ac:dyDescent="0.25">
      <c r="A552" s="606"/>
      <c r="B552" s="570"/>
      <c r="C552" s="571"/>
      <c r="D552" s="571"/>
      <c r="E552" s="571"/>
      <c r="F552" s="571"/>
      <c r="G552" s="571"/>
      <c r="H552" s="571"/>
      <c r="I552" s="571"/>
      <c r="J552" s="571"/>
      <c r="K552" s="571"/>
      <c r="L552" s="571"/>
      <c r="M552" s="572"/>
      <c r="N552" s="574"/>
    </row>
    <row r="553" spans="1:14" ht="15" customHeight="1" x14ac:dyDescent="0.25">
      <c r="A553" s="606"/>
      <c r="B553" s="570"/>
      <c r="C553" s="571"/>
      <c r="D553" s="571"/>
      <c r="E553" s="571"/>
      <c r="F553" s="571"/>
      <c r="G553" s="571"/>
      <c r="H553" s="571"/>
      <c r="I553" s="571"/>
      <c r="J553" s="571"/>
      <c r="K553" s="571"/>
      <c r="L553" s="571"/>
      <c r="M553" s="572"/>
      <c r="N553" s="574"/>
    </row>
    <row r="554" spans="1:14" ht="15" customHeight="1" x14ac:dyDescent="0.25">
      <c r="A554" s="606"/>
      <c r="B554" s="570"/>
      <c r="C554" s="571"/>
      <c r="D554" s="571"/>
      <c r="E554" s="571"/>
      <c r="F554" s="571"/>
      <c r="G554" s="571"/>
      <c r="H554" s="571"/>
      <c r="I554" s="571"/>
      <c r="J554" s="571"/>
      <c r="K554" s="571"/>
      <c r="L554" s="571"/>
      <c r="M554" s="572"/>
      <c r="N554" s="574"/>
    </row>
    <row r="555" spans="1:14" ht="15" customHeight="1" x14ac:dyDescent="0.25">
      <c r="A555" s="606"/>
      <c r="B555" s="570"/>
      <c r="C555" s="571"/>
      <c r="D555" s="571"/>
      <c r="E555" s="571"/>
      <c r="F555" s="571"/>
      <c r="G555" s="571"/>
      <c r="H555" s="571"/>
      <c r="I555" s="571"/>
      <c r="J555" s="571"/>
      <c r="K555" s="571"/>
      <c r="L555" s="571"/>
      <c r="M555" s="572"/>
      <c r="N555" s="574"/>
    </row>
    <row r="556" spans="1:14" ht="15.75" customHeight="1" thickBot="1" x14ac:dyDescent="0.3">
      <c r="A556" s="607"/>
      <c r="B556" s="570"/>
      <c r="C556" s="571"/>
      <c r="D556" s="571"/>
      <c r="E556" s="571"/>
      <c r="F556" s="571"/>
      <c r="G556" s="571"/>
      <c r="H556" s="571"/>
      <c r="I556" s="571"/>
      <c r="J556" s="571"/>
      <c r="K556" s="571"/>
      <c r="L556" s="571"/>
      <c r="M556" s="572"/>
      <c r="N556" s="575"/>
    </row>
    <row r="557" spans="1:14" ht="15" customHeight="1" x14ac:dyDescent="0.25">
      <c r="A557" s="564">
        <v>25</v>
      </c>
      <c r="B557" s="567"/>
      <c r="C557" s="568"/>
      <c r="D557" s="568"/>
      <c r="E557" s="568"/>
      <c r="F557" s="568"/>
      <c r="G557" s="568"/>
      <c r="H557" s="568"/>
      <c r="I557" s="568"/>
      <c r="J557" s="568"/>
      <c r="K557" s="568"/>
      <c r="L557" s="568"/>
      <c r="M557" s="569"/>
      <c r="N557" s="573" t="str">
        <f>VLOOKUP(A557,'LISTA DE OFERENTES'!$A$4:$B$70,2,FALSE)</f>
        <v>CONSORCIO BOGOTÁ GG</v>
      </c>
    </row>
    <row r="558" spans="1:14" ht="15" customHeight="1" x14ac:dyDescent="0.25">
      <c r="A558" s="565"/>
      <c r="B558" s="570"/>
      <c r="C558" s="571"/>
      <c r="D558" s="571"/>
      <c r="E558" s="571"/>
      <c r="F558" s="571"/>
      <c r="G558" s="571"/>
      <c r="H558" s="571"/>
      <c r="I558" s="571"/>
      <c r="J558" s="571"/>
      <c r="K558" s="571"/>
      <c r="L558" s="571"/>
      <c r="M558" s="572"/>
      <c r="N558" s="574"/>
    </row>
    <row r="559" spans="1:14" ht="15" customHeight="1" x14ac:dyDescent="0.25">
      <c r="A559" s="565"/>
      <c r="B559" s="570"/>
      <c r="C559" s="571"/>
      <c r="D559" s="571"/>
      <c r="E559" s="571"/>
      <c r="F559" s="571"/>
      <c r="G559" s="571"/>
      <c r="H559" s="571"/>
      <c r="I559" s="571"/>
      <c r="J559" s="571"/>
      <c r="K559" s="571"/>
      <c r="L559" s="571"/>
      <c r="M559" s="572"/>
      <c r="N559" s="574"/>
    </row>
    <row r="560" spans="1:14" ht="15" customHeight="1" x14ac:dyDescent="0.25">
      <c r="A560" s="565"/>
      <c r="B560" s="570"/>
      <c r="C560" s="571"/>
      <c r="D560" s="571"/>
      <c r="E560" s="571"/>
      <c r="F560" s="571"/>
      <c r="G560" s="571"/>
      <c r="H560" s="571"/>
      <c r="I560" s="571"/>
      <c r="J560" s="571"/>
      <c r="K560" s="571"/>
      <c r="L560" s="571"/>
      <c r="M560" s="572"/>
      <c r="N560" s="574"/>
    </row>
    <row r="561" spans="1:14" ht="15" customHeight="1" x14ac:dyDescent="0.25">
      <c r="A561" s="565"/>
      <c r="B561" s="570"/>
      <c r="C561" s="571"/>
      <c r="D561" s="571"/>
      <c r="E561" s="571"/>
      <c r="F561" s="571"/>
      <c r="G561" s="571"/>
      <c r="H561" s="571"/>
      <c r="I561" s="571"/>
      <c r="J561" s="571"/>
      <c r="K561" s="571"/>
      <c r="L561" s="571"/>
      <c r="M561" s="572"/>
      <c r="N561" s="574"/>
    </row>
    <row r="562" spans="1:14" ht="15" customHeight="1" x14ac:dyDescent="0.25">
      <c r="A562" s="565"/>
      <c r="B562" s="570"/>
      <c r="C562" s="571"/>
      <c r="D562" s="571"/>
      <c r="E562" s="571"/>
      <c r="F562" s="571"/>
      <c r="G562" s="571"/>
      <c r="H562" s="571"/>
      <c r="I562" s="571"/>
      <c r="J562" s="571"/>
      <c r="K562" s="571"/>
      <c r="L562" s="571"/>
      <c r="M562" s="572"/>
      <c r="N562" s="574"/>
    </row>
    <row r="563" spans="1:14" ht="15" customHeight="1" x14ac:dyDescent="0.25">
      <c r="A563" s="565"/>
      <c r="B563" s="570"/>
      <c r="C563" s="571"/>
      <c r="D563" s="571"/>
      <c r="E563" s="571"/>
      <c r="F563" s="571"/>
      <c r="G563" s="571"/>
      <c r="H563" s="571"/>
      <c r="I563" s="571"/>
      <c r="J563" s="571"/>
      <c r="K563" s="571"/>
      <c r="L563" s="571"/>
      <c r="M563" s="572"/>
      <c r="N563" s="574"/>
    </row>
    <row r="564" spans="1:14" ht="15" customHeight="1" x14ac:dyDescent="0.25">
      <c r="A564" s="565"/>
      <c r="B564" s="570"/>
      <c r="C564" s="571"/>
      <c r="D564" s="571"/>
      <c r="E564" s="571"/>
      <c r="F564" s="571"/>
      <c r="G564" s="571"/>
      <c r="H564" s="571"/>
      <c r="I564" s="571"/>
      <c r="J564" s="571"/>
      <c r="K564" s="571"/>
      <c r="L564" s="571"/>
      <c r="M564" s="572"/>
      <c r="N564" s="574"/>
    </row>
    <row r="565" spans="1:14" ht="15" customHeight="1" x14ac:dyDescent="0.25">
      <c r="A565" s="565"/>
      <c r="B565" s="570"/>
      <c r="C565" s="571"/>
      <c r="D565" s="571"/>
      <c r="E565" s="571"/>
      <c r="F565" s="571"/>
      <c r="G565" s="571"/>
      <c r="H565" s="571"/>
      <c r="I565" s="571"/>
      <c r="J565" s="571"/>
      <c r="K565" s="571"/>
      <c r="L565" s="571"/>
      <c r="M565" s="572"/>
      <c r="N565" s="574"/>
    </row>
    <row r="566" spans="1:14" ht="15" customHeight="1" x14ac:dyDescent="0.25">
      <c r="A566" s="565"/>
      <c r="B566" s="570"/>
      <c r="C566" s="571"/>
      <c r="D566" s="571"/>
      <c r="E566" s="571"/>
      <c r="F566" s="571"/>
      <c r="G566" s="571"/>
      <c r="H566" s="571"/>
      <c r="I566" s="571"/>
      <c r="J566" s="571"/>
      <c r="K566" s="571"/>
      <c r="L566" s="571"/>
      <c r="M566" s="572"/>
      <c r="N566" s="574"/>
    </row>
    <row r="567" spans="1:14" ht="15" customHeight="1" x14ac:dyDescent="0.25">
      <c r="A567" s="565"/>
      <c r="B567" s="570"/>
      <c r="C567" s="571"/>
      <c r="D567" s="571"/>
      <c r="E567" s="571"/>
      <c r="F567" s="571"/>
      <c r="G567" s="571"/>
      <c r="H567" s="571"/>
      <c r="I567" s="571"/>
      <c r="J567" s="571"/>
      <c r="K567" s="571"/>
      <c r="L567" s="571"/>
      <c r="M567" s="572"/>
      <c r="N567" s="574"/>
    </row>
    <row r="568" spans="1:14" ht="15" customHeight="1" x14ac:dyDescent="0.25">
      <c r="A568" s="565"/>
      <c r="B568" s="570"/>
      <c r="C568" s="571"/>
      <c r="D568" s="571"/>
      <c r="E568" s="571"/>
      <c r="F568" s="571"/>
      <c r="G568" s="571"/>
      <c r="H568" s="571"/>
      <c r="I568" s="571"/>
      <c r="J568" s="571"/>
      <c r="K568" s="571"/>
      <c r="L568" s="571"/>
      <c r="M568" s="572"/>
      <c r="N568" s="574"/>
    </row>
    <row r="569" spans="1:14" ht="15" customHeight="1" x14ac:dyDescent="0.25">
      <c r="A569" s="565"/>
      <c r="B569" s="570"/>
      <c r="C569" s="571"/>
      <c r="D569" s="571"/>
      <c r="E569" s="571"/>
      <c r="F569" s="571"/>
      <c r="G569" s="571"/>
      <c r="H569" s="571"/>
      <c r="I569" s="571"/>
      <c r="J569" s="571"/>
      <c r="K569" s="571"/>
      <c r="L569" s="571"/>
      <c r="M569" s="572"/>
      <c r="N569" s="574"/>
    </row>
    <row r="570" spans="1:14" ht="15" customHeight="1" x14ac:dyDescent="0.25">
      <c r="A570" s="565"/>
      <c r="B570" s="570"/>
      <c r="C570" s="571"/>
      <c r="D570" s="571"/>
      <c r="E570" s="571"/>
      <c r="F570" s="571"/>
      <c r="G570" s="571"/>
      <c r="H570" s="571"/>
      <c r="I570" s="571"/>
      <c r="J570" s="571"/>
      <c r="K570" s="571"/>
      <c r="L570" s="571"/>
      <c r="M570" s="572"/>
      <c r="N570" s="574"/>
    </row>
    <row r="571" spans="1:14" ht="15" customHeight="1" x14ac:dyDescent="0.25">
      <c r="A571" s="565"/>
      <c r="B571" s="570"/>
      <c r="C571" s="571"/>
      <c r="D571" s="571"/>
      <c r="E571" s="571"/>
      <c r="F571" s="571"/>
      <c r="G571" s="571"/>
      <c r="H571" s="571"/>
      <c r="I571" s="571"/>
      <c r="J571" s="571"/>
      <c r="K571" s="571"/>
      <c r="L571" s="571"/>
      <c r="M571" s="572"/>
      <c r="N571" s="574"/>
    </row>
    <row r="572" spans="1:14" ht="15" customHeight="1" x14ac:dyDescent="0.25">
      <c r="A572" s="565"/>
      <c r="B572" s="570"/>
      <c r="C572" s="571"/>
      <c r="D572" s="571"/>
      <c r="E572" s="571"/>
      <c r="F572" s="571"/>
      <c r="G572" s="571"/>
      <c r="H572" s="571"/>
      <c r="I572" s="571"/>
      <c r="J572" s="571"/>
      <c r="K572" s="571"/>
      <c r="L572" s="571"/>
      <c r="M572" s="572"/>
      <c r="N572" s="574"/>
    </row>
    <row r="573" spans="1:14" ht="15" customHeight="1" x14ac:dyDescent="0.25">
      <c r="A573" s="565"/>
      <c r="B573" s="570"/>
      <c r="C573" s="571"/>
      <c r="D573" s="571"/>
      <c r="E573" s="571"/>
      <c r="F573" s="571"/>
      <c r="G573" s="571"/>
      <c r="H573" s="571"/>
      <c r="I573" s="571"/>
      <c r="J573" s="571"/>
      <c r="K573" s="571"/>
      <c r="L573" s="571"/>
      <c r="M573" s="572"/>
      <c r="N573" s="574"/>
    </row>
    <row r="574" spans="1:14" ht="15" customHeight="1" x14ac:dyDescent="0.25">
      <c r="A574" s="565"/>
      <c r="B574" s="570"/>
      <c r="C574" s="571"/>
      <c r="D574" s="571"/>
      <c r="E574" s="571"/>
      <c r="F574" s="571"/>
      <c r="G574" s="571"/>
      <c r="H574" s="571"/>
      <c r="I574" s="571"/>
      <c r="J574" s="571"/>
      <c r="K574" s="571"/>
      <c r="L574" s="571"/>
      <c r="M574" s="572"/>
      <c r="N574" s="574"/>
    </row>
    <row r="575" spans="1:14" ht="15" customHeight="1" x14ac:dyDescent="0.25">
      <c r="A575" s="565"/>
      <c r="B575" s="570"/>
      <c r="C575" s="571"/>
      <c r="D575" s="571"/>
      <c r="E575" s="571"/>
      <c r="F575" s="571"/>
      <c r="G575" s="571"/>
      <c r="H575" s="571"/>
      <c r="I575" s="571"/>
      <c r="J575" s="571"/>
      <c r="K575" s="571"/>
      <c r="L575" s="571"/>
      <c r="M575" s="572"/>
      <c r="N575" s="574"/>
    </row>
    <row r="576" spans="1:14" ht="15" customHeight="1" x14ac:dyDescent="0.25">
      <c r="A576" s="565"/>
      <c r="B576" s="570"/>
      <c r="C576" s="571"/>
      <c r="D576" s="571"/>
      <c r="E576" s="571"/>
      <c r="F576" s="571"/>
      <c r="G576" s="571"/>
      <c r="H576" s="571"/>
      <c r="I576" s="571"/>
      <c r="J576" s="571"/>
      <c r="K576" s="571"/>
      <c r="L576" s="571"/>
      <c r="M576" s="572"/>
      <c r="N576" s="574"/>
    </row>
    <row r="577" spans="1:14" ht="15" customHeight="1" x14ac:dyDescent="0.25">
      <c r="A577" s="565"/>
      <c r="B577" s="570"/>
      <c r="C577" s="571"/>
      <c r="D577" s="571"/>
      <c r="E577" s="571"/>
      <c r="F577" s="571"/>
      <c r="G577" s="571"/>
      <c r="H577" s="571"/>
      <c r="I577" s="571"/>
      <c r="J577" s="571"/>
      <c r="K577" s="571"/>
      <c r="L577" s="571"/>
      <c r="M577" s="572"/>
      <c r="N577" s="574"/>
    </row>
    <row r="578" spans="1:14" ht="15" customHeight="1" x14ac:dyDescent="0.25">
      <c r="A578" s="565"/>
      <c r="B578" s="570"/>
      <c r="C578" s="571"/>
      <c r="D578" s="571"/>
      <c r="E578" s="571"/>
      <c r="F578" s="571"/>
      <c r="G578" s="571"/>
      <c r="H578" s="571"/>
      <c r="I578" s="571"/>
      <c r="J578" s="571"/>
      <c r="K578" s="571"/>
      <c r="L578" s="571"/>
      <c r="M578" s="572"/>
      <c r="N578" s="574"/>
    </row>
    <row r="579" spans="1:14" ht="15.75" customHeight="1" thickBot="1" x14ac:dyDescent="0.3">
      <c r="A579" s="566"/>
      <c r="B579" s="570"/>
      <c r="C579" s="571"/>
      <c r="D579" s="571"/>
      <c r="E579" s="571"/>
      <c r="F579" s="571"/>
      <c r="G579" s="571"/>
      <c r="H579" s="571"/>
      <c r="I579" s="571"/>
      <c r="J579" s="571"/>
      <c r="K579" s="571"/>
      <c r="L579" s="571"/>
      <c r="M579" s="572"/>
      <c r="N579" s="575"/>
    </row>
    <row r="580" spans="1:14" ht="15" customHeight="1" x14ac:dyDescent="0.25">
      <c r="A580" s="564">
        <v>26</v>
      </c>
      <c r="B580" s="567"/>
      <c r="C580" s="568"/>
      <c r="D580" s="568"/>
      <c r="E580" s="568"/>
      <c r="F580" s="568"/>
      <c r="G580" s="568"/>
      <c r="H580" s="568"/>
      <c r="I580" s="568"/>
      <c r="J580" s="568"/>
      <c r="K580" s="568"/>
      <c r="L580" s="568"/>
      <c r="M580" s="569"/>
      <c r="N580" s="573" t="str">
        <f>VLOOKUP(A580,'LISTA DE OFERENTES'!$A$4:$B$70,2,FALSE)</f>
        <v>CONSORCIO COMUNAL OLG</v>
      </c>
    </row>
    <row r="581" spans="1:14" ht="15" customHeight="1" x14ac:dyDescent="0.25">
      <c r="A581" s="565"/>
      <c r="B581" s="570"/>
      <c r="C581" s="571"/>
      <c r="D581" s="571"/>
      <c r="E581" s="571"/>
      <c r="F581" s="571"/>
      <c r="G581" s="571"/>
      <c r="H581" s="571"/>
      <c r="I581" s="571"/>
      <c r="J581" s="571"/>
      <c r="K581" s="571"/>
      <c r="L581" s="571"/>
      <c r="M581" s="572"/>
      <c r="N581" s="574"/>
    </row>
    <row r="582" spans="1:14" ht="15" customHeight="1" x14ac:dyDescent="0.25">
      <c r="A582" s="565"/>
      <c r="B582" s="570"/>
      <c r="C582" s="571"/>
      <c r="D582" s="571"/>
      <c r="E582" s="571"/>
      <c r="F582" s="571"/>
      <c r="G582" s="571"/>
      <c r="H582" s="571"/>
      <c r="I582" s="571"/>
      <c r="J582" s="571"/>
      <c r="K582" s="571"/>
      <c r="L582" s="571"/>
      <c r="M582" s="572"/>
      <c r="N582" s="574"/>
    </row>
    <row r="583" spans="1:14" ht="15" customHeight="1" x14ac:dyDescent="0.25">
      <c r="A583" s="565"/>
      <c r="B583" s="570"/>
      <c r="C583" s="571"/>
      <c r="D583" s="571"/>
      <c r="E583" s="571"/>
      <c r="F583" s="571"/>
      <c r="G583" s="571"/>
      <c r="H583" s="571"/>
      <c r="I583" s="571"/>
      <c r="J583" s="571"/>
      <c r="K583" s="571"/>
      <c r="L583" s="571"/>
      <c r="M583" s="572"/>
      <c r="N583" s="574"/>
    </row>
    <row r="584" spans="1:14" ht="15" customHeight="1" x14ac:dyDescent="0.25">
      <c r="A584" s="565"/>
      <c r="B584" s="570"/>
      <c r="C584" s="571"/>
      <c r="D584" s="571"/>
      <c r="E584" s="571"/>
      <c r="F584" s="571"/>
      <c r="G584" s="571"/>
      <c r="H584" s="571"/>
      <c r="I584" s="571"/>
      <c r="J584" s="571"/>
      <c r="K584" s="571"/>
      <c r="L584" s="571"/>
      <c r="M584" s="572"/>
      <c r="N584" s="574"/>
    </row>
    <row r="585" spans="1:14" ht="15" customHeight="1" x14ac:dyDescent="0.25">
      <c r="A585" s="565"/>
      <c r="B585" s="570"/>
      <c r="C585" s="571"/>
      <c r="D585" s="571"/>
      <c r="E585" s="571"/>
      <c r="F585" s="571"/>
      <c r="G585" s="571"/>
      <c r="H585" s="571"/>
      <c r="I585" s="571"/>
      <c r="J585" s="571"/>
      <c r="K585" s="571"/>
      <c r="L585" s="571"/>
      <c r="M585" s="572"/>
      <c r="N585" s="574"/>
    </row>
    <row r="586" spans="1:14" ht="15" customHeight="1" x14ac:dyDescent="0.25">
      <c r="A586" s="565"/>
      <c r="B586" s="570"/>
      <c r="C586" s="571"/>
      <c r="D586" s="571"/>
      <c r="E586" s="571"/>
      <c r="F586" s="571"/>
      <c r="G586" s="571"/>
      <c r="H586" s="571"/>
      <c r="I586" s="571"/>
      <c r="J586" s="571"/>
      <c r="K586" s="571"/>
      <c r="L586" s="571"/>
      <c r="M586" s="572"/>
      <c r="N586" s="574"/>
    </row>
    <row r="587" spans="1:14" ht="15" customHeight="1" x14ac:dyDescent="0.25">
      <c r="A587" s="565"/>
      <c r="B587" s="570"/>
      <c r="C587" s="571"/>
      <c r="D587" s="571"/>
      <c r="E587" s="571"/>
      <c r="F587" s="571"/>
      <c r="G587" s="571"/>
      <c r="H587" s="571"/>
      <c r="I587" s="571"/>
      <c r="J587" s="571"/>
      <c r="K587" s="571"/>
      <c r="L587" s="571"/>
      <c r="M587" s="572"/>
      <c r="N587" s="574"/>
    </row>
    <row r="588" spans="1:14" ht="15" customHeight="1" x14ac:dyDescent="0.25">
      <c r="A588" s="565"/>
      <c r="B588" s="570"/>
      <c r="C588" s="571"/>
      <c r="D588" s="571"/>
      <c r="E588" s="571"/>
      <c r="F588" s="571"/>
      <c r="G588" s="571"/>
      <c r="H588" s="571"/>
      <c r="I588" s="571"/>
      <c r="J588" s="571"/>
      <c r="K588" s="571"/>
      <c r="L588" s="571"/>
      <c r="M588" s="572"/>
      <c r="N588" s="574"/>
    </row>
    <row r="589" spans="1:14" ht="15" customHeight="1" x14ac:dyDescent="0.25">
      <c r="A589" s="565"/>
      <c r="B589" s="570"/>
      <c r="C589" s="571"/>
      <c r="D589" s="571"/>
      <c r="E589" s="571"/>
      <c r="F589" s="571"/>
      <c r="G589" s="571"/>
      <c r="H589" s="571"/>
      <c r="I589" s="571"/>
      <c r="J589" s="571"/>
      <c r="K589" s="571"/>
      <c r="L589" s="571"/>
      <c r="M589" s="572"/>
      <c r="N589" s="574"/>
    </row>
    <row r="590" spans="1:14" ht="15" customHeight="1" x14ac:dyDescent="0.25">
      <c r="A590" s="565"/>
      <c r="B590" s="570"/>
      <c r="C590" s="571"/>
      <c r="D590" s="571"/>
      <c r="E590" s="571"/>
      <c r="F590" s="571"/>
      <c r="G590" s="571"/>
      <c r="H590" s="571"/>
      <c r="I590" s="571"/>
      <c r="J590" s="571"/>
      <c r="K590" s="571"/>
      <c r="L590" s="571"/>
      <c r="M590" s="572"/>
      <c r="N590" s="574"/>
    </row>
    <row r="591" spans="1:14" ht="15" customHeight="1" x14ac:dyDescent="0.25">
      <c r="A591" s="565"/>
      <c r="B591" s="570"/>
      <c r="C591" s="571"/>
      <c r="D591" s="571"/>
      <c r="E591" s="571"/>
      <c r="F591" s="571"/>
      <c r="G591" s="571"/>
      <c r="H591" s="571"/>
      <c r="I591" s="571"/>
      <c r="J591" s="571"/>
      <c r="K591" s="571"/>
      <c r="L591" s="571"/>
      <c r="M591" s="572"/>
      <c r="N591" s="574"/>
    </row>
    <row r="592" spans="1:14" ht="15" customHeight="1" x14ac:dyDescent="0.25">
      <c r="A592" s="565"/>
      <c r="B592" s="570"/>
      <c r="C592" s="571"/>
      <c r="D592" s="571"/>
      <c r="E592" s="571"/>
      <c r="F592" s="571"/>
      <c r="G592" s="571"/>
      <c r="H592" s="571"/>
      <c r="I592" s="571"/>
      <c r="J592" s="571"/>
      <c r="K592" s="571"/>
      <c r="L592" s="571"/>
      <c r="M592" s="572"/>
      <c r="N592" s="574"/>
    </row>
    <row r="593" spans="1:14" ht="15" customHeight="1" x14ac:dyDescent="0.25">
      <c r="A593" s="565"/>
      <c r="B593" s="570"/>
      <c r="C593" s="571"/>
      <c r="D593" s="571"/>
      <c r="E593" s="571"/>
      <c r="F593" s="571"/>
      <c r="G593" s="571"/>
      <c r="H593" s="571"/>
      <c r="I593" s="571"/>
      <c r="J593" s="571"/>
      <c r="K593" s="571"/>
      <c r="L593" s="571"/>
      <c r="M593" s="572"/>
      <c r="N593" s="574"/>
    </row>
    <row r="594" spans="1:14" ht="15" customHeight="1" x14ac:dyDescent="0.25">
      <c r="A594" s="565"/>
      <c r="B594" s="570"/>
      <c r="C594" s="571"/>
      <c r="D594" s="571"/>
      <c r="E594" s="571"/>
      <c r="F594" s="571"/>
      <c r="G594" s="571"/>
      <c r="H594" s="571"/>
      <c r="I594" s="571"/>
      <c r="J594" s="571"/>
      <c r="K594" s="571"/>
      <c r="L594" s="571"/>
      <c r="M594" s="572"/>
      <c r="N594" s="574"/>
    </row>
    <row r="595" spans="1:14" ht="15" customHeight="1" x14ac:dyDescent="0.25">
      <c r="A595" s="565"/>
      <c r="B595" s="570"/>
      <c r="C595" s="571"/>
      <c r="D595" s="571"/>
      <c r="E595" s="571"/>
      <c r="F595" s="571"/>
      <c r="G595" s="571"/>
      <c r="H595" s="571"/>
      <c r="I595" s="571"/>
      <c r="J595" s="571"/>
      <c r="K595" s="571"/>
      <c r="L595" s="571"/>
      <c r="M595" s="572"/>
      <c r="N595" s="574"/>
    </row>
    <row r="596" spans="1:14" ht="15" customHeight="1" x14ac:dyDescent="0.25">
      <c r="A596" s="565"/>
      <c r="B596" s="570"/>
      <c r="C596" s="571"/>
      <c r="D596" s="571"/>
      <c r="E596" s="571"/>
      <c r="F596" s="571"/>
      <c r="G596" s="571"/>
      <c r="H596" s="571"/>
      <c r="I596" s="571"/>
      <c r="J596" s="571"/>
      <c r="K596" s="571"/>
      <c r="L596" s="571"/>
      <c r="M596" s="572"/>
      <c r="N596" s="574"/>
    </row>
    <row r="597" spans="1:14" ht="15" customHeight="1" x14ac:dyDescent="0.25">
      <c r="A597" s="565"/>
      <c r="B597" s="570"/>
      <c r="C597" s="571"/>
      <c r="D597" s="571"/>
      <c r="E597" s="571"/>
      <c r="F597" s="571"/>
      <c r="G597" s="571"/>
      <c r="H597" s="571"/>
      <c r="I597" s="571"/>
      <c r="J597" s="571"/>
      <c r="K597" s="571"/>
      <c r="L597" s="571"/>
      <c r="M597" s="572"/>
      <c r="N597" s="574"/>
    </row>
    <row r="598" spans="1:14" ht="15" customHeight="1" x14ac:dyDescent="0.25">
      <c r="A598" s="565"/>
      <c r="B598" s="570"/>
      <c r="C598" s="571"/>
      <c r="D598" s="571"/>
      <c r="E598" s="571"/>
      <c r="F598" s="571"/>
      <c r="G598" s="571"/>
      <c r="H598" s="571"/>
      <c r="I598" s="571"/>
      <c r="J598" s="571"/>
      <c r="K598" s="571"/>
      <c r="L598" s="571"/>
      <c r="M598" s="572"/>
      <c r="N598" s="574"/>
    </row>
    <row r="599" spans="1:14" ht="15" customHeight="1" x14ac:dyDescent="0.25">
      <c r="A599" s="565"/>
      <c r="B599" s="570"/>
      <c r="C599" s="571"/>
      <c r="D599" s="571"/>
      <c r="E599" s="571"/>
      <c r="F599" s="571"/>
      <c r="G599" s="571"/>
      <c r="H599" s="571"/>
      <c r="I599" s="571"/>
      <c r="J599" s="571"/>
      <c r="K599" s="571"/>
      <c r="L599" s="571"/>
      <c r="M599" s="572"/>
      <c r="N599" s="574"/>
    </row>
    <row r="600" spans="1:14" ht="15" customHeight="1" x14ac:dyDescent="0.25">
      <c r="A600" s="565"/>
      <c r="B600" s="570"/>
      <c r="C600" s="571"/>
      <c r="D600" s="571"/>
      <c r="E600" s="571"/>
      <c r="F600" s="571"/>
      <c r="G600" s="571"/>
      <c r="H600" s="571"/>
      <c r="I600" s="571"/>
      <c r="J600" s="571"/>
      <c r="K600" s="571"/>
      <c r="L600" s="571"/>
      <c r="M600" s="572"/>
      <c r="N600" s="574"/>
    </row>
    <row r="601" spans="1:14" ht="15" customHeight="1" x14ac:dyDescent="0.25">
      <c r="A601" s="565"/>
      <c r="B601" s="570"/>
      <c r="C601" s="571"/>
      <c r="D601" s="571"/>
      <c r="E601" s="571"/>
      <c r="F601" s="571"/>
      <c r="G601" s="571"/>
      <c r="H601" s="571"/>
      <c r="I601" s="571"/>
      <c r="J601" s="571"/>
      <c r="K601" s="571"/>
      <c r="L601" s="571"/>
      <c r="M601" s="572"/>
      <c r="N601" s="574"/>
    </row>
    <row r="602" spans="1:14" ht="15.75" customHeight="1" thickBot="1" x14ac:dyDescent="0.3">
      <c r="A602" s="566"/>
      <c r="B602" s="570"/>
      <c r="C602" s="571"/>
      <c r="D602" s="571"/>
      <c r="E602" s="571"/>
      <c r="F602" s="571"/>
      <c r="G602" s="571"/>
      <c r="H602" s="571"/>
      <c r="I602" s="571"/>
      <c r="J602" s="571"/>
      <c r="K602" s="571"/>
      <c r="L602" s="571"/>
      <c r="M602" s="572"/>
      <c r="N602" s="575"/>
    </row>
    <row r="603" spans="1:14" ht="15" customHeight="1" x14ac:dyDescent="0.25">
      <c r="A603" s="564">
        <v>27</v>
      </c>
      <c r="B603" s="586"/>
      <c r="C603" s="577"/>
      <c r="D603" s="577"/>
      <c r="E603" s="577"/>
      <c r="F603" s="577"/>
      <c r="G603" s="577"/>
      <c r="H603" s="577"/>
      <c r="I603" s="577"/>
      <c r="J603" s="577"/>
      <c r="K603" s="577"/>
      <c r="L603" s="577"/>
      <c r="M603" s="578"/>
      <c r="N603" s="573" t="str">
        <f>VLOOKUP(A603,'LISTA DE OFERENTES'!$A$4:$B$70,2,FALSE)</f>
        <v>CONSORCIO INTELPOLO Z10</v>
      </c>
    </row>
    <row r="604" spans="1:14" ht="15" customHeight="1" x14ac:dyDescent="0.25">
      <c r="A604" s="565"/>
      <c r="B604" s="579"/>
      <c r="C604" s="571"/>
      <c r="D604" s="571"/>
      <c r="E604" s="571"/>
      <c r="F604" s="571"/>
      <c r="G604" s="571"/>
      <c r="H604" s="571"/>
      <c r="I604" s="571"/>
      <c r="J604" s="571"/>
      <c r="K604" s="571"/>
      <c r="L604" s="571"/>
      <c r="M604" s="580"/>
      <c r="N604" s="574"/>
    </row>
    <row r="605" spans="1:14" ht="15" customHeight="1" x14ac:dyDescent="0.25">
      <c r="A605" s="565"/>
      <c r="B605" s="579"/>
      <c r="C605" s="571"/>
      <c r="D605" s="571"/>
      <c r="E605" s="571"/>
      <c r="F605" s="571"/>
      <c r="G605" s="571"/>
      <c r="H605" s="571"/>
      <c r="I605" s="571"/>
      <c r="J605" s="571"/>
      <c r="K605" s="571"/>
      <c r="L605" s="571"/>
      <c r="M605" s="580"/>
      <c r="N605" s="574"/>
    </row>
    <row r="606" spans="1:14" ht="15" customHeight="1" x14ac:dyDescent="0.25">
      <c r="A606" s="565"/>
      <c r="B606" s="579"/>
      <c r="C606" s="571"/>
      <c r="D606" s="571"/>
      <c r="E606" s="571"/>
      <c r="F606" s="571"/>
      <c r="G606" s="571"/>
      <c r="H606" s="571"/>
      <c r="I606" s="571"/>
      <c r="J606" s="571"/>
      <c r="K606" s="571"/>
      <c r="L606" s="571"/>
      <c r="M606" s="580"/>
      <c r="N606" s="574"/>
    </row>
    <row r="607" spans="1:14" ht="15" customHeight="1" x14ac:dyDescent="0.25">
      <c r="A607" s="565"/>
      <c r="B607" s="579"/>
      <c r="C607" s="571"/>
      <c r="D607" s="571"/>
      <c r="E607" s="571"/>
      <c r="F607" s="571"/>
      <c r="G607" s="571"/>
      <c r="H607" s="571"/>
      <c r="I607" s="571"/>
      <c r="J607" s="571"/>
      <c r="K607" s="571"/>
      <c r="L607" s="571"/>
      <c r="M607" s="580"/>
      <c r="N607" s="574"/>
    </row>
    <row r="608" spans="1:14" ht="15" customHeight="1" x14ac:dyDescent="0.25">
      <c r="A608" s="565"/>
      <c r="B608" s="579"/>
      <c r="C608" s="571"/>
      <c r="D608" s="571"/>
      <c r="E608" s="571"/>
      <c r="F608" s="571"/>
      <c r="G608" s="571"/>
      <c r="H608" s="571"/>
      <c r="I608" s="571"/>
      <c r="J608" s="571"/>
      <c r="K608" s="571"/>
      <c r="L608" s="571"/>
      <c r="M608" s="580"/>
      <c r="N608" s="574"/>
    </row>
    <row r="609" spans="1:14" ht="15" customHeight="1" x14ac:dyDescent="0.25">
      <c r="A609" s="565"/>
      <c r="B609" s="579"/>
      <c r="C609" s="571"/>
      <c r="D609" s="571"/>
      <c r="E609" s="571"/>
      <c r="F609" s="571"/>
      <c r="G609" s="571"/>
      <c r="H609" s="571"/>
      <c r="I609" s="571"/>
      <c r="J609" s="571"/>
      <c r="K609" s="571"/>
      <c r="L609" s="571"/>
      <c r="M609" s="580"/>
      <c r="N609" s="574"/>
    </row>
    <row r="610" spans="1:14" ht="15" customHeight="1" x14ac:dyDescent="0.25">
      <c r="A610" s="565"/>
      <c r="B610" s="579"/>
      <c r="C610" s="571"/>
      <c r="D610" s="571"/>
      <c r="E610" s="571"/>
      <c r="F610" s="571"/>
      <c r="G610" s="571"/>
      <c r="H610" s="571"/>
      <c r="I610" s="571"/>
      <c r="J610" s="571"/>
      <c r="K610" s="571"/>
      <c r="L610" s="571"/>
      <c r="M610" s="580"/>
      <c r="N610" s="574"/>
    </row>
    <row r="611" spans="1:14" ht="15" customHeight="1" x14ac:dyDescent="0.25">
      <c r="A611" s="565"/>
      <c r="B611" s="579"/>
      <c r="C611" s="571"/>
      <c r="D611" s="571"/>
      <c r="E611" s="571"/>
      <c r="F611" s="571"/>
      <c r="G611" s="571"/>
      <c r="H611" s="571"/>
      <c r="I611" s="571"/>
      <c r="J611" s="571"/>
      <c r="K611" s="571"/>
      <c r="L611" s="571"/>
      <c r="M611" s="580"/>
      <c r="N611" s="574"/>
    </row>
    <row r="612" spans="1:14" ht="15" customHeight="1" x14ac:dyDescent="0.25">
      <c r="A612" s="565"/>
      <c r="B612" s="579"/>
      <c r="C612" s="571"/>
      <c r="D612" s="571"/>
      <c r="E612" s="571"/>
      <c r="F612" s="571"/>
      <c r="G612" s="571"/>
      <c r="H612" s="571"/>
      <c r="I612" s="571"/>
      <c r="J612" s="571"/>
      <c r="K612" s="571"/>
      <c r="L612" s="571"/>
      <c r="M612" s="580"/>
      <c r="N612" s="574"/>
    </row>
    <row r="613" spans="1:14" ht="15" customHeight="1" x14ac:dyDescent="0.25">
      <c r="A613" s="565"/>
      <c r="B613" s="579"/>
      <c r="C613" s="571"/>
      <c r="D613" s="571"/>
      <c r="E613" s="571"/>
      <c r="F613" s="571"/>
      <c r="G613" s="571"/>
      <c r="H613" s="571"/>
      <c r="I613" s="571"/>
      <c r="J613" s="571"/>
      <c r="K613" s="571"/>
      <c r="L613" s="571"/>
      <c r="M613" s="580"/>
      <c r="N613" s="574"/>
    </row>
    <row r="614" spans="1:14" ht="15" customHeight="1" x14ac:dyDescent="0.25">
      <c r="A614" s="565"/>
      <c r="B614" s="579"/>
      <c r="C614" s="571"/>
      <c r="D614" s="571"/>
      <c r="E614" s="571"/>
      <c r="F614" s="571"/>
      <c r="G614" s="571"/>
      <c r="H614" s="571"/>
      <c r="I614" s="571"/>
      <c r="J614" s="571"/>
      <c r="K614" s="571"/>
      <c r="L614" s="571"/>
      <c r="M614" s="580"/>
      <c r="N614" s="574"/>
    </row>
    <row r="615" spans="1:14" ht="15" customHeight="1" x14ac:dyDescent="0.25">
      <c r="A615" s="565"/>
      <c r="B615" s="579"/>
      <c r="C615" s="571"/>
      <c r="D615" s="571"/>
      <c r="E615" s="571"/>
      <c r="F615" s="571"/>
      <c r="G615" s="571"/>
      <c r="H615" s="571"/>
      <c r="I615" s="571"/>
      <c r="J615" s="571"/>
      <c r="K615" s="571"/>
      <c r="L615" s="571"/>
      <c r="M615" s="580"/>
      <c r="N615" s="574"/>
    </row>
    <row r="616" spans="1:14" ht="15" customHeight="1" x14ac:dyDescent="0.25">
      <c r="A616" s="565"/>
      <c r="B616" s="579"/>
      <c r="C616" s="571"/>
      <c r="D616" s="571"/>
      <c r="E616" s="571"/>
      <c r="F616" s="571"/>
      <c r="G616" s="571"/>
      <c r="H616" s="571"/>
      <c r="I616" s="571"/>
      <c r="J616" s="571"/>
      <c r="K616" s="571"/>
      <c r="L616" s="571"/>
      <c r="M616" s="580"/>
      <c r="N616" s="574"/>
    </row>
    <row r="617" spans="1:14" ht="15" customHeight="1" x14ac:dyDescent="0.25">
      <c r="A617" s="565"/>
      <c r="B617" s="579"/>
      <c r="C617" s="571"/>
      <c r="D617" s="571"/>
      <c r="E617" s="571"/>
      <c r="F617" s="571"/>
      <c r="G617" s="571"/>
      <c r="H617" s="571"/>
      <c r="I617" s="571"/>
      <c r="J617" s="571"/>
      <c r="K617" s="571"/>
      <c r="L617" s="571"/>
      <c r="M617" s="580"/>
      <c r="N617" s="574"/>
    </row>
    <row r="618" spans="1:14" ht="15" customHeight="1" x14ac:dyDescent="0.25">
      <c r="A618" s="565"/>
      <c r="B618" s="579"/>
      <c r="C618" s="571"/>
      <c r="D618" s="571"/>
      <c r="E618" s="571"/>
      <c r="F618" s="571"/>
      <c r="G618" s="571"/>
      <c r="H618" s="571"/>
      <c r="I618" s="571"/>
      <c r="J618" s="571"/>
      <c r="K618" s="571"/>
      <c r="L618" s="571"/>
      <c r="M618" s="580"/>
      <c r="N618" s="574"/>
    </row>
    <row r="619" spans="1:14" ht="15" customHeight="1" x14ac:dyDescent="0.25">
      <c r="A619" s="565"/>
      <c r="B619" s="579"/>
      <c r="C619" s="571"/>
      <c r="D619" s="571"/>
      <c r="E619" s="571"/>
      <c r="F619" s="571"/>
      <c r="G619" s="571"/>
      <c r="H619" s="571"/>
      <c r="I619" s="571"/>
      <c r="J619" s="571"/>
      <c r="K619" s="571"/>
      <c r="L619" s="571"/>
      <c r="M619" s="580"/>
      <c r="N619" s="574"/>
    </row>
    <row r="620" spans="1:14" ht="15" customHeight="1" x14ac:dyDescent="0.25">
      <c r="A620" s="565"/>
      <c r="B620" s="579"/>
      <c r="C620" s="571"/>
      <c r="D620" s="571"/>
      <c r="E620" s="571"/>
      <c r="F620" s="571"/>
      <c r="G620" s="571"/>
      <c r="H620" s="571"/>
      <c r="I620" s="571"/>
      <c r="J620" s="571"/>
      <c r="K620" s="571"/>
      <c r="L620" s="571"/>
      <c r="M620" s="580"/>
      <c r="N620" s="574"/>
    </row>
    <row r="621" spans="1:14" ht="15" customHeight="1" x14ac:dyDescent="0.25">
      <c r="A621" s="565"/>
      <c r="B621" s="579"/>
      <c r="C621" s="571"/>
      <c r="D621" s="571"/>
      <c r="E621" s="571"/>
      <c r="F621" s="571"/>
      <c r="G621" s="571"/>
      <c r="H621" s="571"/>
      <c r="I621" s="571"/>
      <c r="J621" s="571"/>
      <c r="K621" s="571"/>
      <c r="L621" s="571"/>
      <c r="M621" s="580"/>
      <c r="N621" s="574"/>
    </row>
    <row r="622" spans="1:14" ht="15" customHeight="1" x14ac:dyDescent="0.25">
      <c r="A622" s="565"/>
      <c r="B622" s="579"/>
      <c r="C622" s="571"/>
      <c r="D622" s="571"/>
      <c r="E622" s="571"/>
      <c r="F622" s="571"/>
      <c r="G622" s="571"/>
      <c r="H622" s="571"/>
      <c r="I622" s="571"/>
      <c r="J622" s="571"/>
      <c r="K622" s="571"/>
      <c r="L622" s="571"/>
      <c r="M622" s="580"/>
      <c r="N622" s="574"/>
    </row>
    <row r="623" spans="1:14" ht="15" customHeight="1" x14ac:dyDescent="0.25">
      <c r="A623" s="565"/>
      <c r="B623" s="579"/>
      <c r="C623" s="571"/>
      <c r="D623" s="571"/>
      <c r="E623" s="571"/>
      <c r="F623" s="571"/>
      <c r="G623" s="571"/>
      <c r="H623" s="571"/>
      <c r="I623" s="571"/>
      <c r="J623" s="571"/>
      <c r="K623" s="571"/>
      <c r="L623" s="571"/>
      <c r="M623" s="580"/>
      <c r="N623" s="574"/>
    </row>
    <row r="624" spans="1:14" ht="15" customHeight="1" x14ac:dyDescent="0.25">
      <c r="A624" s="565"/>
      <c r="B624" s="579"/>
      <c r="C624" s="571"/>
      <c r="D624" s="571"/>
      <c r="E624" s="571"/>
      <c r="F624" s="571"/>
      <c r="G624" s="571"/>
      <c r="H624" s="571"/>
      <c r="I624" s="571"/>
      <c r="J624" s="571"/>
      <c r="K624" s="571"/>
      <c r="L624" s="571"/>
      <c r="M624" s="580"/>
      <c r="N624" s="574"/>
    </row>
    <row r="625" spans="1:14" ht="15.75" customHeight="1" thickBot="1" x14ac:dyDescent="0.3">
      <c r="A625" s="566"/>
      <c r="B625" s="581"/>
      <c r="C625" s="582"/>
      <c r="D625" s="582"/>
      <c r="E625" s="582"/>
      <c r="F625" s="582"/>
      <c r="G625" s="582"/>
      <c r="H625" s="582"/>
      <c r="I625" s="582"/>
      <c r="J625" s="582"/>
      <c r="K625" s="582"/>
      <c r="L625" s="582"/>
      <c r="M625" s="583"/>
      <c r="N625" s="575"/>
    </row>
    <row r="626" spans="1:14" ht="15" customHeight="1" x14ac:dyDescent="0.25">
      <c r="A626" s="564">
        <v>28</v>
      </c>
      <c r="B626" s="584"/>
      <c r="C626" s="571"/>
      <c r="D626" s="571"/>
      <c r="E626" s="571"/>
      <c r="F626" s="571"/>
      <c r="G626" s="571"/>
      <c r="H626" s="571"/>
      <c r="I626" s="571"/>
      <c r="J626" s="571"/>
      <c r="K626" s="571"/>
      <c r="L626" s="571"/>
      <c r="M626" s="571"/>
      <c r="N626" s="573" t="str">
        <f>VLOOKUP(A626,'LISTA DE OFERENTES'!$A$4:$B$70,2,FALSE)</f>
        <v>IG INGENIEROS Y ARQUITECTOS S.A.S.</v>
      </c>
    </row>
    <row r="627" spans="1:14" ht="15" customHeight="1" x14ac:dyDescent="0.25">
      <c r="A627" s="565"/>
      <c r="B627" s="579"/>
      <c r="C627" s="571"/>
      <c r="D627" s="571"/>
      <c r="E627" s="571"/>
      <c r="F627" s="571"/>
      <c r="G627" s="571"/>
      <c r="H627" s="571"/>
      <c r="I627" s="571"/>
      <c r="J627" s="571"/>
      <c r="K627" s="571"/>
      <c r="L627" s="571"/>
      <c r="M627" s="571"/>
      <c r="N627" s="574"/>
    </row>
    <row r="628" spans="1:14" ht="15" customHeight="1" x14ac:dyDescent="0.25">
      <c r="A628" s="565"/>
      <c r="B628" s="579"/>
      <c r="C628" s="571"/>
      <c r="D628" s="571"/>
      <c r="E628" s="571"/>
      <c r="F628" s="571"/>
      <c r="G628" s="571"/>
      <c r="H628" s="571"/>
      <c r="I628" s="571"/>
      <c r="J628" s="571"/>
      <c r="K628" s="571"/>
      <c r="L628" s="571"/>
      <c r="M628" s="571"/>
      <c r="N628" s="574"/>
    </row>
    <row r="629" spans="1:14" ht="15" customHeight="1" x14ac:dyDescent="0.25">
      <c r="A629" s="565"/>
      <c r="B629" s="579"/>
      <c r="C629" s="571"/>
      <c r="D629" s="571"/>
      <c r="E629" s="571"/>
      <c r="F629" s="571"/>
      <c r="G629" s="571"/>
      <c r="H629" s="571"/>
      <c r="I629" s="571"/>
      <c r="J629" s="571"/>
      <c r="K629" s="571"/>
      <c r="L629" s="571"/>
      <c r="M629" s="571"/>
      <c r="N629" s="574"/>
    </row>
    <row r="630" spans="1:14" ht="15" customHeight="1" x14ac:dyDescent="0.25">
      <c r="A630" s="565"/>
      <c r="B630" s="579"/>
      <c r="C630" s="571"/>
      <c r="D630" s="571"/>
      <c r="E630" s="571"/>
      <c r="F630" s="571"/>
      <c r="G630" s="571"/>
      <c r="H630" s="571"/>
      <c r="I630" s="571"/>
      <c r="J630" s="571"/>
      <c r="K630" s="571"/>
      <c r="L630" s="571"/>
      <c r="M630" s="571"/>
      <c r="N630" s="574"/>
    </row>
    <row r="631" spans="1:14" ht="15" customHeight="1" x14ac:dyDescent="0.25">
      <c r="A631" s="565"/>
      <c r="B631" s="579"/>
      <c r="C631" s="571"/>
      <c r="D631" s="571"/>
      <c r="E631" s="571"/>
      <c r="F631" s="571"/>
      <c r="G631" s="571"/>
      <c r="H631" s="571"/>
      <c r="I631" s="571"/>
      <c r="J631" s="571"/>
      <c r="K631" s="571"/>
      <c r="L631" s="571"/>
      <c r="M631" s="571"/>
      <c r="N631" s="574"/>
    </row>
    <row r="632" spans="1:14" ht="15" customHeight="1" x14ac:dyDescent="0.25">
      <c r="A632" s="565"/>
      <c r="B632" s="579"/>
      <c r="C632" s="571"/>
      <c r="D632" s="571"/>
      <c r="E632" s="571"/>
      <c r="F632" s="571"/>
      <c r="G632" s="571"/>
      <c r="H632" s="571"/>
      <c r="I632" s="571"/>
      <c r="J632" s="571"/>
      <c r="K632" s="571"/>
      <c r="L632" s="571"/>
      <c r="M632" s="571"/>
      <c r="N632" s="574"/>
    </row>
    <row r="633" spans="1:14" ht="15" customHeight="1" x14ac:dyDescent="0.25">
      <c r="A633" s="565"/>
      <c r="B633" s="579"/>
      <c r="C633" s="571"/>
      <c r="D633" s="571"/>
      <c r="E633" s="571"/>
      <c r="F633" s="571"/>
      <c r="G633" s="571"/>
      <c r="H633" s="571"/>
      <c r="I633" s="571"/>
      <c r="J633" s="571"/>
      <c r="K633" s="571"/>
      <c r="L633" s="571"/>
      <c r="M633" s="571"/>
      <c r="N633" s="574"/>
    </row>
    <row r="634" spans="1:14" ht="15" customHeight="1" x14ac:dyDescent="0.25">
      <c r="A634" s="565"/>
      <c r="B634" s="579"/>
      <c r="C634" s="571"/>
      <c r="D634" s="571"/>
      <c r="E634" s="571"/>
      <c r="F634" s="571"/>
      <c r="G634" s="571"/>
      <c r="H634" s="571"/>
      <c r="I634" s="571"/>
      <c r="J634" s="571"/>
      <c r="K634" s="571"/>
      <c r="L634" s="571"/>
      <c r="M634" s="571"/>
      <c r="N634" s="574"/>
    </row>
    <row r="635" spans="1:14" ht="15" customHeight="1" x14ac:dyDescent="0.25">
      <c r="A635" s="565"/>
      <c r="B635" s="579"/>
      <c r="C635" s="571"/>
      <c r="D635" s="571"/>
      <c r="E635" s="571"/>
      <c r="F635" s="571"/>
      <c r="G635" s="571"/>
      <c r="H635" s="571"/>
      <c r="I635" s="571"/>
      <c r="J635" s="571"/>
      <c r="K635" s="571"/>
      <c r="L635" s="571"/>
      <c r="M635" s="571"/>
      <c r="N635" s="574"/>
    </row>
    <row r="636" spans="1:14" ht="15" customHeight="1" x14ac:dyDescent="0.25">
      <c r="A636" s="565"/>
      <c r="B636" s="579"/>
      <c r="C636" s="571"/>
      <c r="D636" s="571"/>
      <c r="E636" s="571"/>
      <c r="F636" s="571"/>
      <c r="G636" s="571"/>
      <c r="H636" s="571"/>
      <c r="I636" s="571"/>
      <c r="J636" s="571"/>
      <c r="K636" s="571"/>
      <c r="L636" s="571"/>
      <c r="M636" s="571"/>
      <c r="N636" s="574"/>
    </row>
    <row r="637" spans="1:14" ht="15" customHeight="1" x14ac:dyDescent="0.25">
      <c r="A637" s="565"/>
      <c r="B637" s="579"/>
      <c r="C637" s="571"/>
      <c r="D637" s="571"/>
      <c r="E637" s="571"/>
      <c r="F637" s="571"/>
      <c r="G637" s="571"/>
      <c r="H637" s="571"/>
      <c r="I637" s="571"/>
      <c r="J637" s="571"/>
      <c r="K637" s="571"/>
      <c r="L637" s="571"/>
      <c r="M637" s="571"/>
      <c r="N637" s="574"/>
    </row>
    <row r="638" spans="1:14" ht="15" customHeight="1" x14ac:dyDescent="0.25">
      <c r="A638" s="565"/>
      <c r="B638" s="579"/>
      <c r="C638" s="571"/>
      <c r="D638" s="571"/>
      <c r="E638" s="571"/>
      <c r="F638" s="571"/>
      <c r="G638" s="571"/>
      <c r="H638" s="571"/>
      <c r="I638" s="571"/>
      <c r="J638" s="571"/>
      <c r="K638" s="571"/>
      <c r="L638" s="571"/>
      <c r="M638" s="571"/>
      <c r="N638" s="574"/>
    </row>
    <row r="639" spans="1:14" ht="15" customHeight="1" x14ac:dyDescent="0.25">
      <c r="A639" s="565"/>
      <c r="B639" s="579"/>
      <c r="C639" s="571"/>
      <c r="D639" s="571"/>
      <c r="E639" s="571"/>
      <c r="F639" s="571"/>
      <c r="G639" s="571"/>
      <c r="H639" s="571"/>
      <c r="I639" s="571"/>
      <c r="J639" s="571"/>
      <c r="K639" s="571"/>
      <c r="L639" s="571"/>
      <c r="M639" s="571"/>
      <c r="N639" s="574"/>
    </row>
    <row r="640" spans="1:14" ht="15" customHeight="1" x14ac:dyDescent="0.25">
      <c r="A640" s="565"/>
      <c r="B640" s="579"/>
      <c r="C640" s="571"/>
      <c r="D640" s="571"/>
      <c r="E640" s="571"/>
      <c r="F640" s="571"/>
      <c r="G640" s="571"/>
      <c r="H640" s="571"/>
      <c r="I640" s="571"/>
      <c r="J640" s="571"/>
      <c r="K640" s="571"/>
      <c r="L640" s="571"/>
      <c r="M640" s="571"/>
      <c r="N640" s="574"/>
    </row>
    <row r="641" spans="1:14" ht="15" customHeight="1" x14ac:dyDescent="0.25">
      <c r="A641" s="565"/>
      <c r="B641" s="579"/>
      <c r="C641" s="571"/>
      <c r="D641" s="571"/>
      <c r="E641" s="571"/>
      <c r="F641" s="571"/>
      <c r="G641" s="571"/>
      <c r="H641" s="571"/>
      <c r="I641" s="571"/>
      <c r="J641" s="571"/>
      <c r="K641" s="571"/>
      <c r="L641" s="571"/>
      <c r="M641" s="571"/>
      <c r="N641" s="574"/>
    </row>
    <row r="642" spans="1:14" ht="15" customHeight="1" x14ac:dyDescent="0.25">
      <c r="A642" s="565"/>
      <c r="B642" s="579"/>
      <c r="C642" s="571"/>
      <c r="D642" s="571"/>
      <c r="E642" s="571"/>
      <c r="F642" s="571"/>
      <c r="G642" s="571"/>
      <c r="H642" s="571"/>
      <c r="I642" s="571"/>
      <c r="J642" s="571"/>
      <c r="K642" s="571"/>
      <c r="L642" s="571"/>
      <c r="M642" s="571"/>
      <c r="N642" s="574"/>
    </row>
    <row r="643" spans="1:14" ht="15" customHeight="1" x14ac:dyDescent="0.25">
      <c r="A643" s="565"/>
      <c r="B643" s="579"/>
      <c r="C643" s="571"/>
      <c r="D643" s="571"/>
      <c r="E643" s="571"/>
      <c r="F643" s="571"/>
      <c r="G643" s="571"/>
      <c r="H643" s="571"/>
      <c r="I643" s="571"/>
      <c r="J643" s="571"/>
      <c r="K643" s="571"/>
      <c r="L643" s="571"/>
      <c r="M643" s="571"/>
      <c r="N643" s="574"/>
    </row>
    <row r="644" spans="1:14" ht="15" customHeight="1" x14ac:dyDescent="0.25">
      <c r="A644" s="565"/>
      <c r="B644" s="579"/>
      <c r="C644" s="571"/>
      <c r="D644" s="571"/>
      <c r="E644" s="571"/>
      <c r="F644" s="571"/>
      <c r="G644" s="571"/>
      <c r="H644" s="571"/>
      <c r="I644" s="571"/>
      <c r="J644" s="571"/>
      <c r="K644" s="571"/>
      <c r="L644" s="571"/>
      <c r="M644" s="571"/>
      <c r="N644" s="574"/>
    </row>
    <row r="645" spans="1:14" ht="15" customHeight="1" x14ac:dyDescent="0.25">
      <c r="A645" s="565"/>
      <c r="B645" s="579"/>
      <c r="C645" s="571"/>
      <c r="D645" s="571"/>
      <c r="E645" s="571"/>
      <c r="F645" s="571"/>
      <c r="G645" s="571"/>
      <c r="H645" s="571"/>
      <c r="I645" s="571"/>
      <c r="J645" s="571"/>
      <c r="K645" s="571"/>
      <c r="L645" s="571"/>
      <c r="M645" s="571"/>
      <c r="N645" s="574"/>
    </row>
    <row r="646" spans="1:14" ht="15" customHeight="1" x14ac:dyDescent="0.25">
      <c r="A646" s="565"/>
      <c r="B646" s="579"/>
      <c r="C646" s="571"/>
      <c r="D646" s="571"/>
      <c r="E646" s="571"/>
      <c r="F646" s="571"/>
      <c r="G646" s="571"/>
      <c r="H646" s="571"/>
      <c r="I646" s="571"/>
      <c r="J646" s="571"/>
      <c r="K646" s="571"/>
      <c r="L646" s="571"/>
      <c r="M646" s="571"/>
      <c r="N646" s="574"/>
    </row>
    <row r="647" spans="1:14" ht="15" customHeight="1" x14ac:dyDescent="0.25">
      <c r="A647" s="565"/>
      <c r="B647" s="579"/>
      <c r="C647" s="571"/>
      <c r="D647" s="571"/>
      <c r="E647" s="571"/>
      <c r="F647" s="571"/>
      <c r="G647" s="571"/>
      <c r="H647" s="571"/>
      <c r="I647" s="571"/>
      <c r="J647" s="571"/>
      <c r="K647" s="571"/>
      <c r="L647" s="571"/>
      <c r="M647" s="571"/>
      <c r="N647" s="574"/>
    </row>
    <row r="648" spans="1:14" ht="15.75" customHeight="1" thickBot="1" x14ac:dyDescent="0.3">
      <c r="A648" s="566"/>
      <c r="B648" s="579"/>
      <c r="C648" s="571"/>
      <c r="D648" s="571"/>
      <c r="E648" s="571"/>
      <c r="F648" s="571"/>
      <c r="G648" s="571"/>
      <c r="H648" s="571"/>
      <c r="I648" s="571"/>
      <c r="J648" s="571"/>
      <c r="K648" s="571"/>
      <c r="L648" s="571"/>
      <c r="M648" s="571"/>
      <c r="N648" s="575"/>
    </row>
    <row r="649" spans="1:14" ht="15" customHeight="1" x14ac:dyDescent="0.25">
      <c r="A649" s="564">
        <v>29</v>
      </c>
      <c r="B649" s="567"/>
      <c r="C649" s="568"/>
      <c r="D649" s="568"/>
      <c r="E649" s="568"/>
      <c r="F649" s="568"/>
      <c r="G649" s="568"/>
      <c r="H649" s="568"/>
      <c r="I649" s="568"/>
      <c r="J649" s="568"/>
      <c r="K649" s="568"/>
      <c r="L649" s="568"/>
      <c r="M649" s="569"/>
      <c r="N649" s="573" t="str">
        <f>VLOOKUP(A649,'LISTA DE OFERENTES'!$A$4:$B$70,2,FALSE)</f>
        <v>PUERTA DEL SOL</v>
      </c>
    </row>
    <row r="650" spans="1:14" ht="15" customHeight="1" x14ac:dyDescent="0.25">
      <c r="A650" s="565"/>
      <c r="B650" s="570"/>
      <c r="C650" s="571"/>
      <c r="D650" s="571"/>
      <c r="E650" s="571"/>
      <c r="F650" s="571"/>
      <c r="G650" s="571"/>
      <c r="H650" s="571"/>
      <c r="I650" s="571"/>
      <c r="J650" s="571"/>
      <c r="K650" s="571"/>
      <c r="L650" s="571"/>
      <c r="M650" s="572"/>
      <c r="N650" s="574"/>
    </row>
    <row r="651" spans="1:14" ht="15" customHeight="1" x14ac:dyDescent="0.25">
      <c r="A651" s="565"/>
      <c r="B651" s="570"/>
      <c r="C651" s="571"/>
      <c r="D651" s="571"/>
      <c r="E651" s="571"/>
      <c r="F651" s="571"/>
      <c r="G651" s="571"/>
      <c r="H651" s="571"/>
      <c r="I651" s="571"/>
      <c r="J651" s="571"/>
      <c r="K651" s="571"/>
      <c r="L651" s="571"/>
      <c r="M651" s="572"/>
      <c r="N651" s="574"/>
    </row>
    <row r="652" spans="1:14" ht="15" customHeight="1" x14ac:dyDescent="0.25">
      <c r="A652" s="565"/>
      <c r="B652" s="570"/>
      <c r="C652" s="571"/>
      <c r="D652" s="571"/>
      <c r="E652" s="571"/>
      <c r="F652" s="571"/>
      <c r="G652" s="571"/>
      <c r="H652" s="571"/>
      <c r="I652" s="571"/>
      <c r="J652" s="571"/>
      <c r="K652" s="571"/>
      <c r="L652" s="571"/>
      <c r="M652" s="572"/>
      <c r="N652" s="574"/>
    </row>
    <row r="653" spans="1:14" ht="15" customHeight="1" x14ac:dyDescent="0.25">
      <c r="A653" s="565"/>
      <c r="B653" s="570"/>
      <c r="C653" s="571"/>
      <c r="D653" s="571"/>
      <c r="E653" s="571"/>
      <c r="F653" s="571"/>
      <c r="G653" s="571"/>
      <c r="H653" s="571"/>
      <c r="I653" s="571"/>
      <c r="J653" s="571"/>
      <c r="K653" s="571"/>
      <c r="L653" s="571"/>
      <c r="M653" s="572"/>
      <c r="N653" s="574"/>
    </row>
    <row r="654" spans="1:14" ht="15" customHeight="1" x14ac:dyDescent="0.25">
      <c r="A654" s="565"/>
      <c r="B654" s="570"/>
      <c r="C654" s="571"/>
      <c r="D654" s="571"/>
      <c r="E654" s="571"/>
      <c r="F654" s="571"/>
      <c r="G654" s="571"/>
      <c r="H654" s="571"/>
      <c r="I654" s="571"/>
      <c r="J654" s="571"/>
      <c r="K654" s="571"/>
      <c r="L654" s="571"/>
      <c r="M654" s="572"/>
      <c r="N654" s="574"/>
    </row>
    <row r="655" spans="1:14" ht="15" customHeight="1" x14ac:dyDescent="0.25">
      <c r="A655" s="565"/>
      <c r="B655" s="570"/>
      <c r="C655" s="571"/>
      <c r="D655" s="571"/>
      <c r="E655" s="571"/>
      <c r="F655" s="571"/>
      <c r="G655" s="571"/>
      <c r="H655" s="571"/>
      <c r="I655" s="571"/>
      <c r="J655" s="571"/>
      <c r="K655" s="571"/>
      <c r="L655" s="571"/>
      <c r="M655" s="572"/>
      <c r="N655" s="574"/>
    </row>
    <row r="656" spans="1:14" ht="15" customHeight="1" x14ac:dyDescent="0.25">
      <c r="A656" s="565"/>
      <c r="B656" s="570"/>
      <c r="C656" s="571"/>
      <c r="D656" s="571"/>
      <c r="E656" s="571"/>
      <c r="F656" s="571"/>
      <c r="G656" s="571"/>
      <c r="H656" s="571"/>
      <c r="I656" s="571"/>
      <c r="J656" s="571"/>
      <c r="K656" s="571"/>
      <c r="L656" s="571"/>
      <c r="M656" s="572"/>
      <c r="N656" s="574"/>
    </row>
    <row r="657" spans="1:14" ht="15" customHeight="1" x14ac:dyDescent="0.25">
      <c r="A657" s="565"/>
      <c r="B657" s="570"/>
      <c r="C657" s="571"/>
      <c r="D657" s="571"/>
      <c r="E657" s="571"/>
      <c r="F657" s="571"/>
      <c r="G657" s="571"/>
      <c r="H657" s="571"/>
      <c r="I657" s="571"/>
      <c r="J657" s="571"/>
      <c r="K657" s="571"/>
      <c r="L657" s="571"/>
      <c r="M657" s="572"/>
      <c r="N657" s="574"/>
    </row>
    <row r="658" spans="1:14" ht="15" customHeight="1" x14ac:dyDescent="0.25">
      <c r="A658" s="565"/>
      <c r="B658" s="570"/>
      <c r="C658" s="571"/>
      <c r="D658" s="571"/>
      <c r="E658" s="571"/>
      <c r="F658" s="571"/>
      <c r="G658" s="571"/>
      <c r="H658" s="571"/>
      <c r="I658" s="571"/>
      <c r="J658" s="571"/>
      <c r="K658" s="571"/>
      <c r="L658" s="571"/>
      <c r="M658" s="572"/>
      <c r="N658" s="574"/>
    </row>
    <row r="659" spans="1:14" ht="15" customHeight="1" x14ac:dyDescent="0.25">
      <c r="A659" s="565"/>
      <c r="B659" s="570"/>
      <c r="C659" s="571"/>
      <c r="D659" s="571"/>
      <c r="E659" s="571"/>
      <c r="F659" s="571"/>
      <c r="G659" s="571"/>
      <c r="H659" s="571"/>
      <c r="I659" s="571"/>
      <c r="J659" s="571"/>
      <c r="K659" s="571"/>
      <c r="L659" s="571"/>
      <c r="M659" s="572"/>
      <c r="N659" s="574"/>
    </row>
    <row r="660" spans="1:14" ht="15" customHeight="1" x14ac:dyDescent="0.25">
      <c r="A660" s="565"/>
      <c r="B660" s="570"/>
      <c r="C660" s="571"/>
      <c r="D660" s="571"/>
      <c r="E660" s="571"/>
      <c r="F660" s="571"/>
      <c r="G660" s="571"/>
      <c r="H660" s="571"/>
      <c r="I660" s="571"/>
      <c r="J660" s="571"/>
      <c r="K660" s="571"/>
      <c r="L660" s="571"/>
      <c r="M660" s="572"/>
      <c r="N660" s="574"/>
    </row>
    <row r="661" spans="1:14" ht="15" customHeight="1" x14ac:dyDescent="0.25">
      <c r="A661" s="565"/>
      <c r="B661" s="570"/>
      <c r="C661" s="571"/>
      <c r="D661" s="571"/>
      <c r="E661" s="571"/>
      <c r="F661" s="571"/>
      <c r="G661" s="571"/>
      <c r="H661" s="571"/>
      <c r="I661" s="571"/>
      <c r="J661" s="571"/>
      <c r="K661" s="571"/>
      <c r="L661" s="571"/>
      <c r="M661" s="572"/>
      <c r="N661" s="574"/>
    </row>
    <row r="662" spans="1:14" ht="15" customHeight="1" x14ac:dyDescent="0.25">
      <c r="A662" s="565"/>
      <c r="B662" s="570"/>
      <c r="C662" s="571"/>
      <c r="D662" s="571"/>
      <c r="E662" s="571"/>
      <c r="F662" s="571"/>
      <c r="G662" s="571"/>
      <c r="H662" s="571"/>
      <c r="I662" s="571"/>
      <c r="J662" s="571"/>
      <c r="K662" s="571"/>
      <c r="L662" s="571"/>
      <c r="M662" s="572"/>
      <c r="N662" s="574"/>
    </row>
    <row r="663" spans="1:14" ht="15" customHeight="1" x14ac:dyDescent="0.25">
      <c r="A663" s="565"/>
      <c r="B663" s="570"/>
      <c r="C663" s="571"/>
      <c r="D663" s="571"/>
      <c r="E663" s="571"/>
      <c r="F663" s="571"/>
      <c r="G663" s="571"/>
      <c r="H663" s="571"/>
      <c r="I663" s="571"/>
      <c r="J663" s="571"/>
      <c r="K663" s="571"/>
      <c r="L663" s="571"/>
      <c r="M663" s="572"/>
      <c r="N663" s="574"/>
    </row>
    <row r="664" spans="1:14" ht="15" customHeight="1" x14ac:dyDescent="0.25">
      <c r="A664" s="565"/>
      <c r="B664" s="570"/>
      <c r="C664" s="571"/>
      <c r="D664" s="571"/>
      <c r="E664" s="571"/>
      <c r="F664" s="571"/>
      <c r="G664" s="571"/>
      <c r="H664" s="571"/>
      <c r="I664" s="571"/>
      <c r="J664" s="571"/>
      <c r="K664" s="571"/>
      <c r="L664" s="571"/>
      <c r="M664" s="572"/>
      <c r="N664" s="574"/>
    </row>
    <row r="665" spans="1:14" ht="15" customHeight="1" x14ac:dyDescent="0.25">
      <c r="A665" s="565"/>
      <c r="B665" s="570"/>
      <c r="C665" s="571"/>
      <c r="D665" s="571"/>
      <c r="E665" s="571"/>
      <c r="F665" s="571"/>
      <c r="G665" s="571"/>
      <c r="H665" s="571"/>
      <c r="I665" s="571"/>
      <c r="J665" s="571"/>
      <c r="K665" s="571"/>
      <c r="L665" s="571"/>
      <c r="M665" s="572"/>
      <c r="N665" s="574"/>
    </row>
    <row r="666" spans="1:14" ht="15" customHeight="1" x14ac:dyDescent="0.25">
      <c r="A666" s="565"/>
      <c r="B666" s="570"/>
      <c r="C666" s="571"/>
      <c r="D666" s="571"/>
      <c r="E666" s="571"/>
      <c r="F666" s="571"/>
      <c r="G666" s="571"/>
      <c r="H666" s="571"/>
      <c r="I666" s="571"/>
      <c r="J666" s="571"/>
      <c r="K666" s="571"/>
      <c r="L666" s="571"/>
      <c r="M666" s="572"/>
      <c r="N666" s="574"/>
    </row>
    <row r="667" spans="1:14" ht="15" customHeight="1" x14ac:dyDescent="0.25">
      <c r="A667" s="565"/>
      <c r="B667" s="570"/>
      <c r="C667" s="571"/>
      <c r="D667" s="571"/>
      <c r="E667" s="571"/>
      <c r="F667" s="571"/>
      <c r="G667" s="571"/>
      <c r="H667" s="571"/>
      <c r="I667" s="571"/>
      <c r="J667" s="571"/>
      <c r="K667" s="571"/>
      <c r="L667" s="571"/>
      <c r="M667" s="572"/>
      <c r="N667" s="574"/>
    </row>
    <row r="668" spans="1:14" ht="15" customHeight="1" x14ac:dyDescent="0.25">
      <c r="A668" s="565"/>
      <c r="B668" s="570"/>
      <c r="C668" s="571"/>
      <c r="D668" s="571"/>
      <c r="E668" s="571"/>
      <c r="F668" s="571"/>
      <c r="G668" s="571"/>
      <c r="H668" s="571"/>
      <c r="I668" s="571"/>
      <c r="J668" s="571"/>
      <c r="K668" s="571"/>
      <c r="L668" s="571"/>
      <c r="M668" s="572"/>
      <c r="N668" s="574"/>
    </row>
    <row r="669" spans="1:14" ht="15" customHeight="1" x14ac:dyDescent="0.25">
      <c r="A669" s="565"/>
      <c r="B669" s="570"/>
      <c r="C669" s="571"/>
      <c r="D669" s="571"/>
      <c r="E669" s="571"/>
      <c r="F669" s="571"/>
      <c r="G669" s="571"/>
      <c r="H669" s="571"/>
      <c r="I669" s="571"/>
      <c r="J669" s="571"/>
      <c r="K669" s="571"/>
      <c r="L669" s="571"/>
      <c r="M669" s="572"/>
      <c r="N669" s="574"/>
    </row>
    <row r="670" spans="1:14" ht="15" customHeight="1" x14ac:dyDescent="0.25">
      <c r="A670" s="565"/>
      <c r="B670" s="570"/>
      <c r="C670" s="571"/>
      <c r="D670" s="571"/>
      <c r="E670" s="571"/>
      <c r="F670" s="571"/>
      <c r="G670" s="571"/>
      <c r="H670" s="571"/>
      <c r="I670" s="571"/>
      <c r="J670" s="571"/>
      <c r="K670" s="571"/>
      <c r="L670" s="571"/>
      <c r="M670" s="572"/>
      <c r="N670" s="574"/>
    </row>
    <row r="671" spans="1:14" ht="15.75" customHeight="1" thickBot="1" x14ac:dyDescent="0.3">
      <c r="A671" s="566"/>
      <c r="B671" s="570"/>
      <c r="C671" s="571"/>
      <c r="D671" s="571"/>
      <c r="E671" s="571"/>
      <c r="F671" s="571"/>
      <c r="G671" s="571"/>
      <c r="H671" s="571"/>
      <c r="I671" s="571"/>
      <c r="J671" s="571"/>
      <c r="K671" s="571"/>
      <c r="L671" s="571"/>
      <c r="M671" s="572"/>
      <c r="N671" s="575"/>
    </row>
    <row r="672" spans="1:14" ht="15" customHeight="1" x14ac:dyDescent="0.25">
      <c r="A672" s="564">
        <v>30</v>
      </c>
      <c r="B672" s="567"/>
      <c r="C672" s="568"/>
      <c r="D672" s="568"/>
      <c r="E672" s="568"/>
      <c r="F672" s="568"/>
      <c r="G672" s="568"/>
      <c r="H672" s="568"/>
      <c r="I672" s="568"/>
      <c r="J672" s="568"/>
      <c r="K672" s="568"/>
      <c r="L672" s="568"/>
      <c r="M672" s="569"/>
      <c r="N672" s="573" t="str">
        <f>VLOOKUP(A672,'LISTA DE OFERENTES'!$A$4:$B$70,2,FALSE)</f>
        <v>CONSORCIO TANGO</v>
      </c>
    </row>
    <row r="673" spans="1:14" ht="15" customHeight="1" x14ac:dyDescent="0.25">
      <c r="A673" s="565"/>
      <c r="B673" s="570"/>
      <c r="C673" s="571"/>
      <c r="D673" s="571"/>
      <c r="E673" s="571"/>
      <c r="F673" s="571"/>
      <c r="G673" s="571"/>
      <c r="H673" s="571"/>
      <c r="I673" s="571"/>
      <c r="J673" s="571"/>
      <c r="K673" s="571"/>
      <c r="L673" s="571"/>
      <c r="M673" s="572"/>
      <c r="N673" s="574"/>
    </row>
    <row r="674" spans="1:14" ht="15" customHeight="1" x14ac:dyDescent="0.25">
      <c r="A674" s="565"/>
      <c r="B674" s="570"/>
      <c r="C674" s="571"/>
      <c r="D674" s="571"/>
      <c r="E674" s="571"/>
      <c r="F674" s="571"/>
      <c r="G674" s="571"/>
      <c r="H674" s="571"/>
      <c r="I674" s="571"/>
      <c r="J674" s="571"/>
      <c r="K674" s="571"/>
      <c r="L674" s="571"/>
      <c r="M674" s="572"/>
      <c r="N674" s="574"/>
    </row>
    <row r="675" spans="1:14" ht="15" customHeight="1" x14ac:dyDescent="0.25">
      <c r="A675" s="565"/>
      <c r="B675" s="570"/>
      <c r="C675" s="571"/>
      <c r="D675" s="571"/>
      <c r="E675" s="571"/>
      <c r="F675" s="571"/>
      <c r="G675" s="571"/>
      <c r="H675" s="571"/>
      <c r="I675" s="571"/>
      <c r="J675" s="571"/>
      <c r="K675" s="571"/>
      <c r="L675" s="571"/>
      <c r="M675" s="572"/>
      <c r="N675" s="574"/>
    </row>
    <row r="676" spans="1:14" ht="15" customHeight="1" x14ac:dyDescent="0.25">
      <c r="A676" s="565"/>
      <c r="B676" s="570"/>
      <c r="C676" s="571"/>
      <c r="D676" s="571"/>
      <c r="E676" s="571"/>
      <c r="F676" s="571"/>
      <c r="G676" s="571"/>
      <c r="H676" s="571"/>
      <c r="I676" s="571"/>
      <c r="J676" s="571"/>
      <c r="K676" s="571"/>
      <c r="L676" s="571"/>
      <c r="M676" s="572"/>
      <c r="N676" s="574"/>
    </row>
    <row r="677" spans="1:14" ht="15" customHeight="1" x14ac:dyDescent="0.25">
      <c r="A677" s="565"/>
      <c r="B677" s="570"/>
      <c r="C677" s="571"/>
      <c r="D677" s="571"/>
      <c r="E677" s="571"/>
      <c r="F677" s="571"/>
      <c r="G677" s="571"/>
      <c r="H677" s="571"/>
      <c r="I677" s="571"/>
      <c r="J677" s="571"/>
      <c r="K677" s="571"/>
      <c r="L677" s="571"/>
      <c r="M677" s="572"/>
      <c r="N677" s="574"/>
    </row>
    <row r="678" spans="1:14" ht="15" customHeight="1" x14ac:dyDescent="0.25">
      <c r="A678" s="565"/>
      <c r="B678" s="570"/>
      <c r="C678" s="571"/>
      <c r="D678" s="571"/>
      <c r="E678" s="571"/>
      <c r="F678" s="571"/>
      <c r="G678" s="571"/>
      <c r="H678" s="571"/>
      <c r="I678" s="571"/>
      <c r="J678" s="571"/>
      <c r="K678" s="571"/>
      <c r="L678" s="571"/>
      <c r="M678" s="572"/>
      <c r="N678" s="574"/>
    </row>
    <row r="679" spans="1:14" ht="15" customHeight="1" x14ac:dyDescent="0.25">
      <c r="A679" s="565"/>
      <c r="B679" s="570"/>
      <c r="C679" s="571"/>
      <c r="D679" s="571"/>
      <c r="E679" s="571"/>
      <c r="F679" s="571"/>
      <c r="G679" s="571"/>
      <c r="H679" s="571"/>
      <c r="I679" s="571"/>
      <c r="J679" s="571"/>
      <c r="K679" s="571"/>
      <c r="L679" s="571"/>
      <c r="M679" s="572"/>
      <c r="N679" s="574"/>
    </row>
    <row r="680" spans="1:14" ht="15" customHeight="1" x14ac:dyDescent="0.25">
      <c r="A680" s="565"/>
      <c r="B680" s="570"/>
      <c r="C680" s="571"/>
      <c r="D680" s="571"/>
      <c r="E680" s="571"/>
      <c r="F680" s="571"/>
      <c r="G680" s="571"/>
      <c r="H680" s="571"/>
      <c r="I680" s="571"/>
      <c r="J680" s="571"/>
      <c r="K680" s="571"/>
      <c r="L680" s="571"/>
      <c r="M680" s="572"/>
      <c r="N680" s="574"/>
    </row>
    <row r="681" spans="1:14" ht="15" customHeight="1" x14ac:dyDescent="0.25">
      <c r="A681" s="565"/>
      <c r="B681" s="570"/>
      <c r="C681" s="571"/>
      <c r="D681" s="571"/>
      <c r="E681" s="571"/>
      <c r="F681" s="571"/>
      <c r="G681" s="571"/>
      <c r="H681" s="571"/>
      <c r="I681" s="571"/>
      <c r="J681" s="571"/>
      <c r="K681" s="571"/>
      <c r="L681" s="571"/>
      <c r="M681" s="572"/>
      <c r="N681" s="574"/>
    </row>
    <row r="682" spans="1:14" ht="15" customHeight="1" x14ac:dyDescent="0.25">
      <c r="A682" s="565"/>
      <c r="B682" s="570"/>
      <c r="C682" s="571"/>
      <c r="D682" s="571"/>
      <c r="E682" s="571"/>
      <c r="F682" s="571"/>
      <c r="G682" s="571"/>
      <c r="H682" s="571"/>
      <c r="I682" s="571"/>
      <c r="J682" s="571"/>
      <c r="K682" s="571"/>
      <c r="L682" s="571"/>
      <c r="M682" s="572"/>
      <c r="N682" s="574"/>
    </row>
    <row r="683" spans="1:14" ht="15" customHeight="1" x14ac:dyDescent="0.25">
      <c r="A683" s="565"/>
      <c r="B683" s="570"/>
      <c r="C683" s="571"/>
      <c r="D683" s="571"/>
      <c r="E683" s="571"/>
      <c r="F683" s="571"/>
      <c r="G683" s="571"/>
      <c r="H683" s="571"/>
      <c r="I683" s="571"/>
      <c r="J683" s="571"/>
      <c r="K683" s="571"/>
      <c r="L683" s="571"/>
      <c r="M683" s="572"/>
      <c r="N683" s="574"/>
    </row>
    <row r="684" spans="1:14" ht="15" customHeight="1" x14ac:dyDescent="0.25">
      <c r="A684" s="565"/>
      <c r="B684" s="570"/>
      <c r="C684" s="571"/>
      <c r="D684" s="571"/>
      <c r="E684" s="571"/>
      <c r="F684" s="571"/>
      <c r="G684" s="571"/>
      <c r="H684" s="571"/>
      <c r="I684" s="571"/>
      <c r="J684" s="571"/>
      <c r="K684" s="571"/>
      <c r="L684" s="571"/>
      <c r="M684" s="572"/>
      <c r="N684" s="574"/>
    </row>
    <row r="685" spans="1:14" ht="15" customHeight="1" x14ac:dyDescent="0.25">
      <c r="A685" s="565"/>
      <c r="B685" s="570"/>
      <c r="C685" s="571"/>
      <c r="D685" s="571"/>
      <c r="E685" s="571"/>
      <c r="F685" s="571"/>
      <c r="G685" s="571"/>
      <c r="H685" s="571"/>
      <c r="I685" s="571"/>
      <c r="J685" s="571"/>
      <c r="K685" s="571"/>
      <c r="L685" s="571"/>
      <c r="M685" s="572"/>
      <c r="N685" s="574"/>
    </row>
    <row r="686" spans="1:14" ht="15" customHeight="1" x14ac:dyDescent="0.25">
      <c r="A686" s="565"/>
      <c r="B686" s="570"/>
      <c r="C686" s="571"/>
      <c r="D686" s="571"/>
      <c r="E686" s="571"/>
      <c r="F686" s="571"/>
      <c r="G686" s="571"/>
      <c r="H686" s="571"/>
      <c r="I686" s="571"/>
      <c r="J686" s="571"/>
      <c r="K686" s="571"/>
      <c r="L686" s="571"/>
      <c r="M686" s="572"/>
      <c r="N686" s="574"/>
    </row>
    <row r="687" spans="1:14" ht="15" customHeight="1" x14ac:dyDescent="0.25">
      <c r="A687" s="565"/>
      <c r="B687" s="570"/>
      <c r="C687" s="571"/>
      <c r="D687" s="571"/>
      <c r="E687" s="571"/>
      <c r="F687" s="571"/>
      <c r="G687" s="571"/>
      <c r="H687" s="571"/>
      <c r="I687" s="571"/>
      <c r="J687" s="571"/>
      <c r="K687" s="571"/>
      <c r="L687" s="571"/>
      <c r="M687" s="572"/>
      <c r="N687" s="574"/>
    </row>
    <row r="688" spans="1:14" ht="15" customHeight="1" x14ac:dyDescent="0.25">
      <c r="A688" s="565"/>
      <c r="B688" s="570"/>
      <c r="C688" s="571"/>
      <c r="D688" s="571"/>
      <c r="E688" s="571"/>
      <c r="F688" s="571"/>
      <c r="G688" s="571"/>
      <c r="H688" s="571"/>
      <c r="I688" s="571"/>
      <c r="J688" s="571"/>
      <c r="K688" s="571"/>
      <c r="L688" s="571"/>
      <c r="M688" s="572"/>
      <c r="N688" s="574"/>
    </row>
    <row r="689" spans="1:14" ht="15" customHeight="1" x14ac:dyDescent="0.25">
      <c r="A689" s="565"/>
      <c r="B689" s="570"/>
      <c r="C689" s="571"/>
      <c r="D689" s="571"/>
      <c r="E689" s="571"/>
      <c r="F689" s="571"/>
      <c r="G689" s="571"/>
      <c r="H689" s="571"/>
      <c r="I689" s="571"/>
      <c r="J689" s="571"/>
      <c r="K689" s="571"/>
      <c r="L689" s="571"/>
      <c r="M689" s="572"/>
      <c r="N689" s="574"/>
    </row>
    <row r="690" spans="1:14" ht="15" customHeight="1" x14ac:dyDescent="0.25">
      <c r="A690" s="565"/>
      <c r="B690" s="570"/>
      <c r="C690" s="571"/>
      <c r="D690" s="571"/>
      <c r="E690" s="571"/>
      <c r="F690" s="571"/>
      <c r="G690" s="571"/>
      <c r="H690" s="571"/>
      <c r="I690" s="571"/>
      <c r="J690" s="571"/>
      <c r="K690" s="571"/>
      <c r="L690" s="571"/>
      <c r="M690" s="572"/>
      <c r="N690" s="574"/>
    </row>
    <row r="691" spans="1:14" ht="15" customHeight="1" x14ac:dyDescent="0.25">
      <c r="A691" s="565"/>
      <c r="B691" s="570"/>
      <c r="C691" s="571"/>
      <c r="D691" s="571"/>
      <c r="E691" s="571"/>
      <c r="F691" s="571"/>
      <c r="G691" s="571"/>
      <c r="H691" s="571"/>
      <c r="I691" s="571"/>
      <c r="J691" s="571"/>
      <c r="K691" s="571"/>
      <c r="L691" s="571"/>
      <c r="M691" s="572"/>
      <c r="N691" s="574"/>
    </row>
    <row r="692" spans="1:14" ht="15" customHeight="1" x14ac:dyDescent="0.25">
      <c r="A692" s="565"/>
      <c r="B692" s="570"/>
      <c r="C692" s="571"/>
      <c r="D692" s="571"/>
      <c r="E692" s="571"/>
      <c r="F692" s="571"/>
      <c r="G692" s="571"/>
      <c r="H692" s="571"/>
      <c r="I692" s="571"/>
      <c r="J692" s="571"/>
      <c r="K692" s="571"/>
      <c r="L692" s="571"/>
      <c r="M692" s="572"/>
      <c r="N692" s="574"/>
    </row>
    <row r="693" spans="1:14" ht="15" customHeight="1" x14ac:dyDescent="0.25">
      <c r="A693" s="565"/>
      <c r="B693" s="570"/>
      <c r="C693" s="571"/>
      <c r="D693" s="571"/>
      <c r="E693" s="571"/>
      <c r="F693" s="571"/>
      <c r="G693" s="571"/>
      <c r="H693" s="571"/>
      <c r="I693" s="571"/>
      <c r="J693" s="571"/>
      <c r="K693" s="571"/>
      <c r="L693" s="571"/>
      <c r="M693" s="572"/>
      <c r="N693" s="574"/>
    </row>
    <row r="694" spans="1:14" ht="15.75" customHeight="1" thickBot="1" x14ac:dyDescent="0.3">
      <c r="A694" s="566"/>
      <c r="B694" s="570"/>
      <c r="C694" s="571"/>
      <c r="D694" s="571"/>
      <c r="E694" s="571"/>
      <c r="F694" s="571"/>
      <c r="G694" s="571"/>
      <c r="H694" s="571"/>
      <c r="I694" s="571"/>
      <c r="J694" s="571"/>
      <c r="K694" s="571"/>
      <c r="L694" s="571"/>
      <c r="M694" s="572"/>
      <c r="N694" s="575"/>
    </row>
    <row r="695" spans="1:14" ht="15" customHeight="1" x14ac:dyDescent="0.25">
      <c r="A695" s="564">
        <v>31</v>
      </c>
      <c r="B695" s="567"/>
      <c r="C695" s="568"/>
      <c r="D695" s="568"/>
      <c r="E695" s="568"/>
      <c r="F695" s="568"/>
      <c r="G695" s="568"/>
      <c r="H695" s="568"/>
      <c r="I695" s="568"/>
      <c r="J695" s="568"/>
      <c r="K695" s="568"/>
      <c r="L695" s="568"/>
      <c r="M695" s="569"/>
      <c r="N695" s="573" t="str">
        <f>VLOOKUP(A695,'LISTA DE OFERENTES'!$A$4:$B$70,2,FALSE)</f>
        <v>CONSORCIO COMUNALES 2025</v>
      </c>
    </row>
    <row r="696" spans="1:14" ht="15" customHeight="1" x14ac:dyDescent="0.25">
      <c r="A696" s="565"/>
      <c r="B696" s="570"/>
      <c r="C696" s="571"/>
      <c r="D696" s="571"/>
      <c r="E696" s="571"/>
      <c r="F696" s="571"/>
      <c r="G696" s="571"/>
      <c r="H696" s="571"/>
      <c r="I696" s="571"/>
      <c r="J696" s="571"/>
      <c r="K696" s="571"/>
      <c r="L696" s="571"/>
      <c r="M696" s="572"/>
      <c r="N696" s="574"/>
    </row>
    <row r="697" spans="1:14" ht="15" customHeight="1" x14ac:dyDescent="0.25">
      <c r="A697" s="565"/>
      <c r="B697" s="570"/>
      <c r="C697" s="571"/>
      <c r="D697" s="571"/>
      <c r="E697" s="571"/>
      <c r="F697" s="571"/>
      <c r="G697" s="571"/>
      <c r="H697" s="571"/>
      <c r="I697" s="571"/>
      <c r="J697" s="571"/>
      <c r="K697" s="571"/>
      <c r="L697" s="571"/>
      <c r="M697" s="572"/>
      <c r="N697" s="574"/>
    </row>
    <row r="698" spans="1:14" ht="15" customHeight="1" x14ac:dyDescent="0.25">
      <c r="A698" s="565"/>
      <c r="B698" s="570"/>
      <c r="C698" s="571"/>
      <c r="D698" s="571"/>
      <c r="E698" s="571"/>
      <c r="F698" s="571"/>
      <c r="G698" s="571"/>
      <c r="H698" s="571"/>
      <c r="I698" s="571"/>
      <c r="J698" s="571"/>
      <c r="K698" s="571"/>
      <c r="L698" s="571"/>
      <c r="M698" s="572"/>
      <c r="N698" s="574"/>
    </row>
    <row r="699" spans="1:14" ht="15" customHeight="1" x14ac:dyDescent="0.25">
      <c r="A699" s="565"/>
      <c r="B699" s="570"/>
      <c r="C699" s="571"/>
      <c r="D699" s="571"/>
      <c r="E699" s="571"/>
      <c r="F699" s="571"/>
      <c r="G699" s="571"/>
      <c r="H699" s="571"/>
      <c r="I699" s="571"/>
      <c r="J699" s="571"/>
      <c r="K699" s="571"/>
      <c r="L699" s="571"/>
      <c r="M699" s="572"/>
      <c r="N699" s="574"/>
    </row>
    <row r="700" spans="1:14" ht="15" customHeight="1" x14ac:dyDescent="0.25">
      <c r="A700" s="565"/>
      <c r="B700" s="570"/>
      <c r="C700" s="571"/>
      <c r="D700" s="571"/>
      <c r="E700" s="571"/>
      <c r="F700" s="571"/>
      <c r="G700" s="571"/>
      <c r="H700" s="571"/>
      <c r="I700" s="571"/>
      <c r="J700" s="571"/>
      <c r="K700" s="571"/>
      <c r="L700" s="571"/>
      <c r="M700" s="572"/>
      <c r="N700" s="574"/>
    </row>
    <row r="701" spans="1:14" ht="15" customHeight="1" x14ac:dyDescent="0.25">
      <c r="A701" s="565"/>
      <c r="B701" s="570"/>
      <c r="C701" s="571"/>
      <c r="D701" s="571"/>
      <c r="E701" s="571"/>
      <c r="F701" s="571"/>
      <c r="G701" s="571"/>
      <c r="H701" s="571"/>
      <c r="I701" s="571"/>
      <c r="J701" s="571"/>
      <c r="K701" s="571"/>
      <c r="L701" s="571"/>
      <c r="M701" s="572"/>
      <c r="N701" s="574"/>
    </row>
    <row r="702" spans="1:14" ht="15" customHeight="1" x14ac:dyDescent="0.25">
      <c r="A702" s="565"/>
      <c r="B702" s="570"/>
      <c r="C702" s="571"/>
      <c r="D702" s="571"/>
      <c r="E702" s="571"/>
      <c r="F702" s="571"/>
      <c r="G702" s="571"/>
      <c r="H702" s="571"/>
      <c r="I702" s="571"/>
      <c r="J702" s="571"/>
      <c r="K702" s="571"/>
      <c r="L702" s="571"/>
      <c r="M702" s="572"/>
      <c r="N702" s="574"/>
    </row>
    <row r="703" spans="1:14" ht="15" customHeight="1" x14ac:dyDescent="0.25">
      <c r="A703" s="565"/>
      <c r="B703" s="570"/>
      <c r="C703" s="571"/>
      <c r="D703" s="571"/>
      <c r="E703" s="571"/>
      <c r="F703" s="571"/>
      <c r="G703" s="571"/>
      <c r="H703" s="571"/>
      <c r="I703" s="571"/>
      <c r="J703" s="571"/>
      <c r="K703" s="571"/>
      <c r="L703" s="571"/>
      <c r="M703" s="572"/>
      <c r="N703" s="574"/>
    </row>
    <row r="704" spans="1:14" ht="15" customHeight="1" x14ac:dyDescent="0.25">
      <c r="A704" s="565"/>
      <c r="B704" s="570"/>
      <c r="C704" s="571"/>
      <c r="D704" s="571"/>
      <c r="E704" s="571"/>
      <c r="F704" s="571"/>
      <c r="G704" s="571"/>
      <c r="H704" s="571"/>
      <c r="I704" s="571"/>
      <c r="J704" s="571"/>
      <c r="K704" s="571"/>
      <c r="L704" s="571"/>
      <c r="M704" s="572"/>
      <c r="N704" s="574"/>
    </row>
    <row r="705" spans="1:14" ht="15" customHeight="1" x14ac:dyDescent="0.25">
      <c r="A705" s="565"/>
      <c r="B705" s="570"/>
      <c r="C705" s="571"/>
      <c r="D705" s="571"/>
      <c r="E705" s="571"/>
      <c r="F705" s="571"/>
      <c r="G705" s="571"/>
      <c r="H705" s="571"/>
      <c r="I705" s="571"/>
      <c r="J705" s="571"/>
      <c r="K705" s="571"/>
      <c r="L705" s="571"/>
      <c r="M705" s="572"/>
      <c r="N705" s="574"/>
    </row>
    <row r="706" spans="1:14" ht="15" customHeight="1" x14ac:dyDescent="0.25">
      <c r="A706" s="565"/>
      <c r="B706" s="570"/>
      <c r="C706" s="571"/>
      <c r="D706" s="571"/>
      <c r="E706" s="571"/>
      <c r="F706" s="571"/>
      <c r="G706" s="571"/>
      <c r="H706" s="571"/>
      <c r="I706" s="571"/>
      <c r="J706" s="571"/>
      <c r="K706" s="571"/>
      <c r="L706" s="571"/>
      <c r="M706" s="572"/>
      <c r="N706" s="574"/>
    </row>
    <row r="707" spans="1:14" ht="15" customHeight="1" x14ac:dyDescent="0.25">
      <c r="A707" s="565"/>
      <c r="B707" s="570"/>
      <c r="C707" s="571"/>
      <c r="D707" s="571"/>
      <c r="E707" s="571"/>
      <c r="F707" s="571"/>
      <c r="G707" s="571"/>
      <c r="H707" s="571"/>
      <c r="I707" s="571"/>
      <c r="J707" s="571"/>
      <c r="K707" s="571"/>
      <c r="L707" s="571"/>
      <c r="M707" s="572"/>
      <c r="N707" s="574"/>
    </row>
    <row r="708" spans="1:14" ht="15" customHeight="1" x14ac:dyDescent="0.25">
      <c r="A708" s="565"/>
      <c r="B708" s="570"/>
      <c r="C708" s="571"/>
      <c r="D708" s="571"/>
      <c r="E708" s="571"/>
      <c r="F708" s="571"/>
      <c r="G708" s="571"/>
      <c r="H708" s="571"/>
      <c r="I708" s="571"/>
      <c r="J708" s="571"/>
      <c r="K708" s="571"/>
      <c r="L708" s="571"/>
      <c r="M708" s="572"/>
      <c r="N708" s="574"/>
    </row>
    <row r="709" spans="1:14" ht="15" customHeight="1" x14ac:dyDescent="0.25">
      <c r="A709" s="565"/>
      <c r="B709" s="570"/>
      <c r="C709" s="571"/>
      <c r="D709" s="571"/>
      <c r="E709" s="571"/>
      <c r="F709" s="571"/>
      <c r="G709" s="571"/>
      <c r="H709" s="571"/>
      <c r="I709" s="571"/>
      <c r="J709" s="571"/>
      <c r="K709" s="571"/>
      <c r="L709" s="571"/>
      <c r="M709" s="572"/>
      <c r="N709" s="574"/>
    </row>
    <row r="710" spans="1:14" ht="15" customHeight="1" x14ac:dyDescent="0.25">
      <c r="A710" s="565"/>
      <c r="B710" s="570"/>
      <c r="C710" s="571"/>
      <c r="D710" s="571"/>
      <c r="E710" s="571"/>
      <c r="F710" s="571"/>
      <c r="G710" s="571"/>
      <c r="H710" s="571"/>
      <c r="I710" s="571"/>
      <c r="J710" s="571"/>
      <c r="K710" s="571"/>
      <c r="L710" s="571"/>
      <c r="M710" s="572"/>
      <c r="N710" s="574"/>
    </row>
    <row r="711" spans="1:14" ht="15" customHeight="1" x14ac:dyDescent="0.25">
      <c r="A711" s="565"/>
      <c r="B711" s="570"/>
      <c r="C711" s="571"/>
      <c r="D711" s="571"/>
      <c r="E711" s="571"/>
      <c r="F711" s="571"/>
      <c r="G711" s="571"/>
      <c r="H711" s="571"/>
      <c r="I711" s="571"/>
      <c r="J711" s="571"/>
      <c r="K711" s="571"/>
      <c r="L711" s="571"/>
      <c r="M711" s="572"/>
      <c r="N711" s="574"/>
    </row>
    <row r="712" spans="1:14" ht="15" customHeight="1" x14ac:dyDescent="0.25">
      <c r="A712" s="565"/>
      <c r="B712" s="570"/>
      <c r="C712" s="571"/>
      <c r="D712" s="571"/>
      <c r="E712" s="571"/>
      <c r="F712" s="571"/>
      <c r="G712" s="571"/>
      <c r="H712" s="571"/>
      <c r="I712" s="571"/>
      <c r="J712" s="571"/>
      <c r="K712" s="571"/>
      <c r="L712" s="571"/>
      <c r="M712" s="572"/>
      <c r="N712" s="574"/>
    </row>
    <row r="713" spans="1:14" ht="15" customHeight="1" x14ac:dyDescent="0.25">
      <c r="A713" s="565"/>
      <c r="B713" s="570"/>
      <c r="C713" s="571"/>
      <c r="D713" s="571"/>
      <c r="E713" s="571"/>
      <c r="F713" s="571"/>
      <c r="G713" s="571"/>
      <c r="H713" s="571"/>
      <c r="I713" s="571"/>
      <c r="J713" s="571"/>
      <c r="K713" s="571"/>
      <c r="L713" s="571"/>
      <c r="M713" s="572"/>
      <c r="N713" s="574"/>
    </row>
    <row r="714" spans="1:14" ht="15" customHeight="1" x14ac:dyDescent="0.25">
      <c r="A714" s="565"/>
      <c r="B714" s="570"/>
      <c r="C714" s="571"/>
      <c r="D714" s="571"/>
      <c r="E714" s="571"/>
      <c r="F714" s="571"/>
      <c r="G714" s="571"/>
      <c r="H714" s="571"/>
      <c r="I714" s="571"/>
      <c r="J714" s="571"/>
      <c r="K714" s="571"/>
      <c r="L714" s="571"/>
      <c r="M714" s="572"/>
      <c r="N714" s="574"/>
    </row>
    <row r="715" spans="1:14" ht="15" customHeight="1" x14ac:dyDescent="0.25">
      <c r="A715" s="565"/>
      <c r="B715" s="570"/>
      <c r="C715" s="571"/>
      <c r="D715" s="571"/>
      <c r="E715" s="571"/>
      <c r="F715" s="571"/>
      <c r="G715" s="571"/>
      <c r="H715" s="571"/>
      <c r="I715" s="571"/>
      <c r="J715" s="571"/>
      <c r="K715" s="571"/>
      <c r="L715" s="571"/>
      <c r="M715" s="572"/>
      <c r="N715" s="574"/>
    </row>
    <row r="716" spans="1:14" ht="15" customHeight="1" x14ac:dyDescent="0.25">
      <c r="A716" s="565"/>
      <c r="B716" s="570"/>
      <c r="C716" s="571"/>
      <c r="D716" s="571"/>
      <c r="E716" s="571"/>
      <c r="F716" s="571"/>
      <c r="G716" s="571"/>
      <c r="H716" s="571"/>
      <c r="I716" s="571"/>
      <c r="J716" s="571"/>
      <c r="K716" s="571"/>
      <c r="L716" s="571"/>
      <c r="M716" s="572"/>
      <c r="N716" s="574"/>
    </row>
    <row r="717" spans="1:14" ht="15.75" customHeight="1" thickBot="1" x14ac:dyDescent="0.3">
      <c r="A717" s="566"/>
      <c r="B717" s="570"/>
      <c r="C717" s="571"/>
      <c r="D717" s="571"/>
      <c r="E717" s="571"/>
      <c r="F717" s="571"/>
      <c r="G717" s="571"/>
      <c r="H717" s="571"/>
      <c r="I717" s="571"/>
      <c r="J717" s="571"/>
      <c r="K717" s="571"/>
      <c r="L717" s="571"/>
      <c r="M717" s="572"/>
      <c r="N717" s="575"/>
    </row>
    <row r="718" spans="1:14" ht="15" customHeight="1" x14ac:dyDescent="0.25">
      <c r="A718" s="564">
        <v>32</v>
      </c>
      <c r="B718" s="567"/>
      <c r="C718" s="568"/>
      <c r="D718" s="568"/>
      <c r="E718" s="568"/>
      <c r="F718" s="568"/>
      <c r="G718" s="568"/>
      <c r="H718" s="568"/>
      <c r="I718" s="568"/>
      <c r="J718" s="568"/>
      <c r="K718" s="568"/>
      <c r="L718" s="568"/>
      <c r="M718" s="569"/>
      <c r="N718" s="573" t="str">
        <f>VLOOKUP(A718,'LISTA DE OFERENTES'!$A$4:$B$70,2,FALSE)</f>
        <v>UNION TEMPORAL MANTENIMIENTO</v>
      </c>
    </row>
    <row r="719" spans="1:14" ht="15" customHeight="1" x14ac:dyDescent="0.25">
      <c r="A719" s="565"/>
      <c r="B719" s="570"/>
      <c r="C719" s="571"/>
      <c r="D719" s="571"/>
      <c r="E719" s="571"/>
      <c r="F719" s="571"/>
      <c r="G719" s="571"/>
      <c r="H719" s="571"/>
      <c r="I719" s="571"/>
      <c r="J719" s="571"/>
      <c r="K719" s="571"/>
      <c r="L719" s="571"/>
      <c r="M719" s="572"/>
      <c r="N719" s="574"/>
    </row>
    <row r="720" spans="1:14" ht="15" customHeight="1" x14ac:dyDescent="0.25">
      <c r="A720" s="565"/>
      <c r="B720" s="570"/>
      <c r="C720" s="571"/>
      <c r="D720" s="571"/>
      <c r="E720" s="571"/>
      <c r="F720" s="571"/>
      <c r="G720" s="571"/>
      <c r="H720" s="571"/>
      <c r="I720" s="571"/>
      <c r="J720" s="571"/>
      <c r="K720" s="571"/>
      <c r="L720" s="571"/>
      <c r="M720" s="572"/>
      <c r="N720" s="574"/>
    </row>
    <row r="721" spans="1:14" ht="15" customHeight="1" x14ac:dyDescent="0.25">
      <c r="A721" s="565"/>
      <c r="B721" s="570"/>
      <c r="C721" s="571"/>
      <c r="D721" s="571"/>
      <c r="E721" s="571"/>
      <c r="F721" s="571"/>
      <c r="G721" s="571"/>
      <c r="H721" s="571"/>
      <c r="I721" s="571"/>
      <c r="J721" s="571"/>
      <c r="K721" s="571"/>
      <c r="L721" s="571"/>
      <c r="M721" s="572"/>
      <c r="N721" s="574"/>
    </row>
    <row r="722" spans="1:14" ht="15" customHeight="1" x14ac:dyDescent="0.25">
      <c r="A722" s="565"/>
      <c r="B722" s="570"/>
      <c r="C722" s="571"/>
      <c r="D722" s="571"/>
      <c r="E722" s="571"/>
      <c r="F722" s="571"/>
      <c r="G722" s="571"/>
      <c r="H722" s="571"/>
      <c r="I722" s="571"/>
      <c r="J722" s="571"/>
      <c r="K722" s="571"/>
      <c r="L722" s="571"/>
      <c r="M722" s="572"/>
      <c r="N722" s="574"/>
    </row>
    <row r="723" spans="1:14" ht="15" customHeight="1" x14ac:dyDescent="0.25">
      <c r="A723" s="565"/>
      <c r="B723" s="570"/>
      <c r="C723" s="571"/>
      <c r="D723" s="571"/>
      <c r="E723" s="571"/>
      <c r="F723" s="571"/>
      <c r="G723" s="571"/>
      <c r="H723" s="571"/>
      <c r="I723" s="571"/>
      <c r="J723" s="571"/>
      <c r="K723" s="571"/>
      <c r="L723" s="571"/>
      <c r="M723" s="572"/>
      <c r="N723" s="574"/>
    </row>
    <row r="724" spans="1:14" ht="15" customHeight="1" x14ac:dyDescent="0.25">
      <c r="A724" s="565"/>
      <c r="B724" s="570"/>
      <c r="C724" s="571"/>
      <c r="D724" s="571"/>
      <c r="E724" s="571"/>
      <c r="F724" s="571"/>
      <c r="G724" s="571"/>
      <c r="H724" s="571"/>
      <c r="I724" s="571"/>
      <c r="J724" s="571"/>
      <c r="K724" s="571"/>
      <c r="L724" s="571"/>
      <c r="M724" s="572"/>
      <c r="N724" s="574"/>
    </row>
    <row r="725" spans="1:14" ht="15" customHeight="1" x14ac:dyDescent="0.25">
      <c r="A725" s="565"/>
      <c r="B725" s="570"/>
      <c r="C725" s="571"/>
      <c r="D725" s="571"/>
      <c r="E725" s="571"/>
      <c r="F725" s="571"/>
      <c r="G725" s="571"/>
      <c r="H725" s="571"/>
      <c r="I725" s="571"/>
      <c r="J725" s="571"/>
      <c r="K725" s="571"/>
      <c r="L725" s="571"/>
      <c r="M725" s="572"/>
      <c r="N725" s="574"/>
    </row>
    <row r="726" spans="1:14" ht="15" customHeight="1" x14ac:dyDescent="0.25">
      <c r="A726" s="565"/>
      <c r="B726" s="570"/>
      <c r="C726" s="571"/>
      <c r="D726" s="571"/>
      <c r="E726" s="571"/>
      <c r="F726" s="571"/>
      <c r="G726" s="571"/>
      <c r="H726" s="571"/>
      <c r="I726" s="571"/>
      <c r="J726" s="571"/>
      <c r="K726" s="571"/>
      <c r="L726" s="571"/>
      <c r="M726" s="572"/>
      <c r="N726" s="574"/>
    </row>
    <row r="727" spans="1:14" ht="15" customHeight="1" x14ac:dyDescent="0.25">
      <c r="A727" s="565"/>
      <c r="B727" s="570"/>
      <c r="C727" s="571"/>
      <c r="D727" s="571"/>
      <c r="E727" s="571"/>
      <c r="F727" s="571"/>
      <c r="G727" s="571"/>
      <c r="H727" s="571"/>
      <c r="I727" s="571"/>
      <c r="J727" s="571"/>
      <c r="K727" s="571"/>
      <c r="L727" s="571"/>
      <c r="M727" s="572"/>
      <c r="N727" s="574"/>
    </row>
    <row r="728" spans="1:14" ht="15" customHeight="1" x14ac:dyDescent="0.25">
      <c r="A728" s="565"/>
      <c r="B728" s="570"/>
      <c r="C728" s="571"/>
      <c r="D728" s="571"/>
      <c r="E728" s="571"/>
      <c r="F728" s="571"/>
      <c r="G728" s="571"/>
      <c r="H728" s="571"/>
      <c r="I728" s="571"/>
      <c r="J728" s="571"/>
      <c r="K728" s="571"/>
      <c r="L728" s="571"/>
      <c r="M728" s="572"/>
      <c r="N728" s="574"/>
    </row>
    <row r="729" spans="1:14" ht="15" customHeight="1" x14ac:dyDescent="0.25">
      <c r="A729" s="565"/>
      <c r="B729" s="570"/>
      <c r="C729" s="571"/>
      <c r="D729" s="571"/>
      <c r="E729" s="571"/>
      <c r="F729" s="571"/>
      <c r="G729" s="571"/>
      <c r="H729" s="571"/>
      <c r="I729" s="571"/>
      <c r="J729" s="571"/>
      <c r="K729" s="571"/>
      <c r="L729" s="571"/>
      <c r="M729" s="572"/>
      <c r="N729" s="574"/>
    </row>
    <row r="730" spans="1:14" ht="15" customHeight="1" x14ac:dyDescent="0.25">
      <c r="A730" s="565"/>
      <c r="B730" s="570"/>
      <c r="C730" s="571"/>
      <c r="D730" s="571"/>
      <c r="E730" s="571"/>
      <c r="F730" s="571"/>
      <c r="G730" s="571"/>
      <c r="H730" s="571"/>
      <c r="I730" s="571"/>
      <c r="J730" s="571"/>
      <c r="K730" s="571"/>
      <c r="L730" s="571"/>
      <c r="M730" s="572"/>
      <c r="N730" s="574"/>
    </row>
    <row r="731" spans="1:14" ht="15" customHeight="1" x14ac:dyDescent="0.25">
      <c r="A731" s="565"/>
      <c r="B731" s="570"/>
      <c r="C731" s="571"/>
      <c r="D731" s="571"/>
      <c r="E731" s="571"/>
      <c r="F731" s="571"/>
      <c r="G731" s="571"/>
      <c r="H731" s="571"/>
      <c r="I731" s="571"/>
      <c r="J731" s="571"/>
      <c r="K731" s="571"/>
      <c r="L731" s="571"/>
      <c r="M731" s="572"/>
      <c r="N731" s="574"/>
    </row>
    <row r="732" spans="1:14" ht="15" customHeight="1" x14ac:dyDescent="0.25">
      <c r="A732" s="565"/>
      <c r="B732" s="570"/>
      <c r="C732" s="571"/>
      <c r="D732" s="571"/>
      <c r="E732" s="571"/>
      <c r="F732" s="571"/>
      <c r="G732" s="571"/>
      <c r="H732" s="571"/>
      <c r="I732" s="571"/>
      <c r="J732" s="571"/>
      <c r="K732" s="571"/>
      <c r="L732" s="571"/>
      <c r="M732" s="572"/>
      <c r="N732" s="574"/>
    </row>
    <row r="733" spans="1:14" ht="15" customHeight="1" x14ac:dyDescent="0.25">
      <c r="A733" s="565"/>
      <c r="B733" s="570"/>
      <c r="C733" s="571"/>
      <c r="D733" s="571"/>
      <c r="E733" s="571"/>
      <c r="F733" s="571"/>
      <c r="G733" s="571"/>
      <c r="H733" s="571"/>
      <c r="I733" s="571"/>
      <c r="J733" s="571"/>
      <c r="K733" s="571"/>
      <c r="L733" s="571"/>
      <c r="M733" s="572"/>
      <c r="N733" s="574"/>
    </row>
    <row r="734" spans="1:14" ht="15" customHeight="1" x14ac:dyDescent="0.25">
      <c r="A734" s="565"/>
      <c r="B734" s="570"/>
      <c r="C734" s="571"/>
      <c r="D734" s="571"/>
      <c r="E734" s="571"/>
      <c r="F734" s="571"/>
      <c r="G734" s="571"/>
      <c r="H734" s="571"/>
      <c r="I734" s="571"/>
      <c r="J734" s="571"/>
      <c r="K734" s="571"/>
      <c r="L734" s="571"/>
      <c r="M734" s="572"/>
      <c r="N734" s="574"/>
    </row>
    <row r="735" spans="1:14" ht="15" customHeight="1" x14ac:dyDescent="0.25">
      <c r="A735" s="565"/>
      <c r="B735" s="570"/>
      <c r="C735" s="571"/>
      <c r="D735" s="571"/>
      <c r="E735" s="571"/>
      <c r="F735" s="571"/>
      <c r="G735" s="571"/>
      <c r="H735" s="571"/>
      <c r="I735" s="571"/>
      <c r="J735" s="571"/>
      <c r="K735" s="571"/>
      <c r="L735" s="571"/>
      <c r="M735" s="572"/>
      <c r="N735" s="574"/>
    </row>
    <row r="736" spans="1:14" ht="15" customHeight="1" x14ac:dyDescent="0.25">
      <c r="A736" s="565"/>
      <c r="B736" s="570"/>
      <c r="C736" s="571"/>
      <c r="D736" s="571"/>
      <c r="E736" s="571"/>
      <c r="F736" s="571"/>
      <c r="G736" s="571"/>
      <c r="H736" s="571"/>
      <c r="I736" s="571"/>
      <c r="J736" s="571"/>
      <c r="K736" s="571"/>
      <c r="L736" s="571"/>
      <c r="M736" s="572"/>
      <c r="N736" s="574"/>
    </row>
    <row r="737" spans="1:14" ht="15" customHeight="1" x14ac:dyDescent="0.25">
      <c r="A737" s="565"/>
      <c r="B737" s="570"/>
      <c r="C737" s="571"/>
      <c r="D737" s="571"/>
      <c r="E737" s="571"/>
      <c r="F737" s="571"/>
      <c r="G737" s="571"/>
      <c r="H737" s="571"/>
      <c r="I737" s="571"/>
      <c r="J737" s="571"/>
      <c r="K737" s="571"/>
      <c r="L737" s="571"/>
      <c r="M737" s="572"/>
      <c r="N737" s="574"/>
    </row>
    <row r="738" spans="1:14" ht="15" customHeight="1" x14ac:dyDescent="0.25">
      <c r="A738" s="565"/>
      <c r="B738" s="570"/>
      <c r="C738" s="571"/>
      <c r="D738" s="571"/>
      <c r="E738" s="571"/>
      <c r="F738" s="571"/>
      <c r="G738" s="571"/>
      <c r="H738" s="571"/>
      <c r="I738" s="571"/>
      <c r="J738" s="571"/>
      <c r="K738" s="571"/>
      <c r="L738" s="571"/>
      <c r="M738" s="572"/>
      <c r="N738" s="574"/>
    </row>
    <row r="739" spans="1:14" ht="15" customHeight="1" x14ac:dyDescent="0.25">
      <c r="A739" s="565"/>
      <c r="B739" s="570"/>
      <c r="C739" s="571"/>
      <c r="D739" s="571"/>
      <c r="E739" s="571"/>
      <c r="F739" s="571"/>
      <c r="G739" s="571"/>
      <c r="H739" s="571"/>
      <c r="I739" s="571"/>
      <c r="J739" s="571"/>
      <c r="K739" s="571"/>
      <c r="L739" s="571"/>
      <c r="M739" s="572"/>
      <c r="N739" s="574"/>
    </row>
    <row r="740" spans="1:14" ht="15.75" customHeight="1" thickBot="1" x14ac:dyDescent="0.3">
      <c r="A740" s="566"/>
      <c r="B740" s="570"/>
      <c r="C740" s="571"/>
      <c r="D740" s="571"/>
      <c r="E740" s="571"/>
      <c r="F740" s="571"/>
      <c r="G740" s="571"/>
      <c r="H740" s="571"/>
      <c r="I740" s="571"/>
      <c r="J740" s="571"/>
      <c r="K740" s="571"/>
      <c r="L740" s="571"/>
      <c r="M740" s="572"/>
      <c r="N740" s="575"/>
    </row>
    <row r="741" spans="1:14" ht="15" customHeight="1" x14ac:dyDescent="0.25">
      <c r="A741" s="564">
        <v>33</v>
      </c>
      <c r="B741" s="567"/>
      <c r="C741" s="568"/>
      <c r="D741" s="568"/>
      <c r="E741" s="568"/>
      <c r="F741" s="568"/>
      <c r="G741" s="568"/>
      <c r="H741" s="568"/>
      <c r="I741" s="568"/>
      <c r="J741" s="568"/>
      <c r="K741" s="568"/>
      <c r="L741" s="568"/>
      <c r="M741" s="569"/>
      <c r="N741" s="573" t="str">
        <f>VLOOKUP(A741,'LISTA DE OFERENTES'!$A$4:$B$70,2,FALSE)</f>
        <v>CONSORCIO COIDEAR</v>
      </c>
    </row>
    <row r="742" spans="1:14" ht="15" customHeight="1" x14ac:dyDescent="0.25">
      <c r="A742" s="565"/>
      <c r="B742" s="570"/>
      <c r="C742" s="571"/>
      <c r="D742" s="571"/>
      <c r="E742" s="571"/>
      <c r="F742" s="571"/>
      <c r="G742" s="571"/>
      <c r="H742" s="571"/>
      <c r="I742" s="571"/>
      <c r="J742" s="571"/>
      <c r="K742" s="571"/>
      <c r="L742" s="571"/>
      <c r="M742" s="572"/>
      <c r="N742" s="574"/>
    </row>
    <row r="743" spans="1:14" ht="15" customHeight="1" x14ac:dyDescent="0.25">
      <c r="A743" s="565"/>
      <c r="B743" s="570"/>
      <c r="C743" s="571"/>
      <c r="D743" s="571"/>
      <c r="E743" s="571"/>
      <c r="F743" s="571"/>
      <c r="G743" s="571"/>
      <c r="H743" s="571"/>
      <c r="I743" s="571"/>
      <c r="J743" s="571"/>
      <c r="K743" s="571"/>
      <c r="L743" s="571"/>
      <c r="M743" s="572"/>
      <c r="N743" s="574"/>
    </row>
    <row r="744" spans="1:14" ht="15" customHeight="1" x14ac:dyDescent="0.25">
      <c r="A744" s="565"/>
      <c r="B744" s="570"/>
      <c r="C744" s="571"/>
      <c r="D744" s="571"/>
      <c r="E744" s="571"/>
      <c r="F744" s="571"/>
      <c r="G744" s="571"/>
      <c r="H744" s="571"/>
      <c r="I744" s="571"/>
      <c r="J744" s="571"/>
      <c r="K744" s="571"/>
      <c r="L744" s="571"/>
      <c r="M744" s="572"/>
      <c r="N744" s="574"/>
    </row>
    <row r="745" spans="1:14" ht="15" customHeight="1" x14ac:dyDescent="0.25">
      <c r="A745" s="565"/>
      <c r="B745" s="570"/>
      <c r="C745" s="571"/>
      <c r="D745" s="571"/>
      <c r="E745" s="571"/>
      <c r="F745" s="571"/>
      <c r="G745" s="571"/>
      <c r="H745" s="571"/>
      <c r="I745" s="571"/>
      <c r="J745" s="571"/>
      <c r="K745" s="571"/>
      <c r="L745" s="571"/>
      <c r="M745" s="572"/>
      <c r="N745" s="574"/>
    </row>
    <row r="746" spans="1:14" ht="15" customHeight="1" x14ac:dyDescent="0.25">
      <c r="A746" s="565"/>
      <c r="B746" s="570"/>
      <c r="C746" s="571"/>
      <c r="D746" s="571"/>
      <c r="E746" s="571"/>
      <c r="F746" s="571"/>
      <c r="G746" s="571"/>
      <c r="H746" s="571"/>
      <c r="I746" s="571"/>
      <c r="J746" s="571"/>
      <c r="K746" s="571"/>
      <c r="L746" s="571"/>
      <c r="M746" s="572"/>
      <c r="N746" s="574"/>
    </row>
    <row r="747" spans="1:14" ht="15" customHeight="1" x14ac:dyDescent="0.25">
      <c r="A747" s="565"/>
      <c r="B747" s="570"/>
      <c r="C747" s="571"/>
      <c r="D747" s="571"/>
      <c r="E747" s="571"/>
      <c r="F747" s="571"/>
      <c r="G747" s="571"/>
      <c r="H747" s="571"/>
      <c r="I747" s="571"/>
      <c r="J747" s="571"/>
      <c r="K747" s="571"/>
      <c r="L747" s="571"/>
      <c r="M747" s="572"/>
      <c r="N747" s="574"/>
    </row>
    <row r="748" spans="1:14" ht="15" customHeight="1" x14ac:dyDescent="0.25">
      <c r="A748" s="565"/>
      <c r="B748" s="570"/>
      <c r="C748" s="571"/>
      <c r="D748" s="571"/>
      <c r="E748" s="571"/>
      <c r="F748" s="571"/>
      <c r="G748" s="571"/>
      <c r="H748" s="571"/>
      <c r="I748" s="571"/>
      <c r="J748" s="571"/>
      <c r="K748" s="571"/>
      <c r="L748" s="571"/>
      <c r="M748" s="572"/>
      <c r="N748" s="574"/>
    </row>
    <row r="749" spans="1:14" ht="15" customHeight="1" x14ac:dyDescent="0.25">
      <c r="A749" s="565"/>
      <c r="B749" s="570"/>
      <c r="C749" s="571"/>
      <c r="D749" s="571"/>
      <c r="E749" s="571"/>
      <c r="F749" s="571"/>
      <c r="G749" s="571"/>
      <c r="H749" s="571"/>
      <c r="I749" s="571"/>
      <c r="J749" s="571"/>
      <c r="K749" s="571"/>
      <c r="L749" s="571"/>
      <c r="M749" s="572"/>
      <c r="N749" s="574"/>
    </row>
    <row r="750" spans="1:14" ht="15" customHeight="1" x14ac:dyDescent="0.25">
      <c r="A750" s="565"/>
      <c r="B750" s="570"/>
      <c r="C750" s="571"/>
      <c r="D750" s="571"/>
      <c r="E750" s="571"/>
      <c r="F750" s="571"/>
      <c r="G750" s="571"/>
      <c r="H750" s="571"/>
      <c r="I750" s="571"/>
      <c r="J750" s="571"/>
      <c r="K750" s="571"/>
      <c r="L750" s="571"/>
      <c r="M750" s="572"/>
      <c r="N750" s="574"/>
    </row>
    <row r="751" spans="1:14" ht="15" customHeight="1" x14ac:dyDescent="0.25">
      <c r="A751" s="565"/>
      <c r="B751" s="570"/>
      <c r="C751" s="571"/>
      <c r="D751" s="571"/>
      <c r="E751" s="571"/>
      <c r="F751" s="571"/>
      <c r="G751" s="571"/>
      <c r="H751" s="571"/>
      <c r="I751" s="571"/>
      <c r="J751" s="571"/>
      <c r="K751" s="571"/>
      <c r="L751" s="571"/>
      <c r="M751" s="572"/>
      <c r="N751" s="574"/>
    </row>
    <row r="752" spans="1:14" ht="15" customHeight="1" x14ac:dyDescent="0.25">
      <c r="A752" s="565"/>
      <c r="B752" s="570"/>
      <c r="C752" s="571"/>
      <c r="D752" s="571"/>
      <c r="E752" s="571"/>
      <c r="F752" s="571"/>
      <c r="G752" s="571"/>
      <c r="H752" s="571"/>
      <c r="I752" s="571"/>
      <c r="J752" s="571"/>
      <c r="K752" s="571"/>
      <c r="L752" s="571"/>
      <c r="M752" s="572"/>
      <c r="N752" s="574"/>
    </row>
    <row r="753" spans="1:14" ht="15" customHeight="1" x14ac:dyDescent="0.25">
      <c r="A753" s="565"/>
      <c r="B753" s="570"/>
      <c r="C753" s="571"/>
      <c r="D753" s="571"/>
      <c r="E753" s="571"/>
      <c r="F753" s="571"/>
      <c r="G753" s="571"/>
      <c r="H753" s="571"/>
      <c r="I753" s="571"/>
      <c r="J753" s="571"/>
      <c r="K753" s="571"/>
      <c r="L753" s="571"/>
      <c r="M753" s="572"/>
      <c r="N753" s="574"/>
    </row>
    <row r="754" spans="1:14" ht="15" customHeight="1" x14ac:dyDescent="0.25">
      <c r="A754" s="565"/>
      <c r="B754" s="570"/>
      <c r="C754" s="571"/>
      <c r="D754" s="571"/>
      <c r="E754" s="571"/>
      <c r="F754" s="571"/>
      <c r="G754" s="571"/>
      <c r="H754" s="571"/>
      <c r="I754" s="571"/>
      <c r="J754" s="571"/>
      <c r="K754" s="571"/>
      <c r="L754" s="571"/>
      <c r="M754" s="572"/>
      <c r="N754" s="574"/>
    </row>
    <row r="755" spans="1:14" ht="15" customHeight="1" x14ac:dyDescent="0.25">
      <c r="A755" s="565"/>
      <c r="B755" s="570"/>
      <c r="C755" s="571"/>
      <c r="D755" s="571"/>
      <c r="E755" s="571"/>
      <c r="F755" s="571"/>
      <c r="G755" s="571"/>
      <c r="H755" s="571"/>
      <c r="I755" s="571"/>
      <c r="J755" s="571"/>
      <c r="K755" s="571"/>
      <c r="L755" s="571"/>
      <c r="M755" s="572"/>
      <c r="N755" s="574"/>
    </row>
    <row r="756" spans="1:14" ht="15" customHeight="1" x14ac:dyDescent="0.25">
      <c r="A756" s="565"/>
      <c r="B756" s="570"/>
      <c r="C756" s="571"/>
      <c r="D756" s="571"/>
      <c r="E756" s="571"/>
      <c r="F756" s="571"/>
      <c r="G756" s="571"/>
      <c r="H756" s="571"/>
      <c r="I756" s="571"/>
      <c r="J756" s="571"/>
      <c r="K756" s="571"/>
      <c r="L756" s="571"/>
      <c r="M756" s="572"/>
      <c r="N756" s="574"/>
    </row>
    <row r="757" spans="1:14" ht="15" customHeight="1" x14ac:dyDescent="0.25">
      <c r="A757" s="565"/>
      <c r="B757" s="570"/>
      <c r="C757" s="571"/>
      <c r="D757" s="571"/>
      <c r="E757" s="571"/>
      <c r="F757" s="571"/>
      <c r="G757" s="571"/>
      <c r="H757" s="571"/>
      <c r="I757" s="571"/>
      <c r="J757" s="571"/>
      <c r="K757" s="571"/>
      <c r="L757" s="571"/>
      <c r="M757" s="572"/>
      <c r="N757" s="574"/>
    </row>
    <row r="758" spans="1:14" ht="15" customHeight="1" x14ac:dyDescent="0.25">
      <c r="A758" s="565"/>
      <c r="B758" s="570"/>
      <c r="C758" s="571"/>
      <c r="D758" s="571"/>
      <c r="E758" s="571"/>
      <c r="F758" s="571"/>
      <c r="G758" s="571"/>
      <c r="H758" s="571"/>
      <c r="I758" s="571"/>
      <c r="J758" s="571"/>
      <c r="K758" s="571"/>
      <c r="L758" s="571"/>
      <c r="M758" s="572"/>
      <c r="N758" s="574"/>
    </row>
    <row r="759" spans="1:14" ht="15" customHeight="1" x14ac:dyDescent="0.25">
      <c r="A759" s="565"/>
      <c r="B759" s="570"/>
      <c r="C759" s="571"/>
      <c r="D759" s="571"/>
      <c r="E759" s="571"/>
      <c r="F759" s="571"/>
      <c r="G759" s="571"/>
      <c r="H759" s="571"/>
      <c r="I759" s="571"/>
      <c r="J759" s="571"/>
      <c r="K759" s="571"/>
      <c r="L759" s="571"/>
      <c r="M759" s="572"/>
      <c r="N759" s="574"/>
    </row>
    <row r="760" spans="1:14" ht="15" customHeight="1" x14ac:dyDescent="0.25">
      <c r="A760" s="565"/>
      <c r="B760" s="570"/>
      <c r="C760" s="571"/>
      <c r="D760" s="571"/>
      <c r="E760" s="571"/>
      <c r="F760" s="571"/>
      <c r="G760" s="571"/>
      <c r="H760" s="571"/>
      <c r="I760" s="571"/>
      <c r="J760" s="571"/>
      <c r="K760" s="571"/>
      <c r="L760" s="571"/>
      <c r="M760" s="572"/>
      <c r="N760" s="574"/>
    </row>
    <row r="761" spans="1:14" ht="15" customHeight="1" x14ac:dyDescent="0.25">
      <c r="A761" s="565"/>
      <c r="B761" s="570"/>
      <c r="C761" s="571"/>
      <c r="D761" s="571"/>
      <c r="E761" s="571"/>
      <c r="F761" s="571"/>
      <c r="G761" s="571"/>
      <c r="H761" s="571"/>
      <c r="I761" s="571"/>
      <c r="J761" s="571"/>
      <c r="K761" s="571"/>
      <c r="L761" s="571"/>
      <c r="M761" s="572"/>
      <c r="N761" s="574"/>
    </row>
    <row r="762" spans="1:14" ht="15" customHeight="1" x14ac:dyDescent="0.25">
      <c r="A762" s="565"/>
      <c r="B762" s="570"/>
      <c r="C762" s="571"/>
      <c r="D762" s="571"/>
      <c r="E762" s="571"/>
      <c r="F762" s="571"/>
      <c r="G762" s="571"/>
      <c r="H762" s="571"/>
      <c r="I762" s="571"/>
      <c r="J762" s="571"/>
      <c r="K762" s="571"/>
      <c r="L762" s="571"/>
      <c r="M762" s="572"/>
      <c r="N762" s="574"/>
    </row>
    <row r="763" spans="1:14" ht="15.75" customHeight="1" x14ac:dyDescent="0.25">
      <c r="A763" s="566"/>
      <c r="B763" s="570"/>
      <c r="C763" s="571"/>
      <c r="D763" s="571"/>
      <c r="E763" s="571"/>
      <c r="F763" s="571"/>
      <c r="G763" s="571"/>
      <c r="H763" s="571"/>
      <c r="I763" s="571"/>
      <c r="J763" s="571"/>
      <c r="K763" s="571"/>
      <c r="L763" s="571"/>
      <c r="M763" s="572"/>
      <c r="N763" s="575"/>
    </row>
    <row r="764" spans="1:14" ht="15" customHeight="1" x14ac:dyDescent="0.25">
      <c r="A764" s="602">
        <v>34</v>
      </c>
      <c r="B764" s="567"/>
      <c r="C764" s="568"/>
      <c r="D764" s="568"/>
      <c r="E764" s="568"/>
      <c r="F764" s="568"/>
      <c r="G764" s="568"/>
      <c r="H764" s="568"/>
      <c r="I764" s="568"/>
      <c r="J764" s="568"/>
      <c r="K764" s="568"/>
      <c r="L764" s="568"/>
      <c r="M764" s="569"/>
      <c r="N764" s="573" t="str">
        <f>VLOOKUP(A764,'LISTA DE OFERENTES'!$A$4:$B$70,2,FALSE)</f>
        <v>CONSTRUCTORA GED S.A.S</v>
      </c>
    </row>
    <row r="765" spans="1:14" ht="15" customHeight="1" x14ac:dyDescent="0.25">
      <c r="A765" s="603"/>
      <c r="B765" s="570"/>
      <c r="C765" s="571"/>
      <c r="D765" s="571"/>
      <c r="E765" s="571"/>
      <c r="F765" s="571"/>
      <c r="G765" s="571"/>
      <c r="H765" s="571"/>
      <c r="I765" s="571"/>
      <c r="J765" s="571"/>
      <c r="K765" s="571"/>
      <c r="L765" s="571"/>
      <c r="M765" s="572"/>
      <c r="N765" s="574"/>
    </row>
    <row r="766" spans="1:14" ht="15" customHeight="1" x14ac:dyDescent="0.25">
      <c r="A766" s="603"/>
      <c r="B766" s="570"/>
      <c r="C766" s="571"/>
      <c r="D766" s="571"/>
      <c r="E766" s="571"/>
      <c r="F766" s="571"/>
      <c r="G766" s="571"/>
      <c r="H766" s="571"/>
      <c r="I766" s="571"/>
      <c r="J766" s="571"/>
      <c r="K766" s="571"/>
      <c r="L766" s="571"/>
      <c r="M766" s="572"/>
      <c r="N766" s="574"/>
    </row>
    <row r="767" spans="1:14" ht="15" customHeight="1" x14ac:dyDescent="0.25">
      <c r="A767" s="603"/>
      <c r="B767" s="570"/>
      <c r="C767" s="571"/>
      <c r="D767" s="571"/>
      <c r="E767" s="571"/>
      <c r="F767" s="571"/>
      <c r="G767" s="571"/>
      <c r="H767" s="571"/>
      <c r="I767" s="571"/>
      <c r="J767" s="571"/>
      <c r="K767" s="571"/>
      <c r="L767" s="571"/>
      <c r="M767" s="572"/>
      <c r="N767" s="574"/>
    </row>
    <row r="768" spans="1:14" ht="15" customHeight="1" x14ac:dyDescent="0.25">
      <c r="A768" s="603"/>
      <c r="B768" s="570"/>
      <c r="C768" s="571"/>
      <c r="D768" s="571"/>
      <c r="E768" s="571"/>
      <c r="F768" s="571"/>
      <c r="G768" s="571"/>
      <c r="H768" s="571"/>
      <c r="I768" s="571"/>
      <c r="J768" s="571"/>
      <c r="K768" s="571"/>
      <c r="L768" s="571"/>
      <c r="M768" s="572"/>
      <c r="N768" s="574"/>
    </row>
    <row r="769" spans="1:14" ht="15" customHeight="1" x14ac:dyDescent="0.25">
      <c r="A769" s="603"/>
      <c r="B769" s="570"/>
      <c r="C769" s="571"/>
      <c r="D769" s="571"/>
      <c r="E769" s="571"/>
      <c r="F769" s="571"/>
      <c r="G769" s="571"/>
      <c r="H769" s="571"/>
      <c r="I769" s="571"/>
      <c r="J769" s="571"/>
      <c r="K769" s="571"/>
      <c r="L769" s="571"/>
      <c r="M769" s="572"/>
      <c r="N769" s="574"/>
    </row>
    <row r="770" spans="1:14" ht="15" customHeight="1" x14ac:dyDescent="0.25">
      <c r="A770" s="603"/>
      <c r="B770" s="570"/>
      <c r="C770" s="571"/>
      <c r="D770" s="571"/>
      <c r="E770" s="571"/>
      <c r="F770" s="571"/>
      <c r="G770" s="571"/>
      <c r="H770" s="571"/>
      <c r="I770" s="571"/>
      <c r="J770" s="571"/>
      <c r="K770" s="571"/>
      <c r="L770" s="571"/>
      <c r="M770" s="572"/>
      <c r="N770" s="574"/>
    </row>
    <row r="771" spans="1:14" ht="15" customHeight="1" x14ac:dyDescent="0.25">
      <c r="A771" s="603"/>
      <c r="B771" s="570"/>
      <c r="C771" s="571"/>
      <c r="D771" s="571"/>
      <c r="E771" s="571"/>
      <c r="F771" s="571"/>
      <c r="G771" s="571"/>
      <c r="H771" s="571"/>
      <c r="I771" s="571"/>
      <c r="J771" s="571"/>
      <c r="K771" s="571"/>
      <c r="L771" s="571"/>
      <c r="M771" s="572"/>
      <c r="N771" s="574"/>
    </row>
    <row r="772" spans="1:14" ht="15" customHeight="1" x14ac:dyDescent="0.25">
      <c r="A772" s="603"/>
      <c r="B772" s="570"/>
      <c r="C772" s="571"/>
      <c r="D772" s="571"/>
      <c r="E772" s="571"/>
      <c r="F772" s="571"/>
      <c r="G772" s="571"/>
      <c r="H772" s="571"/>
      <c r="I772" s="571"/>
      <c r="J772" s="571"/>
      <c r="K772" s="571"/>
      <c r="L772" s="571"/>
      <c r="M772" s="572"/>
      <c r="N772" s="574"/>
    </row>
    <row r="773" spans="1:14" ht="15" customHeight="1" x14ac:dyDescent="0.25">
      <c r="A773" s="603"/>
      <c r="B773" s="570"/>
      <c r="C773" s="571"/>
      <c r="D773" s="571"/>
      <c r="E773" s="571"/>
      <c r="F773" s="571"/>
      <c r="G773" s="571"/>
      <c r="H773" s="571"/>
      <c r="I773" s="571"/>
      <c r="J773" s="571"/>
      <c r="K773" s="571"/>
      <c r="L773" s="571"/>
      <c r="M773" s="572"/>
      <c r="N773" s="574"/>
    </row>
    <row r="774" spans="1:14" ht="15" customHeight="1" x14ac:dyDescent="0.25">
      <c r="A774" s="603"/>
      <c r="B774" s="570"/>
      <c r="C774" s="571"/>
      <c r="D774" s="571"/>
      <c r="E774" s="571"/>
      <c r="F774" s="571"/>
      <c r="G774" s="571"/>
      <c r="H774" s="571"/>
      <c r="I774" s="571"/>
      <c r="J774" s="571"/>
      <c r="K774" s="571"/>
      <c r="L774" s="571"/>
      <c r="M774" s="572"/>
      <c r="N774" s="574"/>
    </row>
    <row r="775" spans="1:14" ht="15" customHeight="1" x14ac:dyDescent="0.25">
      <c r="A775" s="603"/>
      <c r="B775" s="570"/>
      <c r="C775" s="571"/>
      <c r="D775" s="571"/>
      <c r="E775" s="571"/>
      <c r="F775" s="571"/>
      <c r="G775" s="571"/>
      <c r="H775" s="571"/>
      <c r="I775" s="571"/>
      <c r="J775" s="571"/>
      <c r="K775" s="571"/>
      <c r="L775" s="571"/>
      <c r="M775" s="572"/>
      <c r="N775" s="574"/>
    </row>
    <row r="776" spans="1:14" ht="15" customHeight="1" x14ac:dyDescent="0.25">
      <c r="A776" s="603"/>
      <c r="B776" s="570"/>
      <c r="C776" s="571"/>
      <c r="D776" s="571"/>
      <c r="E776" s="571"/>
      <c r="F776" s="571"/>
      <c r="G776" s="571"/>
      <c r="H776" s="571"/>
      <c r="I776" s="571"/>
      <c r="J776" s="571"/>
      <c r="K776" s="571"/>
      <c r="L776" s="571"/>
      <c r="M776" s="572"/>
      <c r="N776" s="574"/>
    </row>
    <row r="777" spans="1:14" ht="15" customHeight="1" x14ac:dyDescent="0.25">
      <c r="A777" s="603"/>
      <c r="B777" s="570"/>
      <c r="C777" s="571"/>
      <c r="D777" s="571"/>
      <c r="E777" s="571"/>
      <c r="F777" s="571"/>
      <c r="G777" s="571"/>
      <c r="H777" s="571"/>
      <c r="I777" s="571"/>
      <c r="J777" s="571"/>
      <c r="K777" s="571"/>
      <c r="L777" s="571"/>
      <c r="M777" s="572"/>
      <c r="N777" s="574"/>
    </row>
    <row r="778" spans="1:14" ht="15" customHeight="1" x14ac:dyDescent="0.25">
      <c r="A778" s="603"/>
      <c r="B778" s="570"/>
      <c r="C778" s="571"/>
      <c r="D778" s="571"/>
      <c r="E778" s="571"/>
      <c r="F778" s="571"/>
      <c r="G778" s="571"/>
      <c r="H778" s="571"/>
      <c r="I778" s="571"/>
      <c r="J778" s="571"/>
      <c r="K778" s="571"/>
      <c r="L778" s="571"/>
      <c r="M778" s="572"/>
      <c r="N778" s="574"/>
    </row>
    <row r="779" spans="1:14" ht="15" customHeight="1" x14ac:dyDescent="0.25">
      <c r="A779" s="603"/>
      <c r="B779" s="570"/>
      <c r="C779" s="571"/>
      <c r="D779" s="571"/>
      <c r="E779" s="571"/>
      <c r="F779" s="571"/>
      <c r="G779" s="571"/>
      <c r="H779" s="571"/>
      <c r="I779" s="571"/>
      <c r="J779" s="571"/>
      <c r="K779" s="571"/>
      <c r="L779" s="571"/>
      <c r="M779" s="572"/>
      <c r="N779" s="574"/>
    </row>
    <row r="780" spans="1:14" ht="15" customHeight="1" x14ac:dyDescent="0.25">
      <c r="A780" s="603"/>
      <c r="B780" s="570"/>
      <c r="C780" s="571"/>
      <c r="D780" s="571"/>
      <c r="E780" s="571"/>
      <c r="F780" s="571"/>
      <c r="G780" s="571"/>
      <c r="H780" s="571"/>
      <c r="I780" s="571"/>
      <c r="J780" s="571"/>
      <c r="K780" s="571"/>
      <c r="L780" s="571"/>
      <c r="M780" s="572"/>
      <c r="N780" s="574"/>
    </row>
    <row r="781" spans="1:14" ht="15" customHeight="1" x14ac:dyDescent="0.25">
      <c r="A781" s="603"/>
      <c r="B781" s="570"/>
      <c r="C781" s="571"/>
      <c r="D781" s="571"/>
      <c r="E781" s="571"/>
      <c r="F781" s="571"/>
      <c r="G781" s="571"/>
      <c r="H781" s="571"/>
      <c r="I781" s="571"/>
      <c r="J781" s="571"/>
      <c r="K781" s="571"/>
      <c r="L781" s="571"/>
      <c r="M781" s="572"/>
      <c r="N781" s="574"/>
    </row>
    <row r="782" spans="1:14" ht="15" customHeight="1" x14ac:dyDescent="0.25">
      <c r="A782" s="603"/>
      <c r="B782" s="570"/>
      <c r="C782" s="571"/>
      <c r="D782" s="571"/>
      <c r="E782" s="571"/>
      <c r="F782" s="571"/>
      <c r="G782" s="571"/>
      <c r="H782" s="571"/>
      <c r="I782" s="571"/>
      <c r="J782" s="571"/>
      <c r="K782" s="571"/>
      <c r="L782" s="571"/>
      <c r="M782" s="572"/>
      <c r="N782" s="574"/>
    </row>
    <row r="783" spans="1:14" ht="15" customHeight="1" x14ac:dyDescent="0.25">
      <c r="A783" s="603"/>
      <c r="B783" s="570"/>
      <c r="C783" s="571"/>
      <c r="D783" s="571"/>
      <c r="E783" s="571"/>
      <c r="F783" s="571"/>
      <c r="G783" s="571"/>
      <c r="H783" s="571"/>
      <c r="I783" s="571"/>
      <c r="J783" s="571"/>
      <c r="K783" s="571"/>
      <c r="L783" s="571"/>
      <c r="M783" s="572"/>
      <c r="N783" s="574"/>
    </row>
    <row r="784" spans="1:14" ht="15" customHeight="1" x14ac:dyDescent="0.25">
      <c r="A784" s="603"/>
      <c r="B784" s="570"/>
      <c r="C784" s="571"/>
      <c r="D784" s="571"/>
      <c r="E784" s="571"/>
      <c r="F784" s="571"/>
      <c r="G784" s="571"/>
      <c r="H784" s="571"/>
      <c r="I784" s="571"/>
      <c r="J784" s="571"/>
      <c r="K784" s="571"/>
      <c r="L784" s="571"/>
      <c r="M784" s="572"/>
      <c r="N784" s="574"/>
    </row>
    <row r="785" spans="1:14" ht="15" customHeight="1" x14ac:dyDescent="0.25">
      <c r="A785" s="603"/>
      <c r="B785" s="570"/>
      <c r="C785" s="571"/>
      <c r="D785" s="571"/>
      <c r="E785" s="571"/>
      <c r="F785" s="571"/>
      <c r="G785" s="571"/>
      <c r="H785" s="571"/>
      <c r="I785" s="571"/>
      <c r="J785" s="571"/>
      <c r="K785" s="571"/>
      <c r="L785" s="571"/>
      <c r="M785" s="572"/>
      <c r="N785" s="574"/>
    </row>
    <row r="786" spans="1:14" ht="15.75" customHeight="1" x14ac:dyDescent="0.25">
      <c r="A786" s="604"/>
      <c r="B786" s="596"/>
      <c r="C786" s="597"/>
      <c r="D786" s="597"/>
      <c r="E786" s="597"/>
      <c r="F786" s="597"/>
      <c r="G786" s="597"/>
      <c r="H786" s="597"/>
      <c r="I786" s="597"/>
      <c r="J786" s="597"/>
      <c r="K786" s="597"/>
      <c r="L786" s="597"/>
      <c r="M786" s="598"/>
      <c r="N786" s="575"/>
    </row>
    <row r="787" spans="1:14" ht="15" customHeight="1" x14ac:dyDescent="0.25">
      <c r="A787" s="602">
        <v>35</v>
      </c>
      <c r="B787" s="625"/>
      <c r="C787" s="626"/>
      <c r="D787" s="626"/>
      <c r="E787" s="626"/>
      <c r="F787" s="626"/>
      <c r="G787" s="626"/>
      <c r="H787" s="626"/>
      <c r="I787" s="626"/>
      <c r="J787" s="626"/>
      <c r="K787" s="626"/>
      <c r="L787" s="626"/>
      <c r="M787" s="627"/>
      <c r="N787" s="573" t="str">
        <f>VLOOKUP(A787,'LISTA DE OFERENTES'!$A$4:$B$70,2,FALSE)</f>
        <v>CONSORCIO POWER</v>
      </c>
    </row>
    <row r="788" spans="1:14" ht="15" customHeight="1" x14ac:dyDescent="0.25">
      <c r="A788" s="603"/>
      <c r="B788" s="628"/>
      <c r="C788" s="629"/>
      <c r="D788" s="629"/>
      <c r="E788" s="629"/>
      <c r="F788" s="629"/>
      <c r="G788" s="629"/>
      <c r="H788" s="629"/>
      <c r="I788" s="629"/>
      <c r="J788" s="629"/>
      <c r="K788" s="629"/>
      <c r="L788" s="629"/>
      <c r="M788" s="630"/>
      <c r="N788" s="574"/>
    </row>
    <row r="789" spans="1:14" ht="15" customHeight="1" x14ac:dyDescent="0.25">
      <c r="A789" s="603"/>
      <c r="B789" s="628"/>
      <c r="C789" s="629"/>
      <c r="D789" s="629"/>
      <c r="E789" s="629"/>
      <c r="F789" s="629"/>
      <c r="G789" s="629"/>
      <c r="H789" s="629"/>
      <c r="I789" s="629"/>
      <c r="J789" s="629"/>
      <c r="K789" s="629"/>
      <c r="L789" s="629"/>
      <c r="M789" s="630"/>
      <c r="N789" s="574"/>
    </row>
    <row r="790" spans="1:14" ht="15" customHeight="1" x14ac:dyDescent="0.25">
      <c r="A790" s="603"/>
      <c r="B790" s="628"/>
      <c r="C790" s="629"/>
      <c r="D790" s="629"/>
      <c r="E790" s="629"/>
      <c r="F790" s="629"/>
      <c r="G790" s="629"/>
      <c r="H790" s="629"/>
      <c r="I790" s="629"/>
      <c r="J790" s="629"/>
      <c r="K790" s="629"/>
      <c r="L790" s="629"/>
      <c r="M790" s="630"/>
      <c r="N790" s="574"/>
    </row>
    <row r="791" spans="1:14" ht="15" customHeight="1" x14ac:dyDescent="0.25">
      <c r="A791" s="603"/>
      <c r="B791" s="628"/>
      <c r="C791" s="629"/>
      <c r="D791" s="629"/>
      <c r="E791" s="629"/>
      <c r="F791" s="629"/>
      <c r="G791" s="629"/>
      <c r="H791" s="629"/>
      <c r="I791" s="629"/>
      <c r="J791" s="629"/>
      <c r="K791" s="629"/>
      <c r="L791" s="629"/>
      <c r="M791" s="630"/>
      <c r="N791" s="574"/>
    </row>
    <row r="792" spans="1:14" ht="15" customHeight="1" x14ac:dyDescent="0.25">
      <c r="A792" s="603"/>
      <c r="B792" s="628"/>
      <c r="C792" s="629"/>
      <c r="D792" s="629"/>
      <c r="E792" s="629"/>
      <c r="F792" s="629"/>
      <c r="G792" s="629"/>
      <c r="H792" s="629"/>
      <c r="I792" s="629"/>
      <c r="J792" s="629"/>
      <c r="K792" s="629"/>
      <c r="L792" s="629"/>
      <c r="M792" s="630"/>
      <c r="N792" s="574"/>
    </row>
    <row r="793" spans="1:14" ht="15" customHeight="1" x14ac:dyDescent="0.25">
      <c r="A793" s="603"/>
      <c r="B793" s="628"/>
      <c r="C793" s="629"/>
      <c r="D793" s="629"/>
      <c r="E793" s="629"/>
      <c r="F793" s="629"/>
      <c r="G793" s="629"/>
      <c r="H793" s="629"/>
      <c r="I793" s="629"/>
      <c r="J793" s="629"/>
      <c r="K793" s="629"/>
      <c r="L793" s="629"/>
      <c r="M793" s="630"/>
      <c r="N793" s="574"/>
    </row>
    <row r="794" spans="1:14" ht="15" customHeight="1" x14ac:dyDescent="0.25">
      <c r="A794" s="603"/>
      <c r="B794" s="628"/>
      <c r="C794" s="629"/>
      <c r="D794" s="629"/>
      <c r="E794" s="629"/>
      <c r="F794" s="629"/>
      <c r="G794" s="629"/>
      <c r="H794" s="629"/>
      <c r="I794" s="629"/>
      <c r="J794" s="629"/>
      <c r="K794" s="629"/>
      <c r="L794" s="629"/>
      <c r="M794" s="630"/>
      <c r="N794" s="574"/>
    </row>
    <row r="795" spans="1:14" ht="15" customHeight="1" x14ac:dyDescent="0.25">
      <c r="A795" s="603"/>
      <c r="B795" s="628"/>
      <c r="C795" s="629"/>
      <c r="D795" s="629"/>
      <c r="E795" s="629"/>
      <c r="F795" s="629"/>
      <c r="G795" s="629"/>
      <c r="H795" s="629"/>
      <c r="I795" s="629"/>
      <c r="J795" s="629"/>
      <c r="K795" s="629"/>
      <c r="L795" s="629"/>
      <c r="M795" s="630"/>
      <c r="N795" s="574"/>
    </row>
    <row r="796" spans="1:14" ht="15" customHeight="1" x14ac:dyDescent="0.25">
      <c r="A796" s="603"/>
      <c r="B796" s="628"/>
      <c r="C796" s="629"/>
      <c r="D796" s="629"/>
      <c r="E796" s="629"/>
      <c r="F796" s="629"/>
      <c r="G796" s="629"/>
      <c r="H796" s="629"/>
      <c r="I796" s="629"/>
      <c r="J796" s="629"/>
      <c r="K796" s="629"/>
      <c r="L796" s="629"/>
      <c r="M796" s="630"/>
      <c r="N796" s="574"/>
    </row>
    <row r="797" spans="1:14" ht="15" customHeight="1" x14ac:dyDescent="0.25">
      <c r="A797" s="603"/>
      <c r="B797" s="628"/>
      <c r="C797" s="629"/>
      <c r="D797" s="629"/>
      <c r="E797" s="629"/>
      <c r="F797" s="629"/>
      <c r="G797" s="629"/>
      <c r="H797" s="629"/>
      <c r="I797" s="629"/>
      <c r="J797" s="629"/>
      <c r="K797" s="629"/>
      <c r="L797" s="629"/>
      <c r="M797" s="630"/>
      <c r="N797" s="574"/>
    </row>
    <row r="798" spans="1:14" ht="15" customHeight="1" x14ac:dyDescent="0.25">
      <c r="A798" s="603"/>
      <c r="B798" s="628"/>
      <c r="C798" s="629"/>
      <c r="D798" s="629"/>
      <c r="E798" s="629"/>
      <c r="F798" s="629"/>
      <c r="G798" s="629"/>
      <c r="H798" s="629"/>
      <c r="I798" s="629"/>
      <c r="J798" s="629"/>
      <c r="K798" s="629"/>
      <c r="L798" s="629"/>
      <c r="M798" s="630"/>
      <c r="N798" s="574"/>
    </row>
    <row r="799" spans="1:14" ht="15" customHeight="1" x14ac:dyDescent="0.25">
      <c r="A799" s="603"/>
      <c r="B799" s="628"/>
      <c r="C799" s="629"/>
      <c r="D799" s="629"/>
      <c r="E799" s="629"/>
      <c r="F799" s="629"/>
      <c r="G799" s="629"/>
      <c r="H799" s="629"/>
      <c r="I799" s="629"/>
      <c r="J799" s="629"/>
      <c r="K799" s="629"/>
      <c r="L799" s="629"/>
      <c r="M799" s="630"/>
      <c r="N799" s="574"/>
    </row>
    <row r="800" spans="1:14" ht="15" customHeight="1" x14ac:dyDescent="0.25">
      <c r="A800" s="603"/>
      <c r="B800" s="628"/>
      <c r="C800" s="629"/>
      <c r="D800" s="629"/>
      <c r="E800" s="629"/>
      <c r="F800" s="629"/>
      <c r="G800" s="629"/>
      <c r="H800" s="629"/>
      <c r="I800" s="629"/>
      <c r="J800" s="629"/>
      <c r="K800" s="629"/>
      <c r="L800" s="629"/>
      <c r="M800" s="630"/>
      <c r="N800" s="574"/>
    </row>
    <row r="801" spans="1:14" ht="15" customHeight="1" x14ac:dyDescent="0.25">
      <c r="A801" s="603"/>
      <c r="B801" s="628"/>
      <c r="C801" s="629"/>
      <c r="D801" s="629"/>
      <c r="E801" s="629"/>
      <c r="F801" s="629"/>
      <c r="G801" s="629"/>
      <c r="H801" s="629"/>
      <c r="I801" s="629"/>
      <c r="J801" s="629"/>
      <c r="K801" s="629"/>
      <c r="L801" s="629"/>
      <c r="M801" s="630"/>
      <c r="N801" s="574"/>
    </row>
    <row r="802" spans="1:14" ht="15" customHeight="1" x14ac:dyDescent="0.25">
      <c r="A802" s="603"/>
      <c r="B802" s="628"/>
      <c r="C802" s="629"/>
      <c r="D802" s="629"/>
      <c r="E802" s="629"/>
      <c r="F802" s="629"/>
      <c r="G802" s="629"/>
      <c r="H802" s="629"/>
      <c r="I802" s="629"/>
      <c r="J802" s="629"/>
      <c r="K802" s="629"/>
      <c r="L802" s="629"/>
      <c r="M802" s="630"/>
      <c r="N802" s="574"/>
    </row>
    <row r="803" spans="1:14" ht="15" customHeight="1" x14ac:dyDescent="0.25">
      <c r="A803" s="603"/>
      <c r="B803" s="628"/>
      <c r="C803" s="629"/>
      <c r="D803" s="629"/>
      <c r="E803" s="629"/>
      <c r="F803" s="629"/>
      <c r="G803" s="629"/>
      <c r="H803" s="629"/>
      <c r="I803" s="629"/>
      <c r="J803" s="629"/>
      <c r="K803" s="629"/>
      <c r="L803" s="629"/>
      <c r="M803" s="630"/>
      <c r="N803" s="574"/>
    </row>
    <row r="804" spans="1:14" ht="15" customHeight="1" x14ac:dyDescent="0.25">
      <c r="A804" s="603"/>
      <c r="B804" s="628"/>
      <c r="C804" s="629"/>
      <c r="D804" s="629"/>
      <c r="E804" s="629"/>
      <c r="F804" s="629"/>
      <c r="G804" s="629"/>
      <c r="H804" s="629"/>
      <c r="I804" s="629"/>
      <c r="J804" s="629"/>
      <c r="K804" s="629"/>
      <c r="L804" s="629"/>
      <c r="M804" s="630"/>
      <c r="N804" s="574"/>
    </row>
    <row r="805" spans="1:14" ht="15" customHeight="1" x14ac:dyDescent="0.25">
      <c r="A805" s="603"/>
      <c r="B805" s="628"/>
      <c r="C805" s="629"/>
      <c r="D805" s="629"/>
      <c r="E805" s="629"/>
      <c r="F805" s="629"/>
      <c r="G805" s="629"/>
      <c r="H805" s="629"/>
      <c r="I805" s="629"/>
      <c r="J805" s="629"/>
      <c r="K805" s="629"/>
      <c r="L805" s="629"/>
      <c r="M805" s="630"/>
      <c r="N805" s="574"/>
    </row>
    <row r="806" spans="1:14" ht="15" customHeight="1" x14ac:dyDescent="0.25">
      <c r="A806" s="603"/>
      <c r="B806" s="628"/>
      <c r="C806" s="629"/>
      <c r="D806" s="629"/>
      <c r="E806" s="629"/>
      <c r="F806" s="629"/>
      <c r="G806" s="629"/>
      <c r="H806" s="629"/>
      <c r="I806" s="629"/>
      <c r="J806" s="629"/>
      <c r="K806" s="629"/>
      <c r="L806" s="629"/>
      <c r="M806" s="630"/>
      <c r="N806" s="574"/>
    </row>
    <row r="807" spans="1:14" ht="15" customHeight="1" x14ac:dyDescent="0.25">
      <c r="A807" s="603"/>
      <c r="B807" s="628"/>
      <c r="C807" s="629"/>
      <c r="D807" s="629"/>
      <c r="E807" s="629"/>
      <c r="F807" s="629"/>
      <c r="G807" s="629"/>
      <c r="H807" s="629"/>
      <c r="I807" s="629"/>
      <c r="J807" s="629"/>
      <c r="K807" s="629"/>
      <c r="L807" s="629"/>
      <c r="M807" s="630"/>
      <c r="N807" s="574"/>
    </row>
    <row r="808" spans="1:14" ht="15" customHeight="1" x14ac:dyDescent="0.25">
      <c r="A808" s="603"/>
      <c r="B808" s="628"/>
      <c r="C808" s="629"/>
      <c r="D808" s="629"/>
      <c r="E808" s="629"/>
      <c r="F808" s="629"/>
      <c r="G808" s="629"/>
      <c r="H808" s="629"/>
      <c r="I808" s="629"/>
      <c r="J808" s="629"/>
      <c r="K808" s="629"/>
      <c r="L808" s="629"/>
      <c r="M808" s="630"/>
      <c r="N808" s="574"/>
    </row>
    <row r="809" spans="1:14" ht="15.75" customHeight="1" x14ac:dyDescent="0.25">
      <c r="A809" s="604"/>
      <c r="B809" s="628"/>
      <c r="C809" s="629"/>
      <c r="D809" s="629"/>
      <c r="E809" s="629"/>
      <c r="F809" s="629"/>
      <c r="G809" s="629"/>
      <c r="H809" s="629"/>
      <c r="I809" s="629"/>
      <c r="J809" s="629"/>
      <c r="K809" s="629"/>
      <c r="L809" s="629"/>
      <c r="M809" s="630"/>
      <c r="N809" s="575"/>
    </row>
    <row r="810" spans="1:14" ht="15" customHeight="1" x14ac:dyDescent="0.25">
      <c r="A810" s="602">
        <v>36</v>
      </c>
      <c r="B810" s="567" t="s">
        <v>681</v>
      </c>
      <c r="C810" s="568"/>
      <c r="D810" s="568"/>
      <c r="E810" s="568"/>
      <c r="F810" s="568"/>
      <c r="G810" s="568"/>
      <c r="H810" s="568"/>
      <c r="I810" s="568"/>
      <c r="J810" s="568"/>
      <c r="K810" s="568"/>
      <c r="L810" s="568"/>
      <c r="M810" s="569"/>
      <c r="N810" s="573" t="str">
        <f>VLOOKUP(A810,'LISTA DE OFERENTES'!$A$4:$B$70,2,FALSE)</f>
        <v>CONSORCIO GR 2024</v>
      </c>
    </row>
    <row r="811" spans="1:14" ht="15" customHeight="1" x14ac:dyDescent="0.25">
      <c r="A811" s="603"/>
      <c r="B811" s="570"/>
      <c r="C811" s="571"/>
      <c r="D811" s="571"/>
      <c r="E811" s="571"/>
      <c r="F811" s="571"/>
      <c r="G811" s="571"/>
      <c r="H811" s="571"/>
      <c r="I811" s="571"/>
      <c r="J811" s="571"/>
      <c r="K811" s="571"/>
      <c r="L811" s="571"/>
      <c r="M811" s="572"/>
      <c r="N811" s="574"/>
    </row>
    <row r="812" spans="1:14" ht="15" customHeight="1" x14ac:dyDescent="0.25">
      <c r="A812" s="603"/>
      <c r="B812" s="570"/>
      <c r="C812" s="571"/>
      <c r="D812" s="571"/>
      <c r="E812" s="571"/>
      <c r="F812" s="571"/>
      <c r="G812" s="571"/>
      <c r="H812" s="571"/>
      <c r="I812" s="571"/>
      <c r="J812" s="571"/>
      <c r="K812" s="571"/>
      <c r="L812" s="571"/>
      <c r="M812" s="572"/>
      <c r="N812" s="574"/>
    </row>
    <row r="813" spans="1:14" ht="15" customHeight="1" x14ac:dyDescent="0.25">
      <c r="A813" s="603"/>
      <c r="B813" s="570"/>
      <c r="C813" s="571"/>
      <c r="D813" s="571"/>
      <c r="E813" s="571"/>
      <c r="F813" s="571"/>
      <c r="G813" s="571"/>
      <c r="H813" s="571"/>
      <c r="I813" s="571"/>
      <c r="J813" s="571"/>
      <c r="K813" s="571"/>
      <c r="L813" s="571"/>
      <c r="M813" s="572"/>
      <c r="N813" s="574"/>
    </row>
    <row r="814" spans="1:14" ht="15" customHeight="1" x14ac:dyDescent="0.25">
      <c r="A814" s="603"/>
      <c r="B814" s="570"/>
      <c r="C814" s="571"/>
      <c r="D814" s="571"/>
      <c r="E814" s="571"/>
      <c r="F814" s="571"/>
      <c r="G814" s="571"/>
      <c r="H814" s="571"/>
      <c r="I814" s="571"/>
      <c r="J814" s="571"/>
      <c r="K814" s="571"/>
      <c r="L814" s="571"/>
      <c r="M814" s="572"/>
      <c r="N814" s="574"/>
    </row>
    <row r="815" spans="1:14" ht="15" customHeight="1" x14ac:dyDescent="0.25">
      <c r="A815" s="603"/>
      <c r="B815" s="570"/>
      <c r="C815" s="571"/>
      <c r="D815" s="571"/>
      <c r="E815" s="571"/>
      <c r="F815" s="571"/>
      <c r="G815" s="571"/>
      <c r="H815" s="571"/>
      <c r="I815" s="571"/>
      <c r="J815" s="571"/>
      <c r="K815" s="571"/>
      <c r="L815" s="571"/>
      <c r="M815" s="572"/>
      <c r="N815" s="574"/>
    </row>
    <row r="816" spans="1:14" ht="15" customHeight="1" x14ac:dyDescent="0.25">
      <c r="A816" s="603"/>
      <c r="B816" s="570"/>
      <c r="C816" s="571"/>
      <c r="D816" s="571"/>
      <c r="E816" s="571"/>
      <c r="F816" s="571"/>
      <c r="G816" s="571"/>
      <c r="H816" s="571"/>
      <c r="I816" s="571"/>
      <c r="J816" s="571"/>
      <c r="K816" s="571"/>
      <c r="L816" s="571"/>
      <c r="M816" s="572"/>
      <c r="N816" s="574"/>
    </row>
    <row r="817" spans="1:14" ht="15" customHeight="1" x14ac:dyDescent="0.25">
      <c r="A817" s="603"/>
      <c r="B817" s="570"/>
      <c r="C817" s="571"/>
      <c r="D817" s="571"/>
      <c r="E817" s="571"/>
      <c r="F817" s="571"/>
      <c r="G817" s="571"/>
      <c r="H817" s="571"/>
      <c r="I817" s="571"/>
      <c r="J817" s="571"/>
      <c r="K817" s="571"/>
      <c r="L817" s="571"/>
      <c r="M817" s="572"/>
      <c r="N817" s="574"/>
    </row>
    <row r="818" spans="1:14" ht="15" customHeight="1" x14ac:dyDescent="0.25">
      <c r="A818" s="603"/>
      <c r="B818" s="570"/>
      <c r="C818" s="571"/>
      <c r="D818" s="571"/>
      <c r="E818" s="571"/>
      <c r="F818" s="571"/>
      <c r="G818" s="571"/>
      <c r="H818" s="571"/>
      <c r="I818" s="571"/>
      <c r="J818" s="571"/>
      <c r="K818" s="571"/>
      <c r="L818" s="571"/>
      <c r="M818" s="572"/>
      <c r="N818" s="574"/>
    </row>
    <row r="819" spans="1:14" ht="15" customHeight="1" x14ac:dyDescent="0.25">
      <c r="A819" s="603"/>
      <c r="B819" s="570"/>
      <c r="C819" s="571"/>
      <c r="D819" s="571"/>
      <c r="E819" s="571"/>
      <c r="F819" s="571"/>
      <c r="G819" s="571"/>
      <c r="H819" s="571"/>
      <c r="I819" s="571"/>
      <c r="J819" s="571"/>
      <c r="K819" s="571"/>
      <c r="L819" s="571"/>
      <c r="M819" s="572"/>
      <c r="N819" s="574"/>
    </row>
    <row r="820" spans="1:14" ht="15" customHeight="1" x14ac:dyDescent="0.25">
      <c r="A820" s="603"/>
      <c r="B820" s="570"/>
      <c r="C820" s="571"/>
      <c r="D820" s="571"/>
      <c r="E820" s="571"/>
      <c r="F820" s="571"/>
      <c r="G820" s="571"/>
      <c r="H820" s="571"/>
      <c r="I820" s="571"/>
      <c r="J820" s="571"/>
      <c r="K820" s="571"/>
      <c r="L820" s="571"/>
      <c r="M820" s="572"/>
      <c r="N820" s="574"/>
    </row>
    <row r="821" spans="1:14" ht="15" customHeight="1" x14ac:dyDescent="0.25">
      <c r="A821" s="603"/>
      <c r="B821" s="570"/>
      <c r="C821" s="571"/>
      <c r="D821" s="571"/>
      <c r="E821" s="571"/>
      <c r="F821" s="571"/>
      <c r="G821" s="571"/>
      <c r="H821" s="571"/>
      <c r="I821" s="571"/>
      <c r="J821" s="571"/>
      <c r="K821" s="571"/>
      <c r="L821" s="571"/>
      <c r="M821" s="572"/>
      <c r="N821" s="574"/>
    </row>
    <row r="822" spans="1:14" ht="15" customHeight="1" x14ac:dyDescent="0.25">
      <c r="A822" s="603"/>
      <c r="B822" s="570"/>
      <c r="C822" s="571"/>
      <c r="D822" s="571"/>
      <c r="E822" s="571"/>
      <c r="F822" s="571"/>
      <c r="G822" s="571"/>
      <c r="H822" s="571"/>
      <c r="I822" s="571"/>
      <c r="J822" s="571"/>
      <c r="K822" s="571"/>
      <c r="L822" s="571"/>
      <c r="M822" s="572"/>
      <c r="N822" s="574"/>
    </row>
    <row r="823" spans="1:14" ht="15" customHeight="1" x14ac:dyDescent="0.25">
      <c r="A823" s="603"/>
      <c r="B823" s="570"/>
      <c r="C823" s="571"/>
      <c r="D823" s="571"/>
      <c r="E823" s="571"/>
      <c r="F823" s="571"/>
      <c r="G823" s="571"/>
      <c r="H823" s="571"/>
      <c r="I823" s="571"/>
      <c r="J823" s="571"/>
      <c r="K823" s="571"/>
      <c r="L823" s="571"/>
      <c r="M823" s="572"/>
      <c r="N823" s="574"/>
    </row>
    <row r="824" spans="1:14" ht="15" customHeight="1" x14ac:dyDescent="0.25">
      <c r="A824" s="603"/>
      <c r="B824" s="570"/>
      <c r="C824" s="571"/>
      <c r="D824" s="571"/>
      <c r="E824" s="571"/>
      <c r="F824" s="571"/>
      <c r="G824" s="571"/>
      <c r="H824" s="571"/>
      <c r="I824" s="571"/>
      <c r="J824" s="571"/>
      <c r="K824" s="571"/>
      <c r="L824" s="571"/>
      <c r="M824" s="572"/>
      <c r="N824" s="574"/>
    </row>
    <row r="825" spans="1:14" ht="15" customHeight="1" x14ac:dyDescent="0.25">
      <c r="A825" s="603"/>
      <c r="B825" s="570"/>
      <c r="C825" s="571"/>
      <c r="D825" s="571"/>
      <c r="E825" s="571"/>
      <c r="F825" s="571"/>
      <c r="G825" s="571"/>
      <c r="H825" s="571"/>
      <c r="I825" s="571"/>
      <c r="J825" s="571"/>
      <c r="K825" s="571"/>
      <c r="L825" s="571"/>
      <c r="M825" s="572"/>
      <c r="N825" s="574"/>
    </row>
    <row r="826" spans="1:14" ht="15" customHeight="1" x14ac:dyDescent="0.25">
      <c r="A826" s="603"/>
      <c r="B826" s="570"/>
      <c r="C826" s="571"/>
      <c r="D826" s="571"/>
      <c r="E826" s="571"/>
      <c r="F826" s="571"/>
      <c r="G826" s="571"/>
      <c r="H826" s="571"/>
      <c r="I826" s="571"/>
      <c r="J826" s="571"/>
      <c r="K826" s="571"/>
      <c r="L826" s="571"/>
      <c r="M826" s="572"/>
      <c r="N826" s="574"/>
    </row>
    <row r="827" spans="1:14" ht="15" customHeight="1" x14ac:dyDescent="0.25">
      <c r="A827" s="603"/>
      <c r="B827" s="570"/>
      <c r="C827" s="571"/>
      <c r="D827" s="571"/>
      <c r="E827" s="571"/>
      <c r="F827" s="571"/>
      <c r="G827" s="571"/>
      <c r="H827" s="571"/>
      <c r="I827" s="571"/>
      <c r="J827" s="571"/>
      <c r="K827" s="571"/>
      <c r="L827" s="571"/>
      <c r="M827" s="572"/>
      <c r="N827" s="574"/>
    </row>
    <row r="828" spans="1:14" ht="15" customHeight="1" x14ac:dyDescent="0.25">
      <c r="A828" s="603"/>
      <c r="B828" s="570"/>
      <c r="C828" s="571"/>
      <c r="D828" s="571"/>
      <c r="E828" s="571"/>
      <c r="F828" s="571"/>
      <c r="G828" s="571"/>
      <c r="H828" s="571"/>
      <c r="I828" s="571"/>
      <c r="J828" s="571"/>
      <c r="K828" s="571"/>
      <c r="L828" s="571"/>
      <c r="M828" s="572"/>
      <c r="N828" s="574"/>
    </row>
    <row r="829" spans="1:14" ht="15" customHeight="1" x14ac:dyDescent="0.25">
      <c r="A829" s="603"/>
      <c r="B829" s="570"/>
      <c r="C829" s="571"/>
      <c r="D829" s="571"/>
      <c r="E829" s="571"/>
      <c r="F829" s="571"/>
      <c r="G829" s="571"/>
      <c r="H829" s="571"/>
      <c r="I829" s="571"/>
      <c r="J829" s="571"/>
      <c r="K829" s="571"/>
      <c r="L829" s="571"/>
      <c r="M829" s="572"/>
      <c r="N829" s="574"/>
    </row>
    <row r="830" spans="1:14" ht="15" customHeight="1" x14ac:dyDescent="0.25">
      <c r="A830" s="603"/>
      <c r="B830" s="570"/>
      <c r="C830" s="571"/>
      <c r="D830" s="571"/>
      <c r="E830" s="571"/>
      <c r="F830" s="571"/>
      <c r="G830" s="571"/>
      <c r="H830" s="571"/>
      <c r="I830" s="571"/>
      <c r="J830" s="571"/>
      <c r="K830" s="571"/>
      <c r="L830" s="571"/>
      <c r="M830" s="572"/>
      <c r="N830" s="574"/>
    </row>
    <row r="831" spans="1:14" ht="15" customHeight="1" x14ac:dyDescent="0.25">
      <c r="A831" s="603"/>
      <c r="B831" s="570"/>
      <c r="C831" s="571"/>
      <c r="D831" s="571"/>
      <c r="E831" s="571"/>
      <c r="F831" s="571"/>
      <c r="G831" s="571"/>
      <c r="H831" s="571"/>
      <c r="I831" s="571"/>
      <c r="J831" s="571"/>
      <c r="K831" s="571"/>
      <c r="L831" s="571"/>
      <c r="M831" s="572"/>
      <c r="N831" s="574"/>
    </row>
    <row r="832" spans="1:14" ht="15.75" customHeight="1" x14ac:dyDescent="0.25">
      <c r="A832" s="604"/>
      <c r="B832" s="596"/>
      <c r="C832" s="597"/>
      <c r="D832" s="597"/>
      <c r="E832" s="597"/>
      <c r="F832" s="597"/>
      <c r="G832" s="597"/>
      <c r="H832" s="597"/>
      <c r="I832" s="597"/>
      <c r="J832" s="597"/>
      <c r="K832" s="597"/>
      <c r="L832" s="597"/>
      <c r="M832" s="598"/>
      <c r="N832" s="575"/>
    </row>
    <row r="833" spans="1:14" ht="15" customHeight="1" x14ac:dyDescent="0.25">
      <c r="A833" s="602">
        <v>37</v>
      </c>
      <c r="B833" s="625"/>
      <c r="C833" s="626"/>
      <c r="D833" s="626"/>
      <c r="E833" s="626"/>
      <c r="F833" s="626"/>
      <c r="G833" s="626"/>
      <c r="H833" s="626"/>
      <c r="I833" s="626"/>
      <c r="J833" s="626"/>
      <c r="K833" s="626"/>
      <c r="L833" s="626"/>
      <c r="M833" s="627"/>
      <c r="N833" s="631" t="s">
        <v>158</v>
      </c>
    </row>
    <row r="834" spans="1:14" ht="15" customHeight="1" x14ac:dyDescent="0.25">
      <c r="A834" s="603"/>
      <c r="B834" s="628"/>
      <c r="C834" s="629"/>
      <c r="D834" s="629"/>
      <c r="E834" s="629"/>
      <c r="F834" s="629"/>
      <c r="G834" s="629"/>
      <c r="H834" s="629"/>
      <c r="I834" s="629"/>
      <c r="J834" s="629"/>
      <c r="K834" s="629"/>
      <c r="L834" s="629"/>
      <c r="M834" s="630"/>
      <c r="N834" s="631"/>
    </row>
    <row r="835" spans="1:14" ht="15" customHeight="1" x14ac:dyDescent="0.25">
      <c r="A835" s="603"/>
      <c r="B835" s="628"/>
      <c r="C835" s="629"/>
      <c r="D835" s="629"/>
      <c r="E835" s="629"/>
      <c r="F835" s="629"/>
      <c r="G835" s="629"/>
      <c r="H835" s="629"/>
      <c r="I835" s="629"/>
      <c r="J835" s="629"/>
      <c r="K835" s="629"/>
      <c r="L835" s="629"/>
      <c r="M835" s="630"/>
      <c r="N835" s="631"/>
    </row>
    <row r="836" spans="1:14" ht="15" customHeight="1" x14ac:dyDescent="0.25">
      <c r="A836" s="603"/>
      <c r="B836" s="628"/>
      <c r="C836" s="629"/>
      <c r="D836" s="629"/>
      <c r="E836" s="629"/>
      <c r="F836" s="629"/>
      <c r="G836" s="629"/>
      <c r="H836" s="629"/>
      <c r="I836" s="629"/>
      <c r="J836" s="629"/>
      <c r="K836" s="629"/>
      <c r="L836" s="629"/>
      <c r="M836" s="630"/>
      <c r="N836" s="631"/>
    </row>
    <row r="837" spans="1:14" ht="15" customHeight="1" x14ac:dyDescent="0.25">
      <c r="A837" s="603"/>
      <c r="B837" s="628"/>
      <c r="C837" s="629"/>
      <c r="D837" s="629"/>
      <c r="E837" s="629"/>
      <c r="F837" s="629"/>
      <c r="G837" s="629"/>
      <c r="H837" s="629"/>
      <c r="I837" s="629"/>
      <c r="J837" s="629"/>
      <c r="K837" s="629"/>
      <c r="L837" s="629"/>
      <c r="M837" s="630"/>
      <c r="N837" s="631"/>
    </row>
    <row r="838" spans="1:14" ht="15" customHeight="1" x14ac:dyDescent="0.25">
      <c r="A838" s="603"/>
      <c r="B838" s="628"/>
      <c r="C838" s="629"/>
      <c r="D838" s="629"/>
      <c r="E838" s="629"/>
      <c r="F838" s="629"/>
      <c r="G838" s="629"/>
      <c r="H838" s="629"/>
      <c r="I838" s="629"/>
      <c r="J838" s="629"/>
      <c r="K838" s="629"/>
      <c r="L838" s="629"/>
      <c r="M838" s="630"/>
      <c r="N838" s="631"/>
    </row>
    <row r="839" spans="1:14" ht="15" customHeight="1" x14ac:dyDescent="0.25">
      <c r="A839" s="603"/>
      <c r="B839" s="628"/>
      <c r="C839" s="629"/>
      <c r="D839" s="629"/>
      <c r="E839" s="629"/>
      <c r="F839" s="629"/>
      <c r="G839" s="629"/>
      <c r="H839" s="629"/>
      <c r="I839" s="629"/>
      <c r="J839" s="629"/>
      <c r="K839" s="629"/>
      <c r="L839" s="629"/>
      <c r="M839" s="630"/>
      <c r="N839" s="631"/>
    </row>
    <row r="840" spans="1:14" ht="15" customHeight="1" x14ac:dyDescent="0.25">
      <c r="A840" s="603"/>
      <c r="B840" s="628"/>
      <c r="C840" s="629"/>
      <c r="D840" s="629"/>
      <c r="E840" s="629"/>
      <c r="F840" s="629"/>
      <c r="G840" s="629"/>
      <c r="H840" s="629"/>
      <c r="I840" s="629"/>
      <c r="J840" s="629"/>
      <c r="K840" s="629"/>
      <c r="L840" s="629"/>
      <c r="M840" s="630"/>
      <c r="N840" s="631"/>
    </row>
    <row r="841" spans="1:14" ht="15" customHeight="1" x14ac:dyDescent="0.25">
      <c r="A841" s="603"/>
      <c r="B841" s="628"/>
      <c r="C841" s="629"/>
      <c r="D841" s="629"/>
      <c r="E841" s="629"/>
      <c r="F841" s="629"/>
      <c r="G841" s="629"/>
      <c r="H841" s="629"/>
      <c r="I841" s="629"/>
      <c r="J841" s="629"/>
      <c r="K841" s="629"/>
      <c r="L841" s="629"/>
      <c r="M841" s="630"/>
      <c r="N841" s="631"/>
    </row>
    <row r="842" spans="1:14" ht="15" customHeight="1" x14ac:dyDescent="0.25">
      <c r="A842" s="603"/>
      <c r="B842" s="628"/>
      <c r="C842" s="629"/>
      <c r="D842" s="629"/>
      <c r="E842" s="629"/>
      <c r="F842" s="629"/>
      <c r="G842" s="629"/>
      <c r="H842" s="629"/>
      <c r="I842" s="629"/>
      <c r="J842" s="629"/>
      <c r="K842" s="629"/>
      <c r="L842" s="629"/>
      <c r="M842" s="630"/>
      <c r="N842" s="631"/>
    </row>
    <row r="843" spans="1:14" ht="15" customHeight="1" x14ac:dyDescent="0.25">
      <c r="A843" s="603"/>
      <c r="B843" s="628"/>
      <c r="C843" s="629"/>
      <c r="D843" s="629"/>
      <c r="E843" s="629"/>
      <c r="F843" s="629"/>
      <c r="G843" s="629"/>
      <c r="H843" s="629"/>
      <c r="I843" s="629"/>
      <c r="J843" s="629"/>
      <c r="K843" s="629"/>
      <c r="L843" s="629"/>
      <c r="M843" s="630"/>
      <c r="N843" s="631"/>
    </row>
    <row r="844" spans="1:14" ht="15" customHeight="1" x14ac:dyDescent="0.25">
      <c r="A844" s="603"/>
      <c r="B844" s="628"/>
      <c r="C844" s="629"/>
      <c r="D844" s="629"/>
      <c r="E844" s="629"/>
      <c r="F844" s="629"/>
      <c r="G844" s="629"/>
      <c r="H844" s="629"/>
      <c r="I844" s="629"/>
      <c r="J844" s="629"/>
      <c r="K844" s="629"/>
      <c r="L844" s="629"/>
      <c r="M844" s="630"/>
      <c r="N844" s="631"/>
    </row>
    <row r="845" spans="1:14" ht="15" customHeight="1" x14ac:dyDescent="0.25">
      <c r="A845" s="603"/>
      <c r="B845" s="628"/>
      <c r="C845" s="629"/>
      <c r="D845" s="629"/>
      <c r="E845" s="629"/>
      <c r="F845" s="629"/>
      <c r="G845" s="629"/>
      <c r="H845" s="629"/>
      <c r="I845" s="629"/>
      <c r="J845" s="629"/>
      <c r="K845" s="629"/>
      <c r="L845" s="629"/>
      <c r="M845" s="630"/>
      <c r="N845" s="631"/>
    </row>
    <row r="846" spans="1:14" ht="15" customHeight="1" x14ac:dyDescent="0.25">
      <c r="A846" s="603"/>
      <c r="B846" s="628"/>
      <c r="C846" s="629"/>
      <c r="D846" s="629"/>
      <c r="E846" s="629"/>
      <c r="F846" s="629"/>
      <c r="G846" s="629"/>
      <c r="H846" s="629"/>
      <c r="I846" s="629"/>
      <c r="J846" s="629"/>
      <c r="K846" s="629"/>
      <c r="L846" s="629"/>
      <c r="M846" s="630"/>
      <c r="N846" s="631"/>
    </row>
    <row r="847" spans="1:14" ht="15" customHeight="1" x14ac:dyDescent="0.25">
      <c r="A847" s="603"/>
      <c r="B847" s="628"/>
      <c r="C847" s="629"/>
      <c r="D847" s="629"/>
      <c r="E847" s="629"/>
      <c r="F847" s="629"/>
      <c r="G847" s="629"/>
      <c r="H847" s="629"/>
      <c r="I847" s="629"/>
      <c r="J847" s="629"/>
      <c r="K847" s="629"/>
      <c r="L847" s="629"/>
      <c r="M847" s="630"/>
      <c r="N847" s="631"/>
    </row>
    <row r="848" spans="1:14" ht="15" customHeight="1" x14ac:dyDescent="0.25">
      <c r="A848" s="603"/>
      <c r="B848" s="628"/>
      <c r="C848" s="629"/>
      <c r="D848" s="629"/>
      <c r="E848" s="629"/>
      <c r="F848" s="629"/>
      <c r="G848" s="629"/>
      <c r="H848" s="629"/>
      <c r="I848" s="629"/>
      <c r="J848" s="629"/>
      <c r="K848" s="629"/>
      <c r="L848" s="629"/>
      <c r="M848" s="630"/>
      <c r="N848" s="631"/>
    </row>
    <row r="849" spans="1:14" ht="15" customHeight="1" x14ac:dyDescent="0.25">
      <c r="A849" s="603"/>
      <c r="B849" s="628"/>
      <c r="C849" s="629"/>
      <c r="D849" s="629"/>
      <c r="E849" s="629"/>
      <c r="F849" s="629"/>
      <c r="G849" s="629"/>
      <c r="H849" s="629"/>
      <c r="I849" s="629"/>
      <c r="J849" s="629"/>
      <c r="K849" s="629"/>
      <c r="L849" s="629"/>
      <c r="M849" s="630"/>
      <c r="N849" s="631"/>
    </row>
    <row r="850" spans="1:14" ht="15" customHeight="1" x14ac:dyDescent="0.25">
      <c r="A850" s="603"/>
      <c r="B850" s="628"/>
      <c r="C850" s="629"/>
      <c r="D850" s="629"/>
      <c r="E850" s="629"/>
      <c r="F850" s="629"/>
      <c r="G850" s="629"/>
      <c r="H850" s="629"/>
      <c r="I850" s="629"/>
      <c r="J850" s="629"/>
      <c r="K850" s="629"/>
      <c r="L850" s="629"/>
      <c r="M850" s="630"/>
      <c r="N850" s="631"/>
    </row>
    <row r="851" spans="1:14" ht="15" customHeight="1" x14ac:dyDescent="0.25">
      <c r="A851" s="603"/>
      <c r="B851" s="628"/>
      <c r="C851" s="629"/>
      <c r="D851" s="629"/>
      <c r="E851" s="629"/>
      <c r="F851" s="629"/>
      <c r="G851" s="629"/>
      <c r="H851" s="629"/>
      <c r="I851" s="629"/>
      <c r="J851" s="629"/>
      <c r="K851" s="629"/>
      <c r="L851" s="629"/>
      <c r="M851" s="630"/>
      <c r="N851" s="631"/>
    </row>
    <row r="852" spans="1:14" ht="15" customHeight="1" x14ac:dyDescent="0.25">
      <c r="A852" s="603"/>
      <c r="B852" s="628"/>
      <c r="C852" s="629"/>
      <c r="D852" s="629"/>
      <c r="E852" s="629"/>
      <c r="F852" s="629"/>
      <c r="G852" s="629"/>
      <c r="H852" s="629"/>
      <c r="I852" s="629"/>
      <c r="J852" s="629"/>
      <c r="K852" s="629"/>
      <c r="L852" s="629"/>
      <c r="M852" s="630"/>
      <c r="N852" s="631"/>
    </row>
    <row r="853" spans="1:14" ht="15" customHeight="1" x14ac:dyDescent="0.25">
      <c r="A853" s="603"/>
      <c r="B853" s="628"/>
      <c r="C853" s="629"/>
      <c r="D853" s="629"/>
      <c r="E853" s="629"/>
      <c r="F853" s="629"/>
      <c r="G853" s="629"/>
      <c r="H853" s="629"/>
      <c r="I853" s="629"/>
      <c r="J853" s="629"/>
      <c r="K853" s="629"/>
      <c r="L853" s="629"/>
      <c r="M853" s="630"/>
      <c r="N853" s="631"/>
    </row>
    <row r="854" spans="1:14" ht="15" customHeight="1" x14ac:dyDescent="0.25">
      <c r="A854" s="603"/>
      <c r="B854" s="628"/>
      <c r="C854" s="629"/>
      <c r="D854" s="629"/>
      <c r="E854" s="629"/>
      <c r="F854" s="629"/>
      <c r="G854" s="629"/>
      <c r="H854" s="629"/>
      <c r="I854" s="629"/>
      <c r="J854" s="629"/>
      <c r="K854" s="629"/>
      <c r="L854" s="629"/>
      <c r="M854" s="630"/>
      <c r="N854" s="631"/>
    </row>
    <row r="855" spans="1:14" ht="15.75" customHeight="1" x14ac:dyDescent="0.25">
      <c r="A855" s="604"/>
      <c r="B855" s="628"/>
      <c r="C855" s="629"/>
      <c r="D855" s="629"/>
      <c r="E855" s="629"/>
      <c r="F855" s="629"/>
      <c r="G855" s="629"/>
      <c r="H855" s="629"/>
      <c r="I855" s="629"/>
      <c r="J855" s="629"/>
      <c r="K855" s="629"/>
      <c r="L855" s="629"/>
      <c r="M855" s="630"/>
      <c r="N855" s="632"/>
    </row>
    <row r="856" spans="1:14" x14ac:dyDescent="0.25">
      <c r="A856" s="602">
        <v>38</v>
      </c>
      <c r="B856" s="585"/>
      <c r="C856" s="568"/>
      <c r="D856" s="568"/>
      <c r="E856" s="568"/>
      <c r="F856" s="568"/>
      <c r="G856" s="568"/>
      <c r="H856" s="568"/>
      <c r="I856" s="568"/>
      <c r="J856" s="568"/>
      <c r="K856" s="568"/>
      <c r="L856" s="568"/>
      <c r="M856" s="569"/>
      <c r="N856" s="631" t="s">
        <v>162</v>
      </c>
    </row>
    <row r="857" spans="1:14" x14ac:dyDescent="0.25">
      <c r="A857" s="603"/>
      <c r="B857" s="570"/>
      <c r="C857" s="571"/>
      <c r="D857" s="571"/>
      <c r="E857" s="571"/>
      <c r="F857" s="571"/>
      <c r="G857" s="571"/>
      <c r="H857" s="571"/>
      <c r="I857" s="571"/>
      <c r="J857" s="571"/>
      <c r="K857" s="571"/>
      <c r="L857" s="571"/>
      <c r="M857" s="572"/>
      <c r="N857" s="631"/>
    </row>
    <row r="858" spans="1:14" x14ac:dyDescent="0.25">
      <c r="A858" s="603"/>
      <c r="B858" s="570"/>
      <c r="C858" s="571"/>
      <c r="D858" s="571"/>
      <c r="E858" s="571"/>
      <c r="F858" s="571"/>
      <c r="G858" s="571"/>
      <c r="H858" s="571"/>
      <c r="I858" s="571"/>
      <c r="J858" s="571"/>
      <c r="K858" s="571"/>
      <c r="L858" s="571"/>
      <c r="M858" s="572"/>
      <c r="N858" s="631"/>
    </row>
    <row r="859" spans="1:14" x14ac:dyDescent="0.25">
      <c r="A859" s="603"/>
      <c r="B859" s="570"/>
      <c r="C859" s="571"/>
      <c r="D859" s="571"/>
      <c r="E859" s="571"/>
      <c r="F859" s="571"/>
      <c r="G859" s="571"/>
      <c r="H859" s="571"/>
      <c r="I859" s="571"/>
      <c r="J859" s="571"/>
      <c r="K859" s="571"/>
      <c r="L859" s="571"/>
      <c r="M859" s="572"/>
      <c r="N859" s="631"/>
    </row>
    <row r="860" spans="1:14" x14ac:dyDescent="0.25">
      <c r="A860" s="603"/>
      <c r="B860" s="570"/>
      <c r="C860" s="571"/>
      <c r="D860" s="571"/>
      <c r="E860" s="571"/>
      <c r="F860" s="571"/>
      <c r="G860" s="571"/>
      <c r="H860" s="571"/>
      <c r="I860" s="571"/>
      <c r="J860" s="571"/>
      <c r="K860" s="571"/>
      <c r="L860" s="571"/>
      <c r="M860" s="572"/>
      <c r="N860" s="631"/>
    </row>
    <row r="861" spans="1:14" x14ac:dyDescent="0.25">
      <c r="A861" s="603"/>
      <c r="B861" s="570"/>
      <c r="C861" s="571"/>
      <c r="D861" s="571"/>
      <c r="E861" s="571"/>
      <c r="F861" s="571"/>
      <c r="G861" s="571"/>
      <c r="H861" s="571"/>
      <c r="I861" s="571"/>
      <c r="J861" s="571"/>
      <c r="K861" s="571"/>
      <c r="L861" s="571"/>
      <c r="M861" s="572"/>
      <c r="N861" s="631"/>
    </row>
    <row r="862" spans="1:14" x14ac:dyDescent="0.25">
      <c r="A862" s="603"/>
      <c r="B862" s="570"/>
      <c r="C862" s="571"/>
      <c r="D862" s="571"/>
      <c r="E862" s="571"/>
      <c r="F862" s="571"/>
      <c r="G862" s="571"/>
      <c r="H862" s="571"/>
      <c r="I862" s="571"/>
      <c r="J862" s="571"/>
      <c r="K862" s="571"/>
      <c r="L862" s="571"/>
      <c r="M862" s="572"/>
      <c r="N862" s="631"/>
    </row>
    <row r="863" spans="1:14" x14ac:dyDescent="0.25">
      <c r="A863" s="603"/>
      <c r="B863" s="570"/>
      <c r="C863" s="571"/>
      <c r="D863" s="571"/>
      <c r="E863" s="571"/>
      <c r="F863" s="571"/>
      <c r="G863" s="571"/>
      <c r="H863" s="571"/>
      <c r="I863" s="571"/>
      <c r="J863" s="571"/>
      <c r="K863" s="571"/>
      <c r="L863" s="571"/>
      <c r="M863" s="572"/>
      <c r="N863" s="631"/>
    </row>
    <row r="864" spans="1:14" x14ac:dyDescent="0.25">
      <c r="A864" s="603"/>
      <c r="B864" s="570"/>
      <c r="C864" s="571"/>
      <c r="D864" s="571"/>
      <c r="E864" s="571"/>
      <c r="F864" s="571"/>
      <c r="G864" s="571"/>
      <c r="H864" s="571"/>
      <c r="I864" s="571"/>
      <c r="J864" s="571"/>
      <c r="K864" s="571"/>
      <c r="L864" s="571"/>
      <c r="M864" s="572"/>
      <c r="N864" s="631"/>
    </row>
    <row r="865" spans="1:14" x14ac:dyDescent="0.25">
      <c r="A865" s="603"/>
      <c r="B865" s="570"/>
      <c r="C865" s="571"/>
      <c r="D865" s="571"/>
      <c r="E865" s="571"/>
      <c r="F865" s="571"/>
      <c r="G865" s="571"/>
      <c r="H865" s="571"/>
      <c r="I865" s="571"/>
      <c r="J865" s="571"/>
      <c r="K865" s="571"/>
      <c r="L865" s="571"/>
      <c r="M865" s="572"/>
      <c r="N865" s="631"/>
    </row>
    <row r="866" spans="1:14" x14ac:dyDescent="0.25">
      <c r="A866" s="603"/>
      <c r="B866" s="570"/>
      <c r="C866" s="571"/>
      <c r="D866" s="571"/>
      <c r="E866" s="571"/>
      <c r="F866" s="571"/>
      <c r="G866" s="571"/>
      <c r="H866" s="571"/>
      <c r="I866" s="571"/>
      <c r="J866" s="571"/>
      <c r="K866" s="571"/>
      <c r="L866" s="571"/>
      <c r="M866" s="572"/>
      <c r="N866" s="631"/>
    </row>
    <row r="867" spans="1:14" x14ac:dyDescent="0.25">
      <c r="A867" s="603"/>
      <c r="B867" s="570"/>
      <c r="C867" s="571"/>
      <c r="D867" s="571"/>
      <c r="E867" s="571"/>
      <c r="F867" s="571"/>
      <c r="G867" s="571"/>
      <c r="H867" s="571"/>
      <c r="I867" s="571"/>
      <c r="J867" s="571"/>
      <c r="K867" s="571"/>
      <c r="L867" s="571"/>
      <c r="M867" s="572"/>
      <c r="N867" s="631"/>
    </row>
    <row r="868" spans="1:14" x14ac:dyDescent="0.25">
      <c r="A868" s="603"/>
      <c r="B868" s="570"/>
      <c r="C868" s="571"/>
      <c r="D868" s="571"/>
      <c r="E868" s="571"/>
      <c r="F868" s="571"/>
      <c r="G868" s="571"/>
      <c r="H868" s="571"/>
      <c r="I868" s="571"/>
      <c r="J868" s="571"/>
      <c r="K868" s="571"/>
      <c r="L868" s="571"/>
      <c r="M868" s="572"/>
      <c r="N868" s="631"/>
    </row>
    <row r="869" spans="1:14" x14ac:dyDescent="0.25">
      <c r="A869" s="603"/>
      <c r="B869" s="570"/>
      <c r="C869" s="571"/>
      <c r="D869" s="571"/>
      <c r="E869" s="571"/>
      <c r="F869" s="571"/>
      <c r="G869" s="571"/>
      <c r="H869" s="571"/>
      <c r="I869" s="571"/>
      <c r="J869" s="571"/>
      <c r="K869" s="571"/>
      <c r="L869" s="571"/>
      <c r="M869" s="572"/>
      <c r="N869" s="631"/>
    </row>
    <row r="870" spans="1:14" x14ac:dyDescent="0.25">
      <c r="A870" s="603"/>
      <c r="B870" s="570"/>
      <c r="C870" s="571"/>
      <c r="D870" s="571"/>
      <c r="E870" s="571"/>
      <c r="F870" s="571"/>
      <c r="G870" s="571"/>
      <c r="H870" s="571"/>
      <c r="I870" s="571"/>
      <c r="J870" s="571"/>
      <c r="K870" s="571"/>
      <c r="L870" s="571"/>
      <c r="M870" s="572"/>
      <c r="N870" s="631"/>
    </row>
    <row r="871" spans="1:14" x14ac:dyDescent="0.25">
      <c r="A871" s="603"/>
      <c r="B871" s="570"/>
      <c r="C871" s="571"/>
      <c r="D871" s="571"/>
      <c r="E871" s="571"/>
      <c r="F871" s="571"/>
      <c r="G871" s="571"/>
      <c r="H871" s="571"/>
      <c r="I871" s="571"/>
      <c r="J871" s="571"/>
      <c r="K871" s="571"/>
      <c r="L871" s="571"/>
      <c r="M871" s="572"/>
      <c r="N871" s="631"/>
    </row>
    <row r="872" spans="1:14" x14ac:dyDescent="0.25">
      <c r="A872" s="603"/>
      <c r="B872" s="570"/>
      <c r="C872" s="571"/>
      <c r="D872" s="571"/>
      <c r="E872" s="571"/>
      <c r="F872" s="571"/>
      <c r="G872" s="571"/>
      <c r="H872" s="571"/>
      <c r="I872" s="571"/>
      <c r="J872" s="571"/>
      <c r="K872" s="571"/>
      <c r="L872" s="571"/>
      <c r="M872" s="572"/>
      <c r="N872" s="631"/>
    </row>
    <row r="873" spans="1:14" x14ac:dyDescent="0.25">
      <c r="A873" s="603"/>
      <c r="B873" s="570"/>
      <c r="C873" s="571"/>
      <c r="D873" s="571"/>
      <c r="E873" s="571"/>
      <c r="F873" s="571"/>
      <c r="G873" s="571"/>
      <c r="H873" s="571"/>
      <c r="I873" s="571"/>
      <c r="J873" s="571"/>
      <c r="K873" s="571"/>
      <c r="L873" s="571"/>
      <c r="M873" s="572"/>
      <c r="N873" s="631"/>
    </row>
    <row r="874" spans="1:14" x14ac:dyDescent="0.25">
      <c r="A874" s="603"/>
      <c r="B874" s="570"/>
      <c r="C874" s="571"/>
      <c r="D874" s="571"/>
      <c r="E874" s="571"/>
      <c r="F874" s="571"/>
      <c r="G874" s="571"/>
      <c r="H874" s="571"/>
      <c r="I874" s="571"/>
      <c r="J874" s="571"/>
      <c r="K874" s="571"/>
      <c r="L874" s="571"/>
      <c r="M874" s="572"/>
      <c r="N874" s="631"/>
    </row>
    <row r="875" spans="1:14" x14ac:dyDescent="0.25">
      <c r="A875" s="603"/>
      <c r="B875" s="570"/>
      <c r="C875" s="571"/>
      <c r="D875" s="571"/>
      <c r="E875" s="571"/>
      <c r="F875" s="571"/>
      <c r="G875" s="571"/>
      <c r="H875" s="571"/>
      <c r="I875" s="571"/>
      <c r="J875" s="571"/>
      <c r="K875" s="571"/>
      <c r="L875" s="571"/>
      <c r="M875" s="572"/>
      <c r="N875" s="631"/>
    </row>
    <row r="876" spans="1:14" x14ac:dyDescent="0.25">
      <c r="A876" s="603"/>
      <c r="B876" s="570"/>
      <c r="C876" s="571"/>
      <c r="D876" s="571"/>
      <c r="E876" s="571"/>
      <c r="F876" s="571"/>
      <c r="G876" s="571"/>
      <c r="H876" s="571"/>
      <c r="I876" s="571"/>
      <c r="J876" s="571"/>
      <c r="K876" s="571"/>
      <c r="L876" s="571"/>
      <c r="M876" s="572"/>
      <c r="N876" s="631"/>
    </row>
    <row r="877" spans="1:14" x14ac:dyDescent="0.25">
      <c r="A877" s="603"/>
      <c r="B877" s="570"/>
      <c r="C877" s="571"/>
      <c r="D877" s="571"/>
      <c r="E877" s="571"/>
      <c r="F877" s="571"/>
      <c r="G877" s="571"/>
      <c r="H877" s="571"/>
      <c r="I877" s="571"/>
      <c r="J877" s="571"/>
      <c r="K877" s="571"/>
      <c r="L877" s="571"/>
      <c r="M877" s="572"/>
      <c r="N877" s="631"/>
    </row>
    <row r="878" spans="1:14" ht="15.75" customHeight="1" x14ac:dyDescent="0.25">
      <c r="A878" s="604"/>
      <c r="B878" s="596"/>
      <c r="C878" s="597"/>
      <c r="D878" s="597"/>
      <c r="E878" s="597"/>
      <c r="F878" s="597"/>
      <c r="G878" s="597"/>
      <c r="H878" s="597"/>
      <c r="I878" s="597"/>
      <c r="J878" s="597"/>
      <c r="K878" s="597"/>
      <c r="L878" s="597"/>
      <c r="M878" s="598"/>
      <c r="N878" s="632"/>
    </row>
    <row r="879" spans="1:14" x14ac:dyDescent="0.25">
      <c r="A879" s="602">
        <v>39</v>
      </c>
      <c r="B879" s="567"/>
      <c r="C879" s="568"/>
      <c r="D879" s="568"/>
      <c r="E879" s="568"/>
      <c r="F879" s="568"/>
      <c r="G879" s="568"/>
      <c r="H879" s="568"/>
      <c r="I879" s="568"/>
      <c r="J879" s="568"/>
      <c r="K879" s="568"/>
      <c r="L879" s="568"/>
      <c r="M879" s="569"/>
      <c r="N879" s="633" t="str">
        <f>VLOOKUP(A879,'LISTA DE OFERENTES'!$A$4:$B$70,2,FALSE)</f>
        <v>CONSORCIO URIEL</v>
      </c>
    </row>
    <row r="880" spans="1:14" x14ac:dyDescent="0.25">
      <c r="A880" s="603"/>
      <c r="B880" s="570"/>
      <c r="C880" s="571"/>
      <c r="D880" s="571"/>
      <c r="E880" s="571"/>
      <c r="F880" s="571"/>
      <c r="G880" s="571"/>
      <c r="H880" s="571"/>
      <c r="I880" s="571"/>
      <c r="J880" s="571"/>
      <c r="K880" s="571"/>
      <c r="L880" s="571"/>
      <c r="M880" s="572"/>
      <c r="N880" s="634"/>
    </row>
    <row r="881" spans="1:14" x14ac:dyDescent="0.25">
      <c r="A881" s="603"/>
      <c r="B881" s="570"/>
      <c r="C881" s="571"/>
      <c r="D881" s="571"/>
      <c r="E881" s="571"/>
      <c r="F881" s="571"/>
      <c r="G881" s="571"/>
      <c r="H881" s="571"/>
      <c r="I881" s="571"/>
      <c r="J881" s="571"/>
      <c r="K881" s="571"/>
      <c r="L881" s="571"/>
      <c r="M881" s="572"/>
      <c r="N881" s="634"/>
    </row>
    <row r="882" spans="1:14" x14ac:dyDescent="0.25">
      <c r="A882" s="603"/>
      <c r="B882" s="570"/>
      <c r="C882" s="571"/>
      <c r="D882" s="571"/>
      <c r="E882" s="571"/>
      <c r="F882" s="571"/>
      <c r="G882" s="571"/>
      <c r="H882" s="571"/>
      <c r="I882" s="571"/>
      <c r="J882" s="571"/>
      <c r="K882" s="571"/>
      <c r="L882" s="571"/>
      <c r="M882" s="572"/>
      <c r="N882" s="634"/>
    </row>
    <row r="883" spans="1:14" x14ac:dyDescent="0.25">
      <c r="A883" s="603"/>
      <c r="B883" s="570"/>
      <c r="C883" s="571"/>
      <c r="D883" s="571"/>
      <c r="E883" s="571"/>
      <c r="F883" s="571"/>
      <c r="G883" s="571"/>
      <c r="H883" s="571"/>
      <c r="I883" s="571"/>
      <c r="J883" s="571"/>
      <c r="K883" s="571"/>
      <c r="L883" s="571"/>
      <c r="M883" s="572"/>
      <c r="N883" s="634"/>
    </row>
    <row r="884" spans="1:14" x14ac:dyDescent="0.25">
      <c r="A884" s="603"/>
      <c r="B884" s="570"/>
      <c r="C884" s="571"/>
      <c r="D884" s="571"/>
      <c r="E884" s="571"/>
      <c r="F884" s="571"/>
      <c r="G884" s="571"/>
      <c r="H884" s="571"/>
      <c r="I884" s="571"/>
      <c r="J884" s="571"/>
      <c r="K884" s="571"/>
      <c r="L884" s="571"/>
      <c r="M884" s="572"/>
      <c r="N884" s="634"/>
    </row>
    <row r="885" spans="1:14" x14ac:dyDescent="0.25">
      <c r="A885" s="603"/>
      <c r="B885" s="570"/>
      <c r="C885" s="571"/>
      <c r="D885" s="571"/>
      <c r="E885" s="571"/>
      <c r="F885" s="571"/>
      <c r="G885" s="571"/>
      <c r="H885" s="571"/>
      <c r="I885" s="571"/>
      <c r="J885" s="571"/>
      <c r="K885" s="571"/>
      <c r="L885" s="571"/>
      <c r="M885" s="572"/>
      <c r="N885" s="634"/>
    </row>
    <row r="886" spans="1:14" x14ac:dyDescent="0.25">
      <c r="A886" s="603"/>
      <c r="B886" s="570"/>
      <c r="C886" s="571"/>
      <c r="D886" s="571"/>
      <c r="E886" s="571"/>
      <c r="F886" s="571"/>
      <c r="G886" s="571"/>
      <c r="H886" s="571"/>
      <c r="I886" s="571"/>
      <c r="J886" s="571"/>
      <c r="K886" s="571"/>
      <c r="L886" s="571"/>
      <c r="M886" s="572"/>
      <c r="N886" s="634"/>
    </row>
    <row r="887" spans="1:14" x14ac:dyDescent="0.25">
      <c r="A887" s="603"/>
      <c r="B887" s="570"/>
      <c r="C887" s="571"/>
      <c r="D887" s="571"/>
      <c r="E887" s="571"/>
      <c r="F887" s="571"/>
      <c r="G887" s="571"/>
      <c r="H887" s="571"/>
      <c r="I887" s="571"/>
      <c r="J887" s="571"/>
      <c r="K887" s="571"/>
      <c r="L887" s="571"/>
      <c r="M887" s="572"/>
      <c r="N887" s="634"/>
    </row>
    <row r="888" spans="1:14" x14ac:dyDescent="0.25">
      <c r="A888" s="603"/>
      <c r="B888" s="570"/>
      <c r="C888" s="571"/>
      <c r="D888" s="571"/>
      <c r="E888" s="571"/>
      <c r="F888" s="571"/>
      <c r="G888" s="571"/>
      <c r="H888" s="571"/>
      <c r="I888" s="571"/>
      <c r="J888" s="571"/>
      <c r="K888" s="571"/>
      <c r="L888" s="571"/>
      <c r="M888" s="572"/>
      <c r="N888" s="634"/>
    </row>
    <row r="889" spans="1:14" x14ac:dyDescent="0.25">
      <c r="A889" s="603"/>
      <c r="B889" s="570"/>
      <c r="C889" s="571"/>
      <c r="D889" s="571"/>
      <c r="E889" s="571"/>
      <c r="F889" s="571"/>
      <c r="G889" s="571"/>
      <c r="H889" s="571"/>
      <c r="I889" s="571"/>
      <c r="J889" s="571"/>
      <c r="K889" s="571"/>
      <c r="L889" s="571"/>
      <c r="M889" s="572"/>
      <c r="N889" s="634"/>
    </row>
    <row r="890" spans="1:14" x14ac:dyDescent="0.25">
      <c r="A890" s="603"/>
      <c r="B890" s="570"/>
      <c r="C890" s="571"/>
      <c r="D890" s="571"/>
      <c r="E890" s="571"/>
      <c r="F890" s="571"/>
      <c r="G890" s="571"/>
      <c r="H890" s="571"/>
      <c r="I890" s="571"/>
      <c r="J890" s="571"/>
      <c r="K890" s="571"/>
      <c r="L890" s="571"/>
      <c r="M890" s="572"/>
      <c r="N890" s="634"/>
    </row>
    <row r="891" spans="1:14" x14ac:dyDescent="0.25">
      <c r="A891" s="603"/>
      <c r="B891" s="570"/>
      <c r="C891" s="571"/>
      <c r="D891" s="571"/>
      <c r="E891" s="571"/>
      <c r="F891" s="571"/>
      <c r="G891" s="571"/>
      <c r="H891" s="571"/>
      <c r="I891" s="571"/>
      <c r="J891" s="571"/>
      <c r="K891" s="571"/>
      <c r="L891" s="571"/>
      <c r="M891" s="572"/>
      <c r="N891" s="634"/>
    </row>
    <row r="892" spans="1:14" x14ac:dyDescent="0.25">
      <c r="A892" s="603"/>
      <c r="B892" s="570"/>
      <c r="C892" s="571"/>
      <c r="D892" s="571"/>
      <c r="E892" s="571"/>
      <c r="F892" s="571"/>
      <c r="G892" s="571"/>
      <c r="H892" s="571"/>
      <c r="I892" s="571"/>
      <c r="J892" s="571"/>
      <c r="K892" s="571"/>
      <c r="L892" s="571"/>
      <c r="M892" s="572"/>
      <c r="N892" s="634"/>
    </row>
    <row r="893" spans="1:14" x14ac:dyDescent="0.25">
      <c r="A893" s="603"/>
      <c r="B893" s="570"/>
      <c r="C893" s="571"/>
      <c r="D893" s="571"/>
      <c r="E893" s="571"/>
      <c r="F893" s="571"/>
      <c r="G893" s="571"/>
      <c r="H893" s="571"/>
      <c r="I893" s="571"/>
      <c r="J893" s="571"/>
      <c r="K893" s="571"/>
      <c r="L893" s="571"/>
      <c r="M893" s="572"/>
      <c r="N893" s="634"/>
    </row>
    <row r="894" spans="1:14" x14ac:dyDescent="0.25">
      <c r="A894" s="603"/>
      <c r="B894" s="570"/>
      <c r="C894" s="571"/>
      <c r="D894" s="571"/>
      <c r="E894" s="571"/>
      <c r="F894" s="571"/>
      <c r="G894" s="571"/>
      <c r="H894" s="571"/>
      <c r="I894" s="571"/>
      <c r="J894" s="571"/>
      <c r="K894" s="571"/>
      <c r="L894" s="571"/>
      <c r="M894" s="572"/>
      <c r="N894" s="634"/>
    </row>
    <row r="895" spans="1:14" x14ac:dyDescent="0.25">
      <c r="A895" s="603"/>
      <c r="B895" s="570"/>
      <c r="C895" s="571"/>
      <c r="D895" s="571"/>
      <c r="E895" s="571"/>
      <c r="F895" s="571"/>
      <c r="G895" s="571"/>
      <c r="H895" s="571"/>
      <c r="I895" s="571"/>
      <c r="J895" s="571"/>
      <c r="K895" s="571"/>
      <c r="L895" s="571"/>
      <c r="M895" s="572"/>
      <c r="N895" s="634"/>
    </row>
    <row r="896" spans="1:14" x14ac:dyDescent="0.25">
      <c r="A896" s="603"/>
      <c r="B896" s="570"/>
      <c r="C896" s="571"/>
      <c r="D896" s="571"/>
      <c r="E896" s="571"/>
      <c r="F896" s="571"/>
      <c r="G896" s="571"/>
      <c r="H896" s="571"/>
      <c r="I896" s="571"/>
      <c r="J896" s="571"/>
      <c r="K896" s="571"/>
      <c r="L896" s="571"/>
      <c r="M896" s="572"/>
      <c r="N896" s="634"/>
    </row>
    <row r="897" spans="1:14" x14ac:dyDescent="0.25">
      <c r="A897" s="603"/>
      <c r="B897" s="570"/>
      <c r="C897" s="571"/>
      <c r="D897" s="571"/>
      <c r="E897" s="571"/>
      <c r="F897" s="571"/>
      <c r="G897" s="571"/>
      <c r="H897" s="571"/>
      <c r="I897" s="571"/>
      <c r="J897" s="571"/>
      <c r="K897" s="571"/>
      <c r="L897" s="571"/>
      <c r="M897" s="572"/>
      <c r="N897" s="634"/>
    </row>
    <row r="898" spans="1:14" x14ac:dyDescent="0.25">
      <c r="A898" s="603"/>
      <c r="B898" s="570"/>
      <c r="C898" s="571"/>
      <c r="D898" s="571"/>
      <c r="E898" s="571"/>
      <c r="F898" s="571"/>
      <c r="G898" s="571"/>
      <c r="H898" s="571"/>
      <c r="I898" s="571"/>
      <c r="J898" s="571"/>
      <c r="K898" s="571"/>
      <c r="L898" s="571"/>
      <c r="M898" s="572"/>
      <c r="N898" s="634"/>
    </row>
    <row r="899" spans="1:14" x14ac:dyDescent="0.25">
      <c r="A899" s="603"/>
      <c r="B899" s="570"/>
      <c r="C899" s="571"/>
      <c r="D899" s="571"/>
      <c r="E899" s="571"/>
      <c r="F899" s="571"/>
      <c r="G899" s="571"/>
      <c r="H899" s="571"/>
      <c r="I899" s="571"/>
      <c r="J899" s="571"/>
      <c r="K899" s="571"/>
      <c r="L899" s="571"/>
      <c r="M899" s="572"/>
      <c r="N899" s="634"/>
    </row>
    <row r="900" spans="1:14" x14ac:dyDescent="0.25">
      <c r="A900" s="603"/>
      <c r="B900" s="570"/>
      <c r="C900" s="571"/>
      <c r="D900" s="571"/>
      <c r="E900" s="571"/>
      <c r="F900" s="571"/>
      <c r="G900" s="571"/>
      <c r="H900" s="571"/>
      <c r="I900" s="571"/>
      <c r="J900" s="571"/>
      <c r="K900" s="571"/>
      <c r="L900" s="571"/>
      <c r="M900" s="572"/>
      <c r="N900" s="634"/>
    </row>
    <row r="901" spans="1:14" ht="15.75" customHeight="1" x14ac:dyDescent="0.25">
      <c r="A901" s="604"/>
      <c r="B901" s="596"/>
      <c r="C901" s="597"/>
      <c r="D901" s="597"/>
      <c r="E901" s="597"/>
      <c r="F901" s="597"/>
      <c r="G901" s="597"/>
      <c r="H901" s="597"/>
      <c r="I901" s="597"/>
      <c r="J901" s="597"/>
      <c r="K901" s="597"/>
      <c r="L901" s="597"/>
      <c r="M901" s="598"/>
      <c r="N901" s="635"/>
    </row>
    <row r="902" spans="1:14" x14ac:dyDescent="0.25">
      <c r="A902" s="602">
        <v>40</v>
      </c>
      <c r="B902" s="567"/>
      <c r="C902" s="568"/>
      <c r="D902" s="568"/>
      <c r="E902" s="568"/>
      <c r="F902" s="568"/>
      <c r="G902" s="568"/>
      <c r="H902" s="568"/>
      <c r="I902" s="568"/>
      <c r="J902" s="568"/>
      <c r="K902" s="568"/>
      <c r="L902" s="568"/>
      <c r="M902" s="569"/>
      <c r="N902" s="633" t="str">
        <f>VLOOKUP(A902,'LISTA DE OFERENTES'!$A$4:$B$70,2,FALSE)</f>
        <v>UNION TEMPORAL PROCIMAB</v>
      </c>
    </row>
    <row r="903" spans="1:14" x14ac:dyDescent="0.25">
      <c r="A903" s="603"/>
      <c r="B903" s="570"/>
      <c r="C903" s="571"/>
      <c r="D903" s="571"/>
      <c r="E903" s="571"/>
      <c r="F903" s="571"/>
      <c r="G903" s="571"/>
      <c r="H903" s="571"/>
      <c r="I903" s="571"/>
      <c r="J903" s="571"/>
      <c r="K903" s="571"/>
      <c r="L903" s="571"/>
      <c r="M903" s="572"/>
      <c r="N903" s="634"/>
    </row>
    <row r="904" spans="1:14" x14ac:dyDescent="0.25">
      <c r="A904" s="603"/>
      <c r="B904" s="570"/>
      <c r="C904" s="571"/>
      <c r="D904" s="571"/>
      <c r="E904" s="571"/>
      <c r="F904" s="571"/>
      <c r="G904" s="571"/>
      <c r="H904" s="571"/>
      <c r="I904" s="571"/>
      <c r="J904" s="571"/>
      <c r="K904" s="571"/>
      <c r="L904" s="571"/>
      <c r="M904" s="572"/>
      <c r="N904" s="634"/>
    </row>
    <row r="905" spans="1:14" x14ac:dyDescent="0.25">
      <c r="A905" s="603"/>
      <c r="B905" s="570"/>
      <c r="C905" s="571"/>
      <c r="D905" s="571"/>
      <c r="E905" s="571"/>
      <c r="F905" s="571"/>
      <c r="G905" s="571"/>
      <c r="H905" s="571"/>
      <c r="I905" s="571"/>
      <c r="J905" s="571"/>
      <c r="K905" s="571"/>
      <c r="L905" s="571"/>
      <c r="M905" s="572"/>
      <c r="N905" s="634"/>
    </row>
    <row r="906" spans="1:14" x14ac:dyDescent="0.25">
      <c r="A906" s="603"/>
      <c r="B906" s="570"/>
      <c r="C906" s="571"/>
      <c r="D906" s="571"/>
      <c r="E906" s="571"/>
      <c r="F906" s="571"/>
      <c r="G906" s="571"/>
      <c r="H906" s="571"/>
      <c r="I906" s="571"/>
      <c r="J906" s="571"/>
      <c r="K906" s="571"/>
      <c r="L906" s="571"/>
      <c r="M906" s="572"/>
      <c r="N906" s="634"/>
    </row>
    <row r="907" spans="1:14" x14ac:dyDescent="0.25">
      <c r="A907" s="603"/>
      <c r="B907" s="570"/>
      <c r="C907" s="571"/>
      <c r="D907" s="571"/>
      <c r="E907" s="571"/>
      <c r="F907" s="571"/>
      <c r="G907" s="571"/>
      <c r="H907" s="571"/>
      <c r="I907" s="571"/>
      <c r="J907" s="571"/>
      <c r="K907" s="571"/>
      <c r="L907" s="571"/>
      <c r="M907" s="572"/>
      <c r="N907" s="634"/>
    </row>
    <row r="908" spans="1:14" x14ac:dyDescent="0.25">
      <c r="A908" s="603"/>
      <c r="B908" s="570"/>
      <c r="C908" s="571"/>
      <c r="D908" s="571"/>
      <c r="E908" s="571"/>
      <c r="F908" s="571"/>
      <c r="G908" s="571"/>
      <c r="H908" s="571"/>
      <c r="I908" s="571"/>
      <c r="J908" s="571"/>
      <c r="K908" s="571"/>
      <c r="L908" s="571"/>
      <c r="M908" s="572"/>
      <c r="N908" s="634"/>
    </row>
    <row r="909" spans="1:14" x14ac:dyDescent="0.25">
      <c r="A909" s="603"/>
      <c r="B909" s="570"/>
      <c r="C909" s="571"/>
      <c r="D909" s="571"/>
      <c r="E909" s="571"/>
      <c r="F909" s="571"/>
      <c r="G909" s="571"/>
      <c r="H909" s="571"/>
      <c r="I909" s="571"/>
      <c r="J909" s="571"/>
      <c r="K909" s="571"/>
      <c r="L909" s="571"/>
      <c r="M909" s="572"/>
      <c r="N909" s="634"/>
    </row>
    <row r="910" spans="1:14" x14ac:dyDescent="0.25">
      <c r="A910" s="603"/>
      <c r="B910" s="570"/>
      <c r="C910" s="571"/>
      <c r="D910" s="571"/>
      <c r="E910" s="571"/>
      <c r="F910" s="571"/>
      <c r="G910" s="571"/>
      <c r="H910" s="571"/>
      <c r="I910" s="571"/>
      <c r="J910" s="571"/>
      <c r="K910" s="571"/>
      <c r="L910" s="571"/>
      <c r="M910" s="572"/>
      <c r="N910" s="634"/>
    </row>
    <row r="911" spans="1:14" x14ac:dyDescent="0.25">
      <c r="A911" s="603"/>
      <c r="B911" s="570"/>
      <c r="C911" s="571"/>
      <c r="D911" s="571"/>
      <c r="E911" s="571"/>
      <c r="F911" s="571"/>
      <c r="G911" s="571"/>
      <c r="H911" s="571"/>
      <c r="I911" s="571"/>
      <c r="J911" s="571"/>
      <c r="K911" s="571"/>
      <c r="L911" s="571"/>
      <c r="M911" s="572"/>
      <c r="N911" s="634"/>
    </row>
    <row r="912" spans="1:14" x14ac:dyDescent="0.25">
      <c r="A912" s="603"/>
      <c r="B912" s="570"/>
      <c r="C912" s="571"/>
      <c r="D912" s="571"/>
      <c r="E912" s="571"/>
      <c r="F912" s="571"/>
      <c r="G912" s="571"/>
      <c r="H912" s="571"/>
      <c r="I912" s="571"/>
      <c r="J912" s="571"/>
      <c r="K912" s="571"/>
      <c r="L912" s="571"/>
      <c r="M912" s="572"/>
      <c r="N912" s="634"/>
    </row>
    <row r="913" spans="1:14" x14ac:dyDescent="0.25">
      <c r="A913" s="603"/>
      <c r="B913" s="570"/>
      <c r="C913" s="571"/>
      <c r="D913" s="571"/>
      <c r="E913" s="571"/>
      <c r="F913" s="571"/>
      <c r="G913" s="571"/>
      <c r="H913" s="571"/>
      <c r="I913" s="571"/>
      <c r="J913" s="571"/>
      <c r="K913" s="571"/>
      <c r="L913" s="571"/>
      <c r="M913" s="572"/>
      <c r="N913" s="634"/>
    </row>
    <row r="914" spans="1:14" x14ac:dyDescent="0.25">
      <c r="A914" s="603"/>
      <c r="B914" s="570"/>
      <c r="C914" s="571"/>
      <c r="D914" s="571"/>
      <c r="E914" s="571"/>
      <c r="F914" s="571"/>
      <c r="G914" s="571"/>
      <c r="H914" s="571"/>
      <c r="I914" s="571"/>
      <c r="J914" s="571"/>
      <c r="K914" s="571"/>
      <c r="L914" s="571"/>
      <c r="M914" s="572"/>
      <c r="N914" s="634"/>
    </row>
    <row r="915" spans="1:14" x14ac:dyDescent="0.25">
      <c r="A915" s="603"/>
      <c r="B915" s="570"/>
      <c r="C915" s="571"/>
      <c r="D915" s="571"/>
      <c r="E915" s="571"/>
      <c r="F915" s="571"/>
      <c r="G915" s="571"/>
      <c r="H915" s="571"/>
      <c r="I915" s="571"/>
      <c r="J915" s="571"/>
      <c r="K915" s="571"/>
      <c r="L915" s="571"/>
      <c r="M915" s="572"/>
      <c r="N915" s="634"/>
    </row>
    <row r="916" spans="1:14" x14ac:dyDescent="0.25">
      <c r="A916" s="603"/>
      <c r="B916" s="570"/>
      <c r="C916" s="571"/>
      <c r="D916" s="571"/>
      <c r="E916" s="571"/>
      <c r="F916" s="571"/>
      <c r="G916" s="571"/>
      <c r="H916" s="571"/>
      <c r="I916" s="571"/>
      <c r="J916" s="571"/>
      <c r="K916" s="571"/>
      <c r="L916" s="571"/>
      <c r="M916" s="572"/>
      <c r="N916" s="634"/>
    </row>
    <row r="917" spans="1:14" x14ac:dyDescent="0.25">
      <c r="A917" s="603"/>
      <c r="B917" s="570"/>
      <c r="C917" s="571"/>
      <c r="D917" s="571"/>
      <c r="E917" s="571"/>
      <c r="F917" s="571"/>
      <c r="G917" s="571"/>
      <c r="H917" s="571"/>
      <c r="I917" s="571"/>
      <c r="J917" s="571"/>
      <c r="K917" s="571"/>
      <c r="L917" s="571"/>
      <c r="M917" s="572"/>
      <c r="N917" s="634"/>
    </row>
    <row r="918" spans="1:14" x14ac:dyDescent="0.25">
      <c r="A918" s="603"/>
      <c r="B918" s="570"/>
      <c r="C918" s="571"/>
      <c r="D918" s="571"/>
      <c r="E918" s="571"/>
      <c r="F918" s="571"/>
      <c r="G918" s="571"/>
      <c r="H918" s="571"/>
      <c r="I918" s="571"/>
      <c r="J918" s="571"/>
      <c r="K918" s="571"/>
      <c r="L918" s="571"/>
      <c r="M918" s="572"/>
      <c r="N918" s="634"/>
    </row>
    <row r="919" spans="1:14" x14ac:dyDescent="0.25">
      <c r="A919" s="603"/>
      <c r="B919" s="570"/>
      <c r="C919" s="571"/>
      <c r="D919" s="571"/>
      <c r="E919" s="571"/>
      <c r="F919" s="571"/>
      <c r="G919" s="571"/>
      <c r="H919" s="571"/>
      <c r="I919" s="571"/>
      <c r="J919" s="571"/>
      <c r="K919" s="571"/>
      <c r="L919" s="571"/>
      <c r="M919" s="572"/>
      <c r="N919" s="634"/>
    </row>
    <row r="920" spans="1:14" x14ac:dyDescent="0.25">
      <c r="A920" s="603"/>
      <c r="B920" s="570"/>
      <c r="C920" s="571"/>
      <c r="D920" s="571"/>
      <c r="E920" s="571"/>
      <c r="F920" s="571"/>
      <c r="G920" s="571"/>
      <c r="H920" s="571"/>
      <c r="I920" s="571"/>
      <c r="J920" s="571"/>
      <c r="K920" s="571"/>
      <c r="L920" s="571"/>
      <c r="M920" s="572"/>
      <c r="N920" s="634"/>
    </row>
    <row r="921" spans="1:14" x14ac:dyDescent="0.25">
      <c r="A921" s="603"/>
      <c r="B921" s="570"/>
      <c r="C921" s="571"/>
      <c r="D921" s="571"/>
      <c r="E921" s="571"/>
      <c r="F921" s="571"/>
      <c r="G921" s="571"/>
      <c r="H921" s="571"/>
      <c r="I921" s="571"/>
      <c r="J921" s="571"/>
      <c r="K921" s="571"/>
      <c r="L921" s="571"/>
      <c r="M921" s="572"/>
      <c r="N921" s="634"/>
    </row>
    <row r="922" spans="1:14" x14ac:dyDescent="0.25">
      <c r="A922" s="603"/>
      <c r="B922" s="570"/>
      <c r="C922" s="571"/>
      <c r="D922" s="571"/>
      <c r="E922" s="571"/>
      <c r="F922" s="571"/>
      <c r="G922" s="571"/>
      <c r="H922" s="571"/>
      <c r="I922" s="571"/>
      <c r="J922" s="571"/>
      <c r="K922" s="571"/>
      <c r="L922" s="571"/>
      <c r="M922" s="572"/>
      <c r="N922" s="634"/>
    </row>
    <row r="923" spans="1:14" x14ac:dyDescent="0.25">
      <c r="A923" s="603"/>
      <c r="B923" s="570"/>
      <c r="C923" s="571"/>
      <c r="D923" s="571"/>
      <c r="E923" s="571"/>
      <c r="F923" s="571"/>
      <c r="G923" s="571"/>
      <c r="H923" s="571"/>
      <c r="I923" s="571"/>
      <c r="J923" s="571"/>
      <c r="K923" s="571"/>
      <c r="L923" s="571"/>
      <c r="M923" s="572"/>
      <c r="N923" s="634"/>
    </row>
    <row r="924" spans="1:14" ht="15.75" customHeight="1" x14ac:dyDescent="0.25">
      <c r="A924" s="604"/>
      <c r="B924" s="596"/>
      <c r="C924" s="597"/>
      <c r="D924" s="597"/>
      <c r="E924" s="597"/>
      <c r="F924" s="597"/>
      <c r="G924" s="597"/>
      <c r="H924" s="597"/>
      <c r="I924" s="597"/>
      <c r="J924" s="597"/>
      <c r="K924" s="597"/>
      <c r="L924" s="597"/>
      <c r="M924" s="598"/>
      <c r="N924" s="635"/>
    </row>
    <row r="925" spans="1:14" x14ac:dyDescent="0.25">
      <c r="A925" s="602">
        <v>41</v>
      </c>
      <c r="B925" s="567"/>
      <c r="C925" s="568"/>
      <c r="D925" s="568"/>
      <c r="E925" s="568"/>
      <c r="F925" s="568"/>
      <c r="G925" s="568"/>
      <c r="H925" s="568"/>
      <c r="I925" s="568"/>
      <c r="J925" s="568"/>
      <c r="K925" s="568"/>
      <c r="L925" s="568"/>
      <c r="M925" s="569"/>
      <c r="N925" s="633" t="str">
        <f>VLOOKUP(A925,'LISTA DE OFERENTES'!$A$4:$B$70,2,FALSE)</f>
        <v>CONSORCIO SALONES-5G.</v>
      </c>
    </row>
    <row r="926" spans="1:14" x14ac:dyDescent="0.25">
      <c r="A926" s="603"/>
      <c r="B926" s="570"/>
      <c r="C926" s="571"/>
      <c r="D926" s="571"/>
      <c r="E926" s="571"/>
      <c r="F926" s="571"/>
      <c r="G926" s="571"/>
      <c r="H926" s="571"/>
      <c r="I926" s="571"/>
      <c r="J926" s="571"/>
      <c r="K926" s="571"/>
      <c r="L926" s="571"/>
      <c r="M926" s="572"/>
      <c r="N926" s="634"/>
    </row>
    <row r="927" spans="1:14" x14ac:dyDescent="0.25">
      <c r="A927" s="603"/>
      <c r="B927" s="570"/>
      <c r="C927" s="571"/>
      <c r="D927" s="571"/>
      <c r="E927" s="571"/>
      <c r="F927" s="571"/>
      <c r="G927" s="571"/>
      <c r="H927" s="571"/>
      <c r="I927" s="571"/>
      <c r="J927" s="571"/>
      <c r="K927" s="571"/>
      <c r="L927" s="571"/>
      <c r="M927" s="572"/>
      <c r="N927" s="634"/>
    </row>
    <row r="928" spans="1:14" x14ac:dyDescent="0.25">
      <c r="A928" s="603"/>
      <c r="B928" s="570"/>
      <c r="C928" s="571"/>
      <c r="D928" s="571"/>
      <c r="E928" s="571"/>
      <c r="F928" s="571"/>
      <c r="G928" s="571"/>
      <c r="H928" s="571"/>
      <c r="I928" s="571"/>
      <c r="J928" s="571"/>
      <c r="K928" s="571"/>
      <c r="L928" s="571"/>
      <c r="M928" s="572"/>
      <c r="N928" s="634"/>
    </row>
    <row r="929" spans="1:14" x14ac:dyDescent="0.25">
      <c r="A929" s="603"/>
      <c r="B929" s="570"/>
      <c r="C929" s="571"/>
      <c r="D929" s="571"/>
      <c r="E929" s="571"/>
      <c r="F929" s="571"/>
      <c r="G929" s="571"/>
      <c r="H929" s="571"/>
      <c r="I929" s="571"/>
      <c r="J929" s="571"/>
      <c r="K929" s="571"/>
      <c r="L929" s="571"/>
      <c r="M929" s="572"/>
      <c r="N929" s="634"/>
    </row>
    <row r="930" spans="1:14" x14ac:dyDescent="0.25">
      <c r="A930" s="603"/>
      <c r="B930" s="570"/>
      <c r="C930" s="571"/>
      <c r="D930" s="571"/>
      <c r="E930" s="571"/>
      <c r="F930" s="571"/>
      <c r="G930" s="571"/>
      <c r="H930" s="571"/>
      <c r="I930" s="571"/>
      <c r="J930" s="571"/>
      <c r="K930" s="571"/>
      <c r="L930" s="571"/>
      <c r="M930" s="572"/>
      <c r="N930" s="634"/>
    </row>
    <row r="931" spans="1:14" x14ac:dyDescent="0.25">
      <c r="A931" s="603"/>
      <c r="B931" s="570"/>
      <c r="C931" s="571"/>
      <c r="D931" s="571"/>
      <c r="E931" s="571"/>
      <c r="F931" s="571"/>
      <c r="G931" s="571"/>
      <c r="H931" s="571"/>
      <c r="I931" s="571"/>
      <c r="J931" s="571"/>
      <c r="K931" s="571"/>
      <c r="L931" s="571"/>
      <c r="M931" s="572"/>
      <c r="N931" s="634"/>
    </row>
    <row r="932" spans="1:14" x14ac:dyDescent="0.25">
      <c r="A932" s="603"/>
      <c r="B932" s="570"/>
      <c r="C932" s="571"/>
      <c r="D932" s="571"/>
      <c r="E932" s="571"/>
      <c r="F932" s="571"/>
      <c r="G932" s="571"/>
      <c r="H932" s="571"/>
      <c r="I932" s="571"/>
      <c r="J932" s="571"/>
      <c r="K932" s="571"/>
      <c r="L932" s="571"/>
      <c r="M932" s="572"/>
      <c r="N932" s="634"/>
    </row>
    <row r="933" spans="1:14" x14ac:dyDescent="0.25">
      <c r="A933" s="603"/>
      <c r="B933" s="570"/>
      <c r="C933" s="571"/>
      <c r="D933" s="571"/>
      <c r="E933" s="571"/>
      <c r="F933" s="571"/>
      <c r="G933" s="571"/>
      <c r="H933" s="571"/>
      <c r="I933" s="571"/>
      <c r="J933" s="571"/>
      <c r="K933" s="571"/>
      <c r="L933" s="571"/>
      <c r="M933" s="572"/>
      <c r="N933" s="634"/>
    </row>
    <row r="934" spans="1:14" x14ac:dyDescent="0.25">
      <c r="A934" s="603"/>
      <c r="B934" s="570"/>
      <c r="C934" s="571"/>
      <c r="D934" s="571"/>
      <c r="E934" s="571"/>
      <c r="F934" s="571"/>
      <c r="G934" s="571"/>
      <c r="H934" s="571"/>
      <c r="I934" s="571"/>
      <c r="J934" s="571"/>
      <c r="K934" s="571"/>
      <c r="L934" s="571"/>
      <c r="M934" s="572"/>
      <c r="N934" s="634"/>
    </row>
    <row r="935" spans="1:14" x14ac:dyDescent="0.25">
      <c r="A935" s="603"/>
      <c r="B935" s="570"/>
      <c r="C935" s="571"/>
      <c r="D935" s="571"/>
      <c r="E935" s="571"/>
      <c r="F935" s="571"/>
      <c r="G935" s="571"/>
      <c r="H935" s="571"/>
      <c r="I935" s="571"/>
      <c r="J935" s="571"/>
      <c r="K935" s="571"/>
      <c r="L935" s="571"/>
      <c r="M935" s="572"/>
      <c r="N935" s="634"/>
    </row>
    <row r="936" spans="1:14" x14ac:dyDescent="0.25">
      <c r="A936" s="603"/>
      <c r="B936" s="570"/>
      <c r="C936" s="571"/>
      <c r="D936" s="571"/>
      <c r="E936" s="571"/>
      <c r="F936" s="571"/>
      <c r="G936" s="571"/>
      <c r="H936" s="571"/>
      <c r="I936" s="571"/>
      <c r="J936" s="571"/>
      <c r="K936" s="571"/>
      <c r="L936" s="571"/>
      <c r="M936" s="572"/>
      <c r="N936" s="634"/>
    </row>
    <row r="937" spans="1:14" x14ac:dyDescent="0.25">
      <c r="A937" s="603"/>
      <c r="B937" s="570"/>
      <c r="C937" s="571"/>
      <c r="D937" s="571"/>
      <c r="E937" s="571"/>
      <c r="F937" s="571"/>
      <c r="G937" s="571"/>
      <c r="H937" s="571"/>
      <c r="I937" s="571"/>
      <c r="J937" s="571"/>
      <c r="K937" s="571"/>
      <c r="L937" s="571"/>
      <c r="M937" s="572"/>
      <c r="N937" s="634"/>
    </row>
    <row r="938" spans="1:14" x14ac:dyDescent="0.25">
      <c r="A938" s="603"/>
      <c r="B938" s="570"/>
      <c r="C938" s="571"/>
      <c r="D938" s="571"/>
      <c r="E938" s="571"/>
      <c r="F938" s="571"/>
      <c r="G938" s="571"/>
      <c r="H938" s="571"/>
      <c r="I938" s="571"/>
      <c r="J938" s="571"/>
      <c r="K938" s="571"/>
      <c r="L938" s="571"/>
      <c r="M938" s="572"/>
      <c r="N938" s="634"/>
    </row>
    <row r="939" spans="1:14" x14ac:dyDescent="0.25">
      <c r="A939" s="603"/>
      <c r="B939" s="570"/>
      <c r="C939" s="571"/>
      <c r="D939" s="571"/>
      <c r="E939" s="571"/>
      <c r="F939" s="571"/>
      <c r="G939" s="571"/>
      <c r="H939" s="571"/>
      <c r="I939" s="571"/>
      <c r="J939" s="571"/>
      <c r="K939" s="571"/>
      <c r="L939" s="571"/>
      <c r="M939" s="572"/>
      <c r="N939" s="634"/>
    </row>
    <row r="940" spans="1:14" x14ac:dyDescent="0.25">
      <c r="A940" s="603"/>
      <c r="B940" s="570"/>
      <c r="C940" s="571"/>
      <c r="D940" s="571"/>
      <c r="E940" s="571"/>
      <c r="F940" s="571"/>
      <c r="G940" s="571"/>
      <c r="H940" s="571"/>
      <c r="I940" s="571"/>
      <c r="J940" s="571"/>
      <c r="K940" s="571"/>
      <c r="L940" s="571"/>
      <c r="M940" s="572"/>
      <c r="N940" s="634"/>
    </row>
    <row r="941" spans="1:14" x14ac:dyDescent="0.25">
      <c r="A941" s="603"/>
      <c r="B941" s="570"/>
      <c r="C941" s="571"/>
      <c r="D941" s="571"/>
      <c r="E941" s="571"/>
      <c r="F941" s="571"/>
      <c r="G941" s="571"/>
      <c r="H941" s="571"/>
      <c r="I941" s="571"/>
      <c r="J941" s="571"/>
      <c r="K941" s="571"/>
      <c r="L941" s="571"/>
      <c r="M941" s="572"/>
      <c r="N941" s="634"/>
    </row>
    <row r="942" spans="1:14" x14ac:dyDescent="0.25">
      <c r="A942" s="603"/>
      <c r="B942" s="570"/>
      <c r="C942" s="571"/>
      <c r="D942" s="571"/>
      <c r="E942" s="571"/>
      <c r="F942" s="571"/>
      <c r="G942" s="571"/>
      <c r="H942" s="571"/>
      <c r="I942" s="571"/>
      <c r="J942" s="571"/>
      <c r="K942" s="571"/>
      <c r="L942" s="571"/>
      <c r="M942" s="572"/>
      <c r="N942" s="634"/>
    </row>
    <row r="943" spans="1:14" x14ac:dyDescent="0.25">
      <c r="A943" s="603"/>
      <c r="B943" s="570"/>
      <c r="C943" s="571"/>
      <c r="D943" s="571"/>
      <c r="E943" s="571"/>
      <c r="F943" s="571"/>
      <c r="G943" s="571"/>
      <c r="H943" s="571"/>
      <c r="I943" s="571"/>
      <c r="J943" s="571"/>
      <c r="K943" s="571"/>
      <c r="L943" s="571"/>
      <c r="M943" s="572"/>
      <c r="N943" s="634"/>
    </row>
    <row r="944" spans="1:14" ht="15" customHeight="1" x14ac:dyDescent="0.25">
      <c r="A944" s="603"/>
      <c r="B944" s="570"/>
      <c r="C944" s="571"/>
      <c r="D944" s="571"/>
      <c r="E944" s="571"/>
      <c r="F944" s="571"/>
      <c r="G944" s="571"/>
      <c r="H944" s="571"/>
      <c r="I944" s="571"/>
      <c r="J944" s="571"/>
      <c r="K944" s="571"/>
      <c r="L944" s="571"/>
      <c r="M944" s="572"/>
      <c r="N944" s="634"/>
    </row>
    <row r="945" spans="1:14" ht="15" customHeight="1" x14ac:dyDescent="0.25">
      <c r="A945" s="603"/>
      <c r="B945" s="570"/>
      <c r="C945" s="571"/>
      <c r="D945" s="571"/>
      <c r="E945" s="571"/>
      <c r="F945" s="571"/>
      <c r="G945" s="571"/>
      <c r="H945" s="571"/>
      <c r="I945" s="571"/>
      <c r="J945" s="571"/>
      <c r="K945" s="571"/>
      <c r="L945" s="571"/>
      <c r="M945" s="572"/>
      <c r="N945" s="634"/>
    </row>
    <row r="946" spans="1:14" ht="15" customHeight="1" x14ac:dyDescent="0.25">
      <c r="A946" s="603"/>
      <c r="B946" s="570"/>
      <c r="C946" s="571"/>
      <c r="D946" s="571"/>
      <c r="E946" s="571"/>
      <c r="F946" s="571"/>
      <c r="G946" s="571"/>
      <c r="H946" s="571"/>
      <c r="I946" s="571"/>
      <c r="J946" s="571"/>
      <c r="K946" s="571"/>
      <c r="L946" s="571"/>
      <c r="M946" s="572"/>
      <c r="N946" s="634"/>
    </row>
    <row r="947" spans="1:14" ht="15.75" customHeight="1" x14ac:dyDescent="0.25">
      <c r="A947" s="604"/>
      <c r="B947" s="636"/>
      <c r="C947" s="582"/>
      <c r="D947" s="582"/>
      <c r="E947" s="582"/>
      <c r="F947" s="582"/>
      <c r="G947" s="582"/>
      <c r="H947" s="582"/>
      <c r="I947" s="582"/>
      <c r="J947" s="582"/>
      <c r="K947" s="582"/>
      <c r="L947" s="582"/>
      <c r="M947" s="637"/>
      <c r="N947" s="635"/>
    </row>
    <row r="948" spans="1:14" ht="15" customHeight="1" x14ac:dyDescent="0.25">
      <c r="A948" s="564">
        <v>42</v>
      </c>
      <c r="B948" s="586"/>
      <c r="C948" s="577"/>
      <c r="D948" s="577"/>
      <c r="E948" s="577"/>
      <c r="F948" s="577"/>
      <c r="G948" s="577"/>
      <c r="H948" s="577"/>
      <c r="I948" s="577"/>
      <c r="J948" s="577"/>
      <c r="K948" s="577"/>
      <c r="L948" s="577"/>
      <c r="M948" s="578"/>
      <c r="N948" s="573" t="str">
        <f>VLOOKUP(A948,'LISTA DE OFERENTES'!$A$4:$B$70,2,FALSE)</f>
        <v>CONSORCIO INFRAESTRUCTURA ENGATIVA</v>
      </c>
    </row>
    <row r="949" spans="1:14" ht="15" customHeight="1" x14ac:dyDescent="0.25">
      <c r="A949" s="565"/>
      <c r="B949" s="579"/>
      <c r="C949" s="571"/>
      <c r="D949" s="571"/>
      <c r="E949" s="571"/>
      <c r="F949" s="571"/>
      <c r="G949" s="571"/>
      <c r="H949" s="571"/>
      <c r="I949" s="571"/>
      <c r="J949" s="571"/>
      <c r="K949" s="571"/>
      <c r="L949" s="571"/>
      <c r="M949" s="580"/>
      <c r="N949" s="574"/>
    </row>
    <row r="950" spans="1:14" ht="15" customHeight="1" x14ac:dyDescent="0.25">
      <c r="A950" s="565"/>
      <c r="B950" s="579"/>
      <c r="C950" s="571"/>
      <c r="D950" s="571"/>
      <c r="E950" s="571"/>
      <c r="F950" s="571"/>
      <c r="G950" s="571"/>
      <c r="H950" s="571"/>
      <c r="I950" s="571"/>
      <c r="J950" s="571"/>
      <c r="K950" s="571"/>
      <c r="L950" s="571"/>
      <c r="M950" s="580"/>
      <c r="N950" s="574"/>
    </row>
    <row r="951" spans="1:14" ht="15" customHeight="1" x14ac:dyDescent="0.25">
      <c r="A951" s="565"/>
      <c r="B951" s="579"/>
      <c r="C951" s="571"/>
      <c r="D951" s="571"/>
      <c r="E951" s="571"/>
      <c r="F951" s="571"/>
      <c r="G951" s="571"/>
      <c r="H951" s="571"/>
      <c r="I951" s="571"/>
      <c r="J951" s="571"/>
      <c r="K951" s="571"/>
      <c r="L951" s="571"/>
      <c r="M951" s="580"/>
      <c r="N951" s="574"/>
    </row>
    <row r="952" spans="1:14" ht="15" customHeight="1" x14ac:dyDescent="0.25">
      <c r="A952" s="565"/>
      <c r="B952" s="579"/>
      <c r="C952" s="571"/>
      <c r="D952" s="571"/>
      <c r="E952" s="571"/>
      <c r="F952" s="571"/>
      <c r="G952" s="571"/>
      <c r="H952" s="571"/>
      <c r="I952" s="571"/>
      <c r="J952" s="571"/>
      <c r="K952" s="571"/>
      <c r="L952" s="571"/>
      <c r="M952" s="580"/>
      <c r="N952" s="574"/>
    </row>
    <row r="953" spans="1:14" ht="15" customHeight="1" x14ac:dyDescent="0.25">
      <c r="A953" s="565"/>
      <c r="B953" s="579"/>
      <c r="C953" s="571"/>
      <c r="D953" s="571"/>
      <c r="E953" s="571"/>
      <c r="F953" s="571"/>
      <c r="G953" s="571"/>
      <c r="H953" s="571"/>
      <c r="I953" s="571"/>
      <c r="J953" s="571"/>
      <c r="K953" s="571"/>
      <c r="L953" s="571"/>
      <c r="M953" s="580"/>
      <c r="N953" s="574"/>
    </row>
    <row r="954" spans="1:14" ht="15" customHeight="1" x14ac:dyDescent="0.25">
      <c r="A954" s="565"/>
      <c r="B954" s="579"/>
      <c r="C954" s="571"/>
      <c r="D954" s="571"/>
      <c r="E954" s="571"/>
      <c r="F954" s="571"/>
      <c r="G954" s="571"/>
      <c r="H954" s="571"/>
      <c r="I954" s="571"/>
      <c r="J954" s="571"/>
      <c r="K954" s="571"/>
      <c r="L954" s="571"/>
      <c r="M954" s="580"/>
      <c r="N954" s="574"/>
    </row>
    <row r="955" spans="1:14" ht="15" customHeight="1" x14ac:dyDescent="0.25">
      <c r="A955" s="565"/>
      <c r="B955" s="579"/>
      <c r="C955" s="571"/>
      <c r="D955" s="571"/>
      <c r="E955" s="571"/>
      <c r="F955" s="571"/>
      <c r="G955" s="571"/>
      <c r="H955" s="571"/>
      <c r="I955" s="571"/>
      <c r="J955" s="571"/>
      <c r="K955" s="571"/>
      <c r="L955" s="571"/>
      <c r="M955" s="580"/>
      <c r="N955" s="574"/>
    </row>
    <row r="956" spans="1:14" ht="15" customHeight="1" x14ac:dyDescent="0.25">
      <c r="A956" s="565"/>
      <c r="B956" s="579"/>
      <c r="C956" s="571"/>
      <c r="D956" s="571"/>
      <c r="E956" s="571"/>
      <c r="F956" s="571"/>
      <c r="G956" s="571"/>
      <c r="H956" s="571"/>
      <c r="I956" s="571"/>
      <c r="J956" s="571"/>
      <c r="K956" s="571"/>
      <c r="L956" s="571"/>
      <c r="M956" s="580"/>
      <c r="N956" s="574"/>
    </row>
    <row r="957" spans="1:14" ht="15" customHeight="1" x14ac:dyDescent="0.25">
      <c r="A957" s="565"/>
      <c r="B957" s="579"/>
      <c r="C957" s="571"/>
      <c r="D957" s="571"/>
      <c r="E957" s="571"/>
      <c r="F957" s="571"/>
      <c r="G957" s="571"/>
      <c r="H957" s="571"/>
      <c r="I957" s="571"/>
      <c r="J957" s="571"/>
      <c r="K957" s="571"/>
      <c r="L957" s="571"/>
      <c r="M957" s="580"/>
      <c r="N957" s="574"/>
    </row>
    <row r="958" spans="1:14" ht="15" customHeight="1" x14ac:dyDescent="0.25">
      <c r="A958" s="565"/>
      <c r="B958" s="579"/>
      <c r="C958" s="571"/>
      <c r="D958" s="571"/>
      <c r="E958" s="571"/>
      <c r="F958" s="571"/>
      <c r="G958" s="571"/>
      <c r="H958" s="571"/>
      <c r="I958" s="571"/>
      <c r="J958" s="571"/>
      <c r="K958" s="571"/>
      <c r="L958" s="571"/>
      <c r="M958" s="580"/>
      <c r="N958" s="574"/>
    </row>
    <row r="959" spans="1:14" ht="15" customHeight="1" x14ac:dyDescent="0.25">
      <c r="A959" s="565"/>
      <c r="B959" s="579"/>
      <c r="C959" s="571"/>
      <c r="D959" s="571"/>
      <c r="E959" s="571"/>
      <c r="F959" s="571"/>
      <c r="G959" s="571"/>
      <c r="H959" s="571"/>
      <c r="I959" s="571"/>
      <c r="J959" s="571"/>
      <c r="K959" s="571"/>
      <c r="L959" s="571"/>
      <c r="M959" s="580"/>
      <c r="N959" s="574"/>
    </row>
    <row r="960" spans="1:14" ht="15" customHeight="1" x14ac:dyDescent="0.25">
      <c r="A960" s="565"/>
      <c r="B960" s="579"/>
      <c r="C960" s="571"/>
      <c r="D960" s="571"/>
      <c r="E960" s="571"/>
      <c r="F960" s="571"/>
      <c r="G960" s="571"/>
      <c r="H960" s="571"/>
      <c r="I960" s="571"/>
      <c r="J960" s="571"/>
      <c r="K960" s="571"/>
      <c r="L960" s="571"/>
      <c r="M960" s="580"/>
      <c r="N960" s="574"/>
    </row>
    <row r="961" spans="1:14" ht="15" customHeight="1" x14ac:dyDescent="0.25">
      <c r="A961" s="565"/>
      <c r="B961" s="579"/>
      <c r="C961" s="571"/>
      <c r="D961" s="571"/>
      <c r="E961" s="571"/>
      <c r="F961" s="571"/>
      <c r="G961" s="571"/>
      <c r="H961" s="571"/>
      <c r="I961" s="571"/>
      <c r="J961" s="571"/>
      <c r="K961" s="571"/>
      <c r="L961" s="571"/>
      <c r="M961" s="580"/>
      <c r="N961" s="574"/>
    </row>
    <row r="962" spans="1:14" ht="15" customHeight="1" x14ac:dyDescent="0.25">
      <c r="A962" s="565"/>
      <c r="B962" s="579"/>
      <c r="C962" s="571"/>
      <c r="D962" s="571"/>
      <c r="E962" s="571"/>
      <c r="F962" s="571"/>
      <c r="G962" s="571"/>
      <c r="H962" s="571"/>
      <c r="I962" s="571"/>
      <c r="J962" s="571"/>
      <c r="K962" s="571"/>
      <c r="L962" s="571"/>
      <c r="M962" s="580"/>
      <c r="N962" s="574"/>
    </row>
    <row r="963" spans="1:14" ht="15" customHeight="1" x14ac:dyDescent="0.25">
      <c r="A963" s="565"/>
      <c r="B963" s="579"/>
      <c r="C963" s="571"/>
      <c r="D963" s="571"/>
      <c r="E963" s="571"/>
      <c r="F963" s="571"/>
      <c r="G963" s="571"/>
      <c r="H963" s="571"/>
      <c r="I963" s="571"/>
      <c r="J963" s="571"/>
      <c r="K963" s="571"/>
      <c r="L963" s="571"/>
      <c r="M963" s="580"/>
      <c r="N963" s="574"/>
    </row>
    <row r="964" spans="1:14" ht="15" customHeight="1" x14ac:dyDescent="0.25">
      <c r="A964" s="565"/>
      <c r="B964" s="579"/>
      <c r="C964" s="571"/>
      <c r="D964" s="571"/>
      <c r="E964" s="571"/>
      <c r="F964" s="571"/>
      <c r="G964" s="571"/>
      <c r="H964" s="571"/>
      <c r="I964" s="571"/>
      <c r="J964" s="571"/>
      <c r="K964" s="571"/>
      <c r="L964" s="571"/>
      <c r="M964" s="580"/>
      <c r="N964" s="574"/>
    </row>
    <row r="965" spans="1:14" ht="15" customHeight="1" x14ac:dyDescent="0.25">
      <c r="A965" s="565"/>
      <c r="B965" s="579"/>
      <c r="C965" s="571"/>
      <c r="D965" s="571"/>
      <c r="E965" s="571"/>
      <c r="F965" s="571"/>
      <c r="G965" s="571"/>
      <c r="H965" s="571"/>
      <c r="I965" s="571"/>
      <c r="J965" s="571"/>
      <c r="K965" s="571"/>
      <c r="L965" s="571"/>
      <c r="M965" s="580"/>
      <c r="N965" s="574"/>
    </row>
    <row r="966" spans="1:14" ht="15" customHeight="1" x14ac:dyDescent="0.25">
      <c r="A966" s="565"/>
      <c r="B966" s="579"/>
      <c r="C966" s="571"/>
      <c r="D966" s="571"/>
      <c r="E966" s="571"/>
      <c r="F966" s="571"/>
      <c r="G966" s="571"/>
      <c r="H966" s="571"/>
      <c r="I966" s="571"/>
      <c r="J966" s="571"/>
      <c r="K966" s="571"/>
      <c r="L966" s="571"/>
      <c r="M966" s="580"/>
      <c r="N966" s="574"/>
    </row>
    <row r="967" spans="1:14" ht="15" customHeight="1" x14ac:dyDescent="0.25">
      <c r="A967" s="565"/>
      <c r="B967" s="579"/>
      <c r="C967" s="571"/>
      <c r="D967" s="571"/>
      <c r="E967" s="571"/>
      <c r="F967" s="571"/>
      <c r="G967" s="571"/>
      <c r="H967" s="571"/>
      <c r="I967" s="571"/>
      <c r="J967" s="571"/>
      <c r="K967" s="571"/>
      <c r="L967" s="571"/>
      <c r="M967" s="580"/>
      <c r="N967" s="574"/>
    </row>
    <row r="968" spans="1:14" ht="15" customHeight="1" x14ac:dyDescent="0.25">
      <c r="A968" s="565"/>
      <c r="B968" s="579"/>
      <c r="C968" s="571"/>
      <c r="D968" s="571"/>
      <c r="E968" s="571"/>
      <c r="F968" s="571"/>
      <c r="G968" s="571"/>
      <c r="H968" s="571"/>
      <c r="I968" s="571"/>
      <c r="J968" s="571"/>
      <c r="K968" s="571"/>
      <c r="L968" s="571"/>
      <c r="M968" s="580"/>
      <c r="N968" s="574"/>
    </row>
    <row r="969" spans="1:14" ht="15" customHeight="1" x14ac:dyDescent="0.25">
      <c r="A969" s="565"/>
      <c r="B969" s="579"/>
      <c r="C969" s="571"/>
      <c r="D969" s="571"/>
      <c r="E969" s="571"/>
      <c r="F969" s="571"/>
      <c r="G969" s="571"/>
      <c r="H969" s="571"/>
      <c r="I969" s="571"/>
      <c r="J969" s="571"/>
      <c r="K969" s="571"/>
      <c r="L969" s="571"/>
      <c r="M969" s="580"/>
      <c r="N969" s="574"/>
    </row>
    <row r="970" spans="1:14" ht="15.75" customHeight="1" thickBot="1" x14ac:dyDescent="0.3">
      <c r="A970" s="566"/>
      <c r="B970" s="581"/>
      <c r="C970" s="582"/>
      <c r="D970" s="582"/>
      <c r="E970" s="582"/>
      <c r="F970" s="582"/>
      <c r="G970" s="582"/>
      <c r="H970" s="582"/>
      <c r="I970" s="582"/>
      <c r="J970" s="582"/>
      <c r="K970" s="582"/>
      <c r="L970" s="582"/>
      <c r="M970" s="583"/>
      <c r="N970" s="575"/>
    </row>
    <row r="971" spans="1:14" ht="15" customHeight="1" x14ac:dyDescent="0.25">
      <c r="A971" s="564">
        <v>43</v>
      </c>
      <c r="B971" s="585"/>
      <c r="C971" s="568"/>
      <c r="D971" s="568"/>
      <c r="E971" s="568"/>
      <c r="F971" s="568"/>
      <c r="G971" s="568"/>
      <c r="H971" s="568"/>
      <c r="I971" s="568"/>
      <c r="J971" s="568"/>
      <c r="K971" s="568"/>
      <c r="L971" s="568"/>
      <c r="M971" s="569"/>
      <c r="N971" s="573" t="str">
        <f>VLOOKUP(A971,'LISTA DE OFERENTES'!$A$4:$B$70,2,FALSE)</f>
        <v>PROINCO INGENIERIA S.A.S.</v>
      </c>
    </row>
    <row r="972" spans="1:14" ht="15" customHeight="1" x14ac:dyDescent="0.25">
      <c r="A972" s="565"/>
      <c r="B972" s="570"/>
      <c r="C972" s="571"/>
      <c r="D972" s="571"/>
      <c r="E972" s="571"/>
      <c r="F972" s="571"/>
      <c r="G972" s="571"/>
      <c r="H972" s="571"/>
      <c r="I972" s="571"/>
      <c r="J972" s="571"/>
      <c r="K972" s="571"/>
      <c r="L972" s="571"/>
      <c r="M972" s="572"/>
      <c r="N972" s="574"/>
    </row>
    <row r="973" spans="1:14" ht="15" customHeight="1" x14ac:dyDescent="0.25">
      <c r="A973" s="565"/>
      <c r="B973" s="570"/>
      <c r="C973" s="571"/>
      <c r="D973" s="571"/>
      <c r="E973" s="571"/>
      <c r="F973" s="571"/>
      <c r="G973" s="571"/>
      <c r="H973" s="571"/>
      <c r="I973" s="571"/>
      <c r="J973" s="571"/>
      <c r="K973" s="571"/>
      <c r="L973" s="571"/>
      <c r="M973" s="572"/>
      <c r="N973" s="574"/>
    </row>
    <row r="974" spans="1:14" ht="15" customHeight="1" x14ac:dyDescent="0.25">
      <c r="A974" s="565"/>
      <c r="B974" s="570"/>
      <c r="C974" s="571"/>
      <c r="D974" s="571"/>
      <c r="E974" s="571"/>
      <c r="F974" s="571"/>
      <c r="G974" s="571"/>
      <c r="H974" s="571"/>
      <c r="I974" s="571"/>
      <c r="J974" s="571"/>
      <c r="K974" s="571"/>
      <c r="L974" s="571"/>
      <c r="M974" s="572"/>
      <c r="N974" s="574"/>
    </row>
    <row r="975" spans="1:14" ht="15" customHeight="1" x14ac:dyDescent="0.25">
      <c r="A975" s="565"/>
      <c r="B975" s="570"/>
      <c r="C975" s="571"/>
      <c r="D975" s="571"/>
      <c r="E975" s="571"/>
      <c r="F975" s="571"/>
      <c r="G975" s="571"/>
      <c r="H975" s="571"/>
      <c r="I975" s="571"/>
      <c r="J975" s="571"/>
      <c r="K975" s="571"/>
      <c r="L975" s="571"/>
      <c r="M975" s="572"/>
      <c r="N975" s="574"/>
    </row>
    <row r="976" spans="1:14" ht="15" customHeight="1" x14ac:dyDescent="0.25">
      <c r="A976" s="565"/>
      <c r="B976" s="570"/>
      <c r="C976" s="571"/>
      <c r="D976" s="571"/>
      <c r="E976" s="571"/>
      <c r="F976" s="571"/>
      <c r="G976" s="571"/>
      <c r="H976" s="571"/>
      <c r="I976" s="571"/>
      <c r="J976" s="571"/>
      <c r="K976" s="571"/>
      <c r="L976" s="571"/>
      <c r="M976" s="572"/>
      <c r="N976" s="574"/>
    </row>
    <row r="977" spans="1:14" ht="15" customHeight="1" x14ac:dyDescent="0.25">
      <c r="A977" s="565"/>
      <c r="B977" s="570"/>
      <c r="C977" s="571"/>
      <c r="D977" s="571"/>
      <c r="E977" s="571"/>
      <c r="F977" s="571"/>
      <c r="G977" s="571"/>
      <c r="H977" s="571"/>
      <c r="I977" s="571"/>
      <c r="J977" s="571"/>
      <c r="K977" s="571"/>
      <c r="L977" s="571"/>
      <c r="M977" s="572"/>
      <c r="N977" s="574"/>
    </row>
    <row r="978" spans="1:14" ht="15" customHeight="1" x14ac:dyDescent="0.25">
      <c r="A978" s="565"/>
      <c r="B978" s="570"/>
      <c r="C978" s="571"/>
      <c r="D978" s="571"/>
      <c r="E978" s="571"/>
      <c r="F978" s="571"/>
      <c r="G978" s="571"/>
      <c r="H978" s="571"/>
      <c r="I978" s="571"/>
      <c r="J978" s="571"/>
      <c r="K978" s="571"/>
      <c r="L978" s="571"/>
      <c r="M978" s="572"/>
      <c r="N978" s="574"/>
    </row>
    <row r="979" spans="1:14" ht="15" customHeight="1" x14ac:dyDescent="0.25">
      <c r="A979" s="565"/>
      <c r="B979" s="570"/>
      <c r="C979" s="571"/>
      <c r="D979" s="571"/>
      <c r="E979" s="571"/>
      <c r="F979" s="571"/>
      <c r="G979" s="571"/>
      <c r="H979" s="571"/>
      <c r="I979" s="571"/>
      <c r="J979" s="571"/>
      <c r="K979" s="571"/>
      <c r="L979" s="571"/>
      <c r="M979" s="572"/>
      <c r="N979" s="574"/>
    </row>
    <row r="980" spans="1:14" ht="15" customHeight="1" x14ac:dyDescent="0.25">
      <c r="A980" s="565"/>
      <c r="B980" s="570"/>
      <c r="C980" s="571"/>
      <c r="D980" s="571"/>
      <c r="E980" s="571"/>
      <c r="F980" s="571"/>
      <c r="G980" s="571"/>
      <c r="H980" s="571"/>
      <c r="I980" s="571"/>
      <c r="J980" s="571"/>
      <c r="K980" s="571"/>
      <c r="L980" s="571"/>
      <c r="M980" s="572"/>
      <c r="N980" s="574"/>
    </row>
    <row r="981" spans="1:14" ht="15" customHeight="1" x14ac:dyDescent="0.25">
      <c r="A981" s="565"/>
      <c r="B981" s="570"/>
      <c r="C981" s="571"/>
      <c r="D981" s="571"/>
      <c r="E981" s="571"/>
      <c r="F981" s="571"/>
      <c r="G981" s="571"/>
      <c r="H981" s="571"/>
      <c r="I981" s="571"/>
      <c r="J981" s="571"/>
      <c r="K981" s="571"/>
      <c r="L981" s="571"/>
      <c r="M981" s="572"/>
      <c r="N981" s="574"/>
    </row>
    <row r="982" spans="1:14" ht="15" customHeight="1" x14ac:dyDescent="0.25">
      <c r="A982" s="565"/>
      <c r="B982" s="570"/>
      <c r="C982" s="571"/>
      <c r="D982" s="571"/>
      <c r="E982" s="571"/>
      <c r="F982" s="571"/>
      <c r="G982" s="571"/>
      <c r="H982" s="571"/>
      <c r="I982" s="571"/>
      <c r="J982" s="571"/>
      <c r="K982" s="571"/>
      <c r="L982" s="571"/>
      <c r="M982" s="572"/>
      <c r="N982" s="574"/>
    </row>
    <row r="983" spans="1:14" ht="15" customHeight="1" x14ac:dyDescent="0.25">
      <c r="A983" s="565"/>
      <c r="B983" s="570"/>
      <c r="C983" s="571"/>
      <c r="D983" s="571"/>
      <c r="E983" s="571"/>
      <c r="F983" s="571"/>
      <c r="G983" s="571"/>
      <c r="H983" s="571"/>
      <c r="I983" s="571"/>
      <c r="J983" s="571"/>
      <c r="K983" s="571"/>
      <c r="L983" s="571"/>
      <c r="M983" s="572"/>
      <c r="N983" s="574"/>
    </row>
    <row r="984" spans="1:14" ht="15" customHeight="1" x14ac:dyDescent="0.25">
      <c r="A984" s="565"/>
      <c r="B984" s="570"/>
      <c r="C984" s="571"/>
      <c r="D984" s="571"/>
      <c r="E984" s="571"/>
      <c r="F984" s="571"/>
      <c r="G984" s="571"/>
      <c r="H984" s="571"/>
      <c r="I984" s="571"/>
      <c r="J984" s="571"/>
      <c r="K984" s="571"/>
      <c r="L984" s="571"/>
      <c r="M984" s="572"/>
      <c r="N984" s="574"/>
    </row>
    <row r="985" spans="1:14" ht="15" customHeight="1" x14ac:dyDescent="0.25">
      <c r="A985" s="565"/>
      <c r="B985" s="570"/>
      <c r="C985" s="571"/>
      <c r="D985" s="571"/>
      <c r="E985" s="571"/>
      <c r="F985" s="571"/>
      <c r="G985" s="571"/>
      <c r="H985" s="571"/>
      <c r="I985" s="571"/>
      <c r="J985" s="571"/>
      <c r="K985" s="571"/>
      <c r="L985" s="571"/>
      <c r="M985" s="572"/>
      <c r="N985" s="574"/>
    </row>
    <row r="986" spans="1:14" ht="15" customHeight="1" x14ac:dyDescent="0.25">
      <c r="A986" s="565"/>
      <c r="B986" s="570"/>
      <c r="C986" s="571"/>
      <c r="D986" s="571"/>
      <c r="E986" s="571"/>
      <c r="F986" s="571"/>
      <c r="G986" s="571"/>
      <c r="H986" s="571"/>
      <c r="I986" s="571"/>
      <c r="J986" s="571"/>
      <c r="K986" s="571"/>
      <c r="L986" s="571"/>
      <c r="M986" s="572"/>
      <c r="N986" s="574"/>
    </row>
    <row r="987" spans="1:14" ht="15" customHeight="1" x14ac:dyDescent="0.25">
      <c r="A987" s="565"/>
      <c r="B987" s="570"/>
      <c r="C987" s="571"/>
      <c r="D987" s="571"/>
      <c r="E987" s="571"/>
      <c r="F987" s="571"/>
      <c r="G987" s="571"/>
      <c r="H987" s="571"/>
      <c r="I987" s="571"/>
      <c r="J987" s="571"/>
      <c r="K987" s="571"/>
      <c r="L987" s="571"/>
      <c r="M987" s="572"/>
      <c r="N987" s="574"/>
    </row>
    <row r="988" spans="1:14" ht="15" customHeight="1" x14ac:dyDescent="0.25">
      <c r="A988" s="565"/>
      <c r="B988" s="570"/>
      <c r="C988" s="571"/>
      <c r="D988" s="571"/>
      <c r="E988" s="571"/>
      <c r="F988" s="571"/>
      <c r="G988" s="571"/>
      <c r="H988" s="571"/>
      <c r="I988" s="571"/>
      <c r="J988" s="571"/>
      <c r="K988" s="571"/>
      <c r="L988" s="571"/>
      <c r="M988" s="572"/>
      <c r="N988" s="574"/>
    </row>
    <row r="989" spans="1:14" ht="15" customHeight="1" x14ac:dyDescent="0.25">
      <c r="A989" s="565"/>
      <c r="B989" s="570"/>
      <c r="C989" s="571"/>
      <c r="D989" s="571"/>
      <c r="E989" s="571"/>
      <c r="F989" s="571"/>
      <c r="G989" s="571"/>
      <c r="H989" s="571"/>
      <c r="I989" s="571"/>
      <c r="J989" s="571"/>
      <c r="K989" s="571"/>
      <c r="L989" s="571"/>
      <c r="M989" s="572"/>
      <c r="N989" s="574"/>
    </row>
    <row r="990" spans="1:14" ht="15" customHeight="1" x14ac:dyDescent="0.25">
      <c r="A990" s="565"/>
      <c r="B990" s="570"/>
      <c r="C990" s="571"/>
      <c r="D990" s="571"/>
      <c r="E990" s="571"/>
      <c r="F990" s="571"/>
      <c r="G990" s="571"/>
      <c r="H990" s="571"/>
      <c r="I990" s="571"/>
      <c r="J990" s="571"/>
      <c r="K990" s="571"/>
      <c r="L990" s="571"/>
      <c r="M990" s="572"/>
      <c r="N990" s="574"/>
    </row>
    <row r="991" spans="1:14" ht="15" customHeight="1" x14ac:dyDescent="0.25">
      <c r="A991" s="565"/>
      <c r="B991" s="570"/>
      <c r="C991" s="571"/>
      <c r="D991" s="571"/>
      <c r="E991" s="571"/>
      <c r="F991" s="571"/>
      <c r="G991" s="571"/>
      <c r="H991" s="571"/>
      <c r="I991" s="571"/>
      <c r="J991" s="571"/>
      <c r="K991" s="571"/>
      <c r="L991" s="571"/>
      <c r="M991" s="572"/>
      <c r="N991" s="574"/>
    </row>
    <row r="992" spans="1:14" ht="15" customHeight="1" x14ac:dyDescent="0.25">
      <c r="A992" s="565"/>
      <c r="B992" s="570"/>
      <c r="C992" s="571"/>
      <c r="D992" s="571"/>
      <c r="E992" s="571"/>
      <c r="F992" s="571"/>
      <c r="G992" s="571"/>
      <c r="H992" s="571"/>
      <c r="I992" s="571"/>
      <c r="J992" s="571"/>
      <c r="K992" s="571"/>
      <c r="L992" s="571"/>
      <c r="M992" s="572"/>
      <c r="N992" s="574"/>
    </row>
    <row r="993" spans="1:14" ht="15.75" customHeight="1" thickBot="1" x14ac:dyDescent="0.3">
      <c r="A993" s="566"/>
      <c r="B993" s="596"/>
      <c r="C993" s="597"/>
      <c r="D993" s="597"/>
      <c r="E993" s="597"/>
      <c r="F993" s="597"/>
      <c r="G993" s="597"/>
      <c r="H993" s="597"/>
      <c r="I993" s="597"/>
      <c r="J993" s="597"/>
      <c r="K993" s="597"/>
      <c r="L993" s="597"/>
      <c r="M993" s="598"/>
      <c r="N993" s="575"/>
    </row>
    <row r="994" spans="1:14" ht="15" customHeight="1" x14ac:dyDescent="0.25">
      <c r="A994" s="564">
        <v>44</v>
      </c>
      <c r="B994" s="584"/>
      <c r="C994" s="571"/>
      <c r="D994" s="571"/>
      <c r="E994" s="571"/>
      <c r="F994" s="571"/>
      <c r="G994" s="571"/>
      <c r="H994" s="571"/>
      <c r="I994" s="571"/>
      <c r="J994" s="571"/>
      <c r="K994" s="571"/>
      <c r="L994" s="571"/>
      <c r="M994" s="571"/>
      <c r="N994" s="573" t="str">
        <f>VLOOKUP(A994,'LISTA DE OFERENTES'!$A$4:$B$70,2,FALSE)</f>
        <v>CONSORCIO PROMYM-KA</v>
      </c>
    </row>
    <row r="995" spans="1:14" ht="15" customHeight="1" x14ac:dyDescent="0.25">
      <c r="A995" s="565"/>
      <c r="B995" s="579"/>
      <c r="C995" s="571"/>
      <c r="D995" s="571"/>
      <c r="E995" s="571"/>
      <c r="F995" s="571"/>
      <c r="G995" s="571"/>
      <c r="H995" s="571"/>
      <c r="I995" s="571"/>
      <c r="J995" s="571"/>
      <c r="K995" s="571"/>
      <c r="L995" s="571"/>
      <c r="M995" s="571"/>
      <c r="N995" s="574"/>
    </row>
    <row r="996" spans="1:14" ht="15" customHeight="1" x14ac:dyDescent="0.25">
      <c r="A996" s="565"/>
      <c r="B996" s="579"/>
      <c r="C996" s="571"/>
      <c r="D996" s="571"/>
      <c r="E996" s="571"/>
      <c r="F996" s="571"/>
      <c r="G996" s="571"/>
      <c r="H996" s="571"/>
      <c r="I996" s="571"/>
      <c r="J996" s="571"/>
      <c r="K996" s="571"/>
      <c r="L996" s="571"/>
      <c r="M996" s="571"/>
      <c r="N996" s="574"/>
    </row>
    <row r="997" spans="1:14" ht="15" customHeight="1" x14ac:dyDescent="0.25">
      <c r="A997" s="565"/>
      <c r="B997" s="579"/>
      <c r="C997" s="571"/>
      <c r="D997" s="571"/>
      <c r="E997" s="571"/>
      <c r="F997" s="571"/>
      <c r="G997" s="571"/>
      <c r="H997" s="571"/>
      <c r="I997" s="571"/>
      <c r="J997" s="571"/>
      <c r="K997" s="571"/>
      <c r="L997" s="571"/>
      <c r="M997" s="571"/>
      <c r="N997" s="574"/>
    </row>
    <row r="998" spans="1:14" ht="15" customHeight="1" x14ac:dyDescent="0.25">
      <c r="A998" s="565"/>
      <c r="B998" s="579"/>
      <c r="C998" s="571"/>
      <c r="D998" s="571"/>
      <c r="E998" s="571"/>
      <c r="F998" s="571"/>
      <c r="G998" s="571"/>
      <c r="H998" s="571"/>
      <c r="I998" s="571"/>
      <c r="J998" s="571"/>
      <c r="K998" s="571"/>
      <c r="L998" s="571"/>
      <c r="M998" s="571"/>
      <c r="N998" s="574"/>
    </row>
    <row r="999" spans="1:14" ht="15" customHeight="1" x14ac:dyDescent="0.25">
      <c r="A999" s="565"/>
      <c r="B999" s="579"/>
      <c r="C999" s="571"/>
      <c r="D999" s="571"/>
      <c r="E999" s="571"/>
      <c r="F999" s="571"/>
      <c r="G999" s="571"/>
      <c r="H999" s="571"/>
      <c r="I999" s="571"/>
      <c r="J999" s="571"/>
      <c r="K999" s="571"/>
      <c r="L999" s="571"/>
      <c r="M999" s="571"/>
      <c r="N999" s="574"/>
    </row>
    <row r="1000" spans="1:14" ht="15" customHeight="1" x14ac:dyDescent="0.25">
      <c r="A1000" s="565"/>
      <c r="B1000" s="579"/>
      <c r="C1000" s="571"/>
      <c r="D1000" s="571"/>
      <c r="E1000" s="571"/>
      <c r="F1000" s="571"/>
      <c r="G1000" s="571"/>
      <c r="H1000" s="571"/>
      <c r="I1000" s="571"/>
      <c r="J1000" s="571"/>
      <c r="K1000" s="571"/>
      <c r="L1000" s="571"/>
      <c r="M1000" s="571"/>
      <c r="N1000" s="574"/>
    </row>
    <row r="1001" spans="1:14" ht="15" customHeight="1" x14ac:dyDescent="0.25">
      <c r="A1001" s="565"/>
      <c r="B1001" s="579"/>
      <c r="C1001" s="571"/>
      <c r="D1001" s="571"/>
      <c r="E1001" s="571"/>
      <c r="F1001" s="571"/>
      <c r="G1001" s="571"/>
      <c r="H1001" s="571"/>
      <c r="I1001" s="571"/>
      <c r="J1001" s="571"/>
      <c r="K1001" s="571"/>
      <c r="L1001" s="571"/>
      <c r="M1001" s="571"/>
      <c r="N1001" s="574"/>
    </row>
    <row r="1002" spans="1:14" ht="15" customHeight="1" x14ac:dyDescent="0.25">
      <c r="A1002" s="565"/>
      <c r="B1002" s="579"/>
      <c r="C1002" s="571"/>
      <c r="D1002" s="571"/>
      <c r="E1002" s="571"/>
      <c r="F1002" s="571"/>
      <c r="G1002" s="571"/>
      <c r="H1002" s="571"/>
      <c r="I1002" s="571"/>
      <c r="J1002" s="571"/>
      <c r="K1002" s="571"/>
      <c r="L1002" s="571"/>
      <c r="M1002" s="571"/>
      <c r="N1002" s="574"/>
    </row>
    <row r="1003" spans="1:14" ht="15" customHeight="1" x14ac:dyDescent="0.25">
      <c r="A1003" s="565"/>
      <c r="B1003" s="579"/>
      <c r="C1003" s="571"/>
      <c r="D1003" s="571"/>
      <c r="E1003" s="571"/>
      <c r="F1003" s="571"/>
      <c r="G1003" s="571"/>
      <c r="H1003" s="571"/>
      <c r="I1003" s="571"/>
      <c r="J1003" s="571"/>
      <c r="K1003" s="571"/>
      <c r="L1003" s="571"/>
      <c r="M1003" s="571"/>
      <c r="N1003" s="574"/>
    </row>
    <row r="1004" spans="1:14" ht="15" customHeight="1" x14ac:dyDescent="0.25">
      <c r="A1004" s="565"/>
      <c r="B1004" s="579"/>
      <c r="C1004" s="571"/>
      <c r="D1004" s="571"/>
      <c r="E1004" s="571"/>
      <c r="F1004" s="571"/>
      <c r="G1004" s="571"/>
      <c r="H1004" s="571"/>
      <c r="I1004" s="571"/>
      <c r="J1004" s="571"/>
      <c r="K1004" s="571"/>
      <c r="L1004" s="571"/>
      <c r="M1004" s="571"/>
      <c r="N1004" s="574"/>
    </row>
    <row r="1005" spans="1:14" ht="15" customHeight="1" x14ac:dyDescent="0.25">
      <c r="A1005" s="565"/>
      <c r="B1005" s="579"/>
      <c r="C1005" s="571"/>
      <c r="D1005" s="571"/>
      <c r="E1005" s="571"/>
      <c r="F1005" s="571"/>
      <c r="G1005" s="571"/>
      <c r="H1005" s="571"/>
      <c r="I1005" s="571"/>
      <c r="J1005" s="571"/>
      <c r="K1005" s="571"/>
      <c r="L1005" s="571"/>
      <c r="M1005" s="571"/>
      <c r="N1005" s="574"/>
    </row>
    <row r="1006" spans="1:14" ht="15" customHeight="1" x14ac:dyDescent="0.25">
      <c r="A1006" s="565"/>
      <c r="B1006" s="579"/>
      <c r="C1006" s="571"/>
      <c r="D1006" s="571"/>
      <c r="E1006" s="571"/>
      <c r="F1006" s="571"/>
      <c r="G1006" s="571"/>
      <c r="H1006" s="571"/>
      <c r="I1006" s="571"/>
      <c r="J1006" s="571"/>
      <c r="K1006" s="571"/>
      <c r="L1006" s="571"/>
      <c r="M1006" s="571"/>
      <c r="N1006" s="574"/>
    </row>
    <row r="1007" spans="1:14" ht="15" customHeight="1" x14ac:dyDescent="0.25">
      <c r="A1007" s="565"/>
      <c r="B1007" s="579"/>
      <c r="C1007" s="571"/>
      <c r="D1007" s="571"/>
      <c r="E1007" s="571"/>
      <c r="F1007" s="571"/>
      <c r="G1007" s="571"/>
      <c r="H1007" s="571"/>
      <c r="I1007" s="571"/>
      <c r="J1007" s="571"/>
      <c r="K1007" s="571"/>
      <c r="L1007" s="571"/>
      <c r="M1007" s="571"/>
      <c r="N1007" s="574"/>
    </row>
    <row r="1008" spans="1:14" ht="15" customHeight="1" x14ac:dyDescent="0.25">
      <c r="A1008" s="565"/>
      <c r="B1008" s="579"/>
      <c r="C1008" s="571"/>
      <c r="D1008" s="571"/>
      <c r="E1008" s="571"/>
      <c r="F1008" s="571"/>
      <c r="G1008" s="571"/>
      <c r="H1008" s="571"/>
      <c r="I1008" s="571"/>
      <c r="J1008" s="571"/>
      <c r="K1008" s="571"/>
      <c r="L1008" s="571"/>
      <c r="M1008" s="571"/>
      <c r="N1008" s="574"/>
    </row>
    <row r="1009" spans="1:14" ht="15" customHeight="1" x14ac:dyDescent="0.25">
      <c r="A1009" s="565"/>
      <c r="B1009" s="579"/>
      <c r="C1009" s="571"/>
      <c r="D1009" s="571"/>
      <c r="E1009" s="571"/>
      <c r="F1009" s="571"/>
      <c r="G1009" s="571"/>
      <c r="H1009" s="571"/>
      <c r="I1009" s="571"/>
      <c r="J1009" s="571"/>
      <c r="K1009" s="571"/>
      <c r="L1009" s="571"/>
      <c r="M1009" s="571"/>
      <c r="N1009" s="574"/>
    </row>
    <row r="1010" spans="1:14" ht="15" customHeight="1" x14ac:dyDescent="0.25">
      <c r="A1010" s="565"/>
      <c r="B1010" s="579"/>
      <c r="C1010" s="571"/>
      <c r="D1010" s="571"/>
      <c r="E1010" s="571"/>
      <c r="F1010" s="571"/>
      <c r="G1010" s="571"/>
      <c r="H1010" s="571"/>
      <c r="I1010" s="571"/>
      <c r="J1010" s="571"/>
      <c r="K1010" s="571"/>
      <c r="L1010" s="571"/>
      <c r="M1010" s="571"/>
      <c r="N1010" s="574"/>
    </row>
    <row r="1011" spans="1:14" ht="15" customHeight="1" x14ac:dyDescent="0.25">
      <c r="A1011" s="565"/>
      <c r="B1011" s="579"/>
      <c r="C1011" s="571"/>
      <c r="D1011" s="571"/>
      <c r="E1011" s="571"/>
      <c r="F1011" s="571"/>
      <c r="G1011" s="571"/>
      <c r="H1011" s="571"/>
      <c r="I1011" s="571"/>
      <c r="J1011" s="571"/>
      <c r="K1011" s="571"/>
      <c r="L1011" s="571"/>
      <c r="M1011" s="571"/>
      <c r="N1011" s="574"/>
    </row>
    <row r="1012" spans="1:14" ht="15" customHeight="1" x14ac:dyDescent="0.25">
      <c r="A1012" s="565"/>
      <c r="B1012" s="579"/>
      <c r="C1012" s="571"/>
      <c r="D1012" s="571"/>
      <c r="E1012" s="571"/>
      <c r="F1012" s="571"/>
      <c r="G1012" s="571"/>
      <c r="H1012" s="571"/>
      <c r="I1012" s="571"/>
      <c r="J1012" s="571"/>
      <c r="K1012" s="571"/>
      <c r="L1012" s="571"/>
      <c r="M1012" s="571"/>
      <c r="N1012" s="574"/>
    </row>
    <row r="1013" spans="1:14" ht="15" customHeight="1" x14ac:dyDescent="0.25">
      <c r="A1013" s="565"/>
      <c r="B1013" s="579"/>
      <c r="C1013" s="571"/>
      <c r="D1013" s="571"/>
      <c r="E1013" s="571"/>
      <c r="F1013" s="571"/>
      <c r="G1013" s="571"/>
      <c r="H1013" s="571"/>
      <c r="I1013" s="571"/>
      <c r="J1013" s="571"/>
      <c r="K1013" s="571"/>
      <c r="L1013" s="571"/>
      <c r="M1013" s="571"/>
      <c r="N1013" s="574"/>
    </row>
    <row r="1014" spans="1:14" ht="15" customHeight="1" x14ac:dyDescent="0.25">
      <c r="A1014" s="565"/>
      <c r="B1014" s="579"/>
      <c r="C1014" s="571"/>
      <c r="D1014" s="571"/>
      <c r="E1014" s="571"/>
      <c r="F1014" s="571"/>
      <c r="G1014" s="571"/>
      <c r="H1014" s="571"/>
      <c r="I1014" s="571"/>
      <c r="J1014" s="571"/>
      <c r="K1014" s="571"/>
      <c r="L1014" s="571"/>
      <c r="M1014" s="571"/>
      <c r="N1014" s="574"/>
    </row>
    <row r="1015" spans="1:14" ht="15" customHeight="1" x14ac:dyDescent="0.25">
      <c r="A1015" s="565"/>
      <c r="B1015" s="579"/>
      <c r="C1015" s="571"/>
      <c r="D1015" s="571"/>
      <c r="E1015" s="571"/>
      <c r="F1015" s="571"/>
      <c r="G1015" s="571"/>
      <c r="H1015" s="571"/>
      <c r="I1015" s="571"/>
      <c r="J1015" s="571"/>
      <c r="K1015" s="571"/>
      <c r="L1015" s="571"/>
      <c r="M1015" s="571"/>
      <c r="N1015" s="574"/>
    </row>
    <row r="1016" spans="1:14" ht="15.75" customHeight="1" thickBot="1" x14ac:dyDescent="0.3">
      <c r="A1016" s="566"/>
      <c r="B1016" s="579"/>
      <c r="C1016" s="571"/>
      <c r="D1016" s="571"/>
      <c r="E1016" s="571"/>
      <c r="F1016" s="571"/>
      <c r="G1016" s="571"/>
      <c r="H1016" s="571"/>
      <c r="I1016" s="571"/>
      <c r="J1016" s="571"/>
      <c r="K1016" s="571"/>
      <c r="L1016" s="571"/>
      <c r="M1016" s="571"/>
      <c r="N1016" s="575"/>
    </row>
    <row r="1017" spans="1:14" ht="15" customHeight="1" x14ac:dyDescent="0.25">
      <c r="A1017" s="564">
        <v>45</v>
      </c>
      <c r="B1017" s="585"/>
      <c r="C1017" s="568"/>
      <c r="D1017" s="568"/>
      <c r="E1017" s="568"/>
      <c r="F1017" s="568"/>
      <c r="G1017" s="568"/>
      <c r="H1017" s="568"/>
      <c r="I1017" s="568"/>
      <c r="J1017" s="568"/>
      <c r="K1017" s="568"/>
      <c r="L1017" s="568"/>
      <c r="M1017" s="569"/>
      <c r="N1017" s="573" t="str">
        <f>VLOOKUP(A1017,'LISTA DE OFERENTES'!$A$4:$B$70,2,FALSE)</f>
        <v>CONSORCIO GUATAPURI</v>
      </c>
    </row>
    <row r="1018" spans="1:14" ht="15" customHeight="1" x14ac:dyDescent="0.25">
      <c r="A1018" s="565"/>
      <c r="B1018" s="570"/>
      <c r="C1018" s="571"/>
      <c r="D1018" s="571"/>
      <c r="E1018" s="571"/>
      <c r="F1018" s="571"/>
      <c r="G1018" s="571"/>
      <c r="H1018" s="571"/>
      <c r="I1018" s="571"/>
      <c r="J1018" s="571"/>
      <c r="K1018" s="571"/>
      <c r="L1018" s="571"/>
      <c r="M1018" s="572"/>
      <c r="N1018" s="574"/>
    </row>
    <row r="1019" spans="1:14" ht="15" customHeight="1" x14ac:dyDescent="0.25">
      <c r="A1019" s="565"/>
      <c r="B1019" s="570"/>
      <c r="C1019" s="571"/>
      <c r="D1019" s="571"/>
      <c r="E1019" s="571"/>
      <c r="F1019" s="571"/>
      <c r="G1019" s="571"/>
      <c r="H1019" s="571"/>
      <c r="I1019" s="571"/>
      <c r="J1019" s="571"/>
      <c r="K1019" s="571"/>
      <c r="L1019" s="571"/>
      <c r="M1019" s="572"/>
      <c r="N1019" s="574"/>
    </row>
    <row r="1020" spans="1:14" ht="15" customHeight="1" x14ac:dyDescent="0.25">
      <c r="A1020" s="565"/>
      <c r="B1020" s="570"/>
      <c r="C1020" s="571"/>
      <c r="D1020" s="571"/>
      <c r="E1020" s="571"/>
      <c r="F1020" s="571"/>
      <c r="G1020" s="571"/>
      <c r="H1020" s="571"/>
      <c r="I1020" s="571"/>
      <c r="J1020" s="571"/>
      <c r="K1020" s="571"/>
      <c r="L1020" s="571"/>
      <c r="M1020" s="572"/>
      <c r="N1020" s="574"/>
    </row>
    <row r="1021" spans="1:14" ht="15" customHeight="1" x14ac:dyDescent="0.25">
      <c r="A1021" s="565"/>
      <c r="B1021" s="570"/>
      <c r="C1021" s="571"/>
      <c r="D1021" s="571"/>
      <c r="E1021" s="571"/>
      <c r="F1021" s="571"/>
      <c r="G1021" s="571"/>
      <c r="H1021" s="571"/>
      <c r="I1021" s="571"/>
      <c r="J1021" s="571"/>
      <c r="K1021" s="571"/>
      <c r="L1021" s="571"/>
      <c r="M1021" s="572"/>
      <c r="N1021" s="574"/>
    </row>
    <row r="1022" spans="1:14" ht="15" customHeight="1" x14ac:dyDescent="0.25">
      <c r="A1022" s="565"/>
      <c r="B1022" s="570"/>
      <c r="C1022" s="571"/>
      <c r="D1022" s="571"/>
      <c r="E1022" s="571"/>
      <c r="F1022" s="571"/>
      <c r="G1022" s="571"/>
      <c r="H1022" s="571"/>
      <c r="I1022" s="571"/>
      <c r="J1022" s="571"/>
      <c r="K1022" s="571"/>
      <c r="L1022" s="571"/>
      <c r="M1022" s="572"/>
      <c r="N1022" s="574"/>
    </row>
    <row r="1023" spans="1:14" ht="15" customHeight="1" x14ac:dyDescent="0.25">
      <c r="A1023" s="565"/>
      <c r="B1023" s="570"/>
      <c r="C1023" s="571"/>
      <c r="D1023" s="571"/>
      <c r="E1023" s="571"/>
      <c r="F1023" s="571"/>
      <c r="G1023" s="571"/>
      <c r="H1023" s="571"/>
      <c r="I1023" s="571"/>
      <c r="J1023" s="571"/>
      <c r="K1023" s="571"/>
      <c r="L1023" s="571"/>
      <c r="M1023" s="572"/>
      <c r="N1023" s="574"/>
    </row>
    <row r="1024" spans="1:14" ht="15" customHeight="1" x14ac:dyDescent="0.25">
      <c r="A1024" s="565"/>
      <c r="B1024" s="570"/>
      <c r="C1024" s="571"/>
      <c r="D1024" s="571"/>
      <c r="E1024" s="571"/>
      <c r="F1024" s="571"/>
      <c r="G1024" s="571"/>
      <c r="H1024" s="571"/>
      <c r="I1024" s="571"/>
      <c r="J1024" s="571"/>
      <c r="K1024" s="571"/>
      <c r="L1024" s="571"/>
      <c r="M1024" s="572"/>
      <c r="N1024" s="574"/>
    </row>
    <row r="1025" spans="1:14" ht="15" customHeight="1" x14ac:dyDescent="0.25">
      <c r="A1025" s="565"/>
      <c r="B1025" s="570"/>
      <c r="C1025" s="571"/>
      <c r="D1025" s="571"/>
      <c r="E1025" s="571"/>
      <c r="F1025" s="571"/>
      <c r="G1025" s="571"/>
      <c r="H1025" s="571"/>
      <c r="I1025" s="571"/>
      <c r="J1025" s="571"/>
      <c r="K1025" s="571"/>
      <c r="L1025" s="571"/>
      <c r="M1025" s="572"/>
      <c r="N1025" s="574"/>
    </row>
    <row r="1026" spans="1:14" ht="15" customHeight="1" x14ac:dyDescent="0.25">
      <c r="A1026" s="565"/>
      <c r="B1026" s="570"/>
      <c r="C1026" s="571"/>
      <c r="D1026" s="571"/>
      <c r="E1026" s="571"/>
      <c r="F1026" s="571"/>
      <c r="G1026" s="571"/>
      <c r="H1026" s="571"/>
      <c r="I1026" s="571"/>
      <c r="J1026" s="571"/>
      <c r="K1026" s="571"/>
      <c r="L1026" s="571"/>
      <c r="M1026" s="572"/>
      <c r="N1026" s="574"/>
    </row>
    <row r="1027" spans="1:14" ht="15" customHeight="1" x14ac:dyDescent="0.25">
      <c r="A1027" s="565"/>
      <c r="B1027" s="570"/>
      <c r="C1027" s="571"/>
      <c r="D1027" s="571"/>
      <c r="E1027" s="571"/>
      <c r="F1027" s="571"/>
      <c r="G1027" s="571"/>
      <c r="H1027" s="571"/>
      <c r="I1027" s="571"/>
      <c r="J1027" s="571"/>
      <c r="K1027" s="571"/>
      <c r="L1027" s="571"/>
      <c r="M1027" s="572"/>
      <c r="N1027" s="574"/>
    </row>
    <row r="1028" spans="1:14" ht="15" customHeight="1" x14ac:dyDescent="0.25">
      <c r="A1028" s="565"/>
      <c r="B1028" s="570"/>
      <c r="C1028" s="571"/>
      <c r="D1028" s="571"/>
      <c r="E1028" s="571"/>
      <c r="F1028" s="571"/>
      <c r="G1028" s="571"/>
      <c r="H1028" s="571"/>
      <c r="I1028" s="571"/>
      <c r="J1028" s="571"/>
      <c r="K1028" s="571"/>
      <c r="L1028" s="571"/>
      <c r="M1028" s="572"/>
      <c r="N1028" s="574"/>
    </row>
    <row r="1029" spans="1:14" ht="15" customHeight="1" x14ac:dyDescent="0.25">
      <c r="A1029" s="565"/>
      <c r="B1029" s="570"/>
      <c r="C1029" s="571"/>
      <c r="D1029" s="571"/>
      <c r="E1029" s="571"/>
      <c r="F1029" s="571"/>
      <c r="G1029" s="571"/>
      <c r="H1029" s="571"/>
      <c r="I1029" s="571"/>
      <c r="J1029" s="571"/>
      <c r="K1029" s="571"/>
      <c r="L1029" s="571"/>
      <c r="M1029" s="572"/>
      <c r="N1029" s="574"/>
    </row>
    <row r="1030" spans="1:14" ht="15" customHeight="1" x14ac:dyDescent="0.25">
      <c r="A1030" s="565"/>
      <c r="B1030" s="570"/>
      <c r="C1030" s="571"/>
      <c r="D1030" s="571"/>
      <c r="E1030" s="571"/>
      <c r="F1030" s="571"/>
      <c r="G1030" s="571"/>
      <c r="H1030" s="571"/>
      <c r="I1030" s="571"/>
      <c r="J1030" s="571"/>
      <c r="K1030" s="571"/>
      <c r="L1030" s="571"/>
      <c r="M1030" s="572"/>
      <c r="N1030" s="574"/>
    </row>
    <row r="1031" spans="1:14" ht="15" customHeight="1" x14ac:dyDescent="0.25">
      <c r="A1031" s="565"/>
      <c r="B1031" s="570"/>
      <c r="C1031" s="571"/>
      <c r="D1031" s="571"/>
      <c r="E1031" s="571"/>
      <c r="F1031" s="571"/>
      <c r="G1031" s="571"/>
      <c r="H1031" s="571"/>
      <c r="I1031" s="571"/>
      <c r="J1031" s="571"/>
      <c r="K1031" s="571"/>
      <c r="L1031" s="571"/>
      <c r="M1031" s="572"/>
      <c r="N1031" s="574"/>
    </row>
    <row r="1032" spans="1:14" ht="15" customHeight="1" x14ac:dyDescent="0.25">
      <c r="A1032" s="565"/>
      <c r="B1032" s="570"/>
      <c r="C1032" s="571"/>
      <c r="D1032" s="571"/>
      <c r="E1032" s="571"/>
      <c r="F1032" s="571"/>
      <c r="G1032" s="571"/>
      <c r="H1032" s="571"/>
      <c r="I1032" s="571"/>
      <c r="J1032" s="571"/>
      <c r="K1032" s="571"/>
      <c r="L1032" s="571"/>
      <c r="M1032" s="572"/>
      <c r="N1032" s="574"/>
    </row>
    <row r="1033" spans="1:14" ht="15" customHeight="1" x14ac:dyDescent="0.25">
      <c r="A1033" s="565"/>
      <c r="B1033" s="570"/>
      <c r="C1033" s="571"/>
      <c r="D1033" s="571"/>
      <c r="E1033" s="571"/>
      <c r="F1033" s="571"/>
      <c r="G1033" s="571"/>
      <c r="H1033" s="571"/>
      <c r="I1033" s="571"/>
      <c r="J1033" s="571"/>
      <c r="K1033" s="571"/>
      <c r="L1033" s="571"/>
      <c r="M1033" s="572"/>
      <c r="N1033" s="574"/>
    </row>
    <row r="1034" spans="1:14" ht="15" customHeight="1" x14ac:dyDescent="0.25">
      <c r="A1034" s="565"/>
      <c r="B1034" s="570"/>
      <c r="C1034" s="571"/>
      <c r="D1034" s="571"/>
      <c r="E1034" s="571"/>
      <c r="F1034" s="571"/>
      <c r="G1034" s="571"/>
      <c r="H1034" s="571"/>
      <c r="I1034" s="571"/>
      <c r="J1034" s="571"/>
      <c r="K1034" s="571"/>
      <c r="L1034" s="571"/>
      <c r="M1034" s="572"/>
      <c r="N1034" s="574"/>
    </row>
    <row r="1035" spans="1:14" ht="15" customHeight="1" x14ac:dyDescent="0.25">
      <c r="A1035" s="565"/>
      <c r="B1035" s="570"/>
      <c r="C1035" s="571"/>
      <c r="D1035" s="571"/>
      <c r="E1035" s="571"/>
      <c r="F1035" s="571"/>
      <c r="G1035" s="571"/>
      <c r="H1035" s="571"/>
      <c r="I1035" s="571"/>
      <c r="J1035" s="571"/>
      <c r="K1035" s="571"/>
      <c r="L1035" s="571"/>
      <c r="M1035" s="572"/>
      <c r="N1035" s="574"/>
    </row>
    <row r="1036" spans="1:14" ht="15" customHeight="1" x14ac:dyDescent="0.25">
      <c r="A1036" s="565"/>
      <c r="B1036" s="570"/>
      <c r="C1036" s="571"/>
      <c r="D1036" s="571"/>
      <c r="E1036" s="571"/>
      <c r="F1036" s="571"/>
      <c r="G1036" s="571"/>
      <c r="H1036" s="571"/>
      <c r="I1036" s="571"/>
      <c r="J1036" s="571"/>
      <c r="K1036" s="571"/>
      <c r="L1036" s="571"/>
      <c r="M1036" s="572"/>
      <c r="N1036" s="574"/>
    </row>
    <row r="1037" spans="1:14" ht="15" customHeight="1" x14ac:dyDescent="0.25">
      <c r="A1037" s="565"/>
      <c r="B1037" s="570"/>
      <c r="C1037" s="571"/>
      <c r="D1037" s="571"/>
      <c r="E1037" s="571"/>
      <c r="F1037" s="571"/>
      <c r="G1037" s="571"/>
      <c r="H1037" s="571"/>
      <c r="I1037" s="571"/>
      <c r="J1037" s="571"/>
      <c r="K1037" s="571"/>
      <c r="L1037" s="571"/>
      <c r="M1037" s="572"/>
      <c r="N1037" s="574"/>
    </row>
    <row r="1038" spans="1:14" ht="15" customHeight="1" x14ac:dyDescent="0.25">
      <c r="A1038" s="565"/>
      <c r="B1038" s="570"/>
      <c r="C1038" s="571"/>
      <c r="D1038" s="571"/>
      <c r="E1038" s="571"/>
      <c r="F1038" s="571"/>
      <c r="G1038" s="571"/>
      <c r="H1038" s="571"/>
      <c r="I1038" s="571"/>
      <c r="J1038" s="571"/>
      <c r="K1038" s="571"/>
      <c r="L1038" s="571"/>
      <c r="M1038" s="572"/>
      <c r="N1038" s="574"/>
    </row>
    <row r="1039" spans="1:14" ht="15.75" customHeight="1" thickBot="1" x14ac:dyDescent="0.3">
      <c r="A1039" s="566"/>
      <c r="B1039" s="570"/>
      <c r="C1039" s="571"/>
      <c r="D1039" s="571"/>
      <c r="E1039" s="571"/>
      <c r="F1039" s="571"/>
      <c r="G1039" s="571"/>
      <c r="H1039" s="571"/>
      <c r="I1039" s="571"/>
      <c r="J1039" s="571"/>
      <c r="K1039" s="571"/>
      <c r="L1039" s="571"/>
      <c r="M1039" s="572"/>
      <c r="N1039" s="575"/>
    </row>
    <row r="1040" spans="1:14" ht="15" customHeight="1" x14ac:dyDescent="0.25">
      <c r="A1040" s="564">
        <v>46</v>
      </c>
      <c r="B1040" s="567"/>
      <c r="C1040" s="568"/>
      <c r="D1040" s="568"/>
      <c r="E1040" s="568"/>
      <c r="F1040" s="568"/>
      <c r="G1040" s="568"/>
      <c r="H1040" s="568"/>
      <c r="I1040" s="568"/>
      <c r="J1040" s="568"/>
      <c r="K1040" s="568"/>
      <c r="L1040" s="568"/>
      <c r="M1040" s="569"/>
      <c r="N1040" s="573" t="str">
        <f>VLOOKUP(A1040,'LISTA DE OFERENTES'!$A$4:$B$70,2,FALSE)</f>
        <v>CONSORCIO E&amp;E ENGATIVA 2025</v>
      </c>
    </row>
    <row r="1041" spans="1:14" ht="15" customHeight="1" x14ac:dyDescent="0.25">
      <c r="A1041" s="565"/>
      <c r="B1041" s="570"/>
      <c r="C1041" s="571"/>
      <c r="D1041" s="571"/>
      <c r="E1041" s="571"/>
      <c r="F1041" s="571"/>
      <c r="G1041" s="571"/>
      <c r="H1041" s="571"/>
      <c r="I1041" s="571"/>
      <c r="J1041" s="571"/>
      <c r="K1041" s="571"/>
      <c r="L1041" s="571"/>
      <c r="M1041" s="572"/>
      <c r="N1041" s="574"/>
    </row>
    <row r="1042" spans="1:14" ht="15" customHeight="1" x14ac:dyDescent="0.25">
      <c r="A1042" s="565"/>
      <c r="B1042" s="570"/>
      <c r="C1042" s="571"/>
      <c r="D1042" s="571"/>
      <c r="E1042" s="571"/>
      <c r="F1042" s="571"/>
      <c r="G1042" s="571"/>
      <c r="H1042" s="571"/>
      <c r="I1042" s="571"/>
      <c r="J1042" s="571"/>
      <c r="K1042" s="571"/>
      <c r="L1042" s="571"/>
      <c r="M1042" s="572"/>
      <c r="N1042" s="574"/>
    </row>
    <row r="1043" spans="1:14" ht="15" customHeight="1" x14ac:dyDescent="0.25">
      <c r="A1043" s="565"/>
      <c r="B1043" s="570"/>
      <c r="C1043" s="571"/>
      <c r="D1043" s="571"/>
      <c r="E1043" s="571"/>
      <c r="F1043" s="571"/>
      <c r="G1043" s="571"/>
      <c r="H1043" s="571"/>
      <c r="I1043" s="571"/>
      <c r="J1043" s="571"/>
      <c r="K1043" s="571"/>
      <c r="L1043" s="571"/>
      <c r="M1043" s="572"/>
      <c r="N1043" s="574"/>
    </row>
    <row r="1044" spans="1:14" ht="15" customHeight="1" x14ac:dyDescent="0.25">
      <c r="A1044" s="565"/>
      <c r="B1044" s="570"/>
      <c r="C1044" s="571"/>
      <c r="D1044" s="571"/>
      <c r="E1044" s="571"/>
      <c r="F1044" s="571"/>
      <c r="G1044" s="571"/>
      <c r="H1044" s="571"/>
      <c r="I1044" s="571"/>
      <c r="J1044" s="571"/>
      <c r="K1044" s="571"/>
      <c r="L1044" s="571"/>
      <c r="M1044" s="572"/>
      <c r="N1044" s="574"/>
    </row>
    <row r="1045" spans="1:14" ht="15" customHeight="1" x14ac:dyDescent="0.25">
      <c r="A1045" s="565"/>
      <c r="B1045" s="570"/>
      <c r="C1045" s="571"/>
      <c r="D1045" s="571"/>
      <c r="E1045" s="571"/>
      <c r="F1045" s="571"/>
      <c r="G1045" s="571"/>
      <c r="H1045" s="571"/>
      <c r="I1045" s="571"/>
      <c r="J1045" s="571"/>
      <c r="K1045" s="571"/>
      <c r="L1045" s="571"/>
      <c r="M1045" s="572"/>
      <c r="N1045" s="574"/>
    </row>
    <row r="1046" spans="1:14" ht="15" customHeight="1" x14ac:dyDescent="0.25">
      <c r="A1046" s="565"/>
      <c r="B1046" s="570"/>
      <c r="C1046" s="571"/>
      <c r="D1046" s="571"/>
      <c r="E1046" s="571"/>
      <c r="F1046" s="571"/>
      <c r="G1046" s="571"/>
      <c r="H1046" s="571"/>
      <c r="I1046" s="571"/>
      <c r="J1046" s="571"/>
      <c r="K1046" s="571"/>
      <c r="L1046" s="571"/>
      <c r="M1046" s="572"/>
      <c r="N1046" s="574"/>
    </row>
    <row r="1047" spans="1:14" ht="15" customHeight="1" x14ac:dyDescent="0.25">
      <c r="A1047" s="565"/>
      <c r="B1047" s="570"/>
      <c r="C1047" s="571"/>
      <c r="D1047" s="571"/>
      <c r="E1047" s="571"/>
      <c r="F1047" s="571"/>
      <c r="G1047" s="571"/>
      <c r="H1047" s="571"/>
      <c r="I1047" s="571"/>
      <c r="J1047" s="571"/>
      <c r="K1047" s="571"/>
      <c r="L1047" s="571"/>
      <c r="M1047" s="572"/>
      <c r="N1047" s="574"/>
    </row>
    <row r="1048" spans="1:14" ht="15" customHeight="1" x14ac:dyDescent="0.25">
      <c r="A1048" s="565"/>
      <c r="B1048" s="570"/>
      <c r="C1048" s="571"/>
      <c r="D1048" s="571"/>
      <c r="E1048" s="571"/>
      <c r="F1048" s="571"/>
      <c r="G1048" s="571"/>
      <c r="H1048" s="571"/>
      <c r="I1048" s="571"/>
      <c r="J1048" s="571"/>
      <c r="K1048" s="571"/>
      <c r="L1048" s="571"/>
      <c r="M1048" s="572"/>
      <c r="N1048" s="574"/>
    </row>
    <row r="1049" spans="1:14" ht="15" customHeight="1" x14ac:dyDescent="0.25">
      <c r="A1049" s="565"/>
      <c r="B1049" s="570"/>
      <c r="C1049" s="571"/>
      <c r="D1049" s="571"/>
      <c r="E1049" s="571"/>
      <c r="F1049" s="571"/>
      <c r="G1049" s="571"/>
      <c r="H1049" s="571"/>
      <c r="I1049" s="571"/>
      <c r="J1049" s="571"/>
      <c r="K1049" s="571"/>
      <c r="L1049" s="571"/>
      <c r="M1049" s="572"/>
      <c r="N1049" s="574"/>
    </row>
    <row r="1050" spans="1:14" ht="15" customHeight="1" x14ac:dyDescent="0.25">
      <c r="A1050" s="565"/>
      <c r="B1050" s="570"/>
      <c r="C1050" s="571"/>
      <c r="D1050" s="571"/>
      <c r="E1050" s="571"/>
      <c r="F1050" s="571"/>
      <c r="G1050" s="571"/>
      <c r="H1050" s="571"/>
      <c r="I1050" s="571"/>
      <c r="J1050" s="571"/>
      <c r="K1050" s="571"/>
      <c r="L1050" s="571"/>
      <c r="M1050" s="572"/>
      <c r="N1050" s="574"/>
    </row>
    <row r="1051" spans="1:14" ht="15" customHeight="1" x14ac:dyDescent="0.25">
      <c r="A1051" s="565"/>
      <c r="B1051" s="570"/>
      <c r="C1051" s="571"/>
      <c r="D1051" s="571"/>
      <c r="E1051" s="571"/>
      <c r="F1051" s="571"/>
      <c r="G1051" s="571"/>
      <c r="H1051" s="571"/>
      <c r="I1051" s="571"/>
      <c r="J1051" s="571"/>
      <c r="K1051" s="571"/>
      <c r="L1051" s="571"/>
      <c r="M1051" s="572"/>
      <c r="N1051" s="574"/>
    </row>
    <row r="1052" spans="1:14" ht="15" customHeight="1" x14ac:dyDescent="0.25">
      <c r="A1052" s="565"/>
      <c r="B1052" s="570"/>
      <c r="C1052" s="571"/>
      <c r="D1052" s="571"/>
      <c r="E1052" s="571"/>
      <c r="F1052" s="571"/>
      <c r="G1052" s="571"/>
      <c r="H1052" s="571"/>
      <c r="I1052" s="571"/>
      <c r="J1052" s="571"/>
      <c r="K1052" s="571"/>
      <c r="L1052" s="571"/>
      <c r="M1052" s="572"/>
      <c r="N1052" s="574"/>
    </row>
    <row r="1053" spans="1:14" ht="15" customHeight="1" x14ac:dyDescent="0.25">
      <c r="A1053" s="565"/>
      <c r="B1053" s="570"/>
      <c r="C1053" s="571"/>
      <c r="D1053" s="571"/>
      <c r="E1053" s="571"/>
      <c r="F1053" s="571"/>
      <c r="G1053" s="571"/>
      <c r="H1053" s="571"/>
      <c r="I1053" s="571"/>
      <c r="J1053" s="571"/>
      <c r="K1053" s="571"/>
      <c r="L1053" s="571"/>
      <c r="M1053" s="572"/>
      <c r="N1053" s="574"/>
    </row>
    <row r="1054" spans="1:14" ht="15" customHeight="1" x14ac:dyDescent="0.25">
      <c r="A1054" s="565"/>
      <c r="B1054" s="570"/>
      <c r="C1054" s="571"/>
      <c r="D1054" s="571"/>
      <c r="E1054" s="571"/>
      <c r="F1054" s="571"/>
      <c r="G1054" s="571"/>
      <c r="H1054" s="571"/>
      <c r="I1054" s="571"/>
      <c r="J1054" s="571"/>
      <c r="K1054" s="571"/>
      <c r="L1054" s="571"/>
      <c r="M1054" s="572"/>
      <c r="N1054" s="574"/>
    </row>
    <row r="1055" spans="1:14" ht="15" customHeight="1" x14ac:dyDescent="0.25">
      <c r="A1055" s="565"/>
      <c r="B1055" s="570"/>
      <c r="C1055" s="571"/>
      <c r="D1055" s="571"/>
      <c r="E1055" s="571"/>
      <c r="F1055" s="571"/>
      <c r="G1055" s="571"/>
      <c r="H1055" s="571"/>
      <c r="I1055" s="571"/>
      <c r="J1055" s="571"/>
      <c r="K1055" s="571"/>
      <c r="L1055" s="571"/>
      <c r="M1055" s="572"/>
      <c r="N1055" s="574"/>
    </row>
    <row r="1056" spans="1:14" ht="15" customHeight="1" x14ac:dyDescent="0.25">
      <c r="A1056" s="565"/>
      <c r="B1056" s="570"/>
      <c r="C1056" s="571"/>
      <c r="D1056" s="571"/>
      <c r="E1056" s="571"/>
      <c r="F1056" s="571"/>
      <c r="G1056" s="571"/>
      <c r="H1056" s="571"/>
      <c r="I1056" s="571"/>
      <c r="J1056" s="571"/>
      <c r="K1056" s="571"/>
      <c r="L1056" s="571"/>
      <c r="M1056" s="572"/>
      <c r="N1056" s="574"/>
    </row>
    <row r="1057" spans="1:14" ht="15" customHeight="1" x14ac:dyDescent="0.25">
      <c r="A1057" s="565"/>
      <c r="B1057" s="570"/>
      <c r="C1057" s="571"/>
      <c r="D1057" s="571"/>
      <c r="E1057" s="571"/>
      <c r="F1057" s="571"/>
      <c r="G1057" s="571"/>
      <c r="H1057" s="571"/>
      <c r="I1057" s="571"/>
      <c r="J1057" s="571"/>
      <c r="K1057" s="571"/>
      <c r="L1057" s="571"/>
      <c r="M1057" s="572"/>
      <c r="N1057" s="574"/>
    </row>
    <row r="1058" spans="1:14" ht="15" customHeight="1" x14ac:dyDescent="0.25">
      <c r="A1058" s="565"/>
      <c r="B1058" s="570"/>
      <c r="C1058" s="571"/>
      <c r="D1058" s="571"/>
      <c r="E1058" s="571"/>
      <c r="F1058" s="571"/>
      <c r="G1058" s="571"/>
      <c r="H1058" s="571"/>
      <c r="I1058" s="571"/>
      <c r="J1058" s="571"/>
      <c r="K1058" s="571"/>
      <c r="L1058" s="571"/>
      <c r="M1058" s="572"/>
      <c r="N1058" s="574"/>
    </row>
    <row r="1059" spans="1:14" ht="15" customHeight="1" x14ac:dyDescent="0.25">
      <c r="A1059" s="565"/>
      <c r="B1059" s="570"/>
      <c r="C1059" s="571"/>
      <c r="D1059" s="571"/>
      <c r="E1059" s="571"/>
      <c r="F1059" s="571"/>
      <c r="G1059" s="571"/>
      <c r="H1059" s="571"/>
      <c r="I1059" s="571"/>
      <c r="J1059" s="571"/>
      <c r="K1059" s="571"/>
      <c r="L1059" s="571"/>
      <c r="M1059" s="572"/>
      <c r="N1059" s="574"/>
    </row>
    <row r="1060" spans="1:14" ht="15" customHeight="1" x14ac:dyDescent="0.25">
      <c r="A1060" s="565"/>
      <c r="B1060" s="570"/>
      <c r="C1060" s="571"/>
      <c r="D1060" s="571"/>
      <c r="E1060" s="571"/>
      <c r="F1060" s="571"/>
      <c r="G1060" s="571"/>
      <c r="H1060" s="571"/>
      <c r="I1060" s="571"/>
      <c r="J1060" s="571"/>
      <c r="K1060" s="571"/>
      <c r="L1060" s="571"/>
      <c r="M1060" s="572"/>
      <c r="N1060" s="574"/>
    </row>
    <row r="1061" spans="1:14" ht="15" customHeight="1" x14ac:dyDescent="0.25">
      <c r="A1061" s="565"/>
      <c r="B1061" s="570"/>
      <c r="C1061" s="571"/>
      <c r="D1061" s="571"/>
      <c r="E1061" s="571"/>
      <c r="F1061" s="571"/>
      <c r="G1061" s="571"/>
      <c r="H1061" s="571"/>
      <c r="I1061" s="571"/>
      <c r="J1061" s="571"/>
      <c r="K1061" s="571"/>
      <c r="L1061" s="571"/>
      <c r="M1061" s="572"/>
      <c r="N1061" s="574"/>
    </row>
    <row r="1062" spans="1:14" ht="15.75" customHeight="1" thickBot="1" x14ac:dyDescent="0.3">
      <c r="A1062" s="566"/>
      <c r="B1062" s="570"/>
      <c r="C1062" s="571"/>
      <c r="D1062" s="571"/>
      <c r="E1062" s="571"/>
      <c r="F1062" s="571"/>
      <c r="G1062" s="571"/>
      <c r="H1062" s="571"/>
      <c r="I1062" s="571"/>
      <c r="J1062" s="571"/>
      <c r="K1062" s="571"/>
      <c r="L1062" s="571"/>
      <c r="M1062" s="572"/>
      <c r="N1062" s="575"/>
    </row>
    <row r="1063" spans="1:14" ht="15" customHeight="1" x14ac:dyDescent="0.25">
      <c r="A1063" s="564">
        <v>47</v>
      </c>
      <c r="B1063" s="567"/>
      <c r="C1063" s="568"/>
      <c r="D1063" s="568"/>
      <c r="E1063" s="568"/>
      <c r="F1063" s="568"/>
      <c r="G1063" s="568"/>
      <c r="H1063" s="568"/>
      <c r="I1063" s="568"/>
      <c r="J1063" s="568"/>
      <c r="K1063" s="568"/>
      <c r="L1063" s="568"/>
      <c r="M1063" s="569"/>
      <c r="N1063" s="573" t="str">
        <f>VLOOKUP(A1063,'LISTA DE OFERENTES'!$A$4:$B$70,2,FALSE)</f>
        <v>CONSORCIO SALÓN COMUNAL DGS810.</v>
      </c>
    </row>
    <row r="1064" spans="1:14" ht="15" customHeight="1" x14ac:dyDescent="0.25">
      <c r="A1064" s="565"/>
      <c r="B1064" s="570"/>
      <c r="C1064" s="571"/>
      <c r="D1064" s="571"/>
      <c r="E1064" s="571"/>
      <c r="F1064" s="571"/>
      <c r="G1064" s="571"/>
      <c r="H1064" s="571"/>
      <c r="I1064" s="571"/>
      <c r="J1064" s="571"/>
      <c r="K1064" s="571"/>
      <c r="L1064" s="571"/>
      <c r="M1064" s="572"/>
      <c r="N1064" s="574"/>
    </row>
    <row r="1065" spans="1:14" ht="15" customHeight="1" x14ac:dyDescent="0.25">
      <c r="A1065" s="565"/>
      <c r="B1065" s="570"/>
      <c r="C1065" s="571"/>
      <c r="D1065" s="571"/>
      <c r="E1065" s="571"/>
      <c r="F1065" s="571"/>
      <c r="G1065" s="571"/>
      <c r="H1065" s="571"/>
      <c r="I1065" s="571"/>
      <c r="J1065" s="571"/>
      <c r="K1065" s="571"/>
      <c r="L1065" s="571"/>
      <c r="M1065" s="572"/>
      <c r="N1065" s="574"/>
    </row>
    <row r="1066" spans="1:14" ht="15" customHeight="1" x14ac:dyDescent="0.25">
      <c r="A1066" s="565"/>
      <c r="B1066" s="570"/>
      <c r="C1066" s="571"/>
      <c r="D1066" s="571"/>
      <c r="E1066" s="571"/>
      <c r="F1066" s="571"/>
      <c r="G1066" s="571"/>
      <c r="H1066" s="571"/>
      <c r="I1066" s="571"/>
      <c r="J1066" s="571"/>
      <c r="K1066" s="571"/>
      <c r="L1066" s="571"/>
      <c r="M1066" s="572"/>
      <c r="N1066" s="574"/>
    </row>
    <row r="1067" spans="1:14" ht="15" customHeight="1" x14ac:dyDescent="0.25">
      <c r="A1067" s="565"/>
      <c r="B1067" s="570"/>
      <c r="C1067" s="571"/>
      <c r="D1067" s="571"/>
      <c r="E1067" s="571"/>
      <c r="F1067" s="571"/>
      <c r="G1067" s="571"/>
      <c r="H1067" s="571"/>
      <c r="I1067" s="571"/>
      <c r="J1067" s="571"/>
      <c r="K1067" s="571"/>
      <c r="L1067" s="571"/>
      <c r="M1067" s="572"/>
      <c r="N1067" s="574"/>
    </row>
    <row r="1068" spans="1:14" ht="15" customHeight="1" x14ac:dyDescent="0.25">
      <c r="A1068" s="565"/>
      <c r="B1068" s="570"/>
      <c r="C1068" s="571"/>
      <c r="D1068" s="571"/>
      <c r="E1068" s="571"/>
      <c r="F1068" s="571"/>
      <c r="G1068" s="571"/>
      <c r="H1068" s="571"/>
      <c r="I1068" s="571"/>
      <c r="J1068" s="571"/>
      <c r="K1068" s="571"/>
      <c r="L1068" s="571"/>
      <c r="M1068" s="572"/>
      <c r="N1068" s="574"/>
    </row>
    <row r="1069" spans="1:14" ht="15" customHeight="1" x14ac:dyDescent="0.25">
      <c r="A1069" s="565"/>
      <c r="B1069" s="570"/>
      <c r="C1069" s="571"/>
      <c r="D1069" s="571"/>
      <c r="E1069" s="571"/>
      <c r="F1069" s="571"/>
      <c r="G1069" s="571"/>
      <c r="H1069" s="571"/>
      <c r="I1069" s="571"/>
      <c r="J1069" s="571"/>
      <c r="K1069" s="571"/>
      <c r="L1069" s="571"/>
      <c r="M1069" s="572"/>
      <c r="N1069" s="574"/>
    </row>
    <row r="1070" spans="1:14" ht="15" customHeight="1" x14ac:dyDescent="0.25">
      <c r="A1070" s="565"/>
      <c r="B1070" s="570"/>
      <c r="C1070" s="571"/>
      <c r="D1070" s="571"/>
      <c r="E1070" s="571"/>
      <c r="F1070" s="571"/>
      <c r="G1070" s="571"/>
      <c r="H1070" s="571"/>
      <c r="I1070" s="571"/>
      <c r="J1070" s="571"/>
      <c r="K1070" s="571"/>
      <c r="L1070" s="571"/>
      <c r="M1070" s="572"/>
      <c r="N1070" s="574"/>
    </row>
    <row r="1071" spans="1:14" ht="15" customHeight="1" x14ac:dyDescent="0.25">
      <c r="A1071" s="565"/>
      <c r="B1071" s="570"/>
      <c r="C1071" s="571"/>
      <c r="D1071" s="571"/>
      <c r="E1071" s="571"/>
      <c r="F1071" s="571"/>
      <c r="G1071" s="571"/>
      <c r="H1071" s="571"/>
      <c r="I1071" s="571"/>
      <c r="J1071" s="571"/>
      <c r="K1071" s="571"/>
      <c r="L1071" s="571"/>
      <c r="M1071" s="572"/>
      <c r="N1071" s="574"/>
    </row>
    <row r="1072" spans="1:14" ht="15" customHeight="1" x14ac:dyDescent="0.25">
      <c r="A1072" s="565"/>
      <c r="B1072" s="570"/>
      <c r="C1072" s="571"/>
      <c r="D1072" s="571"/>
      <c r="E1072" s="571"/>
      <c r="F1072" s="571"/>
      <c r="G1072" s="571"/>
      <c r="H1072" s="571"/>
      <c r="I1072" s="571"/>
      <c r="J1072" s="571"/>
      <c r="K1072" s="571"/>
      <c r="L1072" s="571"/>
      <c r="M1072" s="572"/>
      <c r="N1072" s="574"/>
    </row>
    <row r="1073" spans="1:14" ht="15" customHeight="1" x14ac:dyDescent="0.25">
      <c r="A1073" s="565"/>
      <c r="B1073" s="570"/>
      <c r="C1073" s="571"/>
      <c r="D1073" s="571"/>
      <c r="E1073" s="571"/>
      <c r="F1073" s="571"/>
      <c r="G1073" s="571"/>
      <c r="H1073" s="571"/>
      <c r="I1073" s="571"/>
      <c r="J1073" s="571"/>
      <c r="K1073" s="571"/>
      <c r="L1073" s="571"/>
      <c r="M1073" s="572"/>
      <c r="N1073" s="574"/>
    </row>
    <row r="1074" spans="1:14" ht="15" customHeight="1" x14ac:dyDescent="0.25">
      <c r="A1074" s="565"/>
      <c r="B1074" s="570"/>
      <c r="C1074" s="571"/>
      <c r="D1074" s="571"/>
      <c r="E1074" s="571"/>
      <c r="F1074" s="571"/>
      <c r="G1074" s="571"/>
      <c r="H1074" s="571"/>
      <c r="I1074" s="571"/>
      <c r="J1074" s="571"/>
      <c r="K1074" s="571"/>
      <c r="L1074" s="571"/>
      <c r="M1074" s="572"/>
      <c r="N1074" s="574"/>
    </row>
    <row r="1075" spans="1:14" ht="15" customHeight="1" x14ac:dyDescent="0.25">
      <c r="A1075" s="565"/>
      <c r="B1075" s="570"/>
      <c r="C1075" s="571"/>
      <c r="D1075" s="571"/>
      <c r="E1075" s="571"/>
      <c r="F1075" s="571"/>
      <c r="G1075" s="571"/>
      <c r="H1075" s="571"/>
      <c r="I1075" s="571"/>
      <c r="J1075" s="571"/>
      <c r="K1075" s="571"/>
      <c r="L1075" s="571"/>
      <c r="M1075" s="572"/>
      <c r="N1075" s="574"/>
    </row>
    <row r="1076" spans="1:14" ht="15" customHeight="1" x14ac:dyDescent="0.25">
      <c r="A1076" s="565"/>
      <c r="B1076" s="570"/>
      <c r="C1076" s="571"/>
      <c r="D1076" s="571"/>
      <c r="E1076" s="571"/>
      <c r="F1076" s="571"/>
      <c r="G1076" s="571"/>
      <c r="H1076" s="571"/>
      <c r="I1076" s="571"/>
      <c r="J1076" s="571"/>
      <c r="K1076" s="571"/>
      <c r="L1076" s="571"/>
      <c r="M1076" s="572"/>
      <c r="N1076" s="574"/>
    </row>
    <row r="1077" spans="1:14" ht="15" customHeight="1" x14ac:dyDescent="0.25">
      <c r="A1077" s="565"/>
      <c r="B1077" s="570"/>
      <c r="C1077" s="571"/>
      <c r="D1077" s="571"/>
      <c r="E1077" s="571"/>
      <c r="F1077" s="571"/>
      <c r="G1077" s="571"/>
      <c r="H1077" s="571"/>
      <c r="I1077" s="571"/>
      <c r="J1077" s="571"/>
      <c r="K1077" s="571"/>
      <c r="L1077" s="571"/>
      <c r="M1077" s="572"/>
      <c r="N1077" s="574"/>
    </row>
    <row r="1078" spans="1:14" ht="15" customHeight="1" x14ac:dyDescent="0.25">
      <c r="A1078" s="565"/>
      <c r="B1078" s="570"/>
      <c r="C1078" s="571"/>
      <c r="D1078" s="571"/>
      <c r="E1078" s="571"/>
      <c r="F1078" s="571"/>
      <c r="G1078" s="571"/>
      <c r="H1078" s="571"/>
      <c r="I1078" s="571"/>
      <c r="J1078" s="571"/>
      <c r="K1078" s="571"/>
      <c r="L1078" s="571"/>
      <c r="M1078" s="572"/>
      <c r="N1078" s="574"/>
    </row>
    <row r="1079" spans="1:14" ht="15" customHeight="1" x14ac:dyDescent="0.25">
      <c r="A1079" s="565"/>
      <c r="B1079" s="570"/>
      <c r="C1079" s="571"/>
      <c r="D1079" s="571"/>
      <c r="E1079" s="571"/>
      <c r="F1079" s="571"/>
      <c r="G1079" s="571"/>
      <c r="H1079" s="571"/>
      <c r="I1079" s="571"/>
      <c r="J1079" s="571"/>
      <c r="K1079" s="571"/>
      <c r="L1079" s="571"/>
      <c r="M1079" s="572"/>
      <c r="N1079" s="574"/>
    </row>
    <row r="1080" spans="1:14" ht="15" customHeight="1" x14ac:dyDescent="0.25">
      <c r="A1080" s="565"/>
      <c r="B1080" s="570"/>
      <c r="C1080" s="571"/>
      <c r="D1080" s="571"/>
      <c r="E1080" s="571"/>
      <c r="F1080" s="571"/>
      <c r="G1080" s="571"/>
      <c r="H1080" s="571"/>
      <c r="I1080" s="571"/>
      <c r="J1080" s="571"/>
      <c r="K1080" s="571"/>
      <c r="L1080" s="571"/>
      <c r="M1080" s="572"/>
      <c r="N1080" s="574"/>
    </row>
    <row r="1081" spans="1:14" ht="15" customHeight="1" x14ac:dyDescent="0.25">
      <c r="A1081" s="565"/>
      <c r="B1081" s="570"/>
      <c r="C1081" s="571"/>
      <c r="D1081" s="571"/>
      <c r="E1081" s="571"/>
      <c r="F1081" s="571"/>
      <c r="G1081" s="571"/>
      <c r="H1081" s="571"/>
      <c r="I1081" s="571"/>
      <c r="J1081" s="571"/>
      <c r="K1081" s="571"/>
      <c r="L1081" s="571"/>
      <c r="M1081" s="572"/>
      <c r="N1081" s="574"/>
    </row>
    <row r="1082" spans="1:14" ht="15" customHeight="1" x14ac:dyDescent="0.25">
      <c r="A1082" s="565"/>
      <c r="B1082" s="570"/>
      <c r="C1082" s="571"/>
      <c r="D1082" s="571"/>
      <c r="E1082" s="571"/>
      <c r="F1082" s="571"/>
      <c r="G1082" s="571"/>
      <c r="H1082" s="571"/>
      <c r="I1082" s="571"/>
      <c r="J1082" s="571"/>
      <c r="K1082" s="571"/>
      <c r="L1082" s="571"/>
      <c r="M1082" s="572"/>
      <c r="N1082" s="574"/>
    </row>
    <row r="1083" spans="1:14" ht="15" customHeight="1" x14ac:dyDescent="0.25">
      <c r="A1083" s="565"/>
      <c r="B1083" s="570"/>
      <c r="C1083" s="571"/>
      <c r="D1083" s="571"/>
      <c r="E1083" s="571"/>
      <c r="F1083" s="571"/>
      <c r="G1083" s="571"/>
      <c r="H1083" s="571"/>
      <c r="I1083" s="571"/>
      <c r="J1083" s="571"/>
      <c r="K1083" s="571"/>
      <c r="L1083" s="571"/>
      <c r="M1083" s="572"/>
      <c r="N1083" s="574"/>
    </row>
    <row r="1084" spans="1:14" ht="15" customHeight="1" x14ac:dyDescent="0.25">
      <c r="A1084" s="565"/>
      <c r="B1084" s="570"/>
      <c r="C1084" s="571"/>
      <c r="D1084" s="571"/>
      <c r="E1084" s="571"/>
      <c r="F1084" s="571"/>
      <c r="G1084" s="571"/>
      <c r="H1084" s="571"/>
      <c r="I1084" s="571"/>
      <c r="J1084" s="571"/>
      <c r="K1084" s="571"/>
      <c r="L1084" s="571"/>
      <c r="M1084" s="572"/>
      <c r="N1084" s="574"/>
    </row>
    <row r="1085" spans="1:14" ht="15.75" customHeight="1" thickBot="1" x14ac:dyDescent="0.3">
      <c r="A1085" s="566"/>
      <c r="B1085" s="570"/>
      <c r="C1085" s="571"/>
      <c r="D1085" s="571"/>
      <c r="E1085" s="571"/>
      <c r="F1085" s="571"/>
      <c r="G1085" s="571"/>
      <c r="H1085" s="571"/>
      <c r="I1085" s="571"/>
      <c r="J1085" s="571"/>
      <c r="K1085" s="571"/>
      <c r="L1085" s="571"/>
      <c r="M1085" s="572"/>
      <c r="N1085" s="575"/>
    </row>
    <row r="1086" spans="1:14" ht="15" customHeight="1" x14ac:dyDescent="0.25">
      <c r="A1086" s="564">
        <v>48</v>
      </c>
      <c r="B1086" s="567"/>
      <c r="C1086" s="568"/>
      <c r="D1086" s="568"/>
      <c r="E1086" s="568"/>
      <c r="F1086" s="568"/>
      <c r="G1086" s="568"/>
      <c r="H1086" s="568"/>
      <c r="I1086" s="568"/>
      <c r="J1086" s="568"/>
      <c r="K1086" s="568"/>
      <c r="L1086" s="568"/>
      <c r="M1086" s="569"/>
      <c r="N1086" s="573" t="str">
        <f>VLOOKUP(A1086,'LISTA DE OFERENTES'!$A$4:$B$70,2,FALSE)</f>
        <v>CONSORCIO BELÉN 25</v>
      </c>
    </row>
    <row r="1087" spans="1:14" ht="15" customHeight="1" x14ac:dyDescent="0.25">
      <c r="A1087" s="565"/>
      <c r="B1087" s="570"/>
      <c r="C1087" s="571"/>
      <c r="D1087" s="571"/>
      <c r="E1087" s="571"/>
      <c r="F1087" s="571"/>
      <c r="G1087" s="571"/>
      <c r="H1087" s="571"/>
      <c r="I1087" s="571"/>
      <c r="J1087" s="571"/>
      <c r="K1087" s="571"/>
      <c r="L1087" s="571"/>
      <c r="M1087" s="572"/>
      <c r="N1087" s="574"/>
    </row>
    <row r="1088" spans="1:14" ht="15" customHeight="1" x14ac:dyDescent="0.25">
      <c r="A1088" s="565"/>
      <c r="B1088" s="570"/>
      <c r="C1088" s="571"/>
      <c r="D1088" s="571"/>
      <c r="E1088" s="571"/>
      <c r="F1088" s="571"/>
      <c r="G1088" s="571"/>
      <c r="H1088" s="571"/>
      <c r="I1088" s="571"/>
      <c r="J1088" s="571"/>
      <c r="K1088" s="571"/>
      <c r="L1088" s="571"/>
      <c r="M1088" s="572"/>
      <c r="N1088" s="574"/>
    </row>
    <row r="1089" spans="1:14" ht="15" customHeight="1" x14ac:dyDescent="0.25">
      <c r="A1089" s="565"/>
      <c r="B1089" s="570"/>
      <c r="C1089" s="571"/>
      <c r="D1089" s="571"/>
      <c r="E1089" s="571"/>
      <c r="F1089" s="571"/>
      <c r="G1089" s="571"/>
      <c r="H1089" s="571"/>
      <c r="I1089" s="571"/>
      <c r="J1089" s="571"/>
      <c r="K1089" s="571"/>
      <c r="L1089" s="571"/>
      <c r="M1089" s="572"/>
      <c r="N1089" s="574"/>
    </row>
    <row r="1090" spans="1:14" ht="15" customHeight="1" x14ac:dyDescent="0.25">
      <c r="A1090" s="565"/>
      <c r="B1090" s="570"/>
      <c r="C1090" s="571"/>
      <c r="D1090" s="571"/>
      <c r="E1090" s="571"/>
      <c r="F1090" s="571"/>
      <c r="G1090" s="571"/>
      <c r="H1090" s="571"/>
      <c r="I1090" s="571"/>
      <c r="J1090" s="571"/>
      <c r="K1090" s="571"/>
      <c r="L1090" s="571"/>
      <c r="M1090" s="572"/>
      <c r="N1090" s="574"/>
    </row>
    <row r="1091" spans="1:14" ht="15" customHeight="1" x14ac:dyDescent="0.25">
      <c r="A1091" s="565"/>
      <c r="B1091" s="570"/>
      <c r="C1091" s="571"/>
      <c r="D1091" s="571"/>
      <c r="E1091" s="571"/>
      <c r="F1091" s="571"/>
      <c r="G1091" s="571"/>
      <c r="H1091" s="571"/>
      <c r="I1091" s="571"/>
      <c r="J1091" s="571"/>
      <c r="K1091" s="571"/>
      <c r="L1091" s="571"/>
      <c r="M1091" s="572"/>
      <c r="N1091" s="574"/>
    </row>
    <row r="1092" spans="1:14" ht="15" customHeight="1" x14ac:dyDescent="0.25">
      <c r="A1092" s="565"/>
      <c r="B1092" s="570"/>
      <c r="C1092" s="571"/>
      <c r="D1092" s="571"/>
      <c r="E1092" s="571"/>
      <c r="F1092" s="571"/>
      <c r="G1092" s="571"/>
      <c r="H1092" s="571"/>
      <c r="I1092" s="571"/>
      <c r="J1092" s="571"/>
      <c r="K1092" s="571"/>
      <c r="L1092" s="571"/>
      <c r="M1092" s="572"/>
      <c r="N1092" s="574"/>
    </row>
    <row r="1093" spans="1:14" ht="15" customHeight="1" x14ac:dyDescent="0.25">
      <c r="A1093" s="565"/>
      <c r="B1093" s="570"/>
      <c r="C1093" s="571"/>
      <c r="D1093" s="571"/>
      <c r="E1093" s="571"/>
      <c r="F1093" s="571"/>
      <c r="G1093" s="571"/>
      <c r="H1093" s="571"/>
      <c r="I1093" s="571"/>
      <c r="J1093" s="571"/>
      <c r="K1093" s="571"/>
      <c r="L1093" s="571"/>
      <c r="M1093" s="572"/>
      <c r="N1093" s="574"/>
    </row>
    <row r="1094" spans="1:14" ht="15" customHeight="1" x14ac:dyDescent="0.25">
      <c r="A1094" s="565"/>
      <c r="B1094" s="570"/>
      <c r="C1094" s="571"/>
      <c r="D1094" s="571"/>
      <c r="E1094" s="571"/>
      <c r="F1094" s="571"/>
      <c r="G1094" s="571"/>
      <c r="H1094" s="571"/>
      <c r="I1094" s="571"/>
      <c r="J1094" s="571"/>
      <c r="K1094" s="571"/>
      <c r="L1094" s="571"/>
      <c r="M1094" s="572"/>
      <c r="N1094" s="574"/>
    </row>
    <row r="1095" spans="1:14" ht="15" customHeight="1" x14ac:dyDescent="0.25">
      <c r="A1095" s="565"/>
      <c r="B1095" s="570"/>
      <c r="C1095" s="571"/>
      <c r="D1095" s="571"/>
      <c r="E1095" s="571"/>
      <c r="F1095" s="571"/>
      <c r="G1095" s="571"/>
      <c r="H1095" s="571"/>
      <c r="I1095" s="571"/>
      <c r="J1095" s="571"/>
      <c r="K1095" s="571"/>
      <c r="L1095" s="571"/>
      <c r="M1095" s="572"/>
      <c r="N1095" s="574"/>
    </row>
    <row r="1096" spans="1:14" ht="15" customHeight="1" x14ac:dyDescent="0.25">
      <c r="A1096" s="565"/>
      <c r="B1096" s="570"/>
      <c r="C1096" s="571"/>
      <c r="D1096" s="571"/>
      <c r="E1096" s="571"/>
      <c r="F1096" s="571"/>
      <c r="G1096" s="571"/>
      <c r="H1096" s="571"/>
      <c r="I1096" s="571"/>
      <c r="J1096" s="571"/>
      <c r="K1096" s="571"/>
      <c r="L1096" s="571"/>
      <c r="M1096" s="572"/>
      <c r="N1096" s="574"/>
    </row>
    <row r="1097" spans="1:14" ht="15" customHeight="1" x14ac:dyDescent="0.25">
      <c r="A1097" s="565"/>
      <c r="B1097" s="570"/>
      <c r="C1097" s="571"/>
      <c r="D1097" s="571"/>
      <c r="E1097" s="571"/>
      <c r="F1097" s="571"/>
      <c r="G1097" s="571"/>
      <c r="H1097" s="571"/>
      <c r="I1097" s="571"/>
      <c r="J1097" s="571"/>
      <c r="K1097" s="571"/>
      <c r="L1097" s="571"/>
      <c r="M1097" s="572"/>
      <c r="N1097" s="574"/>
    </row>
    <row r="1098" spans="1:14" ht="15" customHeight="1" x14ac:dyDescent="0.25">
      <c r="A1098" s="565"/>
      <c r="B1098" s="570"/>
      <c r="C1098" s="571"/>
      <c r="D1098" s="571"/>
      <c r="E1098" s="571"/>
      <c r="F1098" s="571"/>
      <c r="G1098" s="571"/>
      <c r="H1098" s="571"/>
      <c r="I1098" s="571"/>
      <c r="J1098" s="571"/>
      <c r="K1098" s="571"/>
      <c r="L1098" s="571"/>
      <c r="M1098" s="572"/>
      <c r="N1098" s="574"/>
    </row>
    <row r="1099" spans="1:14" ht="15" customHeight="1" x14ac:dyDescent="0.25">
      <c r="A1099" s="565"/>
      <c r="B1099" s="570"/>
      <c r="C1099" s="571"/>
      <c r="D1099" s="571"/>
      <c r="E1099" s="571"/>
      <c r="F1099" s="571"/>
      <c r="G1099" s="571"/>
      <c r="H1099" s="571"/>
      <c r="I1099" s="571"/>
      <c r="J1099" s="571"/>
      <c r="K1099" s="571"/>
      <c r="L1099" s="571"/>
      <c r="M1099" s="572"/>
      <c r="N1099" s="574"/>
    </row>
    <row r="1100" spans="1:14" ht="15" customHeight="1" x14ac:dyDescent="0.25">
      <c r="A1100" s="565"/>
      <c r="B1100" s="570"/>
      <c r="C1100" s="571"/>
      <c r="D1100" s="571"/>
      <c r="E1100" s="571"/>
      <c r="F1100" s="571"/>
      <c r="G1100" s="571"/>
      <c r="H1100" s="571"/>
      <c r="I1100" s="571"/>
      <c r="J1100" s="571"/>
      <c r="K1100" s="571"/>
      <c r="L1100" s="571"/>
      <c r="M1100" s="572"/>
      <c r="N1100" s="574"/>
    </row>
    <row r="1101" spans="1:14" ht="15" customHeight="1" x14ac:dyDescent="0.25">
      <c r="A1101" s="565"/>
      <c r="B1101" s="570"/>
      <c r="C1101" s="571"/>
      <c r="D1101" s="571"/>
      <c r="E1101" s="571"/>
      <c r="F1101" s="571"/>
      <c r="G1101" s="571"/>
      <c r="H1101" s="571"/>
      <c r="I1101" s="571"/>
      <c r="J1101" s="571"/>
      <c r="K1101" s="571"/>
      <c r="L1101" s="571"/>
      <c r="M1101" s="572"/>
      <c r="N1101" s="574"/>
    </row>
    <row r="1102" spans="1:14" ht="15" customHeight="1" x14ac:dyDescent="0.25">
      <c r="A1102" s="565"/>
      <c r="B1102" s="570"/>
      <c r="C1102" s="571"/>
      <c r="D1102" s="571"/>
      <c r="E1102" s="571"/>
      <c r="F1102" s="571"/>
      <c r="G1102" s="571"/>
      <c r="H1102" s="571"/>
      <c r="I1102" s="571"/>
      <c r="J1102" s="571"/>
      <c r="K1102" s="571"/>
      <c r="L1102" s="571"/>
      <c r="M1102" s="572"/>
      <c r="N1102" s="574"/>
    </row>
    <row r="1103" spans="1:14" ht="15" customHeight="1" x14ac:dyDescent="0.25">
      <c r="A1103" s="565"/>
      <c r="B1103" s="570"/>
      <c r="C1103" s="571"/>
      <c r="D1103" s="571"/>
      <c r="E1103" s="571"/>
      <c r="F1103" s="571"/>
      <c r="G1103" s="571"/>
      <c r="H1103" s="571"/>
      <c r="I1103" s="571"/>
      <c r="J1103" s="571"/>
      <c r="K1103" s="571"/>
      <c r="L1103" s="571"/>
      <c r="M1103" s="572"/>
      <c r="N1103" s="574"/>
    </row>
    <row r="1104" spans="1:14" ht="15" customHeight="1" x14ac:dyDescent="0.25">
      <c r="A1104" s="565"/>
      <c r="B1104" s="570"/>
      <c r="C1104" s="571"/>
      <c r="D1104" s="571"/>
      <c r="E1104" s="571"/>
      <c r="F1104" s="571"/>
      <c r="G1104" s="571"/>
      <c r="H1104" s="571"/>
      <c r="I1104" s="571"/>
      <c r="J1104" s="571"/>
      <c r="K1104" s="571"/>
      <c r="L1104" s="571"/>
      <c r="M1104" s="572"/>
      <c r="N1104" s="574"/>
    </row>
    <row r="1105" spans="1:14" ht="15" customHeight="1" x14ac:dyDescent="0.25">
      <c r="A1105" s="565"/>
      <c r="B1105" s="570"/>
      <c r="C1105" s="571"/>
      <c r="D1105" s="571"/>
      <c r="E1105" s="571"/>
      <c r="F1105" s="571"/>
      <c r="G1105" s="571"/>
      <c r="H1105" s="571"/>
      <c r="I1105" s="571"/>
      <c r="J1105" s="571"/>
      <c r="K1105" s="571"/>
      <c r="L1105" s="571"/>
      <c r="M1105" s="572"/>
      <c r="N1105" s="574"/>
    </row>
    <row r="1106" spans="1:14" ht="15" customHeight="1" x14ac:dyDescent="0.25">
      <c r="A1106" s="565"/>
      <c r="B1106" s="570"/>
      <c r="C1106" s="571"/>
      <c r="D1106" s="571"/>
      <c r="E1106" s="571"/>
      <c r="F1106" s="571"/>
      <c r="G1106" s="571"/>
      <c r="H1106" s="571"/>
      <c r="I1106" s="571"/>
      <c r="J1106" s="571"/>
      <c r="K1106" s="571"/>
      <c r="L1106" s="571"/>
      <c r="M1106" s="572"/>
      <c r="N1106" s="574"/>
    </row>
    <row r="1107" spans="1:14" ht="15" customHeight="1" x14ac:dyDescent="0.25">
      <c r="A1107" s="565"/>
      <c r="B1107" s="570"/>
      <c r="C1107" s="571"/>
      <c r="D1107" s="571"/>
      <c r="E1107" s="571"/>
      <c r="F1107" s="571"/>
      <c r="G1107" s="571"/>
      <c r="H1107" s="571"/>
      <c r="I1107" s="571"/>
      <c r="J1107" s="571"/>
      <c r="K1107" s="571"/>
      <c r="L1107" s="571"/>
      <c r="M1107" s="572"/>
      <c r="N1107" s="574"/>
    </row>
    <row r="1108" spans="1:14" ht="15.75" customHeight="1" thickBot="1" x14ac:dyDescent="0.3">
      <c r="A1108" s="566"/>
      <c r="B1108" s="570"/>
      <c r="C1108" s="571"/>
      <c r="D1108" s="571"/>
      <c r="E1108" s="571"/>
      <c r="F1108" s="571"/>
      <c r="G1108" s="571"/>
      <c r="H1108" s="571"/>
      <c r="I1108" s="571"/>
      <c r="J1108" s="571"/>
      <c r="K1108" s="571"/>
      <c r="L1108" s="571"/>
      <c r="M1108" s="572"/>
      <c r="N1108" s="575"/>
    </row>
    <row r="1109" spans="1:14" ht="15" customHeight="1" x14ac:dyDescent="0.25">
      <c r="A1109" s="564">
        <v>49</v>
      </c>
      <c r="B1109" s="567"/>
      <c r="C1109" s="568"/>
      <c r="D1109" s="568"/>
      <c r="E1109" s="568"/>
      <c r="F1109" s="568"/>
      <c r="G1109" s="568"/>
      <c r="H1109" s="568"/>
      <c r="I1109" s="568"/>
      <c r="J1109" s="568"/>
      <c r="K1109" s="568"/>
      <c r="L1109" s="568"/>
      <c r="M1109" s="569"/>
      <c r="N1109" s="573" t="str">
        <f>VLOOKUP(A1109,'LISTA DE OFERENTES'!$A$4:$B$70,2,FALSE)</f>
        <v xml:space="preserve"> CONSORCIO URBANO GI</v>
      </c>
    </row>
    <row r="1110" spans="1:14" ht="15" customHeight="1" x14ac:dyDescent="0.25">
      <c r="A1110" s="565"/>
      <c r="B1110" s="570"/>
      <c r="C1110" s="571"/>
      <c r="D1110" s="571"/>
      <c r="E1110" s="571"/>
      <c r="F1110" s="571"/>
      <c r="G1110" s="571"/>
      <c r="H1110" s="571"/>
      <c r="I1110" s="571"/>
      <c r="J1110" s="571"/>
      <c r="K1110" s="571"/>
      <c r="L1110" s="571"/>
      <c r="M1110" s="572"/>
      <c r="N1110" s="574"/>
    </row>
    <row r="1111" spans="1:14" ht="15" customHeight="1" x14ac:dyDescent="0.25">
      <c r="A1111" s="565"/>
      <c r="B1111" s="570"/>
      <c r="C1111" s="571"/>
      <c r="D1111" s="571"/>
      <c r="E1111" s="571"/>
      <c r="F1111" s="571"/>
      <c r="G1111" s="571"/>
      <c r="H1111" s="571"/>
      <c r="I1111" s="571"/>
      <c r="J1111" s="571"/>
      <c r="K1111" s="571"/>
      <c r="L1111" s="571"/>
      <c r="M1111" s="572"/>
      <c r="N1111" s="574"/>
    </row>
    <row r="1112" spans="1:14" ht="15" customHeight="1" x14ac:dyDescent="0.25">
      <c r="A1112" s="565"/>
      <c r="B1112" s="570"/>
      <c r="C1112" s="571"/>
      <c r="D1112" s="571"/>
      <c r="E1112" s="571"/>
      <c r="F1112" s="571"/>
      <c r="G1112" s="571"/>
      <c r="H1112" s="571"/>
      <c r="I1112" s="571"/>
      <c r="J1112" s="571"/>
      <c r="K1112" s="571"/>
      <c r="L1112" s="571"/>
      <c r="M1112" s="572"/>
      <c r="N1112" s="574"/>
    </row>
    <row r="1113" spans="1:14" ht="15" customHeight="1" x14ac:dyDescent="0.25">
      <c r="A1113" s="565"/>
      <c r="B1113" s="570"/>
      <c r="C1113" s="571"/>
      <c r="D1113" s="571"/>
      <c r="E1113" s="571"/>
      <c r="F1113" s="571"/>
      <c r="G1113" s="571"/>
      <c r="H1113" s="571"/>
      <c r="I1113" s="571"/>
      <c r="J1113" s="571"/>
      <c r="K1113" s="571"/>
      <c r="L1113" s="571"/>
      <c r="M1113" s="572"/>
      <c r="N1113" s="574"/>
    </row>
    <row r="1114" spans="1:14" ht="15" customHeight="1" x14ac:dyDescent="0.25">
      <c r="A1114" s="565"/>
      <c r="B1114" s="570"/>
      <c r="C1114" s="571"/>
      <c r="D1114" s="571"/>
      <c r="E1114" s="571"/>
      <c r="F1114" s="571"/>
      <c r="G1114" s="571"/>
      <c r="H1114" s="571"/>
      <c r="I1114" s="571"/>
      <c r="J1114" s="571"/>
      <c r="K1114" s="571"/>
      <c r="L1114" s="571"/>
      <c r="M1114" s="572"/>
      <c r="N1114" s="574"/>
    </row>
    <row r="1115" spans="1:14" ht="15" customHeight="1" x14ac:dyDescent="0.25">
      <c r="A1115" s="565"/>
      <c r="B1115" s="570"/>
      <c r="C1115" s="571"/>
      <c r="D1115" s="571"/>
      <c r="E1115" s="571"/>
      <c r="F1115" s="571"/>
      <c r="G1115" s="571"/>
      <c r="H1115" s="571"/>
      <c r="I1115" s="571"/>
      <c r="J1115" s="571"/>
      <c r="K1115" s="571"/>
      <c r="L1115" s="571"/>
      <c r="M1115" s="572"/>
      <c r="N1115" s="574"/>
    </row>
    <row r="1116" spans="1:14" ht="15" customHeight="1" x14ac:dyDescent="0.25">
      <c r="A1116" s="565"/>
      <c r="B1116" s="570"/>
      <c r="C1116" s="571"/>
      <c r="D1116" s="571"/>
      <c r="E1116" s="571"/>
      <c r="F1116" s="571"/>
      <c r="G1116" s="571"/>
      <c r="H1116" s="571"/>
      <c r="I1116" s="571"/>
      <c r="J1116" s="571"/>
      <c r="K1116" s="571"/>
      <c r="L1116" s="571"/>
      <c r="M1116" s="572"/>
      <c r="N1116" s="574"/>
    </row>
    <row r="1117" spans="1:14" ht="15" customHeight="1" x14ac:dyDescent="0.25">
      <c r="A1117" s="565"/>
      <c r="B1117" s="570"/>
      <c r="C1117" s="571"/>
      <c r="D1117" s="571"/>
      <c r="E1117" s="571"/>
      <c r="F1117" s="571"/>
      <c r="G1117" s="571"/>
      <c r="H1117" s="571"/>
      <c r="I1117" s="571"/>
      <c r="J1117" s="571"/>
      <c r="K1117" s="571"/>
      <c r="L1117" s="571"/>
      <c r="M1117" s="572"/>
      <c r="N1117" s="574"/>
    </row>
    <row r="1118" spans="1:14" ht="15" customHeight="1" x14ac:dyDescent="0.25">
      <c r="A1118" s="565"/>
      <c r="B1118" s="570"/>
      <c r="C1118" s="571"/>
      <c r="D1118" s="571"/>
      <c r="E1118" s="571"/>
      <c r="F1118" s="571"/>
      <c r="G1118" s="571"/>
      <c r="H1118" s="571"/>
      <c r="I1118" s="571"/>
      <c r="J1118" s="571"/>
      <c r="K1118" s="571"/>
      <c r="L1118" s="571"/>
      <c r="M1118" s="572"/>
      <c r="N1118" s="574"/>
    </row>
    <row r="1119" spans="1:14" ht="15" customHeight="1" x14ac:dyDescent="0.25">
      <c r="A1119" s="565"/>
      <c r="B1119" s="570"/>
      <c r="C1119" s="571"/>
      <c r="D1119" s="571"/>
      <c r="E1119" s="571"/>
      <c r="F1119" s="571"/>
      <c r="G1119" s="571"/>
      <c r="H1119" s="571"/>
      <c r="I1119" s="571"/>
      <c r="J1119" s="571"/>
      <c r="K1119" s="571"/>
      <c r="L1119" s="571"/>
      <c r="M1119" s="572"/>
      <c r="N1119" s="574"/>
    </row>
    <row r="1120" spans="1:14" ht="15" customHeight="1" x14ac:dyDescent="0.25">
      <c r="A1120" s="565"/>
      <c r="B1120" s="570"/>
      <c r="C1120" s="571"/>
      <c r="D1120" s="571"/>
      <c r="E1120" s="571"/>
      <c r="F1120" s="571"/>
      <c r="G1120" s="571"/>
      <c r="H1120" s="571"/>
      <c r="I1120" s="571"/>
      <c r="J1120" s="571"/>
      <c r="K1120" s="571"/>
      <c r="L1120" s="571"/>
      <c r="M1120" s="572"/>
      <c r="N1120" s="574"/>
    </row>
    <row r="1121" spans="1:14" ht="15" customHeight="1" x14ac:dyDescent="0.25">
      <c r="A1121" s="565"/>
      <c r="B1121" s="570"/>
      <c r="C1121" s="571"/>
      <c r="D1121" s="571"/>
      <c r="E1121" s="571"/>
      <c r="F1121" s="571"/>
      <c r="G1121" s="571"/>
      <c r="H1121" s="571"/>
      <c r="I1121" s="571"/>
      <c r="J1121" s="571"/>
      <c r="K1121" s="571"/>
      <c r="L1121" s="571"/>
      <c r="M1121" s="572"/>
      <c r="N1121" s="574"/>
    </row>
    <row r="1122" spans="1:14" ht="15" customHeight="1" x14ac:dyDescent="0.25">
      <c r="A1122" s="565"/>
      <c r="B1122" s="570"/>
      <c r="C1122" s="571"/>
      <c r="D1122" s="571"/>
      <c r="E1122" s="571"/>
      <c r="F1122" s="571"/>
      <c r="G1122" s="571"/>
      <c r="H1122" s="571"/>
      <c r="I1122" s="571"/>
      <c r="J1122" s="571"/>
      <c r="K1122" s="571"/>
      <c r="L1122" s="571"/>
      <c r="M1122" s="572"/>
      <c r="N1122" s="574"/>
    </row>
    <row r="1123" spans="1:14" ht="15" customHeight="1" x14ac:dyDescent="0.25">
      <c r="A1123" s="565"/>
      <c r="B1123" s="570"/>
      <c r="C1123" s="571"/>
      <c r="D1123" s="571"/>
      <c r="E1123" s="571"/>
      <c r="F1123" s="571"/>
      <c r="G1123" s="571"/>
      <c r="H1123" s="571"/>
      <c r="I1123" s="571"/>
      <c r="J1123" s="571"/>
      <c r="K1123" s="571"/>
      <c r="L1123" s="571"/>
      <c r="M1123" s="572"/>
      <c r="N1123" s="574"/>
    </row>
    <row r="1124" spans="1:14" ht="15" customHeight="1" x14ac:dyDescent="0.25">
      <c r="A1124" s="565"/>
      <c r="B1124" s="570"/>
      <c r="C1124" s="571"/>
      <c r="D1124" s="571"/>
      <c r="E1124" s="571"/>
      <c r="F1124" s="571"/>
      <c r="G1124" s="571"/>
      <c r="H1124" s="571"/>
      <c r="I1124" s="571"/>
      <c r="J1124" s="571"/>
      <c r="K1124" s="571"/>
      <c r="L1124" s="571"/>
      <c r="M1124" s="572"/>
      <c r="N1124" s="574"/>
    </row>
    <row r="1125" spans="1:14" ht="15" customHeight="1" x14ac:dyDescent="0.25">
      <c r="A1125" s="565"/>
      <c r="B1125" s="570"/>
      <c r="C1125" s="571"/>
      <c r="D1125" s="571"/>
      <c r="E1125" s="571"/>
      <c r="F1125" s="571"/>
      <c r="G1125" s="571"/>
      <c r="H1125" s="571"/>
      <c r="I1125" s="571"/>
      <c r="J1125" s="571"/>
      <c r="K1125" s="571"/>
      <c r="L1125" s="571"/>
      <c r="M1125" s="572"/>
      <c r="N1125" s="574"/>
    </row>
    <row r="1126" spans="1:14" ht="15" customHeight="1" x14ac:dyDescent="0.25">
      <c r="A1126" s="565"/>
      <c r="B1126" s="570"/>
      <c r="C1126" s="571"/>
      <c r="D1126" s="571"/>
      <c r="E1126" s="571"/>
      <c r="F1126" s="571"/>
      <c r="G1126" s="571"/>
      <c r="H1126" s="571"/>
      <c r="I1126" s="571"/>
      <c r="J1126" s="571"/>
      <c r="K1126" s="571"/>
      <c r="L1126" s="571"/>
      <c r="M1126" s="572"/>
      <c r="N1126" s="574"/>
    </row>
    <row r="1127" spans="1:14" ht="15" customHeight="1" x14ac:dyDescent="0.25">
      <c r="A1127" s="565"/>
      <c r="B1127" s="570"/>
      <c r="C1127" s="571"/>
      <c r="D1127" s="571"/>
      <c r="E1127" s="571"/>
      <c r="F1127" s="571"/>
      <c r="G1127" s="571"/>
      <c r="H1127" s="571"/>
      <c r="I1127" s="571"/>
      <c r="J1127" s="571"/>
      <c r="K1127" s="571"/>
      <c r="L1127" s="571"/>
      <c r="M1127" s="572"/>
      <c r="N1127" s="574"/>
    </row>
    <row r="1128" spans="1:14" ht="15" customHeight="1" x14ac:dyDescent="0.25">
      <c r="A1128" s="565"/>
      <c r="B1128" s="570"/>
      <c r="C1128" s="571"/>
      <c r="D1128" s="571"/>
      <c r="E1128" s="571"/>
      <c r="F1128" s="571"/>
      <c r="G1128" s="571"/>
      <c r="H1128" s="571"/>
      <c r="I1128" s="571"/>
      <c r="J1128" s="571"/>
      <c r="K1128" s="571"/>
      <c r="L1128" s="571"/>
      <c r="M1128" s="572"/>
      <c r="N1128" s="574"/>
    </row>
    <row r="1129" spans="1:14" ht="15" customHeight="1" x14ac:dyDescent="0.25">
      <c r="A1129" s="565"/>
      <c r="B1129" s="570"/>
      <c r="C1129" s="571"/>
      <c r="D1129" s="571"/>
      <c r="E1129" s="571"/>
      <c r="F1129" s="571"/>
      <c r="G1129" s="571"/>
      <c r="H1129" s="571"/>
      <c r="I1129" s="571"/>
      <c r="J1129" s="571"/>
      <c r="K1129" s="571"/>
      <c r="L1129" s="571"/>
      <c r="M1129" s="572"/>
      <c r="N1129" s="574"/>
    </row>
    <row r="1130" spans="1:14" ht="15" customHeight="1" x14ac:dyDescent="0.25">
      <c r="A1130" s="565"/>
      <c r="B1130" s="570"/>
      <c r="C1130" s="571"/>
      <c r="D1130" s="571"/>
      <c r="E1130" s="571"/>
      <c r="F1130" s="571"/>
      <c r="G1130" s="571"/>
      <c r="H1130" s="571"/>
      <c r="I1130" s="571"/>
      <c r="J1130" s="571"/>
      <c r="K1130" s="571"/>
      <c r="L1130" s="571"/>
      <c r="M1130" s="572"/>
      <c r="N1130" s="574"/>
    </row>
    <row r="1131" spans="1:14" ht="15.75" customHeight="1" thickBot="1" x14ac:dyDescent="0.3">
      <c r="A1131" s="566"/>
      <c r="B1131" s="570"/>
      <c r="C1131" s="571"/>
      <c r="D1131" s="571"/>
      <c r="E1131" s="571"/>
      <c r="F1131" s="571"/>
      <c r="G1131" s="571"/>
      <c r="H1131" s="571"/>
      <c r="I1131" s="571"/>
      <c r="J1131" s="571"/>
      <c r="K1131" s="571"/>
      <c r="L1131" s="571"/>
      <c r="M1131" s="572"/>
      <c r="N1131" s="575"/>
    </row>
    <row r="1132" spans="1:14" ht="15" customHeight="1" x14ac:dyDescent="0.25">
      <c r="A1132" s="564">
        <v>50</v>
      </c>
      <c r="B1132" s="567"/>
      <c r="C1132" s="568"/>
      <c r="D1132" s="568"/>
      <c r="E1132" s="568"/>
      <c r="F1132" s="568"/>
      <c r="G1132" s="568"/>
      <c r="H1132" s="568"/>
      <c r="I1132" s="568"/>
      <c r="J1132" s="568"/>
      <c r="K1132" s="568"/>
      <c r="L1132" s="568"/>
      <c r="M1132" s="569"/>
      <c r="N1132" s="573" t="str">
        <f>VLOOKUP(A1132,'LISTA DE OFERENTES'!$A$4:$B$70,2,FALSE)</f>
        <v>CONSORCIO INFRACOSTA 24</v>
      </c>
    </row>
    <row r="1133" spans="1:14" ht="15" customHeight="1" x14ac:dyDescent="0.25">
      <c r="A1133" s="565"/>
      <c r="B1133" s="570"/>
      <c r="C1133" s="571"/>
      <c r="D1133" s="571"/>
      <c r="E1133" s="571"/>
      <c r="F1133" s="571"/>
      <c r="G1133" s="571"/>
      <c r="H1133" s="571"/>
      <c r="I1133" s="571"/>
      <c r="J1133" s="571"/>
      <c r="K1133" s="571"/>
      <c r="L1133" s="571"/>
      <c r="M1133" s="572"/>
      <c r="N1133" s="574"/>
    </row>
    <row r="1134" spans="1:14" ht="15" customHeight="1" x14ac:dyDescent="0.25">
      <c r="A1134" s="565"/>
      <c r="B1134" s="570"/>
      <c r="C1134" s="571"/>
      <c r="D1134" s="571"/>
      <c r="E1134" s="571"/>
      <c r="F1134" s="571"/>
      <c r="G1134" s="571"/>
      <c r="H1134" s="571"/>
      <c r="I1134" s="571"/>
      <c r="J1134" s="571"/>
      <c r="K1134" s="571"/>
      <c r="L1134" s="571"/>
      <c r="M1134" s="572"/>
      <c r="N1134" s="574"/>
    </row>
    <row r="1135" spans="1:14" ht="15" customHeight="1" x14ac:dyDescent="0.25">
      <c r="A1135" s="565"/>
      <c r="B1135" s="570"/>
      <c r="C1135" s="571"/>
      <c r="D1135" s="571"/>
      <c r="E1135" s="571"/>
      <c r="F1135" s="571"/>
      <c r="G1135" s="571"/>
      <c r="H1135" s="571"/>
      <c r="I1135" s="571"/>
      <c r="J1135" s="571"/>
      <c r="K1135" s="571"/>
      <c r="L1135" s="571"/>
      <c r="M1135" s="572"/>
      <c r="N1135" s="574"/>
    </row>
    <row r="1136" spans="1:14" ht="15" customHeight="1" x14ac:dyDescent="0.25">
      <c r="A1136" s="565"/>
      <c r="B1136" s="570"/>
      <c r="C1136" s="571"/>
      <c r="D1136" s="571"/>
      <c r="E1136" s="571"/>
      <c r="F1136" s="571"/>
      <c r="G1136" s="571"/>
      <c r="H1136" s="571"/>
      <c r="I1136" s="571"/>
      <c r="J1136" s="571"/>
      <c r="K1136" s="571"/>
      <c r="L1136" s="571"/>
      <c r="M1136" s="572"/>
      <c r="N1136" s="574"/>
    </row>
    <row r="1137" spans="1:14" ht="15" customHeight="1" x14ac:dyDescent="0.25">
      <c r="A1137" s="565"/>
      <c r="B1137" s="570"/>
      <c r="C1137" s="571"/>
      <c r="D1137" s="571"/>
      <c r="E1137" s="571"/>
      <c r="F1137" s="571"/>
      <c r="G1137" s="571"/>
      <c r="H1137" s="571"/>
      <c r="I1137" s="571"/>
      <c r="J1137" s="571"/>
      <c r="K1137" s="571"/>
      <c r="L1137" s="571"/>
      <c r="M1137" s="572"/>
      <c r="N1137" s="574"/>
    </row>
    <row r="1138" spans="1:14" ht="15" customHeight="1" x14ac:dyDescent="0.25">
      <c r="A1138" s="565"/>
      <c r="B1138" s="570"/>
      <c r="C1138" s="571"/>
      <c r="D1138" s="571"/>
      <c r="E1138" s="571"/>
      <c r="F1138" s="571"/>
      <c r="G1138" s="571"/>
      <c r="H1138" s="571"/>
      <c r="I1138" s="571"/>
      <c r="J1138" s="571"/>
      <c r="K1138" s="571"/>
      <c r="L1138" s="571"/>
      <c r="M1138" s="572"/>
      <c r="N1138" s="574"/>
    </row>
    <row r="1139" spans="1:14" ht="15" customHeight="1" x14ac:dyDescent="0.25">
      <c r="A1139" s="565"/>
      <c r="B1139" s="570"/>
      <c r="C1139" s="571"/>
      <c r="D1139" s="571"/>
      <c r="E1139" s="571"/>
      <c r="F1139" s="571"/>
      <c r="G1139" s="571"/>
      <c r="H1139" s="571"/>
      <c r="I1139" s="571"/>
      <c r="J1139" s="571"/>
      <c r="K1139" s="571"/>
      <c r="L1139" s="571"/>
      <c r="M1139" s="572"/>
      <c r="N1139" s="574"/>
    </row>
    <row r="1140" spans="1:14" ht="15" customHeight="1" x14ac:dyDescent="0.25">
      <c r="A1140" s="565"/>
      <c r="B1140" s="570"/>
      <c r="C1140" s="571"/>
      <c r="D1140" s="571"/>
      <c r="E1140" s="571"/>
      <c r="F1140" s="571"/>
      <c r="G1140" s="571"/>
      <c r="H1140" s="571"/>
      <c r="I1140" s="571"/>
      <c r="J1140" s="571"/>
      <c r="K1140" s="571"/>
      <c r="L1140" s="571"/>
      <c r="M1140" s="572"/>
      <c r="N1140" s="574"/>
    </row>
    <row r="1141" spans="1:14" ht="15" customHeight="1" x14ac:dyDescent="0.25">
      <c r="A1141" s="565"/>
      <c r="B1141" s="570"/>
      <c r="C1141" s="571"/>
      <c r="D1141" s="571"/>
      <c r="E1141" s="571"/>
      <c r="F1141" s="571"/>
      <c r="G1141" s="571"/>
      <c r="H1141" s="571"/>
      <c r="I1141" s="571"/>
      <c r="J1141" s="571"/>
      <c r="K1141" s="571"/>
      <c r="L1141" s="571"/>
      <c r="M1141" s="572"/>
      <c r="N1141" s="574"/>
    </row>
    <row r="1142" spans="1:14" ht="15" customHeight="1" x14ac:dyDescent="0.25">
      <c r="A1142" s="565"/>
      <c r="B1142" s="570"/>
      <c r="C1142" s="571"/>
      <c r="D1142" s="571"/>
      <c r="E1142" s="571"/>
      <c r="F1142" s="571"/>
      <c r="G1142" s="571"/>
      <c r="H1142" s="571"/>
      <c r="I1142" s="571"/>
      <c r="J1142" s="571"/>
      <c r="K1142" s="571"/>
      <c r="L1142" s="571"/>
      <c r="M1142" s="572"/>
      <c r="N1142" s="574"/>
    </row>
    <row r="1143" spans="1:14" ht="15" customHeight="1" x14ac:dyDescent="0.25">
      <c r="A1143" s="565"/>
      <c r="B1143" s="570"/>
      <c r="C1143" s="571"/>
      <c r="D1143" s="571"/>
      <c r="E1143" s="571"/>
      <c r="F1143" s="571"/>
      <c r="G1143" s="571"/>
      <c r="H1143" s="571"/>
      <c r="I1143" s="571"/>
      <c r="J1143" s="571"/>
      <c r="K1143" s="571"/>
      <c r="L1143" s="571"/>
      <c r="M1143" s="572"/>
      <c r="N1143" s="574"/>
    </row>
    <row r="1144" spans="1:14" ht="15" customHeight="1" x14ac:dyDescent="0.25">
      <c r="A1144" s="565"/>
      <c r="B1144" s="570"/>
      <c r="C1144" s="571"/>
      <c r="D1144" s="571"/>
      <c r="E1144" s="571"/>
      <c r="F1144" s="571"/>
      <c r="G1144" s="571"/>
      <c r="H1144" s="571"/>
      <c r="I1144" s="571"/>
      <c r="J1144" s="571"/>
      <c r="K1144" s="571"/>
      <c r="L1144" s="571"/>
      <c r="M1144" s="572"/>
      <c r="N1144" s="574"/>
    </row>
    <row r="1145" spans="1:14" ht="15" customHeight="1" x14ac:dyDescent="0.25">
      <c r="A1145" s="565"/>
      <c r="B1145" s="570"/>
      <c r="C1145" s="571"/>
      <c r="D1145" s="571"/>
      <c r="E1145" s="571"/>
      <c r="F1145" s="571"/>
      <c r="G1145" s="571"/>
      <c r="H1145" s="571"/>
      <c r="I1145" s="571"/>
      <c r="J1145" s="571"/>
      <c r="K1145" s="571"/>
      <c r="L1145" s="571"/>
      <c r="M1145" s="572"/>
      <c r="N1145" s="574"/>
    </row>
    <row r="1146" spans="1:14" ht="15" customHeight="1" x14ac:dyDescent="0.25">
      <c r="A1146" s="565"/>
      <c r="B1146" s="570"/>
      <c r="C1146" s="571"/>
      <c r="D1146" s="571"/>
      <c r="E1146" s="571"/>
      <c r="F1146" s="571"/>
      <c r="G1146" s="571"/>
      <c r="H1146" s="571"/>
      <c r="I1146" s="571"/>
      <c r="J1146" s="571"/>
      <c r="K1146" s="571"/>
      <c r="L1146" s="571"/>
      <c r="M1146" s="572"/>
      <c r="N1146" s="574"/>
    </row>
    <row r="1147" spans="1:14" ht="15" customHeight="1" x14ac:dyDescent="0.25">
      <c r="A1147" s="565"/>
      <c r="B1147" s="570"/>
      <c r="C1147" s="571"/>
      <c r="D1147" s="571"/>
      <c r="E1147" s="571"/>
      <c r="F1147" s="571"/>
      <c r="G1147" s="571"/>
      <c r="H1147" s="571"/>
      <c r="I1147" s="571"/>
      <c r="J1147" s="571"/>
      <c r="K1147" s="571"/>
      <c r="L1147" s="571"/>
      <c r="M1147" s="572"/>
      <c r="N1147" s="574"/>
    </row>
    <row r="1148" spans="1:14" ht="15" customHeight="1" x14ac:dyDescent="0.25">
      <c r="A1148" s="565"/>
      <c r="B1148" s="570"/>
      <c r="C1148" s="571"/>
      <c r="D1148" s="571"/>
      <c r="E1148" s="571"/>
      <c r="F1148" s="571"/>
      <c r="G1148" s="571"/>
      <c r="H1148" s="571"/>
      <c r="I1148" s="571"/>
      <c r="J1148" s="571"/>
      <c r="K1148" s="571"/>
      <c r="L1148" s="571"/>
      <c r="M1148" s="572"/>
      <c r="N1148" s="574"/>
    </row>
    <row r="1149" spans="1:14" ht="15" customHeight="1" x14ac:dyDescent="0.25">
      <c r="A1149" s="565"/>
      <c r="B1149" s="570"/>
      <c r="C1149" s="571"/>
      <c r="D1149" s="571"/>
      <c r="E1149" s="571"/>
      <c r="F1149" s="571"/>
      <c r="G1149" s="571"/>
      <c r="H1149" s="571"/>
      <c r="I1149" s="571"/>
      <c r="J1149" s="571"/>
      <c r="K1149" s="571"/>
      <c r="L1149" s="571"/>
      <c r="M1149" s="572"/>
      <c r="N1149" s="574"/>
    </row>
    <row r="1150" spans="1:14" ht="15" customHeight="1" x14ac:dyDescent="0.25">
      <c r="A1150" s="565"/>
      <c r="B1150" s="570"/>
      <c r="C1150" s="571"/>
      <c r="D1150" s="571"/>
      <c r="E1150" s="571"/>
      <c r="F1150" s="571"/>
      <c r="G1150" s="571"/>
      <c r="H1150" s="571"/>
      <c r="I1150" s="571"/>
      <c r="J1150" s="571"/>
      <c r="K1150" s="571"/>
      <c r="L1150" s="571"/>
      <c r="M1150" s="572"/>
      <c r="N1150" s="574"/>
    </row>
    <row r="1151" spans="1:14" ht="15" customHeight="1" x14ac:dyDescent="0.25">
      <c r="A1151" s="565"/>
      <c r="B1151" s="570"/>
      <c r="C1151" s="571"/>
      <c r="D1151" s="571"/>
      <c r="E1151" s="571"/>
      <c r="F1151" s="571"/>
      <c r="G1151" s="571"/>
      <c r="H1151" s="571"/>
      <c r="I1151" s="571"/>
      <c r="J1151" s="571"/>
      <c r="K1151" s="571"/>
      <c r="L1151" s="571"/>
      <c r="M1151" s="572"/>
      <c r="N1151" s="574"/>
    </row>
    <row r="1152" spans="1:14" ht="15" customHeight="1" x14ac:dyDescent="0.25">
      <c r="A1152" s="565"/>
      <c r="B1152" s="570"/>
      <c r="C1152" s="571"/>
      <c r="D1152" s="571"/>
      <c r="E1152" s="571"/>
      <c r="F1152" s="571"/>
      <c r="G1152" s="571"/>
      <c r="H1152" s="571"/>
      <c r="I1152" s="571"/>
      <c r="J1152" s="571"/>
      <c r="K1152" s="571"/>
      <c r="L1152" s="571"/>
      <c r="M1152" s="572"/>
      <c r="N1152" s="574"/>
    </row>
    <row r="1153" spans="1:14" ht="15" customHeight="1" x14ac:dyDescent="0.25">
      <c r="A1153" s="565"/>
      <c r="B1153" s="570"/>
      <c r="C1153" s="571"/>
      <c r="D1153" s="571"/>
      <c r="E1153" s="571"/>
      <c r="F1153" s="571"/>
      <c r="G1153" s="571"/>
      <c r="H1153" s="571"/>
      <c r="I1153" s="571"/>
      <c r="J1153" s="571"/>
      <c r="K1153" s="571"/>
      <c r="L1153" s="571"/>
      <c r="M1153" s="572"/>
      <c r="N1153" s="574"/>
    </row>
    <row r="1154" spans="1:14" ht="15.75" customHeight="1" x14ac:dyDescent="0.25">
      <c r="A1154" s="566"/>
      <c r="B1154" s="596"/>
      <c r="C1154" s="597"/>
      <c r="D1154" s="597"/>
      <c r="E1154" s="597"/>
      <c r="F1154" s="597"/>
      <c r="G1154" s="597"/>
      <c r="H1154" s="597"/>
      <c r="I1154" s="597"/>
      <c r="J1154" s="597"/>
      <c r="K1154" s="597"/>
      <c r="L1154" s="597"/>
      <c r="M1154" s="598"/>
      <c r="N1154" s="575"/>
    </row>
    <row r="1155" spans="1:14" ht="15" customHeight="1" x14ac:dyDescent="0.25">
      <c r="A1155" s="564">
        <v>51</v>
      </c>
      <c r="B1155" s="599"/>
      <c r="C1155" s="600"/>
      <c r="D1155" s="600"/>
      <c r="E1155" s="600"/>
      <c r="F1155" s="600"/>
      <c r="G1155" s="600"/>
      <c r="H1155" s="600"/>
      <c r="I1155" s="600"/>
      <c r="J1155" s="600"/>
      <c r="K1155" s="600"/>
      <c r="L1155" s="600"/>
      <c r="M1155" s="601"/>
      <c r="N1155" s="573" t="str">
        <f>VLOOKUP(A1155,'LISTA DE OFERENTES'!$A$4:$B$70,2,FALSE)</f>
        <v>UNIOBRAS S.A.S</v>
      </c>
    </row>
    <row r="1156" spans="1:14" ht="15" customHeight="1" x14ac:dyDescent="0.25">
      <c r="A1156" s="565"/>
      <c r="B1156" s="590"/>
      <c r="C1156" s="591"/>
      <c r="D1156" s="591"/>
      <c r="E1156" s="591"/>
      <c r="F1156" s="591"/>
      <c r="G1156" s="591"/>
      <c r="H1156" s="591"/>
      <c r="I1156" s="591"/>
      <c r="J1156" s="591"/>
      <c r="K1156" s="591"/>
      <c r="L1156" s="591"/>
      <c r="M1156" s="592"/>
      <c r="N1156" s="574"/>
    </row>
    <row r="1157" spans="1:14" ht="15" customHeight="1" x14ac:dyDescent="0.25">
      <c r="A1157" s="565"/>
      <c r="B1157" s="590"/>
      <c r="C1157" s="591"/>
      <c r="D1157" s="591"/>
      <c r="E1157" s="591"/>
      <c r="F1157" s="591"/>
      <c r="G1157" s="591"/>
      <c r="H1157" s="591"/>
      <c r="I1157" s="591"/>
      <c r="J1157" s="591"/>
      <c r="K1157" s="591"/>
      <c r="L1157" s="591"/>
      <c r="M1157" s="592"/>
      <c r="N1157" s="574"/>
    </row>
    <row r="1158" spans="1:14" ht="15" customHeight="1" x14ac:dyDescent="0.25">
      <c r="A1158" s="565"/>
      <c r="B1158" s="590"/>
      <c r="C1158" s="591"/>
      <c r="D1158" s="591"/>
      <c r="E1158" s="591"/>
      <c r="F1158" s="591"/>
      <c r="G1158" s="591"/>
      <c r="H1158" s="591"/>
      <c r="I1158" s="591"/>
      <c r="J1158" s="591"/>
      <c r="K1158" s="591"/>
      <c r="L1158" s="591"/>
      <c r="M1158" s="592"/>
      <c r="N1158" s="574"/>
    </row>
    <row r="1159" spans="1:14" ht="15" customHeight="1" x14ac:dyDescent="0.25">
      <c r="A1159" s="565"/>
      <c r="B1159" s="590"/>
      <c r="C1159" s="591"/>
      <c r="D1159" s="591"/>
      <c r="E1159" s="591"/>
      <c r="F1159" s="591"/>
      <c r="G1159" s="591"/>
      <c r="H1159" s="591"/>
      <c r="I1159" s="591"/>
      <c r="J1159" s="591"/>
      <c r="K1159" s="591"/>
      <c r="L1159" s="591"/>
      <c r="M1159" s="592"/>
      <c r="N1159" s="574"/>
    </row>
    <row r="1160" spans="1:14" ht="15" customHeight="1" x14ac:dyDescent="0.25">
      <c r="A1160" s="565"/>
      <c r="B1160" s="590"/>
      <c r="C1160" s="591"/>
      <c r="D1160" s="591"/>
      <c r="E1160" s="591"/>
      <c r="F1160" s="591"/>
      <c r="G1160" s="591"/>
      <c r="H1160" s="591"/>
      <c r="I1160" s="591"/>
      <c r="J1160" s="591"/>
      <c r="K1160" s="591"/>
      <c r="L1160" s="591"/>
      <c r="M1160" s="592"/>
      <c r="N1160" s="574"/>
    </row>
    <row r="1161" spans="1:14" ht="15" customHeight="1" x14ac:dyDescent="0.25">
      <c r="A1161" s="565"/>
      <c r="B1161" s="590"/>
      <c r="C1161" s="591"/>
      <c r="D1161" s="591"/>
      <c r="E1161" s="591"/>
      <c r="F1161" s="591"/>
      <c r="G1161" s="591"/>
      <c r="H1161" s="591"/>
      <c r="I1161" s="591"/>
      <c r="J1161" s="591"/>
      <c r="K1161" s="591"/>
      <c r="L1161" s="591"/>
      <c r="M1161" s="592"/>
      <c r="N1161" s="574"/>
    </row>
    <row r="1162" spans="1:14" ht="15" customHeight="1" x14ac:dyDescent="0.25">
      <c r="A1162" s="565"/>
      <c r="B1162" s="590"/>
      <c r="C1162" s="591"/>
      <c r="D1162" s="591"/>
      <c r="E1162" s="591"/>
      <c r="F1162" s="591"/>
      <c r="G1162" s="591"/>
      <c r="H1162" s="591"/>
      <c r="I1162" s="591"/>
      <c r="J1162" s="591"/>
      <c r="K1162" s="591"/>
      <c r="L1162" s="591"/>
      <c r="M1162" s="592"/>
      <c r="N1162" s="574"/>
    </row>
    <row r="1163" spans="1:14" ht="15" customHeight="1" x14ac:dyDescent="0.25">
      <c r="A1163" s="565"/>
      <c r="B1163" s="590"/>
      <c r="C1163" s="591"/>
      <c r="D1163" s="591"/>
      <c r="E1163" s="591"/>
      <c r="F1163" s="591"/>
      <c r="G1163" s="591"/>
      <c r="H1163" s="591"/>
      <c r="I1163" s="591"/>
      <c r="J1163" s="591"/>
      <c r="K1163" s="591"/>
      <c r="L1163" s="591"/>
      <c r="M1163" s="592"/>
      <c r="N1163" s="574"/>
    </row>
    <row r="1164" spans="1:14" ht="15" customHeight="1" x14ac:dyDescent="0.25">
      <c r="A1164" s="565"/>
      <c r="B1164" s="590"/>
      <c r="C1164" s="591"/>
      <c r="D1164" s="591"/>
      <c r="E1164" s="591"/>
      <c r="F1164" s="591"/>
      <c r="G1164" s="591"/>
      <c r="H1164" s="591"/>
      <c r="I1164" s="591"/>
      <c r="J1164" s="591"/>
      <c r="K1164" s="591"/>
      <c r="L1164" s="591"/>
      <c r="M1164" s="592"/>
      <c r="N1164" s="574"/>
    </row>
    <row r="1165" spans="1:14" ht="15" customHeight="1" x14ac:dyDescent="0.25">
      <c r="A1165" s="565"/>
      <c r="B1165" s="590"/>
      <c r="C1165" s="591"/>
      <c r="D1165" s="591"/>
      <c r="E1165" s="591"/>
      <c r="F1165" s="591"/>
      <c r="G1165" s="591"/>
      <c r="H1165" s="591"/>
      <c r="I1165" s="591"/>
      <c r="J1165" s="591"/>
      <c r="K1165" s="591"/>
      <c r="L1165" s="591"/>
      <c r="M1165" s="592"/>
      <c r="N1165" s="574"/>
    </row>
    <row r="1166" spans="1:14" ht="15" customHeight="1" x14ac:dyDescent="0.25">
      <c r="A1166" s="565"/>
      <c r="B1166" s="590"/>
      <c r="C1166" s="591"/>
      <c r="D1166" s="591"/>
      <c r="E1166" s="591"/>
      <c r="F1166" s="591"/>
      <c r="G1166" s="591"/>
      <c r="H1166" s="591"/>
      <c r="I1166" s="591"/>
      <c r="J1166" s="591"/>
      <c r="K1166" s="591"/>
      <c r="L1166" s="591"/>
      <c r="M1166" s="592"/>
      <c r="N1166" s="574"/>
    </row>
    <row r="1167" spans="1:14" ht="15" customHeight="1" x14ac:dyDescent="0.25">
      <c r="A1167" s="565"/>
      <c r="B1167" s="590"/>
      <c r="C1167" s="591"/>
      <c r="D1167" s="591"/>
      <c r="E1167" s="591"/>
      <c r="F1167" s="591"/>
      <c r="G1167" s="591"/>
      <c r="H1167" s="591"/>
      <c r="I1167" s="591"/>
      <c r="J1167" s="591"/>
      <c r="K1167" s="591"/>
      <c r="L1167" s="591"/>
      <c r="M1167" s="592"/>
      <c r="N1167" s="574"/>
    </row>
    <row r="1168" spans="1:14" ht="15" customHeight="1" x14ac:dyDescent="0.25">
      <c r="A1168" s="565"/>
      <c r="B1168" s="590"/>
      <c r="C1168" s="591"/>
      <c r="D1168" s="591"/>
      <c r="E1168" s="591"/>
      <c r="F1168" s="591"/>
      <c r="G1168" s="591"/>
      <c r="H1168" s="591"/>
      <c r="I1168" s="591"/>
      <c r="J1168" s="591"/>
      <c r="K1168" s="591"/>
      <c r="L1168" s="591"/>
      <c r="M1168" s="592"/>
      <c r="N1168" s="574"/>
    </row>
    <row r="1169" spans="1:14" ht="15" customHeight="1" x14ac:dyDescent="0.25">
      <c r="A1169" s="565"/>
      <c r="B1169" s="590"/>
      <c r="C1169" s="591"/>
      <c r="D1169" s="591"/>
      <c r="E1169" s="591"/>
      <c r="F1169" s="591"/>
      <c r="G1169" s="591"/>
      <c r="H1169" s="591"/>
      <c r="I1169" s="591"/>
      <c r="J1169" s="591"/>
      <c r="K1169" s="591"/>
      <c r="L1169" s="591"/>
      <c r="M1169" s="592"/>
      <c r="N1169" s="574"/>
    </row>
    <row r="1170" spans="1:14" ht="15" customHeight="1" x14ac:dyDescent="0.25">
      <c r="A1170" s="565"/>
      <c r="B1170" s="590"/>
      <c r="C1170" s="591"/>
      <c r="D1170" s="591"/>
      <c r="E1170" s="591"/>
      <c r="F1170" s="591"/>
      <c r="G1170" s="591"/>
      <c r="H1170" s="591"/>
      <c r="I1170" s="591"/>
      <c r="J1170" s="591"/>
      <c r="K1170" s="591"/>
      <c r="L1170" s="591"/>
      <c r="M1170" s="592"/>
      <c r="N1170" s="574"/>
    </row>
    <row r="1171" spans="1:14" ht="15" customHeight="1" x14ac:dyDescent="0.25">
      <c r="A1171" s="565"/>
      <c r="B1171" s="590"/>
      <c r="C1171" s="591"/>
      <c r="D1171" s="591"/>
      <c r="E1171" s="591"/>
      <c r="F1171" s="591"/>
      <c r="G1171" s="591"/>
      <c r="H1171" s="591"/>
      <c r="I1171" s="591"/>
      <c r="J1171" s="591"/>
      <c r="K1171" s="591"/>
      <c r="L1171" s="591"/>
      <c r="M1171" s="592"/>
      <c r="N1171" s="574"/>
    </row>
    <row r="1172" spans="1:14" ht="15" customHeight="1" x14ac:dyDescent="0.25">
      <c r="A1172" s="565"/>
      <c r="B1172" s="590"/>
      <c r="C1172" s="591"/>
      <c r="D1172" s="591"/>
      <c r="E1172" s="591"/>
      <c r="F1172" s="591"/>
      <c r="G1172" s="591"/>
      <c r="H1172" s="591"/>
      <c r="I1172" s="591"/>
      <c r="J1172" s="591"/>
      <c r="K1172" s="591"/>
      <c r="L1172" s="591"/>
      <c r="M1172" s="592"/>
      <c r="N1172" s="574"/>
    </row>
    <row r="1173" spans="1:14" ht="15" customHeight="1" x14ac:dyDescent="0.25">
      <c r="A1173" s="565"/>
      <c r="B1173" s="590"/>
      <c r="C1173" s="591"/>
      <c r="D1173" s="591"/>
      <c r="E1173" s="591"/>
      <c r="F1173" s="591"/>
      <c r="G1173" s="591"/>
      <c r="H1173" s="591"/>
      <c r="I1173" s="591"/>
      <c r="J1173" s="591"/>
      <c r="K1173" s="591"/>
      <c r="L1173" s="591"/>
      <c r="M1173" s="592"/>
      <c r="N1173" s="574"/>
    </row>
    <row r="1174" spans="1:14" ht="15" customHeight="1" x14ac:dyDescent="0.25">
      <c r="A1174" s="565"/>
      <c r="B1174" s="590"/>
      <c r="C1174" s="591"/>
      <c r="D1174" s="591"/>
      <c r="E1174" s="591"/>
      <c r="F1174" s="591"/>
      <c r="G1174" s="591"/>
      <c r="H1174" s="591"/>
      <c r="I1174" s="591"/>
      <c r="J1174" s="591"/>
      <c r="K1174" s="591"/>
      <c r="L1174" s="591"/>
      <c r="M1174" s="592"/>
      <c r="N1174" s="574"/>
    </row>
    <row r="1175" spans="1:14" ht="15" customHeight="1" x14ac:dyDescent="0.25">
      <c r="A1175" s="565"/>
      <c r="B1175" s="590"/>
      <c r="C1175" s="591"/>
      <c r="D1175" s="591"/>
      <c r="E1175" s="591"/>
      <c r="F1175" s="591"/>
      <c r="G1175" s="591"/>
      <c r="H1175" s="591"/>
      <c r="I1175" s="591"/>
      <c r="J1175" s="591"/>
      <c r="K1175" s="591"/>
      <c r="L1175" s="591"/>
      <c r="M1175" s="592"/>
      <c r="N1175" s="574"/>
    </row>
    <row r="1176" spans="1:14" ht="15" customHeight="1" x14ac:dyDescent="0.25">
      <c r="A1176" s="565"/>
      <c r="B1176" s="590"/>
      <c r="C1176" s="591"/>
      <c r="D1176" s="591"/>
      <c r="E1176" s="591"/>
      <c r="F1176" s="591"/>
      <c r="G1176" s="591"/>
      <c r="H1176" s="591"/>
      <c r="I1176" s="591"/>
      <c r="J1176" s="591"/>
      <c r="K1176" s="591"/>
      <c r="L1176" s="591"/>
      <c r="M1176" s="592"/>
      <c r="N1176" s="574"/>
    </row>
    <row r="1177" spans="1:14" ht="15.75" customHeight="1" x14ac:dyDescent="0.25">
      <c r="A1177" s="566"/>
      <c r="B1177" s="593"/>
      <c r="C1177" s="594"/>
      <c r="D1177" s="594"/>
      <c r="E1177" s="594"/>
      <c r="F1177" s="594"/>
      <c r="G1177" s="594"/>
      <c r="H1177" s="594"/>
      <c r="I1177" s="594"/>
      <c r="J1177" s="594"/>
      <c r="K1177" s="594"/>
      <c r="L1177" s="594"/>
      <c r="M1177" s="595"/>
      <c r="N1177" s="575"/>
    </row>
    <row r="1178" spans="1:14" ht="15" customHeight="1" x14ac:dyDescent="0.25">
      <c r="A1178" s="564">
        <v>52</v>
      </c>
      <c r="B1178" s="567"/>
      <c r="C1178" s="568"/>
      <c r="D1178" s="568"/>
      <c r="E1178" s="568"/>
      <c r="F1178" s="568"/>
      <c r="G1178" s="568"/>
      <c r="H1178" s="568"/>
      <c r="I1178" s="568"/>
      <c r="J1178" s="568"/>
      <c r="K1178" s="568"/>
      <c r="L1178" s="568"/>
      <c r="M1178" s="569"/>
      <c r="N1178" s="573" t="str">
        <f>VLOOKUP(A1178,'LISTA DE OFERENTES'!$A$4:$B$70,2,FALSE)</f>
        <v xml:space="preserve">UNION TEMPORAL CONSTRUCCIONES C&amp;G. </v>
      </c>
    </row>
    <row r="1179" spans="1:14" ht="15" customHeight="1" x14ac:dyDescent="0.25">
      <c r="A1179" s="565"/>
      <c r="B1179" s="570"/>
      <c r="C1179" s="571"/>
      <c r="D1179" s="571"/>
      <c r="E1179" s="571"/>
      <c r="F1179" s="571"/>
      <c r="G1179" s="571"/>
      <c r="H1179" s="571"/>
      <c r="I1179" s="571"/>
      <c r="J1179" s="571"/>
      <c r="K1179" s="571"/>
      <c r="L1179" s="571"/>
      <c r="M1179" s="572"/>
      <c r="N1179" s="574"/>
    </row>
    <row r="1180" spans="1:14" ht="15" customHeight="1" x14ac:dyDescent="0.25">
      <c r="A1180" s="565"/>
      <c r="B1180" s="570"/>
      <c r="C1180" s="571"/>
      <c r="D1180" s="571"/>
      <c r="E1180" s="571"/>
      <c r="F1180" s="571"/>
      <c r="G1180" s="571"/>
      <c r="H1180" s="571"/>
      <c r="I1180" s="571"/>
      <c r="J1180" s="571"/>
      <c r="K1180" s="571"/>
      <c r="L1180" s="571"/>
      <c r="M1180" s="572"/>
      <c r="N1180" s="574"/>
    </row>
    <row r="1181" spans="1:14" ht="15" customHeight="1" x14ac:dyDescent="0.25">
      <c r="A1181" s="565"/>
      <c r="B1181" s="570"/>
      <c r="C1181" s="571"/>
      <c r="D1181" s="571"/>
      <c r="E1181" s="571"/>
      <c r="F1181" s="571"/>
      <c r="G1181" s="571"/>
      <c r="H1181" s="571"/>
      <c r="I1181" s="571"/>
      <c r="J1181" s="571"/>
      <c r="K1181" s="571"/>
      <c r="L1181" s="571"/>
      <c r="M1181" s="572"/>
      <c r="N1181" s="574"/>
    </row>
    <row r="1182" spans="1:14" ht="15" customHeight="1" x14ac:dyDescent="0.25">
      <c r="A1182" s="565"/>
      <c r="B1182" s="570"/>
      <c r="C1182" s="571"/>
      <c r="D1182" s="571"/>
      <c r="E1182" s="571"/>
      <c r="F1182" s="571"/>
      <c r="G1182" s="571"/>
      <c r="H1182" s="571"/>
      <c r="I1182" s="571"/>
      <c r="J1182" s="571"/>
      <c r="K1182" s="571"/>
      <c r="L1182" s="571"/>
      <c r="M1182" s="572"/>
      <c r="N1182" s="574"/>
    </row>
    <row r="1183" spans="1:14" ht="15" customHeight="1" x14ac:dyDescent="0.25">
      <c r="A1183" s="565"/>
      <c r="B1183" s="570"/>
      <c r="C1183" s="571"/>
      <c r="D1183" s="571"/>
      <c r="E1183" s="571"/>
      <c r="F1183" s="571"/>
      <c r="G1183" s="571"/>
      <c r="H1183" s="571"/>
      <c r="I1183" s="571"/>
      <c r="J1183" s="571"/>
      <c r="K1183" s="571"/>
      <c r="L1183" s="571"/>
      <c r="M1183" s="572"/>
      <c r="N1183" s="574"/>
    </row>
    <row r="1184" spans="1:14" ht="15" customHeight="1" x14ac:dyDescent="0.25">
      <c r="A1184" s="565"/>
      <c r="B1184" s="570"/>
      <c r="C1184" s="571"/>
      <c r="D1184" s="571"/>
      <c r="E1184" s="571"/>
      <c r="F1184" s="571"/>
      <c r="G1184" s="571"/>
      <c r="H1184" s="571"/>
      <c r="I1184" s="571"/>
      <c r="J1184" s="571"/>
      <c r="K1184" s="571"/>
      <c r="L1184" s="571"/>
      <c r="M1184" s="572"/>
      <c r="N1184" s="574"/>
    </row>
    <row r="1185" spans="1:14" ht="15" customHeight="1" x14ac:dyDescent="0.25">
      <c r="A1185" s="565"/>
      <c r="B1185" s="570"/>
      <c r="C1185" s="571"/>
      <c r="D1185" s="571"/>
      <c r="E1185" s="571"/>
      <c r="F1185" s="571"/>
      <c r="G1185" s="571"/>
      <c r="H1185" s="571"/>
      <c r="I1185" s="571"/>
      <c r="J1185" s="571"/>
      <c r="K1185" s="571"/>
      <c r="L1185" s="571"/>
      <c r="M1185" s="572"/>
      <c r="N1185" s="574"/>
    </row>
    <row r="1186" spans="1:14" ht="15" customHeight="1" x14ac:dyDescent="0.25">
      <c r="A1186" s="565"/>
      <c r="B1186" s="570"/>
      <c r="C1186" s="571"/>
      <c r="D1186" s="571"/>
      <c r="E1186" s="571"/>
      <c r="F1186" s="571"/>
      <c r="G1186" s="571"/>
      <c r="H1186" s="571"/>
      <c r="I1186" s="571"/>
      <c r="J1186" s="571"/>
      <c r="K1186" s="571"/>
      <c r="L1186" s="571"/>
      <c r="M1186" s="572"/>
      <c r="N1186" s="574"/>
    </row>
    <row r="1187" spans="1:14" ht="15" customHeight="1" x14ac:dyDescent="0.25">
      <c r="A1187" s="565"/>
      <c r="B1187" s="570"/>
      <c r="C1187" s="571"/>
      <c r="D1187" s="571"/>
      <c r="E1187" s="571"/>
      <c r="F1187" s="571"/>
      <c r="G1187" s="571"/>
      <c r="H1187" s="571"/>
      <c r="I1187" s="571"/>
      <c r="J1187" s="571"/>
      <c r="K1187" s="571"/>
      <c r="L1187" s="571"/>
      <c r="M1187" s="572"/>
      <c r="N1187" s="574"/>
    </row>
    <row r="1188" spans="1:14" ht="15" customHeight="1" x14ac:dyDescent="0.25">
      <c r="A1188" s="565"/>
      <c r="B1188" s="570"/>
      <c r="C1188" s="571"/>
      <c r="D1188" s="571"/>
      <c r="E1188" s="571"/>
      <c r="F1188" s="571"/>
      <c r="G1188" s="571"/>
      <c r="H1188" s="571"/>
      <c r="I1188" s="571"/>
      <c r="J1188" s="571"/>
      <c r="K1188" s="571"/>
      <c r="L1188" s="571"/>
      <c r="M1188" s="572"/>
      <c r="N1188" s="574"/>
    </row>
    <row r="1189" spans="1:14" ht="15" customHeight="1" x14ac:dyDescent="0.25">
      <c r="A1189" s="565"/>
      <c r="B1189" s="570"/>
      <c r="C1189" s="571"/>
      <c r="D1189" s="571"/>
      <c r="E1189" s="571"/>
      <c r="F1189" s="571"/>
      <c r="G1189" s="571"/>
      <c r="H1189" s="571"/>
      <c r="I1189" s="571"/>
      <c r="J1189" s="571"/>
      <c r="K1189" s="571"/>
      <c r="L1189" s="571"/>
      <c r="M1189" s="572"/>
      <c r="N1189" s="574"/>
    </row>
    <row r="1190" spans="1:14" ht="15" customHeight="1" x14ac:dyDescent="0.25">
      <c r="A1190" s="565"/>
      <c r="B1190" s="570"/>
      <c r="C1190" s="571"/>
      <c r="D1190" s="571"/>
      <c r="E1190" s="571"/>
      <c r="F1190" s="571"/>
      <c r="G1190" s="571"/>
      <c r="H1190" s="571"/>
      <c r="I1190" s="571"/>
      <c r="J1190" s="571"/>
      <c r="K1190" s="571"/>
      <c r="L1190" s="571"/>
      <c r="M1190" s="572"/>
      <c r="N1190" s="574"/>
    </row>
    <row r="1191" spans="1:14" ht="15" customHeight="1" x14ac:dyDescent="0.25">
      <c r="A1191" s="565"/>
      <c r="B1191" s="570"/>
      <c r="C1191" s="571"/>
      <c r="D1191" s="571"/>
      <c r="E1191" s="571"/>
      <c r="F1191" s="571"/>
      <c r="G1191" s="571"/>
      <c r="H1191" s="571"/>
      <c r="I1191" s="571"/>
      <c r="J1191" s="571"/>
      <c r="K1191" s="571"/>
      <c r="L1191" s="571"/>
      <c r="M1191" s="572"/>
      <c r="N1191" s="574"/>
    </row>
    <row r="1192" spans="1:14" ht="15" customHeight="1" x14ac:dyDescent="0.25">
      <c r="A1192" s="565"/>
      <c r="B1192" s="570"/>
      <c r="C1192" s="571"/>
      <c r="D1192" s="571"/>
      <c r="E1192" s="571"/>
      <c r="F1192" s="571"/>
      <c r="G1192" s="571"/>
      <c r="H1192" s="571"/>
      <c r="I1192" s="571"/>
      <c r="J1192" s="571"/>
      <c r="K1192" s="571"/>
      <c r="L1192" s="571"/>
      <c r="M1192" s="572"/>
      <c r="N1192" s="574"/>
    </row>
    <row r="1193" spans="1:14" ht="15" customHeight="1" x14ac:dyDescent="0.25">
      <c r="A1193" s="565"/>
      <c r="B1193" s="570"/>
      <c r="C1193" s="571"/>
      <c r="D1193" s="571"/>
      <c r="E1193" s="571"/>
      <c r="F1193" s="571"/>
      <c r="G1193" s="571"/>
      <c r="H1193" s="571"/>
      <c r="I1193" s="571"/>
      <c r="J1193" s="571"/>
      <c r="K1193" s="571"/>
      <c r="L1193" s="571"/>
      <c r="M1193" s="572"/>
      <c r="N1193" s="574"/>
    </row>
    <row r="1194" spans="1:14" ht="15" customHeight="1" x14ac:dyDescent="0.25">
      <c r="A1194" s="565"/>
      <c r="B1194" s="570"/>
      <c r="C1194" s="571"/>
      <c r="D1194" s="571"/>
      <c r="E1194" s="571"/>
      <c r="F1194" s="571"/>
      <c r="G1194" s="571"/>
      <c r="H1194" s="571"/>
      <c r="I1194" s="571"/>
      <c r="J1194" s="571"/>
      <c r="K1194" s="571"/>
      <c r="L1194" s="571"/>
      <c r="M1194" s="572"/>
      <c r="N1194" s="574"/>
    </row>
    <row r="1195" spans="1:14" ht="15" customHeight="1" x14ac:dyDescent="0.25">
      <c r="A1195" s="565"/>
      <c r="B1195" s="570"/>
      <c r="C1195" s="571"/>
      <c r="D1195" s="571"/>
      <c r="E1195" s="571"/>
      <c r="F1195" s="571"/>
      <c r="G1195" s="571"/>
      <c r="H1195" s="571"/>
      <c r="I1195" s="571"/>
      <c r="J1195" s="571"/>
      <c r="K1195" s="571"/>
      <c r="L1195" s="571"/>
      <c r="M1195" s="572"/>
      <c r="N1195" s="574"/>
    </row>
    <row r="1196" spans="1:14" ht="15" customHeight="1" x14ac:dyDescent="0.25">
      <c r="A1196" s="565"/>
      <c r="B1196" s="570"/>
      <c r="C1196" s="571"/>
      <c r="D1196" s="571"/>
      <c r="E1196" s="571"/>
      <c r="F1196" s="571"/>
      <c r="G1196" s="571"/>
      <c r="H1196" s="571"/>
      <c r="I1196" s="571"/>
      <c r="J1196" s="571"/>
      <c r="K1196" s="571"/>
      <c r="L1196" s="571"/>
      <c r="M1196" s="572"/>
      <c r="N1196" s="574"/>
    </row>
    <row r="1197" spans="1:14" ht="15" customHeight="1" x14ac:dyDescent="0.25">
      <c r="A1197" s="565"/>
      <c r="B1197" s="570"/>
      <c r="C1197" s="571"/>
      <c r="D1197" s="571"/>
      <c r="E1197" s="571"/>
      <c r="F1197" s="571"/>
      <c r="G1197" s="571"/>
      <c r="H1197" s="571"/>
      <c r="I1197" s="571"/>
      <c r="J1197" s="571"/>
      <c r="K1197" s="571"/>
      <c r="L1197" s="571"/>
      <c r="M1197" s="572"/>
      <c r="N1197" s="574"/>
    </row>
    <row r="1198" spans="1:14" ht="15" customHeight="1" x14ac:dyDescent="0.25">
      <c r="A1198" s="565"/>
      <c r="B1198" s="570"/>
      <c r="C1198" s="571"/>
      <c r="D1198" s="571"/>
      <c r="E1198" s="571"/>
      <c r="F1198" s="571"/>
      <c r="G1198" s="571"/>
      <c r="H1198" s="571"/>
      <c r="I1198" s="571"/>
      <c r="J1198" s="571"/>
      <c r="K1198" s="571"/>
      <c r="L1198" s="571"/>
      <c r="M1198" s="572"/>
      <c r="N1198" s="574"/>
    </row>
    <row r="1199" spans="1:14" ht="15" customHeight="1" x14ac:dyDescent="0.25">
      <c r="A1199" s="565"/>
      <c r="B1199" s="570"/>
      <c r="C1199" s="571"/>
      <c r="D1199" s="571"/>
      <c r="E1199" s="571"/>
      <c r="F1199" s="571"/>
      <c r="G1199" s="571"/>
      <c r="H1199" s="571"/>
      <c r="I1199" s="571"/>
      <c r="J1199" s="571"/>
      <c r="K1199" s="571"/>
      <c r="L1199" s="571"/>
      <c r="M1199" s="572"/>
      <c r="N1199" s="574"/>
    </row>
    <row r="1200" spans="1:14" ht="15.75" customHeight="1" thickBot="1" x14ac:dyDescent="0.3">
      <c r="A1200" s="566"/>
      <c r="B1200" s="570"/>
      <c r="C1200" s="571"/>
      <c r="D1200" s="571"/>
      <c r="E1200" s="571"/>
      <c r="F1200" s="571"/>
      <c r="G1200" s="571"/>
      <c r="H1200" s="571"/>
      <c r="I1200" s="571"/>
      <c r="J1200" s="571"/>
      <c r="K1200" s="571"/>
      <c r="L1200" s="571"/>
      <c r="M1200" s="572"/>
      <c r="N1200" s="575"/>
    </row>
    <row r="1201" spans="1:14" ht="15" customHeight="1" x14ac:dyDescent="0.25">
      <c r="A1201" s="564">
        <v>53</v>
      </c>
      <c r="B1201" s="587" t="s">
        <v>692</v>
      </c>
      <c r="C1201" s="588"/>
      <c r="D1201" s="588"/>
      <c r="E1201" s="588"/>
      <c r="F1201" s="588"/>
      <c r="G1201" s="588"/>
      <c r="H1201" s="588"/>
      <c r="I1201" s="588"/>
      <c r="J1201" s="588"/>
      <c r="K1201" s="588"/>
      <c r="L1201" s="588"/>
      <c r="M1201" s="589"/>
      <c r="N1201" s="573" t="str">
        <f>VLOOKUP(A1201,'LISTA DE OFERENTES'!$A$4:$B$70,2,FALSE)</f>
        <v xml:space="preserve"> CONSORCIO ADECUACIONES TREQSA. </v>
      </c>
    </row>
    <row r="1202" spans="1:14" ht="15" customHeight="1" x14ac:dyDescent="0.25">
      <c r="A1202" s="565"/>
      <c r="B1202" s="590"/>
      <c r="C1202" s="591"/>
      <c r="D1202" s="591"/>
      <c r="E1202" s="591"/>
      <c r="F1202" s="591"/>
      <c r="G1202" s="591"/>
      <c r="H1202" s="591"/>
      <c r="I1202" s="591"/>
      <c r="J1202" s="591"/>
      <c r="K1202" s="591"/>
      <c r="L1202" s="591"/>
      <c r="M1202" s="592"/>
      <c r="N1202" s="574"/>
    </row>
    <row r="1203" spans="1:14" ht="15" customHeight="1" x14ac:dyDescent="0.25">
      <c r="A1203" s="565"/>
      <c r="B1203" s="590"/>
      <c r="C1203" s="591"/>
      <c r="D1203" s="591"/>
      <c r="E1203" s="591"/>
      <c r="F1203" s="591"/>
      <c r="G1203" s="591"/>
      <c r="H1203" s="591"/>
      <c r="I1203" s="591"/>
      <c r="J1203" s="591"/>
      <c r="K1203" s="591"/>
      <c r="L1203" s="591"/>
      <c r="M1203" s="592"/>
      <c r="N1203" s="574"/>
    </row>
    <row r="1204" spans="1:14" ht="15" customHeight="1" x14ac:dyDescent="0.25">
      <c r="A1204" s="565"/>
      <c r="B1204" s="590"/>
      <c r="C1204" s="591"/>
      <c r="D1204" s="591"/>
      <c r="E1204" s="591"/>
      <c r="F1204" s="591"/>
      <c r="G1204" s="591"/>
      <c r="H1204" s="591"/>
      <c r="I1204" s="591"/>
      <c r="J1204" s="591"/>
      <c r="K1204" s="591"/>
      <c r="L1204" s="591"/>
      <c r="M1204" s="592"/>
      <c r="N1204" s="574"/>
    </row>
    <row r="1205" spans="1:14" ht="15" customHeight="1" x14ac:dyDescent="0.25">
      <c r="A1205" s="565"/>
      <c r="B1205" s="590"/>
      <c r="C1205" s="591"/>
      <c r="D1205" s="591"/>
      <c r="E1205" s="591"/>
      <c r="F1205" s="591"/>
      <c r="G1205" s="591"/>
      <c r="H1205" s="591"/>
      <c r="I1205" s="591"/>
      <c r="J1205" s="591"/>
      <c r="K1205" s="591"/>
      <c r="L1205" s="591"/>
      <c r="M1205" s="592"/>
      <c r="N1205" s="574"/>
    </row>
    <row r="1206" spans="1:14" ht="15" customHeight="1" x14ac:dyDescent="0.25">
      <c r="A1206" s="565"/>
      <c r="B1206" s="590"/>
      <c r="C1206" s="591"/>
      <c r="D1206" s="591"/>
      <c r="E1206" s="591"/>
      <c r="F1206" s="591"/>
      <c r="G1206" s="591"/>
      <c r="H1206" s="591"/>
      <c r="I1206" s="591"/>
      <c r="J1206" s="591"/>
      <c r="K1206" s="591"/>
      <c r="L1206" s="591"/>
      <c r="M1206" s="592"/>
      <c r="N1206" s="574"/>
    </row>
    <row r="1207" spans="1:14" ht="15" customHeight="1" x14ac:dyDescent="0.25">
      <c r="A1207" s="565"/>
      <c r="B1207" s="590"/>
      <c r="C1207" s="591"/>
      <c r="D1207" s="591"/>
      <c r="E1207" s="591"/>
      <c r="F1207" s="591"/>
      <c r="G1207" s="591"/>
      <c r="H1207" s="591"/>
      <c r="I1207" s="591"/>
      <c r="J1207" s="591"/>
      <c r="K1207" s="591"/>
      <c r="L1207" s="591"/>
      <c r="M1207" s="592"/>
      <c r="N1207" s="574"/>
    </row>
    <row r="1208" spans="1:14" ht="15" customHeight="1" x14ac:dyDescent="0.25">
      <c r="A1208" s="565"/>
      <c r="B1208" s="590"/>
      <c r="C1208" s="591"/>
      <c r="D1208" s="591"/>
      <c r="E1208" s="591"/>
      <c r="F1208" s="591"/>
      <c r="G1208" s="591"/>
      <c r="H1208" s="591"/>
      <c r="I1208" s="591"/>
      <c r="J1208" s="591"/>
      <c r="K1208" s="591"/>
      <c r="L1208" s="591"/>
      <c r="M1208" s="592"/>
      <c r="N1208" s="574"/>
    </row>
    <row r="1209" spans="1:14" ht="15" customHeight="1" x14ac:dyDescent="0.25">
      <c r="A1209" s="565"/>
      <c r="B1209" s="590"/>
      <c r="C1209" s="591"/>
      <c r="D1209" s="591"/>
      <c r="E1209" s="591"/>
      <c r="F1209" s="591"/>
      <c r="G1209" s="591"/>
      <c r="H1209" s="591"/>
      <c r="I1209" s="591"/>
      <c r="J1209" s="591"/>
      <c r="K1209" s="591"/>
      <c r="L1209" s="591"/>
      <c r="M1209" s="592"/>
      <c r="N1209" s="574"/>
    </row>
    <row r="1210" spans="1:14" ht="15" customHeight="1" x14ac:dyDescent="0.25">
      <c r="A1210" s="565"/>
      <c r="B1210" s="590"/>
      <c r="C1210" s="591"/>
      <c r="D1210" s="591"/>
      <c r="E1210" s="591"/>
      <c r="F1210" s="591"/>
      <c r="G1210" s="591"/>
      <c r="H1210" s="591"/>
      <c r="I1210" s="591"/>
      <c r="J1210" s="591"/>
      <c r="K1210" s="591"/>
      <c r="L1210" s="591"/>
      <c r="M1210" s="592"/>
      <c r="N1210" s="574"/>
    </row>
    <row r="1211" spans="1:14" ht="15" customHeight="1" x14ac:dyDescent="0.25">
      <c r="A1211" s="565"/>
      <c r="B1211" s="590"/>
      <c r="C1211" s="591"/>
      <c r="D1211" s="591"/>
      <c r="E1211" s="591"/>
      <c r="F1211" s="591"/>
      <c r="G1211" s="591"/>
      <c r="H1211" s="591"/>
      <c r="I1211" s="591"/>
      <c r="J1211" s="591"/>
      <c r="K1211" s="591"/>
      <c r="L1211" s="591"/>
      <c r="M1211" s="592"/>
      <c r="N1211" s="574"/>
    </row>
    <row r="1212" spans="1:14" ht="15" customHeight="1" x14ac:dyDescent="0.25">
      <c r="A1212" s="565"/>
      <c r="B1212" s="590"/>
      <c r="C1212" s="591"/>
      <c r="D1212" s="591"/>
      <c r="E1212" s="591"/>
      <c r="F1212" s="591"/>
      <c r="G1212" s="591"/>
      <c r="H1212" s="591"/>
      <c r="I1212" s="591"/>
      <c r="J1212" s="591"/>
      <c r="K1212" s="591"/>
      <c r="L1212" s="591"/>
      <c r="M1212" s="592"/>
      <c r="N1212" s="574"/>
    </row>
    <row r="1213" spans="1:14" ht="15" customHeight="1" x14ac:dyDescent="0.25">
      <c r="A1213" s="565"/>
      <c r="B1213" s="590"/>
      <c r="C1213" s="591"/>
      <c r="D1213" s="591"/>
      <c r="E1213" s="591"/>
      <c r="F1213" s="591"/>
      <c r="G1213" s="591"/>
      <c r="H1213" s="591"/>
      <c r="I1213" s="591"/>
      <c r="J1213" s="591"/>
      <c r="K1213" s="591"/>
      <c r="L1213" s="591"/>
      <c r="M1213" s="592"/>
      <c r="N1213" s="574"/>
    </row>
    <row r="1214" spans="1:14" ht="15" customHeight="1" x14ac:dyDescent="0.25">
      <c r="A1214" s="565"/>
      <c r="B1214" s="590"/>
      <c r="C1214" s="591"/>
      <c r="D1214" s="591"/>
      <c r="E1214" s="591"/>
      <c r="F1214" s="591"/>
      <c r="G1214" s="591"/>
      <c r="H1214" s="591"/>
      <c r="I1214" s="591"/>
      <c r="J1214" s="591"/>
      <c r="K1214" s="591"/>
      <c r="L1214" s="591"/>
      <c r="M1214" s="592"/>
      <c r="N1214" s="574"/>
    </row>
    <row r="1215" spans="1:14" ht="15" customHeight="1" x14ac:dyDescent="0.25">
      <c r="A1215" s="565"/>
      <c r="B1215" s="590"/>
      <c r="C1215" s="591"/>
      <c r="D1215" s="591"/>
      <c r="E1215" s="591"/>
      <c r="F1215" s="591"/>
      <c r="G1215" s="591"/>
      <c r="H1215" s="591"/>
      <c r="I1215" s="591"/>
      <c r="J1215" s="591"/>
      <c r="K1215" s="591"/>
      <c r="L1215" s="591"/>
      <c r="M1215" s="592"/>
      <c r="N1215" s="574"/>
    </row>
    <row r="1216" spans="1:14" ht="15" customHeight="1" x14ac:dyDescent="0.25">
      <c r="A1216" s="565"/>
      <c r="B1216" s="590"/>
      <c r="C1216" s="591"/>
      <c r="D1216" s="591"/>
      <c r="E1216" s="591"/>
      <c r="F1216" s="591"/>
      <c r="G1216" s="591"/>
      <c r="H1216" s="591"/>
      <c r="I1216" s="591"/>
      <c r="J1216" s="591"/>
      <c r="K1216" s="591"/>
      <c r="L1216" s="591"/>
      <c r="M1216" s="592"/>
      <c r="N1216" s="574"/>
    </row>
    <row r="1217" spans="1:14" ht="15" customHeight="1" x14ac:dyDescent="0.25">
      <c r="A1217" s="565"/>
      <c r="B1217" s="590"/>
      <c r="C1217" s="591"/>
      <c r="D1217" s="591"/>
      <c r="E1217" s="591"/>
      <c r="F1217" s="591"/>
      <c r="G1217" s="591"/>
      <c r="H1217" s="591"/>
      <c r="I1217" s="591"/>
      <c r="J1217" s="591"/>
      <c r="K1217" s="591"/>
      <c r="L1217" s="591"/>
      <c r="M1217" s="592"/>
      <c r="N1217" s="574"/>
    </row>
    <row r="1218" spans="1:14" ht="15" customHeight="1" x14ac:dyDescent="0.25">
      <c r="A1218" s="565"/>
      <c r="B1218" s="590"/>
      <c r="C1218" s="591"/>
      <c r="D1218" s="591"/>
      <c r="E1218" s="591"/>
      <c r="F1218" s="591"/>
      <c r="G1218" s="591"/>
      <c r="H1218" s="591"/>
      <c r="I1218" s="591"/>
      <c r="J1218" s="591"/>
      <c r="K1218" s="591"/>
      <c r="L1218" s="591"/>
      <c r="M1218" s="592"/>
      <c r="N1218" s="574"/>
    </row>
    <row r="1219" spans="1:14" ht="15" customHeight="1" x14ac:dyDescent="0.25">
      <c r="A1219" s="565"/>
      <c r="B1219" s="590"/>
      <c r="C1219" s="591"/>
      <c r="D1219" s="591"/>
      <c r="E1219" s="591"/>
      <c r="F1219" s="591"/>
      <c r="G1219" s="591"/>
      <c r="H1219" s="591"/>
      <c r="I1219" s="591"/>
      <c r="J1219" s="591"/>
      <c r="K1219" s="591"/>
      <c r="L1219" s="591"/>
      <c r="M1219" s="592"/>
      <c r="N1219" s="574"/>
    </row>
    <row r="1220" spans="1:14" ht="15" customHeight="1" x14ac:dyDescent="0.25">
      <c r="A1220" s="565"/>
      <c r="B1220" s="590"/>
      <c r="C1220" s="591"/>
      <c r="D1220" s="591"/>
      <c r="E1220" s="591"/>
      <c r="F1220" s="591"/>
      <c r="G1220" s="591"/>
      <c r="H1220" s="591"/>
      <c r="I1220" s="591"/>
      <c r="J1220" s="591"/>
      <c r="K1220" s="591"/>
      <c r="L1220" s="591"/>
      <c r="M1220" s="592"/>
      <c r="N1220" s="574"/>
    </row>
    <row r="1221" spans="1:14" ht="15" customHeight="1" x14ac:dyDescent="0.25">
      <c r="A1221" s="565"/>
      <c r="B1221" s="590"/>
      <c r="C1221" s="591"/>
      <c r="D1221" s="591"/>
      <c r="E1221" s="591"/>
      <c r="F1221" s="591"/>
      <c r="G1221" s="591"/>
      <c r="H1221" s="591"/>
      <c r="I1221" s="591"/>
      <c r="J1221" s="591"/>
      <c r="K1221" s="591"/>
      <c r="L1221" s="591"/>
      <c r="M1221" s="592"/>
      <c r="N1221" s="574"/>
    </row>
    <row r="1222" spans="1:14" ht="15" customHeight="1" x14ac:dyDescent="0.25">
      <c r="A1222" s="565"/>
      <c r="B1222" s="590"/>
      <c r="C1222" s="591"/>
      <c r="D1222" s="591"/>
      <c r="E1222" s="591"/>
      <c r="F1222" s="591"/>
      <c r="G1222" s="591"/>
      <c r="H1222" s="591"/>
      <c r="I1222" s="591"/>
      <c r="J1222" s="591"/>
      <c r="K1222" s="591"/>
      <c r="L1222" s="591"/>
      <c r="M1222" s="592"/>
      <c r="N1222" s="574"/>
    </row>
    <row r="1223" spans="1:14" ht="15.75" customHeight="1" thickBot="1" x14ac:dyDescent="0.3">
      <c r="A1223" s="566"/>
      <c r="B1223" s="593"/>
      <c r="C1223" s="594"/>
      <c r="D1223" s="594"/>
      <c r="E1223" s="594"/>
      <c r="F1223" s="594"/>
      <c r="G1223" s="594"/>
      <c r="H1223" s="594"/>
      <c r="I1223" s="594"/>
      <c r="J1223" s="594"/>
      <c r="K1223" s="594"/>
      <c r="L1223" s="594"/>
      <c r="M1223" s="595"/>
      <c r="N1223" s="575"/>
    </row>
    <row r="1224" spans="1:14" ht="15" customHeight="1" x14ac:dyDescent="0.25">
      <c r="A1224" s="564">
        <v>54</v>
      </c>
      <c r="B1224" s="585"/>
      <c r="C1224" s="568"/>
      <c r="D1224" s="568"/>
      <c r="E1224" s="568"/>
      <c r="F1224" s="568"/>
      <c r="G1224" s="568"/>
      <c r="H1224" s="568"/>
      <c r="I1224" s="568"/>
      <c r="J1224" s="568"/>
      <c r="K1224" s="568"/>
      <c r="L1224" s="568"/>
      <c r="M1224" s="569"/>
      <c r="N1224" s="573" t="str">
        <f>VLOOKUP(A1224,'LISTA DE OFERENTES'!$A$4:$B$70,2,FALSE)</f>
        <v>GRUPO MSG S.A.S</v>
      </c>
    </row>
    <row r="1225" spans="1:14" ht="15" customHeight="1" x14ac:dyDescent="0.25">
      <c r="A1225" s="565"/>
      <c r="B1225" s="570"/>
      <c r="C1225" s="571"/>
      <c r="D1225" s="571"/>
      <c r="E1225" s="571"/>
      <c r="F1225" s="571"/>
      <c r="G1225" s="571"/>
      <c r="H1225" s="571"/>
      <c r="I1225" s="571"/>
      <c r="J1225" s="571"/>
      <c r="K1225" s="571"/>
      <c r="L1225" s="571"/>
      <c r="M1225" s="572"/>
      <c r="N1225" s="574"/>
    </row>
    <row r="1226" spans="1:14" ht="15" customHeight="1" x14ac:dyDescent="0.25">
      <c r="A1226" s="565"/>
      <c r="B1226" s="570"/>
      <c r="C1226" s="571"/>
      <c r="D1226" s="571"/>
      <c r="E1226" s="571"/>
      <c r="F1226" s="571"/>
      <c r="G1226" s="571"/>
      <c r="H1226" s="571"/>
      <c r="I1226" s="571"/>
      <c r="J1226" s="571"/>
      <c r="K1226" s="571"/>
      <c r="L1226" s="571"/>
      <c r="M1226" s="572"/>
      <c r="N1226" s="574"/>
    </row>
    <row r="1227" spans="1:14" ht="15" customHeight="1" x14ac:dyDescent="0.25">
      <c r="A1227" s="565"/>
      <c r="B1227" s="570"/>
      <c r="C1227" s="571"/>
      <c r="D1227" s="571"/>
      <c r="E1227" s="571"/>
      <c r="F1227" s="571"/>
      <c r="G1227" s="571"/>
      <c r="H1227" s="571"/>
      <c r="I1227" s="571"/>
      <c r="J1227" s="571"/>
      <c r="K1227" s="571"/>
      <c r="L1227" s="571"/>
      <c r="M1227" s="572"/>
      <c r="N1227" s="574"/>
    </row>
    <row r="1228" spans="1:14" ht="15" customHeight="1" x14ac:dyDescent="0.25">
      <c r="A1228" s="565"/>
      <c r="B1228" s="570"/>
      <c r="C1228" s="571"/>
      <c r="D1228" s="571"/>
      <c r="E1228" s="571"/>
      <c r="F1228" s="571"/>
      <c r="G1228" s="571"/>
      <c r="H1228" s="571"/>
      <c r="I1228" s="571"/>
      <c r="J1228" s="571"/>
      <c r="K1228" s="571"/>
      <c r="L1228" s="571"/>
      <c r="M1228" s="572"/>
      <c r="N1228" s="574"/>
    </row>
    <row r="1229" spans="1:14" ht="15" customHeight="1" x14ac:dyDescent="0.25">
      <c r="A1229" s="565"/>
      <c r="B1229" s="570"/>
      <c r="C1229" s="571"/>
      <c r="D1229" s="571"/>
      <c r="E1229" s="571"/>
      <c r="F1229" s="571"/>
      <c r="G1229" s="571"/>
      <c r="H1229" s="571"/>
      <c r="I1229" s="571"/>
      <c r="J1229" s="571"/>
      <c r="K1229" s="571"/>
      <c r="L1229" s="571"/>
      <c r="M1229" s="572"/>
      <c r="N1229" s="574"/>
    </row>
    <row r="1230" spans="1:14" ht="15" customHeight="1" x14ac:dyDescent="0.25">
      <c r="A1230" s="565"/>
      <c r="B1230" s="570"/>
      <c r="C1230" s="571"/>
      <c r="D1230" s="571"/>
      <c r="E1230" s="571"/>
      <c r="F1230" s="571"/>
      <c r="G1230" s="571"/>
      <c r="H1230" s="571"/>
      <c r="I1230" s="571"/>
      <c r="J1230" s="571"/>
      <c r="K1230" s="571"/>
      <c r="L1230" s="571"/>
      <c r="M1230" s="572"/>
      <c r="N1230" s="574"/>
    </row>
    <row r="1231" spans="1:14" ht="15" customHeight="1" x14ac:dyDescent="0.25">
      <c r="A1231" s="565"/>
      <c r="B1231" s="570"/>
      <c r="C1231" s="571"/>
      <c r="D1231" s="571"/>
      <c r="E1231" s="571"/>
      <c r="F1231" s="571"/>
      <c r="G1231" s="571"/>
      <c r="H1231" s="571"/>
      <c r="I1231" s="571"/>
      <c r="J1231" s="571"/>
      <c r="K1231" s="571"/>
      <c r="L1231" s="571"/>
      <c r="M1231" s="572"/>
      <c r="N1231" s="574"/>
    </row>
    <row r="1232" spans="1:14" ht="15" customHeight="1" x14ac:dyDescent="0.25">
      <c r="A1232" s="565"/>
      <c r="B1232" s="570"/>
      <c r="C1232" s="571"/>
      <c r="D1232" s="571"/>
      <c r="E1232" s="571"/>
      <c r="F1232" s="571"/>
      <c r="G1232" s="571"/>
      <c r="H1232" s="571"/>
      <c r="I1232" s="571"/>
      <c r="J1232" s="571"/>
      <c r="K1232" s="571"/>
      <c r="L1232" s="571"/>
      <c r="M1232" s="572"/>
      <c r="N1232" s="574"/>
    </row>
    <row r="1233" spans="1:14" ht="15" customHeight="1" x14ac:dyDescent="0.25">
      <c r="A1233" s="565"/>
      <c r="B1233" s="570"/>
      <c r="C1233" s="571"/>
      <c r="D1233" s="571"/>
      <c r="E1233" s="571"/>
      <c r="F1233" s="571"/>
      <c r="G1233" s="571"/>
      <c r="H1233" s="571"/>
      <c r="I1233" s="571"/>
      <c r="J1233" s="571"/>
      <c r="K1233" s="571"/>
      <c r="L1233" s="571"/>
      <c r="M1233" s="572"/>
      <c r="N1233" s="574"/>
    </row>
    <row r="1234" spans="1:14" ht="15" customHeight="1" x14ac:dyDescent="0.25">
      <c r="A1234" s="565"/>
      <c r="B1234" s="570"/>
      <c r="C1234" s="571"/>
      <c r="D1234" s="571"/>
      <c r="E1234" s="571"/>
      <c r="F1234" s="571"/>
      <c r="G1234" s="571"/>
      <c r="H1234" s="571"/>
      <c r="I1234" s="571"/>
      <c r="J1234" s="571"/>
      <c r="K1234" s="571"/>
      <c r="L1234" s="571"/>
      <c r="M1234" s="572"/>
      <c r="N1234" s="574"/>
    </row>
    <row r="1235" spans="1:14" ht="15" customHeight="1" x14ac:dyDescent="0.25">
      <c r="A1235" s="565"/>
      <c r="B1235" s="570"/>
      <c r="C1235" s="571"/>
      <c r="D1235" s="571"/>
      <c r="E1235" s="571"/>
      <c r="F1235" s="571"/>
      <c r="G1235" s="571"/>
      <c r="H1235" s="571"/>
      <c r="I1235" s="571"/>
      <c r="J1235" s="571"/>
      <c r="K1235" s="571"/>
      <c r="L1235" s="571"/>
      <c r="M1235" s="572"/>
      <c r="N1235" s="574"/>
    </row>
    <row r="1236" spans="1:14" ht="15" customHeight="1" x14ac:dyDescent="0.25">
      <c r="A1236" s="565"/>
      <c r="B1236" s="570"/>
      <c r="C1236" s="571"/>
      <c r="D1236" s="571"/>
      <c r="E1236" s="571"/>
      <c r="F1236" s="571"/>
      <c r="G1236" s="571"/>
      <c r="H1236" s="571"/>
      <c r="I1236" s="571"/>
      <c r="J1236" s="571"/>
      <c r="K1236" s="571"/>
      <c r="L1236" s="571"/>
      <c r="M1236" s="572"/>
      <c r="N1236" s="574"/>
    </row>
    <row r="1237" spans="1:14" ht="15" customHeight="1" x14ac:dyDescent="0.25">
      <c r="A1237" s="565"/>
      <c r="B1237" s="570"/>
      <c r="C1237" s="571"/>
      <c r="D1237" s="571"/>
      <c r="E1237" s="571"/>
      <c r="F1237" s="571"/>
      <c r="G1237" s="571"/>
      <c r="H1237" s="571"/>
      <c r="I1237" s="571"/>
      <c r="J1237" s="571"/>
      <c r="K1237" s="571"/>
      <c r="L1237" s="571"/>
      <c r="M1237" s="572"/>
      <c r="N1237" s="574"/>
    </row>
    <row r="1238" spans="1:14" ht="15" customHeight="1" x14ac:dyDescent="0.25">
      <c r="A1238" s="565"/>
      <c r="B1238" s="570"/>
      <c r="C1238" s="571"/>
      <c r="D1238" s="571"/>
      <c r="E1238" s="571"/>
      <c r="F1238" s="571"/>
      <c r="G1238" s="571"/>
      <c r="H1238" s="571"/>
      <c r="I1238" s="571"/>
      <c r="J1238" s="571"/>
      <c r="K1238" s="571"/>
      <c r="L1238" s="571"/>
      <c r="M1238" s="572"/>
      <c r="N1238" s="574"/>
    </row>
    <row r="1239" spans="1:14" ht="15" customHeight="1" x14ac:dyDescent="0.25">
      <c r="A1239" s="565"/>
      <c r="B1239" s="570"/>
      <c r="C1239" s="571"/>
      <c r="D1239" s="571"/>
      <c r="E1239" s="571"/>
      <c r="F1239" s="571"/>
      <c r="G1239" s="571"/>
      <c r="H1239" s="571"/>
      <c r="I1239" s="571"/>
      <c r="J1239" s="571"/>
      <c r="K1239" s="571"/>
      <c r="L1239" s="571"/>
      <c r="M1239" s="572"/>
      <c r="N1239" s="574"/>
    </row>
    <row r="1240" spans="1:14" ht="15" customHeight="1" x14ac:dyDescent="0.25">
      <c r="A1240" s="565"/>
      <c r="B1240" s="570"/>
      <c r="C1240" s="571"/>
      <c r="D1240" s="571"/>
      <c r="E1240" s="571"/>
      <c r="F1240" s="571"/>
      <c r="G1240" s="571"/>
      <c r="H1240" s="571"/>
      <c r="I1240" s="571"/>
      <c r="J1240" s="571"/>
      <c r="K1240" s="571"/>
      <c r="L1240" s="571"/>
      <c r="M1240" s="572"/>
      <c r="N1240" s="574"/>
    </row>
    <row r="1241" spans="1:14" ht="15" customHeight="1" x14ac:dyDescent="0.25">
      <c r="A1241" s="565"/>
      <c r="B1241" s="570"/>
      <c r="C1241" s="571"/>
      <c r="D1241" s="571"/>
      <c r="E1241" s="571"/>
      <c r="F1241" s="571"/>
      <c r="G1241" s="571"/>
      <c r="H1241" s="571"/>
      <c r="I1241" s="571"/>
      <c r="J1241" s="571"/>
      <c r="K1241" s="571"/>
      <c r="L1241" s="571"/>
      <c r="M1241" s="572"/>
      <c r="N1241" s="574"/>
    </row>
    <row r="1242" spans="1:14" ht="15" customHeight="1" x14ac:dyDescent="0.25">
      <c r="A1242" s="565"/>
      <c r="B1242" s="570"/>
      <c r="C1242" s="571"/>
      <c r="D1242" s="571"/>
      <c r="E1242" s="571"/>
      <c r="F1242" s="571"/>
      <c r="G1242" s="571"/>
      <c r="H1242" s="571"/>
      <c r="I1242" s="571"/>
      <c r="J1242" s="571"/>
      <c r="K1242" s="571"/>
      <c r="L1242" s="571"/>
      <c r="M1242" s="572"/>
      <c r="N1242" s="574"/>
    </row>
    <row r="1243" spans="1:14" ht="15" customHeight="1" x14ac:dyDescent="0.25">
      <c r="A1243" s="565"/>
      <c r="B1243" s="570"/>
      <c r="C1243" s="571"/>
      <c r="D1243" s="571"/>
      <c r="E1243" s="571"/>
      <c r="F1243" s="571"/>
      <c r="G1243" s="571"/>
      <c r="H1243" s="571"/>
      <c r="I1243" s="571"/>
      <c r="J1243" s="571"/>
      <c r="K1243" s="571"/>
      <c r="L1243" s="571"/>
      <c r="M1243" s="572"/>
      <c r="N1243" s="574"/>
    </row>
    <row r="1244" spans="1:14" ht="15" customHeight="1" x14ac:dyDescent="0.25">
      <c r="A1244" s="565"/>
      <c r="B1244" s="570"/>
      <c r="C1244" s="571"/>
      <c r="D1244" s="571"/>
      <c r="E1244" s="571"/>
      <c r="F1244" s="571"/>
      <c r="G1244" s="571"/>
      <c r="H1244" s="571"/>
      <c r="I1244" s="571"/>
      <c r="J1244" s="571"/>
      <c r="K1244" s="571"/>
      <c r="L1244" s="571"/>
      <c r="M1244" s="572"/>
      <c r="N1244" s="574"/>
    </row>
    <row r="1245" spans="1:14" ht="15" customHeight="1" x14ac:dyDescent="0.25">
      <c r="A1245" s="565"/>
      <c r="B1245" s="570"/>
      <c r="C1245" s="571"/>
      <c r="D1245" s="571"/>
      <c r="E1245" s="571"/>
      <c r="F1245" s="571"/>
      <c r="G1245" s="571"/>
      <c r="H1245" s="571"/>
      <c r="I1245" s="571"/>
      <c r="J1245" s="571"/>
      <c r="K1245" s="571"/>
      <c r="L1245" s="571"/>
      <c r="M1245" s="572"/>
      <c r="N1245" s="574"/>
    </row>
    <row r="1246" spans="1:14" ht="15.75" customHeight="1" thickBot="1" x14ac:dyDescent="0.3">
      <c r="A1246" s="566"/>
      <c r="B1246" s="570"/>
      <c r="C1246" s="571"/>
      <c r="D1246" s="571"/>
      <c r="E1246" s="571"/>
      <c r="F1246" s="571"/>
      <c r="G1246" s="571"/>
      <c r="H1246" s="571"/>
      <c r="I1246" s="571"/>
      <c r="J1246" s="571"/>
      <c r="K1246" s="571"/>
      <c r="L1246" s="571"/>
      <c r="M1246" s="572"/>
      <c r="N1246" s="575"/>
    </row>
    <row r="1247" spans="1:14" ht="15" customHeight="1" x14ac:dyDescent="0.25">
      <c r="A1247" s="564">
        <v>55</v>
      </c>
      <c r="B1247" s="567"/>
      <c r="C1247" s="568"/>
      <c r="D1247" s="568"/>
      <c r="E1247" s="568"/>
      <c r="F1247" s="568"/>
      <c r="G1247" s="568"/>
      <c r="H1247" s="568"/>
      <c r="I1247" s="568"/>
      <c r="J1247" s="568"/>
      <c r="K1247" s="568"/>
      <c r="L1247" s="568"/>
      <c r="M1247" s="569"/>
      <c r="N1247" s="573" t="str">
        <f>VLOOKUP(A1247,'LISTA DE OFERENTES'!$A$4:$B$70,2,FALSE)</f>
        <v xml:space="preserve">GRUPO EMPRESARIAL INVERSIONES Y CONSTRUCCIONES COMPAÑÍA S.A.S INCO S.A.S </v>
      </c>
    </row>
    <row r="1248" spans="1:14" ht="15" customHeight="1" x14ac:dyDescent="0.25">
      <c r="A1248" s="565"/>
      <c r="B1248" s="570"/>
      <c r="C1248" s="571"/>
      <c r="D1248" s="571"/>
      <c r="E1248" s="571"/>
      <c r="F1248" s="571"/>
      <c r="G1248" s="571"/>
      <c r="H1248" s="571"/>
      <c r="I1248" s="571"/>
      <c r="J1248" s="571"/>
      <c r="K1248" s="571"/>
      <c r="L1248" s="571"/>
      <c r="M1248" s="572"/>
      <c r="N1248" s="574"/>
    </row>
    <row r="1249" spans="1:14" ht="15" customHeight="1" x14ac:dyDescent="0.25">
      <c r="A1249" s="565"/>
      <c r="B1249" s="570"/>
      <c r="C1249" s="571"/>
      <c r="D1249" s="571"/>
      <c r="E1249" s="571"/>
      <c r="F1249" s="571"/>
      <c r="G1249" s="571"/>
      <c r="H1249" s="571"/>
      <c r="I1249" s="571"/>
      <c r="J1249" s="571"/>
      <c r="K1249" s="571"/>
      <c r="L1249" s="571"/>
      <c r="M1249" s="572"/>
      <c r="N1249" s="574"/>
    </row>
    <row r="1250" spans="1:14" ht="15" customHeight="1" x14ac:dyDescent="0.25">
      <c r="A1250" s="565"/>
      <c r="B1250" s="570"/>
      <c r="C1250" s="571"/>
      <c r="D1250" s="571"/>
      <c r="E1250" s="571"/>
      <c r="F1250" s="571"/>
      <c r="G1250" s="571"/>
      <c r="H1250" s="571"/>
      <c r="I1250" s="571"/>
      <c r="J1250" s="571"/>
      <c r="K1250" s="571"/>
      <c r="L1250" s="571"/>
      <c r="M1250" s="572"/>
      <c r="N1250" s="574"/>
    </row>
    <row r="1251" spans="1:14" ht="15" customHeight="1" x14ac:dyDescent="0.25">
      <c r="A1251" s="565"/>
      <c r="B1251" s="570"/>
      <c r="C1251" s="571"/>
      <c r="D1251" s="571"/>
      <c r="E1251" s="571"/>
      <c r="F1251" s="571"/>
      <c r="G1251" s="571"/>
      <c r="H1251" s="571"/>
      <c r="I1251" s="571"/>
      <c r="J1251" s="571"/>
      <c r="K1251" s="571"/>
      <c r="L1251" s="571"/>
      <c r="M1251" s="572"/>
      <c r="N1251" s="574"/>
    </row>
    <row r="1252" spans="1:14" ht="15" customHeight="1" x14ac:dyDescent="0.25">
      <c r="A1252" s="565"/>
      <c r="B1252" s="570"/>
      <c r="C1252" s="571"/>
      <c r="D1252" s="571"/>
      <c r="E1252" s="571"/>
      <c r="F1252" s="571"/>
      <c r="G1252" s="571"/>
      <c r="H1252" s="571"/>
      <c r="I1252" s="571"/>
      <c r="J1252" s="571"/>
      <c r="K1252" s="571"/>
      <c r="L1252" s="571"/>
      <c r="M1252" s="572"/>
      <c r="N1252" s="574"/>
    </row>
    <row r="1253" spans="1:14" ht="15" customHeight="1" x14ac:dyDescent="0.25">
      <c r="A1253" s="565"/>
      <c r="B1253" s="570"/>
      <c r="C1253" s="571"/>
      <c r="D1253" s="571"/>
      <c r="E1253" s="571"/>
      <c r="F1253" s="571"/>
      <c r="G1253" s="571"/>
      <c r="H1253" s="571"/>
      <c r="I1253" s="571"/>
      <c r="J1253" s="571"/>
      <c r="K1253" s="571"/>
      <c r="L1253" s="571"/>
      <c r="M1253" s="572"/>
      <c r="N1253" s="574"/>
    </row>
    <row r="1254" spans="1:14" ht="15" customHeight="1" x14ac:dyDescent="0.25">
      <c r="A1254" s="565"/>
      <c r="B1254" s="570"/>
      <c r="C1254" s="571"/>
      <c r="D1254" s="571"/>
      <c r="E1254" s="571"/>
      <c r="F1254" s="571"/>
      <c r="G1254" s="571"/>
      <c r="H1254" s="571"/>
      <c r="I1254" s="571"/>
      <c r="J1254" s="571"/>
      <c r="K1254" s="571"/>
      <c r="L1254" s="571"/>
      <c r="M1254" s="572"/>
      <c r="N1254" s="574"/>
    </row>
    <row r="1255" spans="1:14" ht="15" customHeight="1" x14ac:dyDescent="0.25">
      <c r="A1255" s="565"/>
      <c r="B1255" s="570"/>
      <c r="C1255" s="571"/>
      <c r="D1255" s="571"/>
      <c r="E1255" s="571"/>
      <c r="F1255" s="571"/>
      <c r="G1255" s="571"/>
      <c r="H1255" s="571"/>
      <c r="I1255" s="571"/>
      <c r="J1255" s="571"/>
      <c r="K1255" s="571"/>
      <c r="L1255" s="571"/>
      <c r="M1255" s="572"/>
      <c r="N1255" s="574"/>
    </row>
    <row r="1256" spans="1:14" ht="15" customHeight="1" x14ac:dyDescent="0.25">
      <c r="A1256" s="565"/>
      <c r="B1256" s="570"/>
      <c r="C1256" s="571"/>
      <c r="D1256" s="571"/>
      <c r="E1256" s="571"/>
      <c r="F1256" s="571"/>
      <c r="G1256" s="571"/>
      <c r="H1256" s="571"/>
      <c r="I1256" s="571"/>
      <c r="J1256" s="571"/>
      <c r="K1256" s="571"/>
      <c r="L1256" s="571"/>
      <c r="M1256" s="572"/>
      <c r="N1256" s="574"/>
    </row>
    <row r="1257" spans="1:14" ht="15" customHeight="1" x14ac:dyDescent="0.25">
      <c r="A1257" s="565"/>
      <c r="B1257" s="570"/>
      <c r="C1257" s="571"/>
      <c r="D1257" s="571"/>
      <c r="E1257" s="571"/>
      <c r="F1257" s="571"/>
      <c r="G1257" s="571"/>
      <c r="H1257" s="571"/>
      <c r="I1257" s="571"/>
      <c r="J1257" s="571"/>
      <c r="K1257" s="571"/>
      <c r="L1257" s="571"/>
      <c r="M1257" s="572"/>
      <c r="N1257" s="574"/>
    </row>
    <row r="1258" spans="1:14" ht="15" customHeight="1" x14ac:dyDescent="0.25">
      <c r="A1258" s="565"/>
      <c r="B1258" s="570"/>
      <c r="C1258" s="571"/>
      <c r="D1258" s="571"/>
      <c r="E1258" s="571"/>
      <c r="F1258" s="571"/>
      <c r="G1258" s="571"/>
      <c r="H1258" s="571"/>
      <c r="I1258" s="571"/>
      <c r="J1258" s="571"/>
      <c r="K1258" s="571"/>
      <c r="L1258" s="571"/>
      <c r="M1258" s="572"/>
      <c r="N1258" s="574"/>
    </row>
    <row r="1259" spans="1:14" ht="15" customHeight="1" x14ac:dyDescent="0.25">
      <c r="A1259" s="565"/>
      <c r="B1259" s="570"/>
      <c r="C1259" s="571"/>
      <c r="D1259" s="571"/>
      <c r="E1259" s="571"/>
      <c r="F1259" s="571"/>
      <c r="G1259" s="571"/>
      <c r="H1259" s="571"/>
      <c r="I1259" s="571"/>
      <c r="J1259" s="571"/>
      <c r="K1259" s="571"/>
      <c r="L1259" s="571"/>
      <c r="M1259" s="572"/>
      <c r="N1259" s="574"/>
    </row>
    <row r="1260" spans="1:14" ht="15" customHeight="1" x14ac:dyDescent="0.25">
      <c r="A1260" s="565"/>
      <c r="B1260" s="570"/>
      <c r="C1260" s="571"/>
      <c r="D1260" s="571"/>
      <c r="E1260" s="571"/>
      <c r="F1260" s="571"/>
      <c r="G1260" s="571"/>
      <c r="H1260" s="571"/>
      <c r="I1260" s="571"/>
      <c r="J1260" s="571"/>
      <c r="K1260" s="571"/>
      <c r="L1260" s="571"/>
      <c r="M1260" s="572"/>
      <c r="N1260" s="574"/>
    </row>
    <row r="1261" spans="1:14" ht="15" customHeight="1" x14ac:dyDescent="0.25">
      <c r="A1261" s="565"/>
      <c r="B1261" s="570"/>
      <c r="C1261" s="571"/>
      <c r="D1261" s="571"/>
      <c r="E1261" s="571"/>
      <c r="F1261" s="571"/>
      <c r="G1261" s="571"/>
      <c r="H1261" s="571"/>
      <c r="I1261" s="571"/>
      <c r="J1261" s="571"/>
      <c r="K1261" s="571"/>
      <c r="L1261" s="571"/>
      <c r="M1261" s="572"/>
      <c r="N1261" s="574"/>
    </row>
    <row r="1262" spans="1:14" ht="15" customHeight="1" x14ac:dyDescent="0.25">
      <c r="A1262" s="565"/>
      <c r="B1262" s="570"/>
      <c r="C1262" s="571"/>
      <c r="D1262" s="571"/>
      <c r="E1262" s="571"/>
      <c r="F1262" s="571"/>
      <c r="G1262" s="571"/>
      <c r="H1262" s="571"/>
      <c r="I1262" s="571"/>
      <c r="J1262" s="571"/>
      <c r="K1262" s="571"/>
      <c r="L1262" s="571"/>
      <c r="M1262" s="572"/>
      <c r="N1262" s="574"/>
    </row>
    <row r="1263" spans="1:14" ht="15" customHeight="1" x14ac:dyDescent="0.25">
      <c r="A1263" s="565"/>
      <c r="B1263" s="570"/>
      <c r="C1263" s="571"/>
      <c r="D1263" s="571"/>
      <c r="E1263" s="571"/>
      <c r="F1263" s="571"/>
      <c r="G1263" s="571"/>
      <c r="H1263" s="571"/>
      <c r="I1263" s="571"/>
      <c r="J1263" s="571"/>
      <c r="K1263" s="571"/>
      <c r="L1263" s="571"/>
      <c r="M1263" s="572"/>
      <c r="N1263" s="574"/>
    </row>
    <row r="1264" spans="1:14" ht="15" customHeight="1" x14ac:dyDescent="0.25">
      <c r="A1264" s="565"/>
      <c r="B1264" s="570"/>
      <c r="C1264" s="571"/>
      <c r="D1264" s="571"/>
      <c r="E1264" s="571"/>
      <c r="F1264" s="571"/>
      <c r="G1264" s="571"/>
      <c r="H1264" s="571"/>
      <c r="I1264" s="571"/>
      <c r="J1264" s="571"/>
      <c r="K1264" s="571"/>
      <c r="L1264" s="571"/>
      <c r="M1264" s="572"/>
      <c r="N1264" s="574"/>
    </row>
    <row r="1265" spans="1:14" ht="15" customHeight="1" x14ac:dyDescent="0.25">
      <c r="A1265" s="565"/>
      <c r="B1265" s="570"/>
      <c r="C1265" s="571"/>
      <c r="D1265" s="571"/>
      <c r="E1265" s="571"/>
      <c r="F1265" s="571"/>
      <c r="G1265" s="571"/>
      <c r="H1265" s="571"/>
      <c r="I1265" s="571"/>
      <c r="J1265" s="571"/>
      <c r="K1265" s="571"/>
      <c r="L1265" s="571"/>
      <c r="M1265" s="572"/>
      <c r="N1265" s="574"/>
    </row>
    <row r="1266" spans="1:14" ht="15" customHeight="1" x14ac:dyDescent="0.25">
      <c r="A1266" s="565"/>
      <c r="B1266" s="570"/>
      <c r="C1266" s="571"/>
      <c r="D1266" s="571"/>
      <c r="E1266" s="571"/>
      <c r="F1266" s="571"/>
      <c r="G1266" s="571"/>
      <c r="H1266" s="571"/>
      <c r="I1266" s="571"/>
      <c r="J1266" s="571"/>
      <c r="K1266" s="571"/>
      <c r="L1266" s="571"/>
      <c r="M1266" s="572"/>
      <c r="N1266" s="574"/>
    </row>
    <row r="1267" spans="1:14" ht="15" customHeight="1" x14ac:dyDescent="0.25">
      <c r="A1267" s="565"/>
      <c r="B1267" s="570"/>
      <c r="C1267" s="571"/>
      <c r="D1267" s="571"/>
      <c r="E1267" s="571"/>
      <c r="F1267" s="571"/>
      <c r="G1267" s="571"/>
      <c r="H1267" s="571"/>
      <c r="I1267" s="571"/>
      <c r="J1267" s="571"/>
      <c r="K1267" s="571"/>
      <c r="L1267" s="571"/>
      <c r="M1267" s="572"/>
      <c r="N1267" s="574"/>
    </row>
    <row r="1268" spans="1:14" ht="15" customHeight="1" x14ac:dyDescent="0.25">
      <c r="A1268" s="565"/>
      <c r="B1268" s="570"/>
      <c r="C1268" s="571"/>
      <c r="D1268" s="571"/>
      <c r="E1268" s="571"/>
      <c r="F1268" s="571"/>
      <c r="G1268" s="571"/>
      <c r="H1268" s="571"/>
      <c r="I1268" s="571"/>
      <c r="J1268" s="571"/>
      <c r="K1268" s="571"/>
      <c r="L1268" s="571"/>
      <c r="M1268" s="572"/>
      <c r="N1268" s="574"/>
    </row>
    <row r="1269" spans="1:14" ht="15.75" customHeight="1" thickBot="1" x14ac:dyDescent="0.3">
      <c r="A1269" s="566"/>
      <c r="B1269" s="570"/>
      <c r="C1269" s="571"/>
      <c r="D1269" s="571"/>
      <c r="E1269" s="571"/>
      <c r="F1269" s="571"/>
      <c r="G1269" s="571"/>
      <c r="H1269" s="571"/>
      <c r="I1269" s="571"/>
      <c r="J1269" s="571"/>
      <c r="K1269" s="571"/>
      <c r="L1269" s="571"/>
      <c r="M1269" s="572"/>
      <c r="N1269" s="575"/>
    </row>
    <row r="1270" spans="1:14" ht="15" customHeight="1" x14ac:dyDescent="0.25">
      <c r="A1270" s="564">
        <v>56</v>
      </c>
      <c r="B1270" s="567"/>
      <c r="C1270" s="568"/>
      <c r="D1270" s="568"/>
      <c r="E1270" s="568"/>
      <c r="F1270" s="568"/>
      <c r="G1270" s="568"/>
      <c r="H1270" s="568"/>
      <c r="I1270" s="568"/>
      <c r="J1270" s="568"/>
      <c r="K1270" s="568"/>
      <c r="L1270" s="568"/>
      <c r="M1270" s="569"/>
      <c r="N1270" s="573" t="str">
        <f>VLOOKUP(A1270,'LISTA DE OFERENTES'!$A$4:$B$70,2,FALSE)</f>
        <v>CONSORCIO OBRAS 2024</v>
      </c>
    </row>
    <row r="1271" spans="1:14" ht="15" customHeight="1" x14ac:dyDescent="0.25">
      <c r="A1271" s="565"/>
      <c r="B1271" s="570"/>
      <c r="C1271" s="571"/>
      <c r="D1271" s="571"/>
      <c r="E1271" s="571"/>
      <c r="F1271" s="571"/>
      <c r="G1271" s="571"/>
      <c r="H1271" s="571"/>
      <c r="I1271" s="571"/>
      <c r="J1271" s="571"/>
      <c r="K1271" s="571"/>
      <c r="L1271" s="571"/>
      <c r="M1271" s="572"/>
      <c r="N1271" s="574"/>
    </row>
    <row r="1272" spans="1:14" ht="15" customHeight="1" x14ac:dyDescent="0.25">
      <c r="A1272" s="565"/>
      <c r="B1272" s="570"/>
      <c r="C1272" s="571"/>
      <c r="D1272" s="571"/>
      <c r="E1272" s="571"/>
      <c r="F1272" s="571"/>
      <c r="G1272" s="571"/>
      <c r="H1272" s="571"/>
      <c r="I1272" s="571"/>
      <c r="J1272" s="571"/>
      <c r="K1272" s="571"/>
      <c r="L1272" s="571"/>
      <c r="M1272" s="572"/>
      <c r="N1272" s="574"/>
    </row>
    <row r="1273" spans="1:14" ht="15" customHeight="1" x14ac:dyDescent="0.25">
      <c r="A1273" s="565"/>
      <c r="B1273" s="570"/>
      <c r="C1273" s="571"/>
      <c r="D1273" s="571"/>
      <c r="E1273" s="571"/>
      <c r="F1273" s="571"/>
      <c r="G1273" s="571"/>
      <c r="H1273" s="571"/>
      <c r="I1273" s="571"/>
      <c r="J1273" s="571"/>
      <c r="K1273" s="571"/>
      <c r="L1273" s="571"/>
      <c r="M1273" s="572"/>
      <c r="N1273" s="574"/>
    </row>
    <row r="1274" spans="1:14" ht="15" customHeight="1" x14ac:dyDescent="0.25">
      <c r="A1274" s="565"/>
      <c r="B1274" s="570"/>
      <c r="C1274" s="571"/>
      <c r="D1274" s="571"/>
      <c r="E1274" s="571"/>
      <c r="F1274" s="571"/>
      <c r="G1274" s="571"/>
      <c r="H1274" s="571"/>
      <c r="I1274" s="571"/>
      <c r="J1274" s="571"/>
      <c r="K1274" s="571"/>
      <c r="L1274" s="571"/>
      <c r="M1274" s="572"/>
      <c r="N1274" s="574"/>
    </row>
    <row r="1275" spans="1:14" ht="15" customHeight="1" x14ac:dyDescent="0.25">
      <c r="A1275" s="565"/>
      <c r="B1275" s="570"/>
      <c r="C1275" s="571"/>
      <c r="D1275" s="571"/>
      <c r="E1275" s="571"/>
      <c r="F1275" s="571"/>
      <c r="G1275" s="571"/>
      <c r="H1275" s="571"/>
      <c r="I1275" s="571"/>
      <c r="J1275" s="571"/>
      <c r="K1275" s="571"/>
      <c r="L1275" s="571"/>
      <c r="M1275" s="572"/>
      <c r="N1275" s="574"/>
    </row>
    <row r="1276" spans="1:14" ht="15" customHeight="1" x14ac:dyDescent="0.25">
      <c r="A1276" s="565"/>
      <c r="B1276" s="570"/>
      <c r="C1276" s="571"/>
      <c r="D1276" s="571"/>
      <c r="E1276" s="571"/>
      <c r="F1276" s="571"/>
      <c r="G1276" s="571"/>
      <c r="H1276" s="571"/>
      <c r="I1276" s="571"/>
      <c r="J1276" s="571"/>
      <c r="K1276" s="571"/>
      <c r="L1276" s="571"/>
      <c r="M1276" s="572"/>
      <c r="N1276" s="574"/>
    </row>
    <row r="1277" spans="1:14" ht="15" customHeight="1" x14ac:dyDescent="0.25">
      <c r="A1277" s="565"/>
      <c r="B1277" s="570"/>
      <c r="C1277" s="571"/>
      <c r="D1277" s="571"/>
      <c r="E1277" s="571"/>
      <c r="F1277" s="571"/>
      <c r="G1277" s="571"/>
      <c r="H1277" s="571"/>
      <c r="I1277" s="571"/>
      <c r="J1277" s="571"/>
      <c r="K1277" s="571"/>
      <c r="L1277" s="571"/>
      <c r="M1277" s="572"/>
      <c r="N1277" s="574"/>
    </row>
    <row r="1278" spans="1:14" ht="15" customHeight="1" x14ac:dyDescent="0.25">
      <c r="A1278" s="565"/>
      <c r="B1278" s="570"/>
      <c r="C1278" s="571"/>
      <c r="D1278" s="571"/>
      <c r="E1278" s="571"/>
      <c r="F1278" s="571"/>
      <c r="G1278" s="571"/>
      <c r="H1278" s="571"/>
      <c r="I1278" s="571"/>
      <c r="J1278" s="571"/>
      <c r="K1278" s="571"/>
      <c r="L1278" s="571"/>
      <c r="M1278" s="572"/>
      <c r="N1278" s="574"/>
    </row>
    <row r="1279" spans="1:14" ht="15" customHeight="1" x14ac:dyDescent="0.25">
      <c r="A1279" s="565"/>
      <c r="B1279" s="570"/>
      <c r="C1279" s="571"/>
      <c r="D1279" s="571"/>
      <c r="E1279" s="571"/>
      <c r="F1279" s="571"/>
      <c r="G1279" s="571"/>
      <c r="H1279" s="571"/>
      <c r="I1279" s="571"/>
      <c r="J1279" s="571"/>
      <c r="K1279" s="571"/>
      <c r="L1279" s="571"/>
      <c r="M1279" s="572"/>
      <c r="N1279" s="574"/>
    </row>
    <row r="1280" spans="1:14" ht="15" customHeight="1" x14ac:dyDescent="0.25">
      <c r="A1280" s="565"/>
      <c r="B1280" s="570"/>
      <c r="C1280" s="571"/>
      <c r="D1280" s="571"/>
      <c r="E1280" s="571"/>
      <c r="F1280" s="571"/>
      <c r="G1280" s="571"/>
      <c r="H1280" s="571"/>
      <c r="I1280" s="571"/>
      <c r="J1280" s="571"/>
      <c r="K1280" s="571"/>
      <c r="L1280" s="571"/>
      <c r="M1280" s="572"/>
      <c r="N1280" s="574"/>
    </row>
    <row r="1281" spans="1:14" ht="15" customHeight="1" x14ac:dyDescent="0.25">
      <c r="A1281" s="565"/>
      <c r="B1281" s="570"/>
      <c r="C1281" s="571"/>
      <c r="D1281" s="571"/>
      <c r="E1281" s="571"/>
      <c r="F1281" s="571"/>
      <c r="G1281" s="571"/>
      <c r="H1281" s="571"/>
      <c r="I1281" s="571"/>
      <c r="J1281" s="571"/>
      <c r="K1281" s="571"/>
      <c r="L1281" s="571"/>
      <c r="M1281" s="572"/>
      <c r="N1281" s="574"/>
    </row>
    <row r="1282" spans="1:14" ht="15" customHeight="1" x14ac:dyDescent="0.25">
      <c r="A1282" s="565"/>
      <c r="B1282" s="570"/>
      <c r="C1282" s="571"/>
      <c r="D1282" s="571"/>
      <c r="E1282" s="571"/>
      <c r="F1282" s="571"/>
      <c r="G1282" s="571"/>
      <c r="H1282" s="571"/>
      <c r="I1282" s="571"/>
      <c r="J1282" s="571"/>
      <c r="K1282" s="571"/>
      <c r="L1282" s="571"/>
      <c r="M1282" s="572"/>
      <c r="N1282" s="574"/>
    </row>
    <row r="1283" spans="1:14" ht="15" customHeight="1" x14ac:dyDescent="0.25">
      <c r="A1283" s="565"/>
      <c r="B1283" s="570"/>
      <c r="C1283" s="571"/>
      <c r="D1283" s="571"/>
      <c r="E1283" s="571"/>
      <c r="F1283" s="571"/>
      <c r="G1283" s="571"/>
      <c r="H1283" s="571"/>
      <c r="I1283" s="571"/>
      <c r="J1283" s="571"/>
      <c r="K1283" s="571"/>
      <c r="L1283" s="571"/>
      <c r="M1283" s="572"/>
      <c r="N1283" s="574"/>
    </row>
    <row r="1284" spans="1:14" ht="15" customHeight="1" x14ac:dyDescent="0.25">
      <c r="A1284" s="565"/>
      <c r="B1284" s="570"/>
      <c r="C1284" s="571"/>
      <c r="D1284" s="571"/>
      <c r="E1284" s="571"/>
      <c r="F1284" s="571"/>
      <c r="G1284" s="571"/>
      <c r="H1284" s="571"/>
      <c r="I1284" s="571"/>
      <c r="J1284" s="571"/>
      <c r="K1284" s="571"/>
      <c r="L1284" s="571"/>
      <c r="M1284" s="572"/>
      <c r="N1284" s="574"/>
    </row>
    <row r="1285" spans="1:14" ht="15" customHeight="1" x14ac:dyDescent="0.25">
      <c r="A1285" s="565"/>
      <c r="B1285" s="570"/>
      <c r="C1285" s="571"/>
      <c r="D1285" s="571"/>
      <c r="E1285" s="571"/>
      <c r="F1285" s="571"/>
      <c r="G1285" s="571"/>
      <c r="H1285" s="571"/>
      <c r="I1285" s="571"/>
      <c r="J1285" s="571"/>
      <c r="K1285" s="571"/>
      <c r="L1285" s="571"/>
      <c r="M1285" s="572"/>
      <c r="N1285" s="574"/>
    </row>
    <row r="1286" spans="1:14" ht="15" customHeight="1" x14ac:dyDescent="0.25">
      <c r="A1286" s="565"/>
      <c r="B1286" s="570"/>
      <c r="C1286" s="571"/>
      <c r="D1286" s="571"/>
      <c r="E1286" s="571"/>
      <c r="F1286" s="571"/>
      <c r="G1286" s="571"/>
      <c r="H1286" s="571"/>
      <c r="I1286" s="571"/>
      <c r="J1286" s="571"/>
      <c r="K1286" s="571"/>
      <c r="L1286" s="571"/>
      <c r="M1286" s="572"/>
      <c r="N1286" s="574"/>
    </row>
    <row r="1287" spans="1:14" ht="15" customHeight="1" x14ac:dyDescent="0.25">
      <c r="A1287" s="565"/>
      <c r="B1287" s="570"/>
      <c r="C1287" s="571"/>
      <c r="D1287" s="571"/>
      <c r="E1287" s="571"/>
      <c r="F1287" s="571"/>
      <c r="G1287" s="571"/>
      <c r="H1287" s="571"/>
      <c r="I1287" s="571"/>
      <c r="J1287" s="571"/>
      <c r="K1287" s="571"/>
      <c r="L1287" s="571"/>
      <c r="M1287" s="572"/>
      <c r="N1287" s="574"/>
    </row>
    <row r="1288" spans="1:14" ht="15" customHeight="1" x14ac:dyDescent="0.25">
      <c r="A1288" s="565"/>
      <c r="B1288" s="570"/>
      <c r="C1288" s="571"/>
      <c r="D1288" s="571"/>
      <c r="E1288" s="571"/>
      <c r="F1288" s="571"/>
      <c r="G1288" s="571"/>
      <c r="H1288" s="571"/>
      <c r="I1288" s="571"/>
      <c r="J1288" s="571"/>
      <c r="K1288" s="571"/>
      <c r="L1288" s="571"/>
      <c r="M1288" s="572"/>
      <c r="N1288" s="574"/>
    </row>
    <row r="1289" spans="1:14" ht="15" customHeight="1" x14ac:dyDescent="0.25">
      <c r="A1289" s="565"/>
      <c r="B1289" s="570"/>
      <c r="C1289" s="571"/>
      <c r="D1289" s="571"/>
      <c r="E1289" s="571"/>
      <c r="F1289" s="571"/>
      <c r="G1289" s="571"/>
      <c r="H1289" s="571"/>
      <c r="I1289" s="571"/>
      <c r="J1289" s="571"/>
      <c r="K1289" s="571"/>
      <c r="L1289" s="571"/>
      <c r="M1289" s="572"/>
      <c r="N1289" s="574"/>
    </row>
    <row r="1290" spans="1:14" ht="15" customHeight="1" x14ac:dyDescent="0.25">
      <c r="A1290" s="565"/>
      <c r="B1290" s="570"/>
      <c r="C1290" s="571"/>
      <c r="D1290" s="571"/>
      <c r="E1290" s="571"/>
      <c r="F1290" s="571"/>
      <c r="G1290" s="571"/>
      <c r="H1290" s="571"/>
      <c r="I1290" s="571"/>
      <c r="J1290" s="571"/>
      <c r="K1290" s="571"/>
      <c r="L1290" s="571"/>
      <c r="M1290" s="572"/>
      <c r="N1290" s="574"/>
    </row>
    <row r="1291" spans="1:14" ht="15" customHeight="1" x14ac:dyDescent="0.25">
      <c r="A1291" s="565"/>
      <c r="B1291" s="570"/>
      <c r="C1291" s="571"/>
      <c r="D1291" s="571"/>
      <c r="E1291" s="571"/>
      <c r="F1291" s="571"/>
      <c r="G1291" s="571"/>
      <c r="H1291" s="571"/>
      <c r="I1291" s="571"/>
      <c r="J1291" s="571"/>
      <c r="K1291" s="571"/>
      <c r="L1291" s="571"/>
      <c r="M1291" s="572"/>
      <c r="N1291" s="574"/>
    </row>
    <row r="1292" spans="1:14" ht="15.75" customHeight="1" thickBot="1" x14ac:dyDescent="0.3">
      <c r="A1292" s="566"/>
      <c r="B1292" s="570"/>
      <c r="C1292" s="571"/>
      <c r="D1292" s="571"/>
      <c r="E1292" s="571"/>
      <c r="F1292" s="571"/>
      <c r="G1292" s="571"/>
      <c r="H1292" s="571"/>
      <c r="I1292" s="571"/>
      <c r="J1292" s="571"/>
      <c r="K1292" s="571"/>
      <c r="L1292" s="571"/>
      <c r="M1292" s="572"/>
      <c r="N1292" s="575"/>
    </row>
    <row r="1293" spans="1:14" ht="15" customHeight="1" x14ac:dyDescent="0.25">
      <c r="A1293" s="564">
        <v>57</v>
      </c>
      <c r="B1293" s="567"/>
      <c r="C1293" s="568"/>
      <c r="D1293" s="568"/>
      <c r="E1293" s="568"/>
      <c r="F1293" s="568"/>
      <c r="G1293" s="568"/>
      <c r="H1293" s="568"/>
      <c r="I1293" s="568"/>
      <c r="J1293" s="568"/>
      <c r="K1293" s="568"/>
      <c r="L1293" s="568"/>
      <c r="M1293" s="569"/>
      <c r="N1293" s="573" t="str">
        <f>VLOOKUP(A1293,'LISTA DE OFERENTES'!$A$4:$B$70,2,FALSE)</f>
        <v>CONSORCIO ADECUACIONES RED DISTRITAL 0108</v>
      </c>
    </row>
    <row r="1294" spans="1:14" ht="15" customHeight="1" x14ac:dyDescent="0.25">
      <c r="A1294" s="565"/>
      <c r="B1294" s="570"/>
      <c r="C1294" s="571"/>
      <c r="D1294" s="571"/>
      <c r="E1294" s="571"/>
      <c r="F1294" s="571"/>
      <c r="G1294" s="571"/>
      <c r="H1294" s="571"/>
      <c r="I1294" s="571"/>
      <c r="J1294" s="571"/>
      <c r="K1294" s="571"/>
      <c r="L1294" s="571"/>
      <c r="M1294" s="572"/>
      <c r="N1294" s="574"/>
    </row>
    <row r="1295" spans="1:14" ht="15" customHeight="1" x14ac:dyDescent="0.25">
      <c r="A1295" s="565"/>
      <c r="B1295" s="570"/>
      <c r="C1295" s="571"/>
      <c r="D1295" s="571"/>
      <c r="E1295" s="571"/>
      <c r="F1295" s="571"/>
      <c r="G1295" s="571"/>
      <c r="H1295" s="571"/>
      <c r="I1295" s="571"/>
      <c r="J1295" s="571"/>
      <c r="K1295" s="571"/>
      <c r="L1295" s="571"/>
      <c r="M1295" s="572"/>
      <c r="N1295" s="574"/>
    </row>
    <row r="1296" spans="1:14" ht="15" customHeight="1" x14ac:dyDescent="0.25">
      <c r="A1296" s="565"/>
      <c r="B1296" s="570"/>
      <c r="C1296" s="571"/>
      <c r="D1296" s="571"/>
      <c r="E1296" s="571"/>
      <c r="F1296" s="571"/>
      <c r="G1296" s="571"/>
      <c r="H1296" s="571"/>
      <c r="I1296" s="571"/>
      <c r="J1296" s="571"/>
      <c r="K1296" s="571"/>
      <c r="L1296" s="571"/>
      <c r="M1296" s="572"/>
      <c r="N1296" s="574"/>
    </row>
    <row r="1297" spans="1:14" ht="15" customHeight="1" x14ac:dyDescent="0.25">
      <c r="A1297" s="565"/>
      <c r="B1297" s="570"/>
      <c r="C1297" s="571"/>
      <c r="D1297" s="571"/>
      <c r="E1297" s="571"/>
      <c r="F1297" s="571"/>
      <c r="G1297" s="571"/>
      <c r="H1297" s="571"/>
      <c r="I1297" s="571"/>
      <c r="J1297" s="571"/>
      <c r="K1297" s="571"/>
      <c r="L1297" s="571"/>
      <c r="M1297" s="572"/>
      <c r="N1297" s="574"/>
    </row>
    <row r="1298" spans="1:14" ht="15" customHeight="1" x14ac:dyDescent="0.25">
      <c r="A1298" s="565"/>
      <c r="B1298" s="570"/>
      <c r="C1298" s="571"/>
      <c r="D1298" s="571"/>
      <c r="E1298" s="571"/>
      <c r="F1298" s="571"/>
      <c r="G1298" s="571"/>
      <c r="H1298" s="571"/>
      <c r="I1298" s="571"/>
      <c r="J1298" s="571"/>
      <c r="K1298" s="571"/>
      <c r="L1298" s="571"/>
      <c r="M1298" s="572"/>
      <c r="N1298" s="574"/>
    </row>
    <row r="1299" spans="1:14" ht="15" customHeight="1" x14ac:dyDescent="0.25">
      <c r="A1299" s="565"/>
      <c r="B1299" s="570"/>
      <c r="C1299" s="571"/>
      <c r="D1299" s="571"/>
      <c r="E1299" s="571"/>
      <c r="F1299" s="571"/>
      <c r="G1299" s="571"/>
      <c r="H1299" s="571"/>
      <c r="I1299" s="571"/>
      <c r="J1299" s="571"/>
      <c r="K1299" s="571"/>
      <c r="L1299" s="571"/>
      <c r="M1299" s="572"/>
      <c r="N1299" s="574"/>
    </row>
    <row r="1300" spans="1:14" ht="15" customHeight="1" x14ac:dyDescent="0.25">
      <c r="A1300" s="565"/>
      <c r="B1300" s="570"/>
      <c r="C1300" s="571"/>
      <c r="D1300" s="571"/>
      <c r="E1300" s="571"/>
      <c r="F1300" s="571"/>
      <c r="G1300" s="571"/>
      <c r="H1300" s="571"/>
      <c r="I1300" s="571"/>
      <c r="J1300" s="571"/>
      <c r="K1300" s="571"/>
      <c r="L1300" s="571"/>
      <c r="M1300" s="572"/>
      <c r="N1300" s="574"/>
    </row>
    <row r="1301" spans="1:14" ht="15" customHeight="1" x14ac:dyDescent="0.25">
      <c r="A1301" s="565"/>
      <c r="B1301" s="570"/>
      <c r="C1301" s="571"/>
      <c r="D1301" s="571"/>
      <c r="E1301" s="571"/>
      <c r="F1301" s="571"/>
      <c r="G1301" s="571"/>
      <c r="H1301" s="571"/>
      <c r="I1301" s="571"/>
      <c r="J1301" s="571"/>
      <c r="K1301" s="571"/>
      <c r="L1301" s="571"/>
      <c r="M1301" s="572"/>
      <c r="N1301" s="574"/>
    </row>
    <row r="1302" spans="1:14" ht="15" customHeight="1" x14ac:dyDescent="0.25">
      <c r="A1302" s="565"/>
      <c r="B1302" s="570"/>
      <c r="C1302" s="571"/>
      <c r="D1302" s="571"/>
      <c r="E1302" s="571"/>
      <c r="F1302" s="571"/>
      <c r="G1302" s="571"/>
      <c r="H1302" s="571"/>
      <c r="I1302" s="571"/>
      <c r="J1302" s="571"/>
      <c r="K1302" s="571"/>
      <c r="L1302" s="571"/>
      <c r="M1302" s="572"/>
      <c r="N1302" s="574"/>
    </row>
    <row r="1303" spans="1:14" ht="15" customHeight="1" x14ac:dyDescent="0.25">
      <c r="A1303" s="565"/>
      <c r="B1303" s="570"/>
      <c r="C1303" s="571"/>
      <c r="D1303" s="571"/>
      <c r="E1303" s="571"/>
      <c r="F1303" s="571"/>
      <c r="G1303" s="571"/>
      <c r="H1303" s="571"/>
      <c r="I1303" s="571"/>
      <c r="J1303" s="571"/>
      <c r="K1303" s="571"/>
      <c r="L1303" s="571"/>
      <c r="M1303" s="572"/>
      <c r="N1303" s="574"/>
    </row>
    <row r="1304" spans="1:14" ht="15" customHeight="1" x14ac:dyDescent="0.25">
      <c r="A1304" s="565"/>
      <c r="B1304" s="570"/>
      <c r="C1304" s="571"/>
      <c r="D1304" s="571"/>
      <c r="E1304" s="571"/>
      <c r="F1304" s="571"/>
      <c r="G1304" s="571"/>
      <c r="H1304" s="571"/>
      <c r="I1304" s="571"/>
      <c r="J1304" s="571"/>
      <c r="K1304" s="571"/>
      <c r="L1304" s="571"/>
      <c r="M1304" s="572"/>
      <c r="N1304" s="574"/>
    </row>
    <row r="1305" spans="1:14" ht="15" customHeight="1" x14ac:dyDescent="0.25">
      <c r="A1305" s="565"/>
      <c r="B1305" s="570"/>
      <c r="C1305" s="571"/>
      <c r="D1305" s="571"/>
      <c r="E1305" s="571"/>
      <c r="F1305" s="571"/>
      <c r="G1305" s="571"/>
      <c r="H1305" s="571"/>
      <c r="I1305" s="571"/>
      <c r="J1305" s="571"/>
      <c r="K1305" s="571"/>
      <c r="L1305" s="571"/>
      <c r="M1305" s="572"/>
      <c r="N1305" s="574"/>
    </row>
    <row r="1306" spans="1:14" ht="15" customHeight="1" x14ac:dyDescent="0.25">
      <c r="A1306" s="565"/>
      <c r="B1306" s="570"/>
      <c r="C1306" s="571"/>
      <c r="D1306" s="571"/>
      <c r="E1306" s="571"/>
      <c r="F1306" s="571"/>
      <c r="G1306" s="571"/>
      <c r="H1306" s="571"/>
      <c r="I1306" s="571"/>
      <c r="J1306" s="571"/>
      <c r="K1306" s="571"/>
      <c r="L1306" s="571"/>
      <c r="M1306" s="572"/>
      <c r="N1306" s="574"/>
    </row>
    <row r="1307" spans="1:14" ht="15" customHeight="1" x14ac:dyDescent="0.25">
      <c r="A1307" s="565"/>
      <c r="B1307" s="570"/>
      <c r="C1307" s="571"/>
      <c r="D1307" s="571"/>
      <c r="E1307" s="571"/>
      <c r="F1307" s="571"/>
      <c r="G1307" s="571"/>
      <c r="H1307" s="571"/>
      <c r="I1307" s="571"/>
      <c r="J1307" s="571"/>
      <c r="K1307" s="571"/>
      <c r="L1307" s="571"/>
      <c r="M1307" s="572"/>
      <c r="N1307" s="574"/>
    </row>
    <row r="1308" spans="1:14" ht="15" customHeight="1" x14ac:dyDescent="0.25">
      <c r="A1308" s="565"/>
      <c r="B1308" s="570"/>
      <c r="C1308" s="571"/>
      <c r="D1308" s="571"/>
      <c r="E1308" s="571"/>
      <c r="F1308" s="571"/>
      <c r="G1308" s="571"/>
      <c r="H1308" s="571"/>
      <c r="I1308" s="571"/>
      <c r="J1308" s="571"/>
      <c r="K1308" s="571"/>
      <c r="L1308" s="571"/>
      <c r="M1308" s="572"/>
      <c r="N1308" s="574"/>
    </row>
    <row r="1309" spans="1:14" ht="15" customHeight="1" x14ac:dyDescent="0.25">
      <c r="A1309" s="565"/>
      <c r="B1309" s="570"/>
      <c r="C1309" s="571"/>
      <c r="D1309" s="571"/>
      <c r="E1309" s="571"/>
      <c r="F1309" s="571"/>
      <c r="G1309" s="571"/>
      <c r="H1309" s="571"/>
      <c r="I1309" s="571"/>
      <c r="J1309" s="571"/>
      <c r="K1309" s="571"/>
      <c r="L1309" s="571"/>
      <c r="M1309" s="572"/>
      <c r="N1309" s="574"/>
    </row>
    <row r="1310" spans="1:14" ht="15" customHeight="1" x14ac:dyDescent="0.25">
      <c r="A1310" s="565"/>
      <c r="B1310" s="570"/>
      <c r="C1310" s="571"/>
      <c r="D1310" s="571"/>
      <c r="E1310" s="571"/>
      <c r="F1310" s="571"/>
      <c r="G1310" s="571"/>
      <c r="H1310" s="571"/>
      <c r="I1310" s="571"/>
      <c r="J1310" s="571"/>
      <c r="K1310" s="571"/>
      <c r="L1310" s="571"/>
      <c r="M1310" s="572"/>
      <c r="N1310" s="574"/>
    </row>
    <row r="1311" spans="1:14" ht="15" customHeight="1" x14ac:dyDescent="0.25">
      <c r="A1311" s="565"/>
      <c r="B1311" s="570"/>
      <c r="C1311" s="571"/>
      <c r="D1311" s="571"/>
      <c r="E1311" s="571"/>
      <c r="F1311" s="571"/>
      <c r="G1311" s="571"/>
      <c r="H1311" s="571"/>
      <c r="I1311" s="571"/>
      <c r="J1311" s="571"/>
      <c r="K1311" s="571"/>
      <c r="L1311" s="571"/>
      <c r="M1311" s="572"/>
      <c r="N1311" s="574"/>
    </row>
    <row r="1312" spans="1:14" ht="15" customHeight="1" x14ac:dyDescent="0.25">
      <c r="A1312" s="565"/>
      <c r="B1312" s="570"/>
      <c r="C1312" s="571"/>
      <c r="D1312" s="571"/>
      <c r="E1312" s="571"/>
      <c r="F1312" s="571"/>
      <c r="G1312" s="571"/>
      <c r="H1312" s="571"/>
      <c r="I1312" s="571"/>
      <c r="J1312" s="571"/>
      <c r="K1312" s="571"/>
      <c r="L1312" s="571"/>
      <c r="M1312" s="572"/>
      <c r="N1312" s="574"/>
    </row>
    <row r="1313" spans="1:14" ht="15" customHeight="1" x14ac:dyDescent="0.25">
      <c r="A1313" s="565"/>
      <c r="B1313" s="570"/>
      <c r="C1313" s="571"/>
      <c r="D1313" s="571"/>
      <c r="E1313" s="571"/>
      <c r="F1313" s="571"/>
      <c r="G1313" s="571"/>
      <c r="H1313" s="571"/>
      <c r="I1313" s="571"/>
      <c r="J1313" s="571"/>
      <c r="K1313" s="571"/>
      <c r="L1313" s="571"/>
      <c r="M1313" s="572"/>
      <c r="N1313" s="574"/>
    </row>
    <row r="1314" spans="1:14" ht="15" customHeight="1" x14ac:dyDescent="0.25">
      <c r="A1314" s="565"/>
      <c r="B1314" s="570"/>
      <c r="C1314" s="571"/>
      <c r="D1314" s="571"/>
      <c r="E1314" s="571"/>
      <c r="F1314" s="571"/>
      <c r="G1314" s="571"/>
      <c r="H1314" s="571"/>
      <c r="I1314" s="571"/>
      <c r="J1314" s="571"/>
      <c r="K1314" s="571"/>
      <c r="L1314" s="571"/>
      <c r="M1314" s="572"/>
      <c r="N1314" s="574"/>
    </row>
    <row r="1315" spans="1:14" ht="15.75" customHeight="1" thickBot="1" x14ac:dyDescent="0.3">
      <c r="A1315" s="566"/>
      <c r="B1315" s="570"/>
      <c r="C1315" s="571"/>
      <c r="D1315" s="571"/>
      <c r="E1315" s="571"/>
      <c r="F1315" s="571"/>
      <c r="G1315" s="571"/>
      <c r="H1315" s="571"/>
      <c r="I1315" s="571"/>
      <c r="J1315" s="571"/>
      <c r="K1315" s="571"/>
      <c r="L1315" s="571"/>
      <c r="M1315" s="572"/>
      <c r="N1315" s="575"/>
    </row>
    <row r="1316" spans="1:14" ht="15" customHeight="1" x14ac:dyDescent="0.25">
      <c r="A1316" s="564">
        <v>58</v>
      </c>
      <c r="B1316" s="586"/>
      <c r="C1316" s="577"/>
      <c r="D1316" s="577"/>
      <c r="E1316" s="577"/>
      <c r="F1316" s="577"/>
      <c r="G1316" s="577"/>
      <c r="H1316" s="577"/>
      <c r="I1316" s="577"/>
      <c r="J1316" s="577"/>
      <c r="K1316" s="577"/>
      <c r="L1316" s="577"/>
      <c r="M1316" s="578"/>
      <c r="N1316" s="573" t="str">
        <f>VLOOKUP(A1316,'LISTA DE OFERENTES'!$A$4:$B$70,2,FALSE)</f>
        <v>INGENIRIA RH SAS</v>
      </c>
    </row>
    <row r="1317" spans="1:14" ht="15" customHeight="1" x14ac:dyDescent="0.25">
      <c r="A1317" s="565"/>
      <c r="B1317" s="579"/>
      <c r="C1317" s="571"/>
      <c r="D1317" s="571"/>
      <c r="E1317" s="571"/>
      <c r="F1317" s="571"/>
      <c r="G1317" s="571"/>
      <c r="H1317" s="571"/>
      <c r="I1317" s="571"/>
      <c r="J1317" s="571"/>
      <c r="K1317" s="571"/>
      <c r="L1317" s="571"/>
      <c r="M1317" s="580"/>
      <c r="N1317" s="574"/>
    </row>
    <row r="1318" spans="1:14" ht="15" customHeight="1" x14ac:dyDescent="0.25">
      <c r="A1318" s="565"/>
      <c r="B1318" s="579"/>
      <c r="C1318" s="571"/>
      <c r="D1318" s="571"/>
      <c r="E1318" s="571"/>
      <c r="F1318" s="571"/>
      <c r="G1318" s="571"/>
      <c r="H1318" s="571"/>
      <c r="I1318" s="571"/>
      <c r="J1318" s="571"/>
      <c r="K1318" s="571"/>
      <c r="L1318" s="571"/>
      <c r="M1318" s="580"/>
      <c r="N1318" s="574"/>
    </row>
    <row r="1319" spans="1:14" ht="15" customHeight="1" x14ac:dyDescent="0.25">
      <c r="A1319" s="565"/>
      <c r="B1319" s="579"/>
      <c r="C1319" s="571"/>
      <c r="D1319" s="571"/>
      <c r="E1319" s="571"/>
      <c r="F1319" s="571"/>
      <c r="G1319" s="571"/>
      <c r="H1319" s="571"/>
      <c r="I1319" s="571"/>
      <c r="J1319" s="571"/>
      <c r="K1319" s="571"/>
      <c r="L1319" s="571"/>
      <c r="M1319" s="580"/>
      <c r="N1319" s="574"/>
    </row>
    <row r="1320" spans="1:14" ht="15" customHeight="1" x14ac:dyDescent="0.25">
      <c r="A1320" s="565"/>
      <c r="B1320" s="579"/>
      <c r="C1320" s="571"/>
      <c r="D1320" s="571"/>
      <c r="E1320" s="571"/>
      <c r="F1320" s="571"/>
      <c r="G1320" s="571"/>
      <c r="H1320" s="571"/>
      <c r="I1320" s="571"/>
      <c r="J1320" s="571"/>
      <c r="K1320" s="571"/>
      <c r="L1320" s="571"/>
      <c r="M1320" s="580"/>
      <c r="N1320" s="574"/>
    </row>
    <row r="1321" spans="1:14" ht="15" customHeight="1" x14ac:dyDescent="0.25">
      <c r="A1321" s="565"/>
      <c r="B1321" s="579"/>
      <c r="C1321" s="571"/>
      <c r="D1321" s="571"/>
      <c r="E1321" s="571"/>
      <c r="F1321" s="571"/>
      <c r="G1321" s="571"/>
      <c r="H1321" s="571"/>
      <c r="I1321" s="571"/>
      <c r="J1321" s="571"/>
      <c r="K1321" s="571"/>
      <c r="L1321" s="571"/>
      <c r="M1321" s="580"/>
      <c r="N1321" s="574"/>
    </row>
    <row r="1322" spans="1:14" ht="15" customHeight="1" x14ac:dyDescent="0.25">
      <c r="A1322" s="565"/>
      <c r="B1322" s="579"/>
      <c r="C1322" s="571"/>
      <c r="D1322" s="571"/>
      <c r="E1322" s="571"/>
      <c r="F1322" s="571"/>
      <c r="G1322" s="571"/>
      <c r="H1322" s="571"/>
      <c r="I1322" s="571"/>
      <c r="J1322" s="571"/>
      <c r="K1322" s="571"/>
      <c r="L1322" s="571"/>
      <c r="M1322" s="580"/>
      <c r="N1322" s="574"/>
    </row>
    <row r="1323" spans="1:14" ht="15" customHeight="1" x14ac:dyDescent="0.25">
      <c r="A1323" s="565"/>
      <c r="B1323" s="579"/>
      <c r="C1323" s="571"/>
      <c r="D1323" s="571"/>
      <c r="E1323" s="571"/>
      <c r="F1323" s="571"/>
      <c r="G1323" s="571"/>
      <c r="H1323" s="571"/>
      <c r="I1323" s="571"/>
      <c r="J1323" s="571"/>
      <c r="K1323" s="571"/>
      <c r="L1323" s="571"/>
      <c r="M1323" s="580"/>
      <c r="N1323" s="574"/>
    </row>
    <row r="1324" spans="1:14" ht="15" customHeight="1" x14ac:dyDescent="0.25">
      <c r="A1324" s="565"/>
      <c r="B1324" s="579"/>
      <c r="C1324" s="571"/>
      <c r="D1324" s="571"/>
      <c r="E1324" s="571"/>
      <c r="F1324" s="571"/>
      <c r="G1324" s="571"/>
      <c r="H1324" s="571"/>
      <c r="I1324" s="571"/>
      <c r="J1324" s="571"/>
      <c r="K1324" s="571"/>
      <c r="L1324" s="571"/>
      <c r="M1324" s="580"/>
      <c r="N1324" s="574"/>
    </row>
    <row r="1325" spans="1:14" ht="15" customHeight="1" x14ac:dyDescent="0.25">
      <c r="A1325" s="565"/>
      <c r="B1325" s="579"/>
      <c r="C1325" s="571"/>
      <c r="D1325" s="571"/>
      <c r="E1325" s="571"/>
      <c r="F1325" s="571"/>
      <c r="G1325" s="571"/>
      <c r="H1325" s="571"/>
      <c r="I1325" s="571"/>
      <c r="J1325" s="571"/>
      <c r="K1325" s="571"/>
      <c r="L1325" s="571"/>
      <c r="M1325" s="580"/>
      <c r="N1325" s="574"/>
    </row>
    <row r="1326" spans="1:14" ht="15" customHeight="1" x14ac:dyDescent="0.25">
      <c r="A1326" s="565"/>
      <c r="B1326" s="579"/>
      <c r="C1326" s="571"/>
      <c r="D1326" s="571"/>
      <c r="E1326" s="571"/>
      <c r="F1326" s="571"/>
      <c r="G1326" s="571"/>
      <c r="H1326" s="571"/>
      <c r="I1326" s="571"/>
      <c r="J1326" s="571"/>
      <c r="K1326" s="571"/>
      <c r="L1326" s="571"/>
      <c r="M1326" s="580"/>
      <c r="N1326" s="574"/>
    </row>
    <row r="1327" spans="1:14" ht="15" customHeight="1" x14ac:dyDescent="0.25">
      <c r="A1327" s="565"/>
      <c r="B1327" s="579"/>
      <c r="C1327" s="571"/>
      <c r="D1327" s="571"/>
      <c r="E1327" s="571"/>
      <c r="F1327" s="571"/>
      <c r="G1327" s="571"/>
      <c r="H1327" s="571"/>
      <c r="I1327" s="571"/>
      <c r="J1327" s="571"/>
      <c r="K1327" s="571"/>
      <c r="L1327" s="571"/>
      <c r="M1327" s="580"/>
      <c r="N1327" s="574"/>
    </row>
    <row r="1328" spans="1:14" ht="15" customHeight="1" x14ac:dyDescent="0.25">
      <c r="A1328" s="565"/>
      <c r="B1328" s="579"/>
      <c r="C1328" s="571"/>
      <c r="D1328" s="571"/>
      <c r="E1328" s="571"/>
      <c r="F1328" s="571"/>
      <c r="G1328" s="571"/>
      <c r="H1328" s="571"/>
      <c r="I1328" s="571"/>
      <c r="J1328" s="571"/>
      <c r="K1328" s="571"/>
      <c r="L1328" s="571"/>
      <c r="M1328" s="580"/>
      <c r="N1328" s="574"/>
    </row>
    <row r="1329" spans="1:14" ht="15" customHeight="1" x14ac:dyDescent="0.25">
      <c r="A1329" s="565"/>
      <c r="B1329" s="579"/>
      <c r="C1329" s="571"/>
      <c r="D1329" s="571"/>
      <c r="E1329" s="571"/>
      <c r="F1329" s="571"/>
      <c r="G1329" s="571"/>
      <c r="H1329" s="571"/>
      <c r="I1329" s="571"/>
      <c r="J1329" s="571"/>
      <c r="K1329" s="571"/>
      <c r="L1329" s="571"/>
      <c r="M1329" s="580"/>
      <c r="N1329" s="574"/>
    </row>
    <row r="1330" spans="1:14" ht="15" customHeight="1" x14ac:dyDescent="0.25">
      <c r="A1330" s="565"/>
      <c r="B1330" s="579"/>
      <c r="C1330" s="571"/>
      <c r="D1330" s="571"/>
      <c r="E1330" s="571"/>
      <c r="F1330" s="571"/>
      <c r="G1330" s="571"/>
      <c r="H1330" s="571"/>
      <c r="I1330" s="571"/>
      <c r="J1330" s="571"/>
      <c r="K1330" s="571"/>
      <c r="L1330" s="571"/>
      <c r="M1330" s="580"/>
      <c r="N1330" s="574"/>
    </row>
    <row r="1331" spans="1:14" ht="15" customHeight="1" x14ac:dyDescent="0.25">
      <c r="A1331" s="565"/>
      <c r="B1331" s="579"/>
      <c r="C1331" s="571"/>
      <c r="D1331" s="571"/>
      <c r="E1331" s="571"/>
      <c r="F1331" s="571"/>
      <c r="G1331" s="571"/>
      <c r="H1331" s="571"/>
      <c r="I1331" s="571"/>
      <c r="J1331" s="571"/>
      <c r="K1331" s="571"/>
      <c r="L1331" s="571"/>
      <c r="M1331" s="580"/>
      <c r="N1331" s="574"/>
    </row>
    <row r="1332" spans="1:14" ht="15" customHeight="1" x14ac:dyDescent="0.25">
      <c r="A1332" s="565"/>
      <c r="B1332" s="579"/>
      <c r="C1332" s="571"/>
      <c r="D1332" s="571"/>
      <c r="E1332" s="571"/>
      <c r="F1332" s="571"/>
      <c r="G1332" s="571"/>
      <c r="H1332" s="571"/>
      <c r="I1332" s="571"/>
      <c r="J1332" s="571"/>
      <c r="K1332" s="571"/>
      <c r="L1332" s="571"/>
      <c r="M1332" s="580"/>
      <c r="N1332" s="574"/>
    </row>
    <row r="1333" spans="1:14" ht="15" customHeight="1" x14ac:dyDescent="0.25">
      <c r="A1333" s="565"/>
      <c r="B1333" s="579"/>
      <c r="C1333" s="571"/>
      <c r="D1333" s="571"/>
      <c r="E1333" s="571"/>
      <c r="F1333" s="571"/>
      <c r="G1333" s="571"/>
      <c r="H1333" s="571"/>
      <c r="I1333" s="571"/>
      <c r="J1333" s="571"/>
      <c r="K1333" s="571"/>
      <c r="L1333" s="571"/>
      <c r="M1333" s="580"/>
      <c r="N1333" s="574"/>
    </row>
    <row r="1334" spans="1:14" ht="15" customHeight="1" x14ac:dyDescent="0.25">
      <c r="A1334" s="565"/>
      <c r="B1334" s="579"/>
      <c r="C1334" s="571"/>
      <c r="D1334" s="571"/>
      <c r="E1334" s="571"/>
      <c r="F1334" s="571"/>
      <c r="G1334" s="571"/>
      <c r="H1334" s="571"/>
      <c r="I1334" s="571"/>
      <c r="J1334" s="571"/>
      <c r="K1334" s="571"/>
      <c r="L1334" s="571"/>
      <c r="M1334" s="580"/>
      <c r="N1334" s="574"/>
    </row>
    <row r="1335" spans="1:14" ht="15" customHeight="1" x14ac:dyDescent="0.25">
      <c r="A1335" s="565"/>
      <c r="B1335" s="579"/>
      <c r="C1335" s="571"/>
      <c r="D1335" s="571"/>
      <c r="E1335" s="571"/>
      <c r="F1335" s="571"/>
      <c r="G1335" s="571"/>
      <c r="H1335" s="571"/>
      <c r="I1335" s="571"/>
      <c r="J1335" s="571"/>
      <c r="K1335" s="571"/>
      <c r="L1335" s="571"/>
      <c r="M1335" s="580"/>
      <c r="N1335" s="574"/>
    </row>
    <row r="1336" spans="1:14" ht="15" customHeight="1" x14ac:dyDescent="0.25">
      <c r="A1336" s="565"/>
      <c r="B1336" s="579"/>
      <c r="C1336" s="571"/>
      <c r="D1336" s="571"/>
      <c r="E1336" s="571"/>
      <c r="F1336" s="571"/>
      <c r="G1336" s="571"/>
      <c r="H1336" s="571"/>
      <c r="I1336" s="571"/>
      <c r="J1336" s="571"/>
      <c r="K1336" s="571"/>
      <c r="L1336" s="571"/>
      <c r="M1336" s="580"/>
      <c r="N1336" s="574"/>
    </row>
    <row r="1337" spans="1:14" ht="15" customHeight="1" x14ac:dyDescent="0.25">
      <c r="A1337" s="565"/>
      <c r="B1337" s="579"/>
      <c r="C1337" s="571"/>
      <c r="D1337" s="571"/>
      <c r="E1337" s="571"/>
      <c r="F1337" s="571"/>
      <c r="G1337" s="571"/>
      <c r="H1337" s="571"/>
      <c r="I1337" s="571"/>
      <c r="J1337" s="571"/>
      <c r="K1337" s="571"/>
      <c r="L1337" s="571"/>
      <c r="M1337" s="580"/>
      <c r="N1337" s="574"/>
    </row>
    <row r="1338" spans="1:14" ht="15.75" customHeight="1" thickBot="1" x14ac:dyDescent="0.3">
      <c r="A1338" s="566"/>
      <c r="B1338" s="581"/>
      <c r="C1338" s="582"/>
      <c r="D1338" s="582"/>
      <c r="E1338" s="582"/>
      <c r="F1338" s="582"/>
      <c r="G1338" s="582"/>
      <c r="H1338" s="582"/>
      <c r="I1338" s="582"/>
      <c r="J1338" s="582"/>
      <c r="K1338" s="582"/>
      <c r="L1338" s="582"/>
      <c r="M1338" s="583"/>
      <c r="N1338" s="575"/>
    </row>
    <row r="1339" spans="1:14" ht="15" customHeight="1" x14ac:dyDescent="0.25">
      <c r="A1339" s="564">
        <v>59</v>
      </c>
      <c r="B1339" s="584"/>
      <c r="C1339" s="571"/>
      <c r="D1339" s="571"/>
      <c r="E1339" s="571"/>
      <c r="F1339" s="571"/>
      <c r="G1339" s="571"/>
      <c r="H1339" s="571"/>
      <c r="I1339" s="571"/>
      <c r="J1339" s="571"/>
      <c r="K1339" s="571"/>
      <c r="L1339" s="571"/>
      <c r="M1339" s="571"/>
      <c r="N1339" s="573" t="str">
        <f>VLOOKUP(A1339,'LISTA DE OFERENTES'!$A$4:$B$70,2,FALSE)</f>
        <v>CONSORCIO RL ENGATIVA 2025</v>
      </c>
    </row>
    <row r="1340" spans="1:14" ht="15" customHeight="1" x14ac:dyDescent="0.25">
      <c r="A1340" s="565"/>
      <c r="B1340" s="579"/>
      <c r="C1340" s="571"/>
      <c r="D1340" s="571"/>
      <c r="E1340" s="571"/>
      <c r="F1340" s="571"/>
      <c r="G1340" s="571"/>
      <c r="H1340" s="571"/>
      <c r="I1340" s="571"/>
      <c r="J1340" s="571"/>
      <c r="K1340" s="571"/>
      <c r="L1340" s="571"/>
      <c r="M1340" s="571"/>
      <c r="N1340" s="574"/>
    </row>
    <row r="1341" spans="1:14" ht="15" customHeight="1" x14ac:dyDescent="0.25">
      <c r="A1341" s="565"/>
      <c r="B1341" s="579"/>
      <c r="C1341" s="571"/>
      <c r="D1341" s="571"/>
      <c r="E1341" s="571"/>
      <c r="F1341" s="571"/>
      <c r="G1341" s="571"/>
      <c r="H1341" s="571"/>
      <c r="I1341" s="571"/>
      <c r="J1341" s="571"/>
      <c r="K1341" s="571"/>
      <c r="L1341" s="571"/>
      <c r="M1341" s="571"/>
      <c r="N1341" s="574"/>
    </row>
    <row r="1342" spans="1:14" ht="15" customHeight="1" x14ac:dyDescent="0.25">
      <c r="A1342" s="565"/>
      <c r="B1342" s="579"/>
      <c r="C1342" s="571"/>
      <c r="D1342" s="571"/>
      <c r="E1342" s="571"/>
      <c r="F1342" s="571"/>
      <c r="G1342" s="571"/>
      <c r="H1342" s="571"/>
      <c r="I1342" s="571"/>
      <c r="J1342" s="571"/>
      <c r="K1342" s="571"/>
      <c r="L1342" s="571"/>
      <c r="M1342" s="571"/>
      <c r="N1342" s="574"/>
    </row>
    <row r="1343" spans="1:14" ht="15" customHeight="1" x14ac:dyDescent="0.25">
      <c r="A1343" s="565"/>
      <c r="B1343" s="579"/>
      <c r="C1343" s="571"/>
      <c r="D1343" s="571"/>
      <c r="E1343" s="571"/>
      <c r="F1343" s="571"/>
      <c r="G1343" s="571"/>
      <c r="H1343" s="571"/>
      <c r="I1343" s="571"/>
      <c r="J1343" s="571"/>
      <c r="K1343" s="571"/>
      <c r="L1343" s="571"/>
      <c r="M1343" s="571"/>
      <c r="N1343" s="574"/>
    </row>
    <row r="1344" spans="1:14" ht="15" customHeight="1" x14ac:dyDescent="0.25">
      <c r="A1344" s="565"/>
      <c r="B1344" s="579"/>
      <c r="C1344" s="571"/>
      <c r="D1344" s="571"/>
      <c r="E1344" s="571"/>
      <c r="F1344" s="571"/>
      <c r="G1344" s="571"/>
      <c r="H1344" s="571"/>
      <c r="I1344" s="571"/>
      <c r="J1344" s="571"/>
      <c r="K1344" s="571"/>
      <c r="L1344" s="571"/>
      <c r="M1344" s="571"/>
      <c r="N1344" s="574"/>
    </row>
    <row r="1345" spans="1:14" ht="15" customHeight="1" x14ac:dyDescent="0.25">
      <c r="A1345" s="565"/>
      <c r="B1345" s="579"/>
      <c r="C1345" s="571"/>
      <c r="D1345" s="571"/>
      <c r="E1345" s="571"/>
      <c r="F1345" s="571"/>
      <c r="G1345" s="571"/>
      <c r="H1345" s="571"/>
      <c r="I1345" s="571"/>
      <c r="J1345" s="571"/>
      <c r="K1345" s="571"/>
      <c r="L1345" s="571"/>
      <c r="M1345" s="571"/>
      <c r="N1345" s="574"/>
    </row>
    <row r="1346" spans="1:14" ht="15" customHeight="1" x14ac:dyDescent="0.25">
      <c r="A1346" s="565"/>
      <c r="B1346" s="579"/>
      <c r="C1346" s="571"/>
      <c r="D1346" s="571"/>
      <c r="E1346" s="571"/>
      <c r="F1346" s="571"/>
      <c r="G1346" s="571"/>
      <c r="H1346" s="571"/>
      <c r="I1346" s="571"/>
      <c r="J1346" s="571"/>
      <c r="K1346" s="571"/>
      <c r="L1346" s="571"/>
      <c r="M1346" s="571"/>
      <c r="N1346" s="574"/>
    </row>
    <row r="1347" spans="1:14" ht="15" customHeight="1" x14ac:dyDescent="0.25">
      <c r="A1347" s="565"/>
      <c r="B1347" s="579"/>
      <c r="C1347" s="571"/>
      <c r="D1347" s="571"/>
      <c r="E1347" s="571"/>
      <c r="F1347" s="571"/>
      <c r="G1347" s="571"/>
      <c r="H1347" s="571"/>
      <c r="I1347" s="571"/>
      <c r="J1347" s="571"/>
      <c r="K1347" s="571"/>
      <c r="L1347" s="571"/>
      <c r="M1347" s="571"/>
      <c r="N1347" s="574"/>
    </row>
    <row r="1348" spans="1:14" ht="15" customHeight="1" x14ac:dyDescent="0.25">
      <c r="A1348" s="565"/>
      <c r="B1348" s="579"/>
      <c r="C1348" s="571"/>
      <c r="D1348" s="571"/>
      <c r="E1348" s="571"/>
      <c r="F1348" s="571"/>
      <c r="G1348" s="571"/>
      <c r="H1348" s="571"/>
      <c r="I1348" s="571"/>
      <c r="J1348" s="571"/>
      <c r="K1348" s="571"/>
      <c r="L1348" s="571"/>
      <c r="M1348" s="571"/>
      <c r="N1348" s="574"/>
    </row>
    <row r="1349" spans="1:14" ht="15" customHeight="1" x14ac:dyDescent="0.25">
      <c r="A1349" s="565"/>
      <c r="B1349" s="579"/>
      <c r="C1349" s="571"/>
      <c r="D1349" s="571"/>
      <c r="E1349" s="571"/>
      <c r="F1349" s="571"/>
      <c r="G1349" s="571"/>
      <c r="H1349" s="571"/>
      <c r="I1349" s="571"/>
      <c r="J1349" s="571"/>
      <c r="K1349" s="571"/>
      <c r="L1349" s="571"/>
      <c r="M1349" s="571"/>
      <c r="N1349" s="574"/>
    </row>
    <row r="1350" spans="1:14" ht="15" customHeight="1" x14ac:dyDescent="0.25">
      <c r="A1350" s="565"/>
      <c r="B1350" s="579"/>
      <c r="C1350" s="571"/>
      <c r="D1350" s="571"/>
      <c r="E1350" s="571"/>
      <c r="F1350" s="571"/>
      <c r="G1350" s="571"/>
      <c r="H1350" s="571"/>
      <c r="I1350" s="571"/>
      <c r="J1350" s="571"/>
      <c r="K1350" s="571"/>
      <c r="L1350" s="571"/>
      <c r="M1350" s="571"/>
      <c r="N1350" s="574"/>
    </row>
    <row r="1351" spans="1:14" ht="15" customHeight="1" x14ac:dyDescent="0.25">
      <c r="A1351" s="565"/>
      <c r="B1351" s="579"/>
      <c r="C1351" s="571"/>
      <c r="D1351" s="571"/>
      <c r="E1351" s="571"/>
      <c r="F1351" s="571"/>
      <c r="G1351" s="571"/>
      <c r="H1351" s="571"/>
      <c r="I1351" s="571"/>
      <c r="J1351" s="571"/>
      <c r="K1351" s="571"/>
      <c r="L1351" s="571"/>
      <c r="M1351" s="571"/>
      <c r="N1351" s="574"/>
    </row>
    <row r="1352" spans="1:14" ht="15" customHeight="1" x14ac:dyDescent="0.25">
      <c r="A1352" s="565"/>
      <c r="B1352" s="579"/>
      <c r="C1352" s="571"/>
      <c r="D1352" s="571"/>
      <c r="E1352" s="571"/>
      <c r="F1352" s="571"/>
      <c r="G1352" s="571"/>
      <c r="H1352" s="571"/>
      <c r="I1352" s="571"/>
      <c r="J1352" s="571"/>
      <c r="K1352" s="571"/>
      <c r="L1352" s="571"/>
      <c r="M1352" s="571"/>
      <c r="N1352" s="574"/>
    </row>
    <row r="1353" spans="1:14" ht="15" customHeight="1" x14ac:dyDescent="0.25">
      <c r="A1353" s="565"/>
      <c r="B1353" s="579"/>
      <c r="C1353" s="571"/>
      <c r="D1353" s="571"/>
      <c r="E1353" s="571"/>
      <c r="F1353" s="571"/>
      <c r="G1353" s="571"/>
      <c r="H1353" s="571"/>
      <c r="I1353" s="571"/>
      <c r="J1353" s="571"/>
      <c r="K1353" s="571"/>
      <c r="L1353" s="571"/>
      <c r="M1353" s="571"/>
      <c r="N1353" s="574"/>
    </row>
    <row r="1354" spans="1:14" ht="15" customHeight="1" x14ac:dyDescent="0.25">
      <c r="A1354" s="565"/>
      <c r="B1354" s="579"/>
      <c r="C1354" s="571"/>
      <c r="D1354" s="571"/>
      <c r="E1354" s="571"/>
      <c r="F1354" s="571"/>
      <c r="G1354" s="571"/>
      <c r="H1354" s="571"/>
      <c r="I1354" s="571"/>
      <c r="J1354" s="571"/>
      <c r="K1354" s="571"/>
      <c r="L1354" s="571"/>
      <c r="M1354" s="571"/>
      <c r="N1354" s="574"/>
    </row>
    <row r="1355" spans="1:14" ht="15" customHeight="1" x14ac:dyDescent="0.25">
      <c r="A1355" s="565"/>
      <c r="B1355" s="579"/>
      <c r="C1355" s="571"/>
      <c r="D1355" s="571"/>
      <c r="E1355" s="571"/>
      <c r="F1355" s="571"/>
      <c r="G1355" s="571"/>
      <c r="H1355" s="571"/>
      <c r="I1355" s="571"/>
      <c r="J1355" s="571"/>
      <c r="K1355" s="571"/>
      <c r="L1355" s="571"/>
      <c r="M1355" s="571"/>
      <c r="N1355" s="574"/>
    </row>
    <row r="1356" spans="1:14" ht="15" customHeight="1" x14ac:dyDescent="0.25">
      <c r="A1356" s="565"/>
      <c r="B1356" s="579"/>
      <c r="C1356" s="571"/>
      <c r="D1356" s="571"/>
      <c r="E1356" s="571"/>
      <c r="F1356" s="571"/>
      <c r="G1356" s="571"/>
      <c r="H1356" s="571"/>
      <c r="I1356" s="571"/>
      <c r="J1356" s="571"/>
      <c r="K1356" s="571"/>
      <c r="L1356" s="571"/>
      <c r="M1356" s="571"/>
      <c r="N1356" s="574"/>
    </row>
    <row r="1357" spans="1:14" ht="15" customHeight="1" x14ac:dyDescent="0.25">
      <c r="A1357" s="565"/>
      <c r="B1357" s="579"/>
      <c r="C1357" s="571"/>
      <c r="D1357" s="571"/>
      <c r="E1357" s="571"/>
      <c r="F1357" s="571"/>
      <c r="G1357" s="571"/>
      <c r="H1357" s="571"/>
      <c r="I1357" s="571"/>
      <c r="J1357" s="571"/>
      <c r="K1357" s="571"/>
      <c r="L1357" s="571"/>
      <c r="M1357" s="571"/>
      <c r="N1357" s="574"/>
    </row>
    <row r="1358" spans="1:14" ht="15" customHeight="1" x14ac:dyDescent="0.25">
      <c r="A1358" s="565"/>
      <c r="B1358" s="579"/>
      <c r="C1358" s="571"/>
      <c r="D1358" s="571"/>
      <c r="E1358" s="571"/>
      <c r="F1358" s="571"/>
      <c r="G1358" s="571"/>
      <c r="H1358" s="571"/>
      <c r="I1358" s="571"/>
      <c r="J1358" s="571"/>
      <c r="K1358" s="571"/>
      <c r="L1358" s="571"/>
      <c r="M1358" s="571"/>
      <c r="N1358" s="574"/>
    </row>
    <row r="1359" spans="1:14" ht="15" customHeight="1" x14ac:dyDescent="0.25">
      <c r="A1359" s="565"/>
      <c r="B1359" s="579"/>
      <c r="C1359" s="571"/>
      <c r="D1359" s="571"/>
      <c r="E1359" s="571"/>
      <c r="F1359" s="571"/>
      <c r="G1359" s="571"/>
      <c r="H1359" s="571"/>
      <c r="I1359" s="571"/>
      <c r="J1359" s="571"/>
      <c r="K1359" s="571"/>
      <c r="L1359" s="571"/>
      <c r="M1359" s="571"/>
      <c r="N1359" s="574"/>
    </row>
    <row r="1360" spans="1:14" ht="15" customHeight="1" x14ac:dyDescent="0.25">
      <c r="A1360" s="565"/>
      <c r="B1360" s="579"/>
      <c r="C1360" s="571"/>
      <c r="D1360" s="571"/>
      <c r="E1360" s="571"/>
      <c r="F1360" s="571"/>
      <c r="G1360" s="571"/>
      <c r="H1360" s="571"/>
      <c r="I1360" s="571"/>
      <c r="J1360" s="571"/>
      <c r="K1360" s="571"/>
      <c r="L1360" s="571"/>
      <c r="M1360" s="571"/>
      <c r="N1360" s="574"/>
    </row>
    <row r="1361" spans="1:14" ht="15.75" customHeight="1" thickBot="1" x14ac:dyDescent="0.3">
      <c r="A1361" s="566"/>
      <c r="B1361" s="579"/>
      <c r="C1361" s="571"/>
      <c r="D1361" s="571"/>
      <c r="E1361" s="571"/>
      <c r="F1361" s="571"/>
      <c r="G1361" s="571"/>
      <c r="H1361" s="571"/>
      <c r="I1361" s="571"/>
      <c r="J1361" s="571"/>
      <c r="K1361" s="571"/>
      <c r="L1361" s="571"/>
      <c r="M1361" s="571"/>
      <c r="N1361" s="575"/>
    </row>
    <row r="1362" spans="1:14" ht="15" customHeight="1" x14ac:dyDescent="0.25">
      <c r="A1362" s="564">
        <v>60</v>
      </c>
      <c r="B1362" s="585"/>
      <c r="C1362" s="568"/>
      <c r="D1362" s="568"/>
      <c r="E1362" s="568"/>
      <c r="F1362" s="568"/>
      <c r="G1362" s="568"/>
      <c r="H1362" s="568"/>
      <c r="I1362" s="568"/>
      <c r="J1362" s="568"/>
      <c r="K1362" s="568"/>
      <c r="L1362" s="568"/>
      <c r="M1362" s="569"/>
      <c r="N1362" s="573" t="str">
        <f>VLOOKUP(A1362,'LISTA DE OFERENTES'!$A$4:$B$70,2,FALSE)</f>
        <v xml:space="preserve">CONSORCIO EDIFICACIONES CAPITAL 2021 </v>
      </c>
    </row>
    <row r="1363" spans="1:14" ht="15" customHeight="1" x14ac:dyDescent="0.25">
      <c r="A1363" s="565"/>
      <c r="B1363" s="570"/>
      <c r="C1363" s="571"/>
      <c r="D1363" s="571"/>
      <c r="E1363" s="571"/>
      <c r="F1363" s="571"/>
      <c r="G1363" s="571"/>
      <c r="H1363" s="571"/>
      <c r="I1363" s="571"/>
      <c r="J1363" s="571"/>
      <c r="K1363" s="571"/>
      <c r="L1363" s="571"/>
      <c r="M1363" s="572"/>
      <c r="N1363" s="574"/>
    </row>
    <row r="1364" spans="1:14" ht="15" customHeight="1" x14ac:dyDescent="0.25">
      <c r="A1364" s="565"/>
      <c r="B1364" s="570"/>
      <c r="C1364" s="571"/>
      <c r="D1364" s="571"/>
      <c r="E1364" s="571"/>
      <c r="F1364" s="571"/>
      <c r="G1364" s="571"/>
      <c r="H1364" s="571"/>
      <c r="I1364" s="571"/>
      <c r="J1364" s="571"/>
      <c r="K1364" s="571"/>
      <c r="L1364" s="571"/>
      <c r="M1364" s="572"/>
      <c r="N1364" s="574"/>
    </row>
    <row r="1365" spans="1:14" ht="15" customHeight="1" x14ac:dyDescent="0.25">
      <c r="A1365" s="565"/>
      <c r="B1365" s="570"/>
      <c r="C1365" s="571"/>
      <c r="D1365" s="571"/>
      <c r="E1365" s="571"/>
      <c r="F1365" s="571"/>
      <c r="G1365" s="571"/>
      <c r="H1365" s="571"/>
      <c r="I1365" s="571"/>
      <c r="J1365" s="571"/>
      <c r="K1365" s="571"/>
      <c r="L1365" s="571"/>
      <c r="M1365" s="572"/>
      <c r="N1365" s="574"/>
    </row>
    <row r="1366" spans="1:14" ht="15" customHeight="1" x14ac:dyDescent="0.25">
      <c r="A1366" s="565"/>
      <c r="B1366" s="570"/>
      <c r="C1366" s="571"/>
      <c r="D1366" s="571"/>
      <c r="E1366" s="571"/>
      <c r="F1366" s="571"/>
      <c r="G1366" s="571"/>
      <c r="H1366" s="571"/>
      <c r="I1366" s="571"/>
      <c r="J1366" s="571"/>
      <c r="K1366" s="571"/>
      <c r="L1366" s="571"/>
      <c r="M1366" s="572"/>
      <c r="N1366" s="574"/>
    </row>
    <row r="1367" spans="1:14" ht="15" customHeight="1" x14ac:dyDescent="0.25">
      <c r="A1367" s="565"/>
      <c r="B1367" s="570"/>
      <c r="C1367" s="571"/>
      <c r="D1367" s="571"/>
      <c r="E1367" s="571"/>
      <c r="F1367" s="571"/>
      <c r="G1367" s="571"/>
      <c r="H1367" s="571"/>
      <c r="I1367" s="571"/>
      <c r="J1367" s="571"/>
      <c r="K1367" s="571"/>
      <c r="L1367" s="571"/>
      <c r="M1367" s="572"/>
      <c r="N1367" s="574"/>
    </row>
    <row r="1368" spans="1:14" ht="15" customHeight="1" x14ac:dyDescent="0.25">
      <c r="A1368" s="565"/>
      <c r="B1368" s="570"/>
      <c r="C1368" s="571"/>
      <c r="D1368" s="571"/>
      <c r="E1368" s="571"/>
      <c r="F1368" s="571"/>
      <c r="G1368" s="571"/>
      <c r="H1368" s="571"/>
      <c r="I1368" s="571"/>
      <c r="J1368" s="571"/>
      <c r="K1368" s="571"/>
      <c r="L1368" s="571"/>
      <c r="M1368" s="572"/>
      <c r="N1368" s="574"/>
    </row>
    <row r="1369" spans="1:14" ht="15" customHeight="1" x14ac:dyDescent="0.25">
      <c r="A1369" s="565"/>
      <c r="B1369" s="570"/>
      <c r="C1369" s="571"/>
      <c r="D1369" s="571"/>
      <c r="E1369" s="571"/>
      <c r="F1369" s="571"/>
      <c r="G1369" s="571"/>
      <c r="H1369" s="571"/>
      <c r="I1369" s="571"/>
      <c r="J1369" s="571"/>
      <c r="K1369" s="571"/>
      <c r="L1369" s="571"/>
      <c r="M1369" s="572"/>
      <c r="N1369" s="574"/>
    </row>
    <row r="1370" spans="1:14" ht="15" customHeight="1" x14ac:dyDescent="0.25">
      <c r="A1370" s="565"/>
      <c r="B1370" s="570"/>
      <c r="C1370" s="571"/>
      <c r="D1370" s="571"/>
      <c r="E1370" s="571"/>
      <c r="F1370" s="571"/>
      <c r="G1370" s="571"/>
      <c r="H1370" s="571"/>
      <c r="I1370" s="571"/>
      <c r="J1370" s="571"/>
      <c r="K1370" s="571"/>
      <c r="L1370" s="571"/>
      <c r="M1370" s="572"/>
      <c r="N1370" s="574"/>
    </row>
    <row r="1371" spans="1:14" ht="15" customHeight="1" x14ac:dyDescent="0.25">
      <c r="A1371" s="565"/>
      <c r="B1371" s="570"/>
      <c r="C1371" s="571"/>
      <c r="D1371" s="571"/>
      <c r="E1371" s="571"/>
      <c r="F1371" s="571"/>
      <c r="G1371" s="571"/>
      <c r="H1371" s="571"/>
      <c r="I1371" s="571"/>
      <c r="J1371" s="571"/>
      <c r="K1371" s="571"/>
      <c r="L1371" s="571"/>
      <c r="M1371" s="572"/>
      <c r="N1371" s="574"/>
    </row>
    <row r="1372" spans="1:14" ht="15" customHeight="1" x14ac:dyDescent="0.25">
      <c r="A1372" s="565"/>
      <c r="B1372" s="570"/>
      <c r="C1372" s="571"/>
      <c r="D1372" s="571"/>
      <c r="E1372" s="571"/>
      <c r="F1372" s="571"/>
      <c r="G1372" s="571"/>
      <c r="H1372" s="571"/>
      <c r="I1372" s="571"/>
      <c r="J1372" s="571"/>
      <c r="K1372" s="571"/>
      <c r="L1372" s="571"/>
      <c r="M1372" s="572"/>
      <c r="N1372" s="574"/>
    </row>
    <row r="1373" spans="1:14" ht="15" customHeight="1" x14ac:dyDescent="0.25">
      <c r="A1373" s="565"/>
      <c r="B1373" s="570"/>
      <c r="C1373" s="571"/>
      <c r="D1373" s="571"/>
      <c r="E1373" s="571"/>
      <c r="F1373" s="571"/>
      <c r="G1373" s="571"/>
      <c r="H1373" s="571"/>
      <c r="I1373" s="571"/>
      <c r="J1373" s="571"/>
      <c r="K1373" s="571"/>
      <c r="L1373" s="571"/>
      <c r="M1373" s="572"/>
      <c r="N1373" s="574"/>
    </row>
    <row r="1374" spans="1:14" ht="15" customHeight="1" x14ac:dyDescent="0.25">
      <c r="A1374" s="565"/>
      <c r="B1374" s="570"/>
      <c r="C1374" s="571"/>
      <c r="D1374" s="571"/>
      <c r="E1374" s="571"/>
      <c r="F1374" s="571"/>
      <c r="G1374" s="571"/>
      <c r="H1374" s="571"/>
      <c r="I1374" s="571"/>
      <c r="J1374" s="571"/>
      <c r="K1374" s="571"/>
      <c r="L1374" s="571"/>
      <c r="M1374" s="572"/>
      <c r="N1374" s="574"/>
    </row>
    <row r="1375" spans="1:14" ht="15" customHeight="1" x14ac:dyDescent="0.25">
      <c r="A1375" s="565"/>
      <c r="B1375" s="570"/>
      <c r="C1375" s="571"/>
      <c r="D1375" s="571"/>
      <c r="E1375" s="571"/>
      <c r="F1375" s="571"/>
      <c r="G1375" s="571"/>
      <c r="H1375" s="571"/>
      <c r="I1375" s="571"/>
      <c r="J1375" s="571"/>
      <c r="K1375" s="571"/>
      <c r="L1375" s="571"/>
      <c r="M1375" s="572"/>
      <c r="N1375" s="574"/>
    </row>
    <row r="1376" spans="1:14" ht="15" customHeight="1" x14ac:dyDescent="0.25">
      <c r="A1376" s="565"/>
      <c r="B1376" s="570"/>
      <c r="C1376" s="571"/>
      <c r="D1376" s="571"/>
      <c r="E1376" s="571"/>
      <c r="F1376" s="571"/>
      <c r="G1376" s="571"/>
      <c r="H1376" s="571"/>
      <c r="I1376" s="571"/>
      <c r="J1376" s="571"/>
      <c r="K1376" s="571"/>
      <c r="L1376" s="571"/>
      <c r="M1376" s="572"/>
      <c r="N1376" s="574"/>
    </row>
    <row r="1377" spans="1:14" ht="15" customHeight="1" x14ac:dyDescent="0.25">
      <c r="A1377" s="565"/>
      <c r="B1377" s="570"/>
      <c r="C1377" s="571"/>
      <c r="D1377" s="571"/>
      <c r="E1377" s="571"/>
      <c r="F1377" s="571"/>
      <c r="G1377" s="571"/>
      <c r="H1377" s="571"/>
      <c r="I1377" s="571"/>
      <c r="J1377" s="571"/>
      <c r="K1377" s="571"/>
      <c r="L1377" s="571"/>
      <c r="M1377" s="572"/>
      <c r="N1377" s="574"/>
    </row>
    <row r="1378" spans="1:14" ht="15" customHeight="1" x14ac:dyDescent="0.25">
      <c r="A1378" s="565"/>
      <c r="B1378" s="570"/>
      <c r="C1378" s="571"/>
      <c r="D1378" s="571"/>
      <c r="E1378" s="571"/>
      <c r="F1378" s="571"/>
      <c r="G1378" s="571"/>
      <c r="H1378" s="571"/>
      <c r="I1378" s="571"/>
      <c r="J1378" s="571"/>
      <c r="K1378" s="571"/>
      <c r="L1378" s="571"/>
      <c r="M1378" s="572"/>
      <c r="N1378" s="574"/>
    </row>
    <row r="1379" spans="1:14" ht="15" customHeight="1" x14ac:dyDescent="0.25">
      <c r="A1379" s="565"/>
      <c r="B1379" s="570"/>
      <c r="C1379" s="571"/>
      <c r="D1379" s="571"/>
      <c r="E1379" s="571"/>
      <c r="F1379" s="571"/>
      <c r="G1379" s="571"/>
      <c r="H1379" s="571"/>
      <c r="I1379" s="571"/>
      <c r="J1379" s="571"/>
      <c r="K1379" s="571"/>
      <c r="L1379" s="571"/>
      <c r="M1379" s="572"/>
      <c r="N1379" s="574"/>
    </row>
    <row r="1380" spans="1:14" ht="15" customHeight="1" x14ac:dyDescent="0.25">
      <c r="A1380" s="565"/>
      <c r="B1380" s="570"/>
      <c r="C1380" s="571"/>
      <c r="D1380" s="571"/>
      <c r="E1380" s="571"/>
      <c r="F1380" s="571"/>
      <c r="G1380" s="571"/>
      <c r="H1380" s="571"/>
      <c r="I1380" s="571"/>
      <c r="J1380" s="571"/>
      <c r="K1380" s="571"/>
      <c r="L1380" s="571"/>
      <c r="M1380" s="572"/>
      <c r="N1380" s="574"/>
    </row>
    <row r="1381" spans="1:14" ht="15" customHeight="1" x14ac:dyDescent="0.25">
      <c r="A1381" s="565"/>
      <c r="B1381" s="570"/>
      <c r="C1381" s="571"/>
      <c r="D1381" s="571"/>
      <c r="E1381" s="571"/>
      <c r="F1381" s="571"/>
      <c r="G1381" s="571"/>
      <c r="H1381" s="571"/>
      <c r="I1381" s="571"/>
      <c r="J1381" s="571"/>
      <c r="K1381" s="571"/>
      <c r="L1381" s="571"/>
      <c r="M1381" s="572"/>
      <c r="N1381" s="574"/>
    </row>
    <row r="1382" spans="1:14" ht="15" customHeight="1" x14ac:dyDescent="0.25">
      <c r="A1382" s="565"/>
      <c r="B1382" s="570"/>
      <c r="C1382" s="571"/>
      <c r="D1382" s="571"/>
      <c r="E1382" s="571"/>
      <c r="F1382" s="571"/>
      <c r="G1382" s="571"/>
      <c r="H1382" s="571"/>
      <c r="I1382" s="571"/>
      <c r="J1382" s="571"/>
      <c r="K1382" s="571"/>
      <c r="L1382" s="571"/>
      <c r="M1382" s="572"/>
      <c r="N1382" s="574"/>
    </row>
    <row r="1383" spans="1:14" ht="15" customHeight="1" x14ac:dyDescent="0.25">
      <c r="A1383" s="565"/>
      <c r="B1383" s="570"/>
      <c r="C1383" s="571"/>
      <c r="D1383" s="571"/>
      <c r="E1383" s="571"/>
      <c r="F1383" s="571"/>
      <c r="G1383" s="571"/>
      <c r="H1383" s="571"/>
      <c r="I1383" s="571"/>
      <c r="J1383" s="571"/>
      <c r="K1383" s="571"/>
      <c r="L1383" s="571"/>
      <c r="M1383" s="572"/>
      <c r="N1383" s="574"/>
    </row>
    <row r="1384" spans="1:14" ht="15.75" customHeight="1" thickBot="1" x14ac:dyDescent="0.3">
      <c r="A1384" s="566"/>
      <c r="B1384" s="570"/>
      <c r="C1384" s="571"/>
      <c r="D1384" s="571"/>
      <c r="E1384" s="571"/>
      <c r="F1384" s="571"/>
      <c r="G1384" s="571"/>
      <c r="H1384" s="571"/>
      <c r="I1384" s="571"/>
      <c r="J1384" s="571"/>
      <c r="K1384" s="571"/>
      <c r="L1384" s="571"/>
      <c r="M1384" s="572"/>
      <c r="N1384" s="575"/>
    </row>
    <row r="1385" spans="1:14" ht="15" customHeight="1" x14ac:dyDescent="0.25">
      <c r="A1385" s="564">
        <v>61</v>
      </c>
      <c r="B1385" s="567"/>
      <c r="C1385" s="568"/>
      <c r="D1385" s="568"/>
      <c r="E1385" s="568"/>
      <c r="F1385" s="568"/>
      <c r="G1385" s="568"/>
      <c r="H1385" s="568"/>
      <c r="I1385" s="568"/>
      <c r="J1385" s="568"/>
      <c r="K1385" s="568"/>
      <c r="L1385" s="568"/>
      <c r="M1385" s="569"/>
      <c r="N1385" s="573" t="str">
        <f>VLOOKUP(A1385,'LISTA DE OFERENTES'!$A$4:$B$70,2,FALSE)</f>
        <v>WRUSSY INGENIEROS SAS</v>
      </c>
    </row>
    <row r="1386" spans="1:14" ht="15" customHeight="1" x14ac:dyDescent="0.25">
      <c r="A1386" s="565"/>
      <c r="B1386" s="570"/>
      <c r="C1386" s="571"/>
      <c r="D1386" s="571"/>
      <c r="E1386" s="571"/>
      <c r="F1386" s="571"/>
      <c r="G1386" s="571"/>
      <c r="H1386" s="571"/>
      <c r="I1386" s="571"/>
      <c r="J1386" s="571"/>
      <c r="K1386" s="571"/>
      <c r="L1386" s="571"/>
      <c r="M1386" s="572"/>
      <c r="N1386" s="574"/>
    </row>
    <row r="1387" spans="1:14" ht="15" customHeight="1" x14ac:dyDescent="0.25">
      <c r="A1387" s="565"/>
      <c r="B1387" s="570"/>
      <c r="C1387" s="571"/>
      <c r="D1387" s="571"/>
      <c r="E1387" s="571"/>
      <c r="F1387" s="571"/>
      <c r="G1387" s="571"/>
      <c r="H1387" s="571"/>
      <c r="I1387" s="571"/>
      <c r="J1387" s="571"/>
      <c r="K1387" s="571"/>
      <c r="L1387" s="571"/>
      <c r="M1387" s="572"/>
      <c r="N1387" s="574"/>
    </row>
    <row r="1388" spans="1:14" ht="15" customHeight="1" x14ac:dyDescent="0.25">
      <c r="A1388" s="565"/>
      <c r="B1388" s="570"/>
      <c r="C1388" s="571"/>
      <c r="D1388" s="571"/>
      <c r="E1388" s="571"/>
      <c r="F1388" s="571"/>
      <c r="G1388" s="571"/>
      <c r="H1388" s="571"/>
      <c r="I1388" s="571"/>
      <c r="J1388" s="571"/>
      <c r="K1388" s="571"/>
      <c r="L1388" s="571"/>
      <c r="M1388" s="572"/>
      <c r="N1388" s="574"/>
    </row>
    <row r="1389" spans="1:14" ht="15" customHeight="1" x14ac:dyDescent="0.25">
      <c r="A1389" s="565"/>
      <c r="B1389" s="570"/>
      <c r="C1389" s="571"/>
      <c r="D1389" s="571"/>
      <c r="E1389" s="571"/>
      <c r="F1389" s="571"/>
      <c r="G1389" s="571"/>
      <c r="H1389" s="571"/>
      <c r="I1389" s="571"/>
      <c r="J1389" s="571"/>
      <c r="K1389" s="571"/>
      <c r="L1389" s="571"/>
      <c r="M1389" s="572"/>
      <c r="N1389" s="574"/>
    </row>
    <row r="1390" spans="1:14" ht="15" customHeight="1" x14ac:dyDescent="0.25">
      <c r="A1390" s="565"/>
      <c r="B1390" s="570"/>
      <c r="C1390" s="571"/>
      <c r="D1390" s="571"/>
      <c r="E1390" s="571"/>
      <c r="F1390" s="571"/>
      <c r="G1390" s="571"/>
      <c r="H1390" s="571"/>
      <c r="I1390" s="571"/>
      <c r="J1390" s="571"/>
      <c r="K1390" s="571"/>
      <c r="L1390" s="571"/>
      <c r="M1390" s="572"/>
      <c r="N1390" s="574"/>
    </row>
    <row r="1391" spans="1:14" ht="15" customHeight="1" x14ac:dyDescent="0.25">
      <c r="A1391" s="565"/>
      <c r="B1391" s="570"/>
      <c r="C1391" s="571"/>
      <c r="D1391" s="571"/>
      <c r="E1391" s="571"/>
      <c r="F1391" s="571"/>
      <c r="G1391" s="571"/>
      <c r="H1391" s="571"/>
      <c r="I1391" s="571"/>
      <c r="J1391" s="571"/>
      <c r="K1391" s="571"/>
      <c r="L1391" s="571"/>
      <c r="M1391" s="572"/>
      <c r="N1391" s="574"/>
    </row>
    <row r="1392" spans="1:14" ht="15" customHeight="1" x14ac:dyDescent="0.25">
      <c r="A1392" s="565"/>
      <c r="B1392" s="570"/>
      <c r="C1392" s="571"/>
      <c r="D1392" s="571"/>
      <c r="E1392" s="571"/>
      <c r="F1392" s="571"/>
      <c r="G1392" s="571"/>
      <c r="H1392" s="571"/>
      <c r="I1392" s="571"/>
      <c r="J1392" s="571"/>
      <c r="K1392" s="571"/>
      <c r="L1392" s="571"/>
      <c r="M1392" s="572"/>
      <c r="N1392" s="574"/>
    </row>
    <row r="1393" spans="1:14" ht="15" customHeight="1" x14ac:dyDescent="0.25">
      <c r="A1393" s="565"/>
      <c r="B1393" s="570"/>
      <c r="C1393" s="571"/>
      <c r="D1393" s="571"/>
      <c r="E1393" s="571"/>
      <c r="F1393" s="571"/>
      <c r="G1393" s="571"/>
      <c r="H1393" s="571"/>
      <c r="I1393" s="571"/>
      <c r="J1393" s="571"/>
      <c r="K1393" s="571"/>
      <c r="L1393" s="571"/>
      <c r="M1393" s="572"/>
      <c r="N1393" s="574"/>
    </row>
    <row r="1394" spans="1:14" ht="15" customHeight="1" x14ac:dyDescent="0.25">
      <c r="A1394" s="565"/>
      <c r="B1394" s="570"/>
      <c r="C1394" s="571"/>
      <c r="D1394" s="571"/>
      <c r="E1394" s="571"/>
      <c r="F1394" s="571"/>
      <c r="G1394" s="571"/>
      <c r="H1394" s="571"/>
      <c r="I1394" s="571"/>
      <c r="J1394" s="571"/>
      <c r="K1394" s="571"/>
      <c r="L1394" s="571"/>
      <c r="M1394" s="572"/>
      <c r="N1394" s="574"/>
    </row>
    <row r="1395" spans="1:14" ht="15" customHeight="1" x14ac:dyDescent="0.25">
      <c r="A1395" s="565"/>
      <c r="B1395" s="570"/>
      <c r="C1395" s="571"/>
      <c r="D1395" s="571"/>
      <c r="E1395" s="571"/>
      <c r="F1395" s="571"/>
      <c r="G1395" s="571"/>
      <c r="H1395" s="571"/>
      <c r="I1395" s="571"/>
      <c r="J1395" s="571"/>
      <c r="K1395" s="571"/>
      <c r="L1395" s="571"/>
      <c r="M1395" s="572"/>
      <c r="N1395" s="574"/>
    </row>
    <row r="1396" spans="1:14" ht="15" customHeight="1" x14ac:dyDescent="0.25">
      <c r="A1396" s="565"/>
      <c r="B1396" s="570"/>
      <c r="C1396" s="571"/>
      <c r="D1396" s="571"/>
      <c r="E1396" s="571"/>
      <c r="F1396" s="571"/>
      <c r="G1396" s="571"/>
      <c r="H1396" s="571"/>
      <c r="I1396" s="571"/>
      <c r="J1396" s="571"/>
      <c r="K1396" s="571"/>
      <c r="L1396" s="571"/>
      <c r="M1396" s="572"/>
      <c r="N1396" s="574"/>
    </row>
    <row r="1397" spans="1:14" ht="15" customHeight="1" x14ac:dyDescent="0.25">
      <c r="A1397" s="565"/>
      <c r="B1397" s="570"/>
      <c r="C1397" s="571"/>
      <c r="D1397" s="571"/>
      <c r="E1397" s="571"/>
      <c r="F1397" s="571"/>
      <c r="G1397" s="571"/>
      <c r="H1397" s="571"/>
      <c r="I1397" s="571"/>
      <c r="J1397" s="571"/>
      <c r="K1397" s="571"/>
      <c r="L1397" s="571"/>
      <c r="M1397" s="572"/>
      <c r="N1397" s="574"/>
    </row>
    <row r="1398" spans="1:14" ht="15" customHeight="1" x14ac:dyDescent="0.25">
      <c r="A1398" s="565"/>
      <c r="B1398" s="570"/>
      <c r="C1398" s="571"/>
      <c r="D1398" s="571"/>
      <c r="E1398" s="571"/>
      <c r="F1398" s="571"/>
      <c r="G1398" s="571"/>
      <c r="H1398" s="571"/>
      <c r="I1398" s="571"/>
      <c r="J1398" s="571"/>
      <c r="K1398" s="571"/>
      <c r="L1398" s="571"/>
      <c r="M1398" s="572"/>
      <c r="N1398" s="574"/>
    </row>
    <row r="1399" spans="1:14" ht="15" customHeight="1" x14ac:dyDescent="0.25">
      <c r="A1399" s="565"/>
      <c r="B1399" s="570"/>
      <c r="C1399" s="571"/>
      <c r="D1399" s="571"/>
      <c r="E1399" s="571"/>
      <c r="F1399" s="571"/>
      <c r="G1399" s="571"/>
      <c r="H1399" s="571"/>
      <c r="I1399" s="571"/>
      <c r="J1399" s="571"/>
      <c r="K1399" s="571"/>
      <c r="L1399" s="571"/>
      <c r="M1399" s="572"/>
      <c r="N1399" s="574"/>
    </row>
    <row r="1400" spans="1:14" ht="15" customHeight="1" x14ac:dyDescent="0.25">
      <c r="A1400" s="565"/>
      <c r="B1400" s="570"/>
      <c r="C1400" s="571"/>
      <c r="D1400" s="571"/>
      <c r="E1400" s="571"/>
      <c r="F1400" s="571"/>
      <c r="G1400" s="571"/>
      <c r="H1400" s="571"/>
      <c r="I1400" s="571"/>
      <c r="J1400" s="571"/>
      <c r="K1400" s="571"/>
      <c r="L1400" s="571"/>
      <c r="M1400" s="572"/>
      <c r="N1400" s="574"/>
    </row>
    <row r="1401" spans="1:14" ht="15" customHeight="1" x14ac:dyDescent="0.25">
      <c r="A1401" s="565"/>
      <c r="B1401" s="570"/>
      <c r="C1401" s="571"/>
      <c r="D1401" s="571"/>
      <c r="E1401" s="571"/>
      <c r="F1401" s="571"/>
      <c r="G1401" s="571"/>
      <c r="H1401" s="571"/>
      <c r="I1401" s="571"/>
      <c r="J1401" s="571"/>
      <c r="K1401" s="571"/>
      <c r="L1401" s="571"/>
      <c r="M1401" s="572"/>
      <c r="N1401" s="574"/>
    </row>
    <row r="1402" spans="1:14" ht="15" customHeight="1" x14ac:dyDescent="0.25">
      <c r="A1402" s="565"/>
      <c r="B1402" s="570"/>
      <c r="C1402" s="571"/>
      <c r="D1402" s="571"/>
      <c r="E1402" s="571"/>
      <c r="F1402" s="571"/>
      <c r="G1402" s="571"/>
      <c r="H1402" s="571"/>
      <c r="I1402" s="571"/>
      <c r="J1402" s="571"/>
      <c r="K1402" s="571"/>
      <c r="L1402" s="571"/>
      <c r="M1402" s="572"/>
      <c r="N1402" s="574"/>
    </row>
    <row r="1403" spans="1:14" ht="15" customHeight="1" x14ac:dyDescent="0.25">
      <c r="A1403" s="565"/>
      <c r="B1403" s="570"/>
      <c r="C1403" s="571"/>
      <c r="D1403" s="571"/>
      <c r="E1403" s="571"/>
      <c r="F1403" s="571"/>
      <c r="G1403" s="571"/>
      <c r="H1403" s="571"/>
      <c r="I1403" s="571"/>
      <c r="J1403" s="571"/>
      <c r="K1403" s="571"/>
      <c r="L1403" s="571"/>
      <c r="M1403" s="572"/>
      <c r="N1403" s="574"/>
    </row>
    <row r="1404" spans="1:14" ht="15" customHeight="1" x14ac:dyDescent="0.25">
      <c r="A1404" s="565"/>
      <c r="B1404" s="570"/>
      <c r="C1404" s="571"/>
      <c r="D1404" s="571"/>
      <c r="E1404" s="571"/>
      <c r="F1404" s="571"/>
      <c r="G1404" s="571"/>
      <c r="H1404" s="571"/>
      <c r="I1404" s="571"/>
      <c r="J1404" s="571"/>
      <c r="K1404" s="571"/>
      <c r="L1404" s="571"/>
      <c r="M1404" s="572"/>
      <c r="N1404" s="574"/>
    </row>
    <row r="1405" spans="1:14" ht="15" customHeight="1" x14ac:dyDescent="0.25">
      <c r="A1405" s="565"/>
      <c r="B1405" s="570"/>
      <c r="C1405" s="571"/>
      <c r="D1405" s="571"/>
      <c r="E1405" s="571"/>
      <c r="F1405" s="571"/>
      <c r="G1405" s="571"/>
      <c r="H1405" s="571"/>
      <c r="I1405" s="571"/>
      <c r="J1405" s="571"/>
      <c r="K1405" s="571"/>
      <c r="L1405" s="571"/>
      <c r="M1405" s="572"/>
      <c r="N1405" s="574"/>
    </row>
    <row r="1406" spans="1:14" ht="15" customHeight="1" x14ac:dyDescent="0.25">
      <c r="A1406" s="565"/>
      <c r="B1406" s="570"/>
      <c r="C1406" s="571"/>
      <c r="D1406" s="571"/>
      <c r="E1406" s="571"/>
      <c r="F1406" s="571"/>
      <c r="G1406" s="571"/>
      <c r="H1406" s="571"/>
      <c r="I1406" s="571"/>
      <c r="J1406" s="571"/>
      <c r="K1406" s="571"/>
      <c r="L1406" s="571"/>
      <c r="M1406" s="572"/>
      <c r="N1406" s="574"/>
    </row>
    <row r="1407" spans="1:14" ht="15.75" customHeight="1" thickBot="1" x14ac:dyDescent="0.3">
      <c r="A1407" s="566"/>
      <c r="B1407" s="570"/>
      <c r="C1407" s="571"/>
      <c r="D1407" s="571"/>
      <c r="E1407" s="571"/>
      <c r="F1407" s="571"/>
      <c r="G1407" s="571"/>
      <c r="H1407" s="571"/>
      <c r="I1407" s="571"/>
      <c r="J1407" s="571"/>
      <c r="K1407" s="571"/>
      <c r="L1407" s="571"/>
      <c r="M1407" s="572"/>
      <c r="N1407" s="575"/>
    </row>
    <row r="1408" spans="1:14" ht="15" customHeight="1" x14ac:dyDescent="0.25">
      <c r="A1408" s="564">
        <v>62</v>
      </c>
      <c r="B1408" s="567"/>
      <c r="C1408" s="568"/>
      <c r="D1408" s="568"/>
      <c r="E1408" s="568"/>
      <c r="F1408" s="568"/>
      <c r="G1408" s="568"/>
      <c r="H1408" s="568"/>
      <c r="I1408" s="568"/>
      <c r="J1408" s="568"/>
      <c r="K1408" s="568"/>
      <c r="L1408" s="568"/>
      <c r="M1408" s="569"/>
      <c r="N1408" s="573" t="str">
        <f>VLOOKUP(A1408,'LISTA DE OFERENTES'!$A$4:$B$70,2,FALSE)</f>
        <v>CONSORCIO ADECUACIONES HICUM</v>
      </c>
    </row>
    <row r="1409" spans="1:14" ht="15" customHeight="1" x14ac:dyDescent="0.25">
      <c r="A1409" s="565"/>
      <c r="B1409" s="570"/>
      <c r="C1409" s="571"/>
      <c r="D1409" s="571"/>
      <c r="E1409" s="571"/>
      <c r="F1409" s="571"/>
      <c r="G1409" s="571"/>
      <c r="H1409" s="571"/>
      <c r="I1409" s="571"/>
      <c r="J1409" s="571"/>
      <c r="K1409" s="571"/>
      <c r="L1409" s="571"/>
      <c r="M1409" s="572"/>
      <c r="N1409" s="574"/>
    </row>
    <row r="1410" spans="1:14" ht="15" customHeight="1" x14ac:dyDescent="0.25">
      <c r="A1410" s="565"/>
      <c r="B1410" s="570"/>
      <c r="C1410" s="571"/>
      <c r="D1410" s="571"/>
      <c r="E1410" s="571"/>
      <c r="F1410" s="571"/>
      <c r="G1410" s="571"/>
      <c r="H1410" s="571"/>
      <c r="I1410" s="571"/>
      <c r="J1410" s="571"/>
      <c r="K1410" s="571"/>
      <c r="L1410" s="571"/>
      <c r="M1410" s="572"/>
      <c r="N1410" s="574"/>
    </row>
    <row r="1411" spans="1:14" ht="15" customHeight="1" x14ac:dyDescent="0.25">
      <c r="A1411" s="565"/>
      <c r="B1411" s="570"/>
      <c r="C1411" s="571"/>
      <c r="D1411" s="571"/>
      <c r="E1411" s="571"/>
      <c r="F1411" s="571"/>
      <c r="G1411" s="571"/>
      <c r="H1411" s="571"/>
      <c r="I1411" s="571"/>
      <c r="J1411" s="571"/>
      <c r="K1411" s="571"/>
      <c r="L1411" s="571"/>
      <c r="M1411" s="572"/>
      <c r="N1411" s="574"/>
    </row>
    <row r="1412" spans="1:14" ht="15" customHeight="1" x14ac:dyDescent="0.25">
      <c r="A1412" s="565"/>
      <c r="B1412" s="570"/>
      <c r="C1412" s="571"/>
      <c r="D1412" s="571"/>
      <c r="E1412" s="571"/>
      <c r="F1412" s="571"/>
      <c r="G1412" s="571"/>
      <c r="H1412" s="571"/>
      <c r="I1412" s="571"/>
      <c r="J1412" s="571"/>
      <c r="K1412" s="571"/>
      <c r="L1412" s="571"/>
      <c r="M1412" s="572"/>
      <c r="N1412" s="574"/>
    </row>
    <row r="1413" spans="1:14" ht="15" customHeight="1" x14ac:dyDescent="0.25">
      <c r="A1413" s="565"/>
      <c r="B1413" s="570"/>
      <c r="C1413" s="571"/>
      <c r="D1413" s="571"/>
      <c r="E1413" s="571"/>
      <c r="F1413" s="571"/>
      <c r="G1413" s="571"/>
      <c r="H1413" s="571"/>
      <c r="I1413" s="571"/>
      <c r="J1413" s="571"/>
      <c r="K1413" s="571"/>
      <c r="L1413" s="571"/>
      <c r="M1413" s="572"/>
      <c r="N1413" s="574"/>
    </row>
    <row r="1414" spans="1:14" ht="15" customHeight="1" x14ac:dyDescent="0.25">
      <c r="A1414" s="565"/>
      <c r="B1414" s="570"/>
      <c r="C1414" s="571"/>
      <c r="D1414" s="571"/>
      <c r="E1414" s="571"/>
      <c r="F1414" s="571"/>
      <c r="G1414" s="571"/>
      <c r="H1414" s="571"/>
      <c r="I1414" s="571"/>
      <c r="J1414" s="571"/>
      <c r="K1414" s="571"/>
      <c r="L1414" s="571"/>
      <c r="M1414" s="572"/>
      <c r="N1414" s="574"/>
    </row>
    <row r="1415" spans="1:14" ht="15" customHeight="1" x14ac:dyDescent="0.25">
      <c r="A1415" s="565"/>
      <c r="B1415" s="570"/>
      <c r="C1415" s="571"/>
      <c r="D1415" s="571"/>
      <c r="E1415" s="571"/>
      <c r="F1415" s="571"/>
      <c r="G1415" s="571"/>
      <c r="H1415" s="571"/>
      <c r="I1415" s="571"/>
      <c r="J1415" s="571"/>
      <c r="K1415" s="571"/>
      <c r="L1415" s="571"/>
      <c r="M1415" s="572"/>
      <c r="N1415" s="574"/>
    </row>
    <row r="1416" spans="1:14" ht="15" customHeight="1" x14ac:dyDescent="0.25">
      <c r="A1416" s="565"/>
      <c r="B1416" s="570"/>
      <c r="C1416" s="571"/>
      <c r="D1416" s="571"/>
      <c r="E1416" s="571"/>
      <c r="F1416" s="571"/>
      <c r="G1416" s="571"/>
      <c r="H1416" s="571"/>
      <c r="I1416" s="571"/>
      <c r="J1416" s="571"/>
      <c r="K1416" s="571"/>
      <c r="L1416" s="571"/>
      <c r="M1416" s="572"/>
      <c r="N1416" s="574"/>
    </row>
    <row r="1417" spans="1:14" ht="15" customHeight="1" x14ac:dyDescent="0.25">
      <c r="A1417" s="565"/>
      <c r="B1417" s="570"/>
      <c r="C1417" s="571"/>
      <c r="D1417" s="571"/>
      <c r="E1417" s="571"/>
      <c r="F1417" s="571"/>
      <c r="G1417" s="571"/>
      <c r="H1417" s="571"/>
      <c r="I1417" s="571"/>
      <c r="J1417" s="571"/>
      <c r="K1417" s="571"/>
      <c r="L1417" s="571"/>
      <c r="M1417" s="572"/>
      <c r="N1417" s="574"/>
    </row>
    <row r="1418" spans="1:14" ht="15" customHeight="1" x14ac:dyDescent="0.25">
      <c r="A1418" s="565"/>
      <c r="B1418" s="570"/>
      <c r="C1418" s="571"/>
      <c r="D1418" s="571"/>
      <c r="E1418" s="571"/>
      <c r="F1418" s="571"/>
      <c r="G1418" s="571"/>
      <c r="H1418" s="571"/>
      <c r="I1418" s="571"/>
      <c r="J1418" s="571"/>
      <c r="K1418" s="571"/>
      <c r="L1418" s="571"/>
      <c r="M1418" s="572"/>
      <c r="N1418" s="574"/>
    </row>
    <row r="1419" spans="1:14" ht="15" customHeight="1" x14ac:dyDescent="0.25">
      <c r="A1419" s="565"/>
      <c r="B1419" s="570"/>
      <c r="C1419" s="571"/>
      <c r="D1419" s="571"/>
      <c r="E1419" s="571"/>
      <c r="F1419" s="571"/>
      <c r="G1419" s="571"/>
      <c r="H1419" s="571"/>
      <c r="I1419" s="571"/>
      <c r="J1419" s="571"/>
      <c r="K1419" s="571"/>
      <c r="L1419" s="571"/>
      <c r="M1419" s="572"/>
      <c r="N1419" s="574"/>
    </row>
    <row r="1420" spans="1:14" ht="15" customHeight="1" x14ac:dyDescent="0.25">
      <c r="A1420" s="565"/>
      <c r="B1420" s="570"/>
      <c r="C1420" s="571"/>
      <c r="D1420" s="571"/>
      <c r="E1420" s="571"/>
      <c r="F1420" s="571"/>
      <c r="G1420" s="571"/>
      <c r="H1420" s="571"/>
      <c r="I1420" s="571"/>
      <c r="J1420" s="571"/>
      <c r="K1420" s="571"/>
      <c r="L1420" s="571"/>
      <c r="M1420" s="572"/>
      <c r="N1420" s="574"/>
    </row>
    <row r="1421" spans="1:14" ht="15" customHeight="1" x14ac:dyDescent="0.25">
      <c r="A1421" s="565"/>
      <c r="B1421" s="570"/>
      <c r="C1421" s="571"/>
      <c r="D1421" s="571"/>
      <c r="E1421" s="571"/>
      <c r="F1421" s="571"/>
      <c r="G1421" s="571"/>
      <c r="H1421" s="571"/>
      <c r="I1421" s="571"/>
      <c r="J1421" s="571"/>
      <c r="K1421" s="571"/>
      <c r="L1421" s="571"/>
      <c r="M1421" s="572"/>
      <c r="N1421" s="574"/>
    </row>
    <row r="1422" spans="1:14" ht="15" customHeight="1" x14ac:dyDescent="0.25">
      <c r="A1422" s="565"/>
      <c r="B1422" s="570"/>
      <c r="C1422" s="571"/>
      <c r="D1422" s="571"/>
      <c r="E1422" s="571"/>
      <c r="F1422" s="571"/>
      <c r="G1422" s="571"/>
      <c r="H1422" s="571"/>
      <c r="I1422" s="571"/>
      <c r="J1422" s="571"/>
      <c r="K1422" s="571"/>
      <c r="L1422" s="571"/>
      <c r="M1422" s="572"/>
      <c r="N1422" s="574"/>
    </row>
    <row r="1423" spans="1:14" ht="15" customHeight="1" x14ac:dyDescent="0.25">
      <c r="A1423" s="565"/>
      <c r="B1423" s="570"/>
      <c r="C1423" s="571"/>
      <c r="D1423" s="571"/>
      <c r="E1423" s="571"/>
      <c r="F1423" s="571"/>
      <c r="G1423" s="571"/>
      <c r="H1423" s="571"/>
      <c r="I1423" s="571"/>
      <c r="J1423" s="571"/>
      <c r="K1423" s="571"/>
      <c r="L1423" s="571"/>
      <c r="M1423" s="572"/>
      <c r="N1423" s="574"/>
    </row>
    <row r="1424" spans="1:14" ht="15" customHeight="1" x14ac:dyDescent="0.25">
      <c r="A1424" s="565"/>
      <c r="B1424" s="570"/>
      <c r="C1424" s="571"/>
      <c r="D1424" s="571"/>
      <c r="E1424" s="571"/>
      <c r="F1424" s="571"/>
      <c r="G1424" s="571"/>
      <c r="H1424" s="571"/>
      <c r="I1424" s="571"/>
      <c r="J1424" s="571"/>
      <c r="K1424" s="571"/>
      <c r="L1424" s="571"/>
      <c r="M1424" s="572"/>
      <c r="N1424" s="574"/>
    </row>
    <row r="1425" spans="1:14" ht="15" customHeight="1" x14ac:dyDescent="0.25">
      <c r="A1425" s="565"/>
      <c r="B1425" s="570"/>
      <c r="C1425" s="571"/>
      <c r="D1425" s="571"/>
      <c r="E1425" s="571"/>
      <c r="F1425" s="571"/>
      <c r="G1425" s="571"/>
      <c r="H1425" s="571"/>
      <c r="I1425" s="571"/>
      <c r="J1425" s="571"/>
      <c r="K1425" s="571"/>
      <c r="L1425" s="571"/>
      <c r="M1425" s="572"/>
      <c r="N1425" s="574"/>
    </row>
    <row r="1426" spans="1:14" ht="15" customHeight="1" x14ac:dyDescent="0.25">
      <c r="A1426" s="565"/>
      <c r="B1426" s="570"/>
      <c r="C1426" s="571"/>
      <c r="D1426" s="571"/>
      <c r="E1426" s="571"/>
      <c r="F1426" s="571"/>
      <c r="G1426" s="571"/>
      <c r="H1426" s="571"/>
      <c r="I1426" s="571"/>
      <c r="J1426" s="571"/>
      <c r="K1426" s="571"/>
      <c r="L1426" s="571"/>
      <c r="M1426" s="572"/>
      <c r="N1426" s="574"/>
    </row>
    <row r="1427" spans="1:14" ht="15" customHeight="1" x14ac:dyDescent="0.25">
      <c r="A1427" s="565"/>
      <c r="B1427" s="570"/>
      <c r="C1427" s="571"/>
      <c r="D1427" s="571"/>
      <c r="E1427" s="571"/>
      <c r="F1427" s="571"/>
      <c r="G1427" s="571"/>
      <c r="H1427" s="571"/>
      <c r="I1427" s="571"/>
      <c r="J1427" s="571"/>
      <c r="K1427" s="571"/>
      <c r="L1427" s="571"/>
      <c r="M1427" s="572"/>
      <c r="N1427" s="574"/>
    </row>
    <row r="1428" spans="1:14" ht="15" customHeight="1" x14ac:dyDescent="0.25">
      <c r="A1428" s="565"/>
      <c r="B1428" s="570"/>
      <c r="C1428" s="571"/>
      <c r="D1428" s="571"/>
      <c r="E1428" s="571"/>
      <c r="F1428" s="571"/>
      <c r="G1428" s="571"/>
      <c r="H1428" s="571"/>
      <c r="I1428" s="571"/>
      <c r="J1428" s="571"/>
      <c r="K1428" s="571"/>
      <c r="L1428" s="571"/>
      <c r="M1428" s="572"/>
      <c r="N1428" s="574"/>
    </row>
    <row r="1429" spans="1:14" ht="15" customHeight="1" x14ac:dyDescent="0.25">
      <c r="A1429" s="565"/>
      <c r="B1429" s="570"/>
      <c r="C1429" s="571"/>
      <c r="D1429" s="571"/>
      <c r="E1429" s="571"/>
      <c r="F1429" s="571"/>
      <c r="G1429" s="571"/>
      <c r="H1429" s="571"/>
      <c r="I1429" s="571"/>
      <c r="J1429" s="571"/>
      <c r="K1429" s="571"/>
      <c r="L1429" s="571"/>
      <c r="M1429" s="572"/>
      <c r="N1429" s="574"/>
    </row>
    <row r="1430" spans="1:14" ht="15.75" customHeight="1" thickBot="1" x14ac:dyDescent="0.3">
      <c r="A1430" s="566"/>
      <c r="B1430" s="570"/>
      <c r="C1430" s="571"/>
      <c r="D1430" s="571"/>
      <c r="E1430" s="571"/>
      <c r="F1430" s="571"/>
      <c r="G1430" s="571"/>
      <c r="H1430" s="571"/>
      <c r="I1430" s="571"/>
      <c r="J1430" s="571"/>
      <c r="K1430" s="571"/>
      <c r="L1430" s="571"/>
      <c r="M1430" s="572"/>
      <c r="N1430" s="575"/>
    </row>
    <row r="1431" spans="1:14" ht="15" customHeight="1" x14ac:dyDescent="0.25">
      <c r="A1431" s="564">
        <v>63</v>
      </c>
      <c r="B1431" s="576"/>
      <c r="C1431" s="577"/>
      <c r="D1431" s="577"/>
      <c r="E1431" s="577"/>
      <c r="F1431" s="577"/>
      <c r="G1431" s="577"/>
      <c r="H1431" s="577"/>
      <c r="I1431" s="577"/>
      <c r="J1431" s="577"/>
      <c r="K1431" s="577"/>
      <c r="L1431" s="577"/>
      <c r="M1431" s="578"/>
      <c r="N1431" s="573" t="str">
        <f>VLOOKUP(A1431,'LISTA DE OFERENTES'!$A$4:$B$70,2,FALSE)</f>
        <v xml:space="preserve">CONSORCIO SALONES ENGATIVA 2025 </v>
      </c>
    </row>
    <row r="1432" spans="1:14" ht="15" customHeight="1" x14ac:dyDescent="0.25">
      <c r="A1432" s="565"/>
      <c r="B1432" s="579"/>
      <c r="C1432" s="571"/>
      <c r="D1432" s="571"/>
      <c r="E1432" s="571"/>
      <c r="F1432" s="571"/>
      <c r="G1432" s="571"/>
      <c r="H1432" s="571"/>
      <c r="I1432" s="571"/>
      <c r="J1432" s="571"/>
      <c r="K1432" s="571"/>
      <c r="L1432" s="571"/>
      <c r="M1432" s="580"/>
      <c r="N1432" s="574"/>
    </row>
    <row r="1433" spans="1:14" ht="15" customHeight="1" x14ac:dyDescent="0.25">
      <c r="A1433" s="565"/>
      <c r="B1433" s="579"/>
      <c r="C1433" s="571"/>
      <c r="D1433" s="571"/>
      <c r="E1433" s="571"/>
      <c r="F1433" s="571"/>
      <c r="G1433" s="571"/>
      <c r="H1433" s="571"/>
      <c r="I1433" s="571"/>
      <c r="J1433" s="571"/>
      <c r="K1433" s="571"/>
      <c r="L1433" s="571"/>
      <c r="M1433" s="580"/>
      <c r="N1433" s="574"/>
    </row>
    <row r="1434" spans="1:14" ht="15" customHeight="1" x14ac:dyDescent="0.25">
      <c r="A1434" s="565"/>
      <c r="B1434" s="579"/>
      <c r="C1434" s="571"/>
      <c r="D1434" s="571"/>
      <c r="E1434" s="571"/>
      <c r="F1434" s="571"/>
      <c r="G1434" s="571"/>
      <c r="H1434" s="571"/>
      <c r="I1434" s="571"/>
      <c r="J1434" s="571"/>
      <c r="K1434" s="571"/>
      <c r="L1434" s="571"/>
      <c r="M1434" s="580"/>
      <c r="N1434" s="574"/>
    </row>
    <row r="1435" spans="1:14" ht="15" customHeight="1" x14ac:dyDescent="0.25">
      <c r="A1435" s="565"/>
      <c r="B1435" s="579"/>
      <c r="C1435" s="571"/>
      <c r="D1435" s="571"/>
      <c r="E1435" s="571"/>
      <c r="F1435" s="571"/>
      <c r="G1435" s="571"/>
      <c r="H1435" s="571"/>
      <c r="I1435" s="571"/>
      <c r="J1435" s="571"/>
      <c r="K1435" s="571"/>
      <c r="L1435" s="571"/>
      <c r="M1435" s="580"/>
      <c r="N1435" s="574"/>
    </row>
    <row r="1436" spans="1:14" ht="15" customHeight="1" x14ac:dyDescent="0.25">
      <c r="A1436" s="565"/>
      <c r="B1436" s="579"/>
      <c r="C1436" s="571"/>
      <c r="D1436" s="571"/>
      <c r="E1436" s="571"/>
      <c r="F1436" s="571"/>
      <c r="G1436" s="571"/>
      <c r="H1436" s="571"/>
      <c r="I1436" s="571"/>
      <c r="J1436" s="571"/>
      <c r="K1436" s="571"/>
      <c r="L1436" s="571"/>
      <c r="M1436" s="580"/>
      <c r="N1436" s="574"/>
    </row>
    <row r="1437" spans="1:14" ht="15" customHeight="1" x14ac:dyDescent="0.25">
      <c r="A1437" s="565"/>
      <c r="B1437" s="579"/>
      <c r="C1437" s="571"/>
      <c r="D1437" s="571"/>
      <c r="E1437" s="571"/>
      <c r="F1437" s="571"/>
      <c r="G1437" s="571"/>
      <c r="H1437" s="571"/>
      <c r="I1437" s="571"/>
      <c r="J1437" s="571"/>
      <c r="K1437" s="571"/>
      <c r="L1437" s="571"/>
      <c r="M1437" s="580"/>
      <c r="N1437" s="574"/>
    </row>
    <row r="1438" spans="1:14" ht="15" customHeight="1" x14ac:dyDescent="0.25">
      <c r="A1438" s="565"/>
      <c r="B1438" s="579"/>
      <c r="C1438" s="571"/>
      <c r="D1438" s="571"/>
      <c r="E1438" s="571"/>
      <c r="F1438" s="571"/>
      <c r="G1438" s="571"/>
      <c r="H1438" s="571"/>
      <c r="I1438" s="571"/>
      <c r="J1438" s="571"/>
      <c r="K1438" s="571"/>
      <c r="L1438" s="571"/>
      <c r="M1438" s="580"/>
      <c r="N1438" s="574"/>
    </row>
    <row r="1439" spans="1:14" ht="15" customHeight="1" x14ac:dyDescent="0.25">
      <c r="A1439" s="565"/>
      <c r="B1439" s="579"/>
      <c r="C1439" s="571"/>
      <c r="D1439" s="571"/>
      <c r="E1439" s="571"/>
      <c r="F1439" s="571"/>
      <c r="G1439" s="571"/>
      <c r="H1439" s="571"/>
      <c r="I1439" s="571"/>
      <c r="J1439" s="571"/>
      <c r="K1439" s="571"/>
      <c r="L1439" s="571"/>
      <c r="M1439" s="580"/>
      <c r="N1439" s="574"/>
    </row>
    <row r="1440" spans="1:14" ht="15" customHeight="1" x14ac:dyDescent="0.25">
      <c r="A1440" s="565"/>
      <c r="B1440" s="579"/>
      <c r="C1440" s="571"/>
      <c r="D1440" s="571"/>
      <c r="E1440" s="571"/>
      <c r="F1440" s="571"/>
      <c r="G1440" s="571"/>
      <c r="H1440" s="571"/>
      <c r="I1440" s="571"/>
      <c r="J1440" s="571"/>
      <c r="K1440" s="571"/>
      <c r="L1440" s="571"/>
      <c r="M1440" s="580"/>
      <c r="N1440" s="574"/>
    </row>
    <row r="1441" spans="1:14" ht="15" customHeight="1" x14ac:dyDescent="0.25">
      <c r="A1441" s="565"/>
      <c r="B1441" s="579"/>
      <c r="C1441" s="571"/>
      <c r="D1441" s="571"/>
      <c r="E1441" s="571"/>
      <c r="F1441" s="571"/>
      <c r="G1441" s="571"/>
      <c r="H1441" s="571"/>
      <c r="I1441" s="571"/>
      <c r="J1441" s="571"/>
      <c r="K1441" s="571"/>
      <c r="L1441" s="571"/>
      <c r="M1441" s="580"/>
      <c r="N1441" s="574"/>
    </row>
    <row r="1442" spans="1:14" ht="15" customHeight="1" x14ac:dyDescent="0.25">
      <c r="A1442" s="565"/>
      <c r="B1442" s="579"/>
      <c r="C1442" s="571"/>
      <c r="D1442" s="571"/>
      <c r="E1442" s="571"/>
      <c r="F1442" s="571"/>
      <c r="G1442" s="571"/>
      <c r="H1442" s="571"/>
      <c r="I1442" s="571"/>
      <c r="J1442" s="571"/>
      <c r="K1442" s="571"/>
      <c r="L1442" s="571"/>
      <c r="M1442" s="580"/>
      <c r="N1442" s="574"/>
    </row>
    <row r="1443" spans="1:14" ht="15" customHeight="1" x14ac:dyDescent="0.25">
      <c r="A1443" s="565"/>
      <c r="B1443" s="579"/>
      <c r="C1443" s="571"/>
      <c r="D1443" s="571"/>
      <c r="E1443" s="571"/>
      <c r="F1443" s="571"/>
      <c r="G1443" s="571"/>
      <c r="H1443" s="571"/>
      <c r="I1443" s="571"/>
      <c r="J1443" s="571"/>
      <c r="K1443" s="571"/>
      <c r="L1443" s="571"/>
      <c r="M1443" s="580"/>
      <c r="N1443" s="574"/>
    </row>
    <row r="1444" spans="1:14" ht="15" customHeight="1" x14ac:dyDescent="0.25">
      <c r="A1444" s="565"/>
      <c r="B1444" s="579"/>
      <c r="C1444" s="571"/>
      <c r="D1444" s="571"/>
      <c r="E1444" s="571"/>
      <c r="F1444" s="571"/>
      <c r="G1444" s="571"/>
      <c r="H1444" s="571"/>
      <c r="I1444" s="571"/>
      <c r="J1444" s="571"/>
      <c r="K1444" s="571"/>
      <c r="L1444" s="571"/>
      <c r="M1444" s="580"/>
      <c r="N1444" s="574"/>
    </row>
    <row r="1445" spans="1:14" ht="15" customHeight="1" x14ac:dyDescent="0.25">
      <c r="A1445" s="565"/>
      <c r="B1445" s="579"/>
      <c r="C1445" s="571"/>
      <c r="D1445" s="571"/>
      <c r="E1445" s="571"/>
      <c r="F1445" s="571"/>
      <c r="G1445" s="571"/>
      <c r="H1445" s="571"/>
      <c r="I1445" s="571"/>
      <c r="J1445" s="571"/>
      <c r="K1445" s="571"/>
      <c r="L1445" s="571"/>
      <c r="M1445" s="580"/>
      <c r="N1445" s="574"/>
    </row>
    <row r="1446" spans="1:14" ht="15" customHeight="1" x14ac:dyDescent="0.25">
      <c r="A1446" s="565"/>
      <c r="B1446" s="579"/>
      <c r="C1446" s="571"/>
      <c r="D1446" s="571"/>
      <c r="E1446" s="571"/>
      <c r="F1446" s="571"/>
      <c r="G1446" s="571"/>
      <c r="H1446" s="571"/>
      <c r="I1446" s="571"/>
      <c r="J1446" s="571"/>
      <c r="K1446" s="571"/>
      <c r="L1446" s="571"/>
      <c r="M1446" s="580"/>
      <c r="N1446" s="574"/>
    </row>
    <row r="1447" spans="1:14" ht="15" customHeight="1" x14ac:dyDescent="0.25">
      <c r="A1447" s="565"/>
      <c r="B1447" s="579"/>
      <c r="C1447" s="571"/>
      <c r="D1447" s="571"/>
      <c r="E1447" s="571"/>
      <c r="F1447" s="571"/>
      <c r="G1447" s="571"/>
      <c r="H1447" s="571"/>
      <c r="I1447" s="571"/>
      <c r="J1447" s="571"/>
      <c r="K1447" s="571"/>
      <c r="L1447" s="571"/>
      <c r="M1447" s="580"/>
      <c r="N1447" s="574"/>
    </row>
    <row r="1448" spans="1:14" ht="15" customHeight="1" x14ac:dyDescent="0.25">
      <c r="A1448" s="565"/>
      <c r="B1448" s="579"/>
      <c r="C1448" s="571"/>
      <c r="D1448" s="571"/>
      <c r="E1448" s="571"/>
      <c r="F1448" s="571"/>
      <c r="G1448" s="571"/>
      <c r="H1448" s="571"/>
      <c r="I1448" s="571"/>
      <c r="J1448" s="571"/>
      <c r="K1448" s="571"/>
      <c r="L1448" s="571"/>
      <c r="M1448" s="580"/>
      <c r="N1448" s="574"/>
    </row>
    <row r="1449" spans="1:14" ht="15" customHeight="1" x14ac:dyDescent="0.25">
      <c r="A1449" s="565"/>
      <c r="B1449" s="579"/>
      <c r="C1449" s="571"/>
      <c r="D1449" s="571"/>
      <c r="E1449" s="571"/>
      <c r="F1449" s="571"/>
      <c r="G1449" s="571"/>
      <c r="H1449" s="571"/>
      <c r="I1449" s="571"/>
      <c r="J1449" s="571"/>
      <c r="K1449" s="571"/>
      <c r="L1449" s="571"/>
      <c r="M1449" s="580"/>
      <c r="N1449" s="574"/>
    </row>
    <row r="1450" spans="1:14" ht="15" customHeight="1" x14ac:dyDescent="0.25">
      <c r="A1450" s="565"/>
      <c r="B1450" s="579"/>
      <c r="C1450" s="571"/>
      <c r="D1450" s="571"/>
      <c r="E1450" s="571"/>
      <c r="F1450" s="571"/>
      <c r="G1450" s="571"/>
      <c r="H1450" s="571"/>
      <c r="I1450" s="571"/>
      <c r="J1450" s="571"/>
      <c r="K1450" s="571"/>
      <c r="L1450" s="571"/>
      <c r="M1450" s="580"/>
      <c r="N1450" s="574"/>
    </row>
    <row r="1451" spans="1:14" ht="15" customHeight="1" x14ac:dyDescent="0.25">
      <c r="A1451" s="565"/>
      <c r="B1451" s="579"/>
      <c r="C1451" s="571"/>
      <c r="D1451" s="571"/>
      <c r="E1451" s="571"/>
      <c r="F1451" s="571"/>
      <c r="G1451" s="571"/>
      <c r="H1451" s="571"/>
      <c r="I1451" s="571"/>
      <c r="J1451" s="571"/>
      <c r="K1451" s="571"/>
      <c r="L1451" s="571"/>
      <c r="M1451" s="580"/>
      <c r="N1451" s="574"/>
    </row>
    <row r="1452" spans="1:14" ht="15" customHeight="1" x14ac:dyDescent="0.25">
      <c r="A1452" s="565"/>
      <c r="B1452" s="579"/>
      <c r="C1452" s="571"/>
      <c r="D1452" s="571"/>
      <c r="E1452" s="571"/>
      <c r="F1452" s="571"/>
      <c r="G1452" s="571"/>
      <c r="H1452" s="571"/>
      <c r="I1452" s="571"/>
      <c r="J1452" s="571"/>
      <c r="K1452" s="571"/>
      <c r="L1452" s="571"/>
      <c r="M1452" s="580"/>
      <c r="N1452" s="574"/>
    </row>
    <row r="1453" spans="1:14" ht="15.75" customHeight="1" thickBot="1" x14ac:dyDescent="0.3">
      <c r="A1453" s="566"/>
      <c r="B1453" s="581"/>
      <c r="C1453" s="582"/>
      <c r="D1453" s="582"/>
      <c r="E1453" s="582"/>
      <c r="F1453" s="582"/>
      <c r="G1453" s="582"/>
      <c r="H1453" s="582"/>
      <c r="I1453" s="582"/>
      <c r="J1453" s="582"/>
      <c r="K1453" s="582"/>
      <c r="L1453" s="582"/>
      <c r="M1453" s="583"/>
      <c r="N1453" s="575"/>
    </row>
  </sheetData>
  <sheetProtection algorithmName="SHA-512" hashValue="PKbtk8Ug5ZjNJTkSPlIbIiXYcQbQ1i9gnVVVC877ZuIafWU6v6/VwOcLLCV76OKYPqO1f89BX23IOt7FBRx5Eg==" saltValue="4fSVZil6X2xuuYSB6wcLQA==" spinCount="100000" sheet="1" objects="1" scenarios="1"/>
  <mergeCells count="192">
    <mergeCell ref="A948:A970"/>
    <mergeCell ref="B948:M970"/>
    <mergeCell ref="N948:N970"/>
    <mergeCell ref="A902:A924"/>
    <mergeCell ref="B902:M924"/>
    <mergeCell ref="N902:N924"/>
    <mergeCell ref="A925:A947"/>
    <mergeCell ref="B925:M947"/>
    <mergeCell ref="N925:N947"/>
    <mergeCell ref="A856:A878"/>
    <mergeCell ref="B856:M878"/>
    <mergeCell ref="N856:N878"/>
    <mergeCell ref="A879:A901"/>
    <mergeCell ref="B879:M901"/>
    <mergeCell ref="N879:N901"/>
    <mergeCell ref="A810:A832"/>
    <mergeCell ref="B810:M832"/>
    <mergeCell ref="N810:N832"/>
    <mergeCell ref="A833:A855"/>
    <mergeCell ref="B833:M855"/>
    <mergeCell ref="N833:N855"/>
    <mergeCell ref="A787:A809"/>
    <mergeCell ref="B787:M809"/>
    <mergeCell ref="N787:N809"/>
    <mergeCell ref="A718:A740"/>
    <mergeCell ref="B718:M740"/>
    <mergeCell ref="N718:N740"/>
    <mergeCell ref="A741:A763"/>
    <mergeCell ref="B741:M763"/>
    <mergeCell ref="N741:N763"/>
    <mergeCell ref="A1:N1"/>
    <mergeCell ref="A2:N2"/>
    <mergeCell ref="A3:N3"/>
    <mergeCell ref="A5:A27"/>
    <mergeCell ref="B5:M27"/>
    <mergeCell ref="N5:N27"/>
    <mergeCell ref="A166:A188"/>
    <mergeCell ref="B166:M188"/>
    <mergeCell ref="N166:N188"/>
    <mergeCell ref="A97:A119"/>
    <mergeCell ref="B97:M119"/>
    <mergeCell ref="N97:N119"/>
    <mergeCell ref="A28:A50"/>
    <mergeCell ref="B28:M50"/>
    <mergeCell ref="N28:N50"/>
    <mergeCell ref="A51:A73"/>
    <mergeCell ref="B51:M73"/>
    <mergeCell ref="N51:N73"/>
    <mergeCell ref="A74:A96"/>
    <mergeCell ref="B74:M96"/>
    <mergeCell ref="N74:N96"/>
    <mergeCell ref="A189:A211"/>
    <mergeCell ref="B189:M211"/>
    <mergeCell ref="N189:N211"/>
    <mergeCell ref="A120:A142"/>
    <mergeCell ref="B120:M142"/>
    <mergeCell ref="N120:N142"/>
    <mergeCell ref="A143:A165"/>
    <mergeCell ref="B143:M165"/>
    <mergeCell ref="N143:N165"/>
    <mergeCell ref="A258:A280"/>
    <mergeCell ref="B258:M280"/>
    <mergeCell ref="N258:N280"/>
    <mergeCell ref="A281:A303"/>
    <mergeCell ref="B281:M303"/>
    <mergeCell ref="N281:N303"/>
    <mergeCell ref="A212:A234"/>
    <mergeCell ref="B212:M234"/>
    <mergeCell ref="N212:N234"/>
    <mergeCell ref="A235:A257"/>
    <mergeCell ref="B235:M257"/>
    <mergeCell ref="N235:N257"/>
    <mergeCell ref="A350:A372"/>
    <mergeCell ref="B350:M372"/>
    <mergeCell ref="N350:N372"/>
    <mergeCell ref="A373:A395"/>
    <mergeCell ref="B373:M395"/>
    <mergeCell ref="N373:N395"/>
    <mergeCell ref="A304:A326"/>
    <mergeCell ref="B304:M326"/>
    <mergeCell ref="N304:N326"/>
    <mergeCell ref="A327:A349"/>
    <mergeCell ref="B327:M349"/>
    <mergeCell ref="N327:N349"/>
    <mergeCell ref="A442:A464"/>
    <mergeCell ref="B442:M464"/>
    <mergeCell ref="N442:N464"/>
    <mergeCell ref="A465:A487"/>
    <mergeCell ref="B465:M487"/>
    <mergeCell ref="N465:N487"/>
    <mergeCell ref="A396:A418"/>
    <mergeCell ref="B396:M418"/>
    <mergeCell ref="N396:N418"/>
    <mergeCell ref="A419:A441"/>
    <mergeCell ref="B419:M441"/>
    <mergeCell ref="N419:N441"/>
    <mergeCell ref="A534:A556"/>
    <mergeCell ref="B534:M556"/>
    <mergeCell ref="N534:N556"/>
    <mergeCell ref="A557:A579"/>
    <mergeCell ref="B557:M579"/>
    <mergeCell ref="N557:N579"/>
    <mergeCell ref="A488:A510"/>
    <mergeCell ref="B488:M510"/>
    <mergeCell ref="N488:N510"/>
    <mergeCell ref="A511:A533"/>
    <mergeCell ref="B511:M533"/>
    <mergeCell ref="N511:N533"/>
    <mergeCell ref="A994:A1016"/>
    <mergeCell ref="B994:M1016"/>
    <mergeCell ref="N994:N1016"/>
    <mergeCell ref="A1017:A1039"/>
    <mergeCell ref="B1017:M1039"/>
    <mergeCell ref="N1017:N1039"/>
    <mergeCell ref="A1040:A1062"/>
    <mergeCell ref="B1040:M1062"/>
    <mergeCell ref="N1040:N1062"/>
    <mergeCell ref="A580:A602"/>
    <mergeCell ref="B580:M602"/>
    <mergeCell ref="N580:N602"/>
    <mergeCell ref="A603:A625"/>
    <mergeCell ref="B603:M625"/>
    <mergeCell ref="N603:N625"/>
    <mergeCell ref="A971:A993"/>
    <mergeCell ref="B971:M993"/>
    <mergeCell ref="N971:N993"/>
    <mergeCell ref="A672:A694"/>
    <mergeCell ref="B672:M694"/>
    <mergeCell ref="N672:N694"/>
    <mergeCell ref="A695:A717"/>
    <mergeCell ref="B695:M717"/>
    <mergeCell ref="N695:N717"/>
    <mergeCell ref="A626:A648"/>
    <mergeCell ref="B626:M648"/>
    <mergeCell ref="N626:N648"/>
    <mergeCell ref="A649:A671"/>
    <mergeCell ref="B649:M671"/>
    <mergeCell ref="N649:N671"/>
    <mergeCell ref="A764:A786"/>
    <mergeCell ref="B764:M786"/>
    <mergeCell ref="N764:N786"/>
    <mergeCell ref="A1063:A1085"/>
    <mergeCell ref="B1063:M1085"/>
    <mergeCell ref="N1063:N1085"/>
    <mergeCell ref="A1086:A1108"/>
    <mergeCell ref="B1086:M1108"/>
    <mergeCell ref="N1086:N1108"/>
    <mergeCell ref="A1109:A1131"/>
    <mergeCell ref="B1109:M1131"/>
    <mergeCell ref="N1109:N1131"/>
    <mergeCell ref="A1132:A1154"/>
    <mergeCell ref="B1132:M1154"/>
    <mergeCell ref="N1132:N1154"/>
    <mergeCell ref="A1155:A1177"/>
    <mergeCell ref="B1155:M1177"/>
    <mergeCell ref="N1155:N1177"/>
    <mergeCell ref="A1178:A1200"/>
    <mergeCell ref="B1178:M1200"/>
    <mergeCell ref="N1178:N1200"/>
    <mergeCell ref="A1201:A1223"/>
    <mergeCell ref="N1201:N1223"/>
    <mergeCell ref="A1224:A1246"/>
    <mergeCell ref="B1224:M1246"/>
    <mergeCell ref="N1224:N1246"/>
    <mergeCell ref="A1247:A1269"/>
    <mergeCell ref="B1247:M1269"/>
    <mergeCell ref="N1247:N1269"/>
    <mergeCell ref="B1201:M1223"/>
    <mergeCell ref="A1270:A1292"/>
    <mergeCell ref="B1270:M1292"/>
    <mergeCell ref="N1270:N1292"/>
    <mergeCell ref="A1293:A1315"/>
    <mergeCell ref="B1293:M1315"/>
    <mergeCell ref="N1293:N1315"/>
    <mergeCell ref="A1316:A1338"/>
    <mergeCell ref="B1316:M1338"/>
    <mergeCell ref="N1316:N1338"/>
    <mergeCell ref="A1408:A1430"/>
    <mergeCell ref="B1408:M1430"/>
    <mergeCell ref="N1408:N1430"/>
    <mergeCell ref="A1431:A1453"/>
    <mergeCell ref="B1431:M1453"/>
    <mergeCell ref="N1431:N1453"/>
    <mergeCell ref="A1339:A1361"/>
    <mergeCell ref="B1339:M1361"/>
    <mergeCell ref="N1339:N1361"/>
    <mergeCell ref="A1362:A1384"/>
    <mergeCell ref="B1362:M1384"/>
    <mergeCell ref="N1362:N1384"/>
    <mergeCell ref="A1385:A1407"/>
    <mergeCell ref="B1385:M1407"/>
    <mergeCell ref="N1385:N1407"/>
  </mergeCells>
  <pageMargins left="0.7" right="0.7" top="0.75" bottom="0.75" header="0.3" footer="0.3"/>
  <pageSetup scale="24" orientation="portrait" r:id="rId1"/>
  <rowBreaks count="8" manualBreakCount="8">
    <brk id="142" max="14" man="1"/>
    <brk id="280" max="14" man="1"/>
    <brk id="418" max="14" man="1"/>
    <brk id="556" max="14" man="1"/>
    <brk id="752" max="14" man="1"/>
    <brk id="947" max="14" man="1"/>
    <brk id="1123" max="14" man="1"/>
    <brk id="1315" max="1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C3:S22"/>
  <sheetViews>
    <sheetView zoomScaleNormal="100" workbookViewId="0"/>
  </sheetViews>
  <sheetFormatPr baseColWidth="10" defaultColWidth="11.42578125" defaultRowHeight="12.75" x14ac:dyDescent="0.2"/>
  <cols>
    <col min="1" max="13" width="11.42578125" style="129"/>
    <col min="14" max="14" width="23.42578125" style="129" customWidth="1"/>
    <col min="15" max="16384" width="11.42578125" style="129"/>
  </cols>
  <sheetData>
    <row r="3" spans="3:19" ht="15" customHeight="1" x14ac:dyDescent="0.2">
      <c r="M3" s="638" t="s">
        <v>613</v>
      </c>
      <c r="N3" s="639"/>
      <c r="O3" s="639"/>
      <c r="P3" s="639"/>
      <c r="Q3" s="639"/>
      <c r="R3" s="639"/>
      <c r="S3" s="639"/>
    </row>
    <row r="4" spans="3:19" ht="23.25" customHeight="1" x14ac:dyDescent="0.2">
      <c r="M4" s="639"/>
      <c r="N4" s="639"/>
      <c r="O4" s="639"/>
      <c r="P4" s="639"/>
      <c r="Q4" s="639"/>
      <c r="R4" s="639"/>
      <c r="S4" s="639"/>
    </row>
    <row r="5" spans="3:19" ht="23.25" customHeight="1" x14ac:dyDescent="0.2">
      <c r="M5" s="639"/>
      <c r="N5" s="639"/>
      <c r="O5" s="639"/>
      <c r="P5" s="639"/>
      <c r="Q5" s="639"/>
      <c r="R5" s="639"/>
      <c r="S5" s="639"/>
    </row>
    <row r="6" spans="3:19" ht="56.25" customHeight="1" x14ac:dyDescent="0.2">
      <c r="C6" s="640" t="s">
        <v>630</v>
      </c>
      <c r="D6" s="640"/>
      <c r="E6" s="640"/>
      <c r="F6" s="640"/>
      <c r="G6" s="640"/>
      <c r="H6" s="640"/>
      <c r="I6" s="640"/>
      <c r="J6" s="640"/>
      <c r="K6" s="640"/>
      <c r="L6" s="130"/>
      <c r="M6" s="639"/>
      <c r="N6" s="639"/>
      <c r="O6" s="639"/>
      <c r="P6" s="639"/>
      <c r="Q6" s="639"/>
      <c r="R6" s="639"/>
      <c r="S6" s="639"/>
    </row>
    <row r="8" spans="3:19" ht="14.1" customHeight="1" x14ac:dyDescent="0.2">
      <c r="C8" s="131" t="s">
        <v>614</v>
      </c>
      <c r="D8" s="132"/>
      <c r="E8" s="133"/>
      <c r="F8" s="134"/>
      <c r="G8" s="134"/>
      <c r="H8" s="135"/>
      <c r="I8" s="135"/>
      <c r="J8" s="135"/>
      <c r="K8" s="135"/>
    </row>
    <row r="9" spans="3:19" ht="30.95" customHeight="1" x14ac:dyDescent="0.2">
      <c r="C9" s="643" t="s">
        <v>615</v>
      </c>
      <c r="D9" s="643"/>
      <c r="E9" s="133"/>
      <c r="F9" s="134"/>
      <c r="G9" s="134"/>
      <c r="H9" s="135"/>
      <c r="I9" s="135"/>
      <c r="J9" s="135"/>
      <c r="K9" s="135"/>
    </row>
    <row r="10" spans="3:19" ht="24" customHeight="1" x14ac:dyDescent="0.2">
      <c r="C10" s="644" t="s">
        <v>616</v>
      </c>
      <c r="D10" s="644"/>
      <c r="E10" s="644"/>
      <c r="F10" s="644"/>
      <c r="G10" s="644"/>
      <c r="H10" s="644"/>
      <c r="I10" s="644"/>
      <c r="J10" s="644"/>
      <c r="K10" s="644"/>
    </row>
    <row r="11" spans="3:19" x14ac:dyDescent="0.2">
      <c r="C11" s="644"/>
      <c r="D11" s="644"/>
      <c r="E11" s="644"/>
      <c r="F11" s="644"/>
      <c r="G11" s="644"/>
      <c r="H11" s="644"/>
      <c r="I11" s="644"/>
      <c r="J11" s="644"/>
      <c r="K11" s="644"/>
    </row>
    <row r="12" spans="3:19" x14ac:dyDescent="0.2">
      <c r="C12" s="644"/>
      <c r="D12" s="644"/>
      <c r="E12" s="644"/>
      <c r="F12" s="644"/>
      <c r="G12" s="644"/>
      <c r="H12" s="644"/>
      <c r="I12" s="644"/>
      <c r="J12" s="644"/>
      <c r="K12" s="644"/>
    </row>
    <row r="13" spans="3:19" x14ac:dyDescent="0.2">
      <c r="C13" s="136"/>
      <c r="D13" s="136"/>
      <c r="E13" s="133"/>
      <c r="F13" s="134"/>
      <c r="G13" s="134"/>
      <c r="H13" s="135"/>
      <c r="I13" s="135"/>
      <c r="J13" s="135"/>
      <c r="K13" s="135"/>
    </row>
    <row r="14" spans="3:19" ht="27.95" customHeight="1" x14ac:dyDescent="0.2">
      <c r="C14" s="643" t="s">
        <v>617</v>
      </c>
      <c r="D14" s="643"/>
      <c r="E14" s="133"/>
      <c r="F14" s="134"/>
      <c r="G14" s="134"/>
      <c r="H14" s="135"/>
      <c r="I14" s="135"/>
      <c r="J14" s="135"/>
      <c r="K14" s="135"/>
    </row>
    <row r="15" spans="3:19" ht="51" customHeight="1" x14ac:dyDescent="0.2">
      <c r="C15" s="644" t="s">
        <v>618</v>
      </c>
      <c r="D15" s="644"/>
      <c r="E15" s="644"/>
      <c r="F15" s="644"/>
      <c r="G15" s="644"/>
      <c r="H15" s="644"/>
      <c r="I15" s="644"/>
      <c r="J15" s="644"/>
      <c r="K15" s="644"/>
    </row>
    <row r="16" spans="3:19" ht="48" customHeight="1" x14ac:dyDescent="0.2">
      <c r="C16" s="642" t="s">
        <v>631</v>
      </c>
      <c r="D16" s="642"/>
      <c r="E16" s="642"/>
      <c r="F16" s="642"/>
      <c r="G16" s="642"/>
      <c r="H16" s="642"/>
      <c r="I16" s="642"/>
      <c r="J16" s="642"/>
      <c r="K16" s="642"/>
    </row>
    <row r="17" spans="3:11" ht="54.95" customHeight="1" x14ac:dyDescent="0.2">
      <c r="C17" s="641" t="s">
        <v>620</v>
      </c>
      <c r="D17" s="641"/>
      <c r="E17" s="641"/>
      <c r="F17" s="641"/>
      <c r="G17" s="641"/>
      <c r="H17" s="641"/>
      <c r="I17" s="641"/>
      <c r="J17" s="641"/>
      <c r="K17" s="641"/>
    </row>
    <row r="18" spans="3:11" ht="44.1" customHeight="1" x14ac:dyDescent="0.2">
      <c r="C18" s="642" t="s">
        <v>632</v>
      </c>
      <c r="D18" s="642"/>
      <c r="E18" s="642"/>
      <c r="F18" s="642"/>
      <c r="G18" s="642"/>
      <c r="H18" s="642"/>
      <c r="I18" s="642"/>
      <c r="J18" s="642"/>
      <c r="K18" s="642"/>
    </row>
    <row r="19" spans="3:11" ht="47.1" customHeight="1" x14ac:dyDescent="0.2">
      <c r="C19" s="642" t="s">
        <v>633</v>
      </c>
      <c r="D19" s="642"/>
      <c r="E19" s="642"/>
      <c r="F19" s="642"/>
      <c r="G19" s="642"/>
      <c r="H19" s="642"/>
      <c r="I19" s="642"/>
      <c r="J19" s="642"/>
      <c r="K19" s="642"/>
    </row>
    <row r="20" spans="3:11" ht="222" customHeight="1" x14ac:dyDescent="0.2">
      <c r="C20" s="642" t="s">
        <v>634</v>
      </c>
      <c r="D20" s="642"/>
      <c r="E20" s="642"/>
      <c r="F20" s="642"/>
      <c r="G20" s="642"/>
      <c r="H20" s="642"/>
      <c r="I20" s="642"/>
      <c r="J20" s="642"/>
      <c r="K20" s="642"/>
    </row>
    <row r="21" spans="3:11" ht="74.099999999999994" customHeight="1" x14ac:dyDescent="0.2">
      <c r="C21" s="642" t="s">
        <v>635</v>
      </c>
      <c r="D21" s="642"/>
      <c r="E21" s="642"/>
      <c r="F21" s="642"/>
      <c r="G21" s="642"/>
      <c r="H21" s="642"/>
      <c r="I21" s="642"/>
      <c r="J21" s="642"/>
      <c r="K21" s="642"/>
    </row>
    <row r="22" spans="3:11" ht="75" customHeight="1" x14ac:dyDescent="0.2">
      <c r="C22" s="641" t="s">
        <v>625</v>
      </c>
      <c r="D22" s="641"/>
      <c r="E22" s="641"/>
      <c r="F22" s="641"/>
      <c r="G22" s="641"/>
      <c r="H22" s="641"/>
      <c r="I22" s="641"/>
      <c r="J22" s="641"/>
      <c r="K22" s="641"/>
    </row>
  </sheetData>
  <mergeCells count="15">
    <mergeCell ref="M3:S6"/>
    <mergeCell ref="C6:K6"/>
    <mergeCell ref="C22:K22"/>
    <mergeCell ref="C16:K16"/>
    <mergeCell ref="C18:K18"/>
    <mergeCell ref="C9:D9"/>
    <mergeCell ref="C10:K10"/>
    <mergeCell ref="C11:K11"/>
    <mergeCell ref="C12:K12"/>
    <mergeCell ref="C14:D14"/>
    <mergeCell ref="C15:K15"/>
    <mergeCell ref="C17:K17"/>
    <mergeCell ref="C19:K19"/>
    <mergeCell ref="C20:K20"/>
    <mergeCell ref="C21:K2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tint="-0.249977111117893"/>
    <pageSetUpPr fitToPage="1"/>
  </sheetPr>
  <dimension ref="A1:H68"/>
  <sheetViews>
    <sheetView view="pageBreakPreview" zoomScale="60" zoomScaleNormal="70" workbookViewId="0">
      <selection activeCell="A3" sqref="A3:H3"/>
    </sheetView>
  </sheetViews>
  <sheetFormatPr baseColWidth="10" defaultColWidth="9.140625" defaultRowHeight="15" x14ac:dyDescent="0.25"/>
  <cols>
    <col min="1" max="1" width="4.85546875" style="10" bestFit="1" customWidth="1"/>
    <col min="2" max="2" width="77.28515625" style="33" bestFit="1" customWidth="1"/>
    <col min="3" max="3" width="23.7109375" style="10" bestFit="1" customWidth="1"/>
    <col min="4" max="4" width="22.42578125" style="10" bestFit="1" customWidth="1"/>
    <col min="5" max="6" width="22.42578125" style="234" bestFit="1" customWidth="1"/>
    <col min="7" max="7" width="22.7109375" style="234" bestFit="1" customWidth="1"/>
    <col min="8" max="8" width="71.140625" style="32" customWidth="1"/>
    <col min="9" max="9" width="9.140625" style="10"/>
    <col min="10" max="10" width="49" style="10" customWidth="1"/>
    <col min="11" max="11" width="18.42578125" style="10" customWidth="1"/>
    <col min="12" max="16384" width="9.140625" style="10"/>
  </cols>
  <sheetData>
    <row r="1" spans="1:8" ht="31.5" customHeight="1" thickBot="1" x14ac:dyDescent="0.3">
      <c r="A1" s="645" t="s">
        <v>0</v>
      </c>
      <c r="B1" s="646"/>
      <c r="C1" s="646"/>
      <c r="D1" s="646"/>
      <c r="E1" s="646"/>
      <c r="F1" s="646"/>
      <c r="G1" s="647"/>
      <c r="H1" s="648"/>
    </row>
    <row r="2" spans="1:8" ht="31.5" customHeight="1" thickBot="1" x14ac:dyDescent="0.3">
      <c r="A2" s="645" t="s">
        <v>1</v>
      </c>
      <c r="B2" s="646"/>
      <c r="C2" s="646"/>
      <c r="D2" s="646"/>
      <c r="E2" s="646"/>
      <c r="F2" s="646"/>
      <c r="G2" s="647"/>
      <c r="H2" s="648"/>
    </row>
    <row r="3" spans="1:8" ht="75" customHeight="1" thickBot="1" x14ac:dyDescent="0.3">
      <c r="A3" s="649" t="s">
        <v>636</v>
      </c>
      <c r="B3" s="650"/>
      <c r="C3" s="650"/>
      <c r="D3" s="650"/>
      <c r="E3" s="650"/>
      <c r="F3" s="650"/>
      <c r="G3" s="651"/>
      <c r="H3" s="652"/>
    </row>
    <row r="4" spans="1:8" ht="14.1" customHeight="1" thickBot="1" x14ac:dyDescent="0.3">
      <c r="A4" s="348"/>
      <c r="B4" s="36"/>
      <c r="C4" s="35"/>
      <c r="D4" s="35"/>
      <c r="E4" s="232"/>
      <c r="F4" s="232"/>
      <c r="G4" s="233"/>
      <c r="H4" s="34"/>
    </row>
    <row r="5" spans="1:8" ht="45.75" customHeight="1" thickBot="1" x14ac:dyDescent="0.3">
      <c r="A5" s="349"/>
      <c r="B5" s="341" t="s">
        <v>637</v>
      </c>
      <c r="C5" s="147" t="s">
        <v>638</v>
      </c>
      <c r="D5" s="148" t="s">
        <v>639</v>
      </c>
      <c r="E5" s="148" t="s">
        <v>640</v>
      </c>
      <c r="F5" s="149" t="s">
        <v>641</v>
      </c>
      <c r="G5" s="354" t="s">
        <v>642</v>
      </c>
      <c r="H5" s="353" t="s">
        <v>643</v>
      </c>
    </row>
    <row r="6" spans="1:8" x14ac:dyDescent="0.25">
      <c r="A6" s="350">
        <v>1</v>
      </c>
      <c r="B6" s="342" t="str">
        <f>VLOOKUP(A6,'LISTA DE OFERENTES'!$A$4:$B$90,2,FALSE)</f>
        <v>CONSORCIO OASIS.</v>
      </c>
      <c r="C6" s="355" t="s">
        <v>269</v>
      </c>
      <c r="D6" s="356" t="s">
        <v>269</v>
      </c>
      <c r="E6" s="356" t="s">
        <v>269</v>
      </c>
      <c r="F6" s="357" t="s">
        <v>269</v>
      </c>
      <c r="G6" s="378" t="str">
        <f>IF(AND(C6="CUMPLE",D6="CUMPLE",E6="CUMPLE",F6="CUMPLE"),"HABILITADO","NO HABILITADO")</f>
        <v>HABILITADO</v>
      </c>
      <c r="H6" s="379"/>
    </row>
    <row r="7" spans="1:8" x14ac:dyDescent="0.25">
      <c r="A7" s="350">
        <v>2</v>
      </c>
      <c r="B7" s="342" t="str">
        <f>VLOOKUP(A7,'LISTA DE OFERENTES'!$A$4:$B$90,2,FALSE)</f>
        <v>CONSTRUCTORA DE INFRAESTRUCTURA COLOMBIANA COINCO S.A.S.</v>
      </c>
      <c r="C7" s="344" t="s">
        <v>269</v>
      </c>
      <c r="D7" s="360" t="s">
        <v>269</v>
      </c>
      <c r="E7" s="192" t="s">
        <v>269</v>
      </c>
      <c r="F7" s="343" t="s">
        <v>269</v>
      </c>
      <c r="G7" s="378" t="str">
        <f t="shared" ref="G7:G66" si="0">IF(AND(C7="CUMPLE",D7="CUMPLE",E7="CUMPLE",F7="CUMPLE"),"HABILITADO","NO HABILITADO")</f>
        <v>HABILITADO</v>
      </c>
      <c r="H7" s="380"/>
    </row>
    <row r="8" spans="1:8" ht="32.25" customHeight="1" x14ac:dyDescent="0.25">
      <c r="A8" s="350">
        <v>3</v>
      </c>
      <c r="B8" s="342" t="str">
        <f>VLOOKUP(A8,'LISTA DE OFERENTES'!$A$4:$B$90,2,FALSE)</f>
        <v>CONSORCIO SALONES CR 2024.</v>
      </c>
      <c r="C8" s="344" t="s">
        <v>269</v>
      </c>
      <c r="D8" s="97" t="s">
        <v>269</v>
      </c>
      <c r="E8" s="192" t="s">
        <v>269</v>
      </c>
      <c r="F8" s="343" t="s">
        <v>269</v>
      </c>
      <c r="G8" s="378" t="str">
        <f t="shared" si="0"/>
        <v>HABILITADO</v>
      </c>
      <c r="H8" s="381"/>
    </row>
    <row r="9" spans="1:8" x14ac:dyDescent="0.25">
      <c r="A9" s="350">
        <v>4</v>
      </c>
      <c r="B9" s="342" t="str">
        <f>VLOOKUP(A9,'LISTA DE OFERENTES'!$A$4:$B$90,2,FALSE)</f>
        <v>CONSORCIO SALONES - ARM- 2024</v>
      </c>
      <c r="C9" s="344" t="s">
        <v>269</v>
      </c>
      <c r="D9" s="360" t="s">
        <v>269</v>
      </c>
      <c r="E9" s="192" t="s">
        <v>269</v>
      </c>
      <c r="F9" s="343" t="s">
        <v>269</v>
      </c>
      <c r="G9" s="378" t="str">
        <f t="shared" si="0"/>
        <v>HABILITADO</v>
      </c>
      <c r="H9" s="382"/>
    </row>
    <row r="10" spans="1:8" x14ac:dyDescent="0.25">
      <c r="A10" s="350">
        <v>5</v>
      </c>
      <c r="B10" s="342" t="str">
        <f>VLOOKUP(A10,'LISTA DE OFERENTES'!$A$4:$B$90,2,FALSE)</f>
        <v>C.B.C INGENIERÍA CIVIL Y MANTENIMIENTO SAS</v>
      </c>
      <c r="C10" s="344" t="s">
        <v>269</v>
      </c>
      <c r="D10" s="97" t="s">
        <v>269</v>
      </c>
      <c r="E10" s="192" t="s">
        <v>269</v>
      </c>
      <c r="F10" s="361" t="s">
        <v>269</v>
      </c>
      <c r="G10" s="378" t="str">
        <f t="shared" si="0"/>
        <v>HABILITADO</v>
      </c>
      <c r="H10" s="382"/>
    </row>
    <row r="11" spans="1:8" x14ac:dyDescent="0.25">
      <c r="A11" s="350">
        <v>6</v>
      </c>
      <c r="B11" s="342" t="str">
        <f>VLOOKUP(A11,'LISTA DE OFERENTES'!$A$4:$B$90,2,FALSE)</f>
        <v>CONSORCIO SALONES ENGATIVA HGR</v>
      </c>
      <c r="C11" s="344" t="s">
        <v>269</v>
      </c>
      <c r="D11" s="97" t="s">
        <v>269</v>
      </c>
      <c r="E11" s="360" t="s">
        <v>269</v>
      </c>
      <c r="F11" s="361" t="s">
        <v>269</v>
      </c>
      <c r="G11" s="378" t="str">
        <f t="shared" si="0"/>
        <v>HABILITADO</v>
      </c>
      <c r="H11" s="382"/>
    </row>
    <row r="12" spans="1:8" ht="123.75" customHeight="1" x14ac:dyDescent="0.25">
      <c r="A12" s="350">
        <v>7</v>
      </c>
      <c r="B12" s="342" t="str">
        <f>VLOOKUP(A12,'LISTA DE OFERENTES'!$A$4:$B$90,2,FALSE)</f>
        <v>UNION TEMPORAL HCE SALONES COMUNALES</v>
      </c>
      <c r="C12" s="344" t="s">
        <v>269</v>
      </c>
      <c r="D12" s="97" t="s">
        <v>269</v>
      </c>
      <c r="E12" s="250" t="s">
        <v>270</v>
      </c>
      <c r="F12" s="345" t="s">
        <v>270</v>
      </c>
      <c r="G12" s="378" t="s">
        <v>693</v>
      </c>
      <c r="H12" s="382" t="s">
        <v>694</v>
      </c>
    </row>
    <row r="13" spans="1:8" x14ac:dyDescent="0.25">
      <c r="A13" s="350">
        <v>8</v>
      </c>
      <c r="B13" s="342" t="str">
        <f>VLOOKUP(A13,'LISTA DE OFERENTES'!$A$4:$B$90,2,FALSE)</f>
        <v>ARMELCO SAS</v>
      </c>
      <c r="C13" s="344" t="s">
        <v>269</v>
      </c>
      <c r="D13" s="360" t="s">
        <v>269</v>
      </c>
      <c r="E13" s="192" t="s">
        <v>269</v>
      </c>
      <c r="F13" s="343" t="s">
        <v>269</v>
      </c>
      <c r="G13" s="378" t="str">
        <f t="shared" si="0"/>
        <v>HABILITADO</v>
      </c>
      <c r="H13" s="382"/>
    </row>
    <row r="14" spans="1:8" x14ac:dyDescent="0.25">
      <c r="A14" s="350">
        <v>9</v>
      </c>
      <c r="B14" s="342" t="str">
        <f>VLOOKUP(A14,'LISTA DE OFERENTES'!$A$4:$B$90,2,FALSE)</f>
        <v>CONSORCIO SANTA MARTA 03</v>
      </c>
      <c r="C14" s="344" t="s">
        <v>269</v>
      </c>
      <c r="D14" s="97" t="s">
        <v>269</v>
      </c>
      <c r="E14" s="192" t="s">
        <v>269</v>
      </c>
      <c r="F14" s="343" t="s">
        <v>269</v>
      </c>
      <c r="G14" s="378" t="str">
        <f t="shared" si="0"/>
        <v>HABILITADO</v>
      </c>
      <c r="H14" s="380"/>
    </row>
    <row r="15" spans="1:8" x14ac:dyDescent="0.25">
      <c r="A15" s="350">
        <v>10</v>
      </c>
      <c r="B15" s="342" t="str">
        <f>VLOOKUP(A15,'LISTA DE OFERENTES'!$A$4:$B$90,2,FALSE)</f>
        <v>CONSORCIO CONSTRUCTORES DEL OCCIDENTE</v>
      </c>
      <c r="C15" s="344" t="s">
        <v>269</v>
      </c>
      <c r="D15" s="360" t="s">
        <v>269</v>
      </c>
      <c r="E15" s="192" t="s">
        <v>269</v>
      </c>
      <c r="F15" s="361" t="s">
        <v>269</v>
      </c>
      <c r="G15" s="378" t="str">
        <f t="shared" si="0"/>
        <v>HABILITADO</v>
      </c>
      <c r="H15" s="382"/>
    </row>
    <row r="16" spans="1:8" x14ac:dyDescent="0.25">
      <c r="A16" s="350">
        <v>11</v>
      </c>
      <c r="B16" s="342" t="str">
        <f>VLOOKUP(A16,'LISTA DE OFERENTES'!$A$4:$B$90,2,FALSE)</f>
        <v>VISUAR S.A.S</v>
      </c>
      <c r="C16" s="344" t="s">
        <v>269</v>
      </c>
      <c r="D16" s="97" t="s">
        <v>269</v>
      </c>
      <c r="E16" s="192" t="s">
        <v>269</v>
      </c>
      <c r="F16" s="343" t="s">
        <v>269</v>
      </c>
      <c r="G16" s="378" t="str">
        <f t="shared" si="0"/>
        <v>HABILITADO</v>
      </c>
      <c r="H16" s="380"/>
    </row>
    <row r="17" spans="1:8" x14ac:dyDescent="0.25">
      <c r="A17" s="350">
        <v>12</v>
      </c>
      <c r="B17" s="342" t="str">
        <f>VLOOKUP(A17,'LISTA DE OFERENTES'!$A$4:$B$90,2,FALSE)</f>
        <v>CONSORCIO MANTENIMIENTO A&amp;S</v>
      </c>
      <c r="C17" s="344" t="s">
        <v>269</v>
      </c>
      <c r="D17" s="97" t="s">
        <v>269</v>
      </c>
      <c r="E17" s="192" t="s">
        <v>269</v>
      </c>
      <c r="F17" s="343" t="s">
        <v>269</v>
      </c>
      <c r="G17" s="378" t="str">
        <f t="shared" si="0"/>
        <v>HABILITADO</v>
      </c>
      <c r="H17" s="381"/>
    </row>
    <row r="18" spans="1:8" x14ac:dyDescent="0.25">
      <c r="A18" s="350">
        <v>13</v>
      </c>
      <c r="B18" s="342" t="str">
        <f>VLOOKUP(A18,'LISTA DE OFERENTES'!$A$4:$B$90,2,FALSE)</f>
        <v>CONSORCIO RDB</v>
      </c>
      <c r="C18" s="344" t="s">
        <v>269</v>
      </c>
      <c r="D18" s="97" t="s">
        <v>269</v>
      </c>
      <c r="E18" s="192" t="s">
        <v>269</v>
      </c>
      <c r="F18" s="343" t="s">
        <v>269</v>
      </c>
      <c r="G18" s="378" t="str">
        <f t="shared" si="0"/>
        <v>HABILITADO</v>
      </c>
      <c r="H18" s="380"/>
    </row>
    <row r="19" spans="1:8" ht="90" x14ac:dyDescent="0.25">
      <c r="A19" s="350">
        <v>14</v>
      </c>
      <c r="B19" s="342" t="str">
        <f>VLOOKUP(A19,'LISTA DE OFERENTES'!$A$4:$B$90,2,FALSE)</f>
        <v>RCC INGENIERÍA Y PROYECTOS S.A.S.</v>
      </c>
      <c r="C19" s="344" t="s">
        <v>269</v>
      </c>
      <c r="D19" s="250" t="s">
        <v>270</v>
      </c>
      <c r="E19" s="250" t="s">
        <v>270</v>
      </c>
      <c r="F19" s="345" t="s">
        <v>270</v>
      </c>
      <c r="G19" s="378" t="s">
        <v>693</v>
      </c>
      <c r="H19" s="382" t="s">
        <v>695</v>
      </c>
    </row>
    <row r="20" spans="1:8" ht="90" x14ac:dyDescent="0.25">
      <c r="A20" s="350">
        <v>15</v>
      </c>
      <c r="B20" s="342" t="str">
        <f>VLOOKUP(A20,'LISTA DE OFERENTES'!$A$4:$B$90,2,FALSE)</f>
        <v>CONSORCIO SALCO 13</v>
      </c>
      <c r="C20" s="250" t="s">
        <v>270</v>
      </c>
      <c r="D20" s="97" t="s">
        <v>269</v>
      </c>
      <c r="E20" s="250" t="s">
        <v>270</v>
      </c>
      <c r="F20" s="345" t="s">
        <v>270</v>
      </c>
      <c r="G20" s="378" t="s">
        <v>693</v>
      </c>
      <c r="H20" s="382" t="s">
        <v>695</v>
      </c>
    </row>
    <row r="21" spans="1:8" x14ac:dyDescent="0.25">
      <c r="A21" s="350">
        <v>16</v>
      </c>
      <c r="B21" s="342" t="str">
        <f>VLOOKUP(A21,'LISTA DE OFERENTES'!$A$4:$B$90,2,FALSE)</f>
        <v>CONSORCIO WAS</v>
      </c>
      <c r="C21" s="344" t="s">
        <v>269</v>
      </c>
      <c r="D21" s="97" t="s">
        <v>269</v>
      </c>
      <c r="E21" s="192" t="s">
        <v>269</v>
      </c>
      <c r="F21" s="361" t="s">
        <v>269</v>
      </c>
      <c r="G21" s="378" t="str">
        <f t="shared" si="0"/>
        <v>HABILITADO</v>
      </c>
      <c r="H21" s="381"/>
    </row>
    <row r="22" spans="1:8" x14ac:dyDescent="0.25">
      <c r="A22" s="350">
        <v>17</v>
      </c>
      <c r="B22" s="342" t="str">
        <f>VLOOKUP(A22,'LISTA DE OFERENTES'!$A$4:$B$90,2,FALSE)</f>
        <v>CONSORCIO CONSTRUOPUS ENGATIVA</v>
      </c>
      <c r="C22" s="344" t="s">
        <v>269</v>
      </c>
      <c r="D22" s="97" t="s">
        <v>269</v>
      </c>
      <c r="E22" s="360" t="s">
        <v>269</v>
      </c>
      <c r="F22" s="361" t="s">
        <v>269</v>
      </c>
      <c r="G22" s="378" t="str">
        <f t="shared" si="0"/>
        <v>HABILITADO</v>
      </c>
      <c r="H22" s="382"/>
    </row>
    <row r="23" spans="1:8" x14ac:dyDescent="0.25">
      <c r="A23" s="350">
        <v>18</v>
      </c>
      <c r="B23" s="342" t="str">
        <f>VLOOKUP(A23,'LISTA DE OFERENTES'!$A$4:$B$90,2,FALSE)</f>
        <v>CONSORCIO ZF 1</v>
      </c>
      <c r="C23" s="344" t="s">
        <v>269</v>
      </c>
      <c r="D23" s="97" t="s">
        <v>269</v>
      </c>
      <c r="E23" s="192" t="s">
        <v>269</v>
      </c>
      <c r="F23" s="361" t="s">
        <v>269</v>
      </c>
      <c r="G23" s="378" t="str">
        <f t="shared" si="0"/>
        <v>HABILITADO</v>
      </c>
      <c r="H23" s="382"/>
    </row>
    <row r="24" spans="1:8" x14ac:dyDescent="0.25">
      <c r="A24" s="350">
        <v>19</v>
      </c>
      <c r="B24" s="342" t="str">
        <f>VLOOKUP(A24,'LISTA DE OFERENTES'!$A$4:$B$90,2,FALSE)</f>
        <v>CONSORCIO GMAC</v>
      </c>
      <c r="C24" s="344" t="s">
        <v>269</v>
      </c>
      <c r="D24" s="97" t="s">
        <v>269</v>
      </c>
      <c r="E24" s="192" t="s">
        <v>269</v>
      </c>
      <c r="F24" s="361" t="s">
        <v>269</v>
      </c>
      <c r="G24" s="378" t="str">
        <f t="shared" si="0"/>
        <v>HABILITADO</v>
      </c>
      <c r="H24" s="382"/>
    </row>
    <row r="25" spans="1:8" x14ac:dyDescent="0.25">
      <c r="A25" s="350">
        <v>20</v>
      </c>
      <c r="B25" s="342" t="str">
        <f>VLOOKUP(A25,'LISTA DE OFERENTES'!$A$4:$B$90,2,FALSE)</f>
        <v>CONSORCIO ISAJU</v>
      </c>
      <c r="C25" s="344" t="s">
        <v>269</v>
      </c>
      <c r="D25" s="97" t="s">
        <v>269</v>
      </c>
      <c r="E25" s="192" t="s">
        <v>269</v>
      </c>
      <c r="F25" s="343" t="s">
        <v>269</v>
      </c>
      <c r="G25" s="378" t="str">
        <f t="shared" si="0"/>
        <v>HABILITADO</v>
      </c>
      <c r="H25" s="380"/>
    </row>
    <row r="26" spans="1:8" x14ac:dyDescent="0.25">
      <c r="A26" s="350">
        <v>21</v>
      </c>
      <c r="B26" s="342" t="str">
        <f>VLOOKUP(A26,'LISTA DE OFERENTES'!$A$4:$B$90,2,FALSE)</f>
        <v>CONSORCIO OBRAS CIVILES MEQ</v>
      </c>
      <c r="C26" s="344" t="s">
        <v>269</v>
      </c>
      <c r="D26" s="97" t="s">
        <v>269</v>
      </c>
      <c r="E26" s="192" t="s">
        <v>269</v>
      </c>
      <c r="F26" s="361" t="s">
        <v>269</v>
      </c>
      <c r="G26" s="378" t="str">
        <f t="shared" si="0"/>
        <v>HABILITADO</v>
      </c>
      <c r="H26" s="382"/>
    </row>
    <row r="27" spans="1:8" ht="75" x14ac:dyDescent="0.25">
      <c r="A27" s="350">
        <v>22</v>
      </c>
      <c r="B27" s="342" t="str">
        <f>VLOOKUP(A27,'LISTA DE OFERENTES'!$A$4:$B$90,2,FALSE)</f>
        <v>CONSORCIO CONSTRUCTOR AND</v>
      </c>
      <c r="C27" s="344" t="s">
        <v>269</v>
      </c>
      <c r="D27" s="97" t="s">
        <v>269</v>
      </c>
      <c r="E27" s="250" t="s">
        <v>270</v>
      </c>
      <c r="F27" s="345" t="s">
        <v>270</v>
      </c>
      <c r="G27" s="378" t="s">
        <v>693</v>
      </c>
      <c r="H27" s="382" t="s">
        <v>694</v>
      </c>
    </row>
    <row r="28" spans="1:8" x14ac:dyDescent="0.25">
      <c r="A28" s="350">
        <v>23</v>
      </c>
      <c r="B28" s="342" t="str">
        <f>VLOOKUP(A28,'LISTA DE OFERENTES'!$A$4:$B$90,2,FALSE)</f>
        <v xml:space="preserve"> CONSORCIO ENGATIVÁ 2025</v>
      </c>
      <c r="C28" s="344" t="s">
        <v>269</v>
      </c>
      <c r="D28" s="97" t="s">
        <v>269</v>
      </c>
      <c r="E28" s="192" t="s">
        <v>269</v>
      </c>
      <c r="F28" s="361" t="s">
        <v>269</v>
      </c>
      <c r="G28" s="378" t="str">
        <f t="shared" si="0"/>
        <v>HABILITADO</v>
      </c>
      <c r="H28" s="381"/>
    </row>
    <row r="29" spans="1:8" x14ac:dyDescent="0.25">
      <c r="A29" s="350">
        <v>24</v>
      </c>
      <c r="B29" s="342" t="str">
        <f>VLOOKUP(A29,'LISTA DE OFERENTES'!$A$4:$B$90,2,FALSE)</f>
        <v>CONSORCIO SANTA LUCIA</v>
      </c>
      <c r="C29" s="344" t="s">
        <v>269</v>
      </c>
      <c r="D29" s="97" t="s">
        <v>269</v>
      </c>
      <c r="E29" s="192" t="s">
        <v>269</v>
      </c>
      <c r="F29" s="343" t="s">
        <v>269</v>
      </c>
      <c r="G29" s="378" t="str">
        <f t="shared" si="0"/>
        <v>HABILITADO</v>
      </c>
      <c r="H29" s="383"/>
    </row>
    <row r="30" spans="1:8" ht="33" customHeight="1" x14ac:dyDescent="0.25">
      <c r="A30" s="350">
        <v>25</v>
      </c>
      <c r="B30" s="342" t="str">
        <f>VLOOKUP(A30,'LISTA DE OFERENTES'!$A$4:$B$90,2,FALSE)</f>
        <v>CONSORCIO BOGOTÁ GG</v>
      </c>
      <c r="C30" s="344" t="s">
        <v>269</v>
      </c>
      <c r="D30" s="97" t="s">
        <v>269</v>
      </c>
      <c r="E30" s="192" t="s">
        <v>269</v>
      </c>
      <c r="F30" s="361" t="s">
        <v>269</v>
      </c>
      <c r="G30" s="378" t="str">
        <f t="shared" si="0"/>
        <v>HABILITADO</v>
      </c>
      <c r="H30" s="381"/>
    </row>
    <row r="31" spans="1:8" ht="30.75" customHeight="1" x14ac:dyDescent="0.25">
      <c r="A31" s="350">
        <v>26</v>
      </c>
      <c r="B31" s="342" t="str">
        <f>VLOOKUP(A31,'LISTA DE OFERENTES'!$A$4:$B$90,2,FALSE)</f>
        <v>CONSORCIO COMUNAL OLG</v>
      </c>
      <c r="C31" s="344" t="s">
        <v>269</v>
      </c>
      <c r="D31" s="97" t="s">
        <v>269</v>
      </c>
      <c r="E31" s="192" t="s">
        <v>269</v>
      </c>
      <c r="F31" s="361" t="s">
        <v>269</v>
      </c>
      <c r="G31" s="378" t="str">
        <f t="shared" si="0"/>
        <v>HABILITADO</v>
      </c>
      <c r="H31" s="381"/>
    </row>
    <row r="32" spans="1:8" x14ac:dyDescent="0.25">
      <c r="A32" s="350">
        <v>27</v>
      </c>
      <c r="B32" s="342" t="str">
        <f>VLOOKUP(A32,'LISTA DE OFERENTES'!$A$4:$B$90,2,FALSE)</f>
        <v>CONSORCIO INTELPOLO Z10</v>
      </c>
      <c r="C32" s="344" t="s">
        <v>269</v>
      </c>
      <c r="D32" s="97" t="s">
        <v>269</v>
      </c>
      <c r="E32" s="192" t="s">
        <v>269</v>
      </c>
      <c r="F32" s="343" t="s">
        <v>269</v>
      </c>
      <c r="G32" s="378" t="str">
        <f t="shared" si="0"/>
        <v>HABILITADO</v>
      </c>
      <c r="H32" s="381"/>
    </row>
    <row r="33" spans="1:8" x14ac:dyDescent="0.25">
      <c r="A33" s="350">
        <v>28</v>
      </c>
      <c r="B33" s="342" t="str">
        <f>VLOOKUP(A33,'LISTA DE OFERENTES'!$A$4:$B$90,2,FALSE)</f>
        <v>IG INGENIEROS Y ARQUITECTOS S.A.S.</v>
      </c>
      <c r="C33" s="344" t="s">
        <v>269</v>
      </c>
      <c r="D33" s="97" t="s">
        <v>269</v>
      </c>
      <c r="E33" s="192" t="s">
        <v>269</v>
      </c>
      <c r="F33" s="343" t="s">
        <v>269</v>
      </c>
      <c r="G33" s="378" t="str">
        <f t="shared" si="0"/>
        <v>HABILITADO</v>
      </c>
      <c r="H33" s="381"/>
    </row>
    <row r="34" spans="1:8" x14ac:dyDescent="0.25">
      <c r="A34" s="350">
        <v>29</v>
      </c>
      <c r="B34" s="342" t="str">
        <f>VLOOKUP(A34,'LISTA DE OFERENTES'!$A$4:$B$90,2,FALSE)</f>
        <v>PUERTA DEL SOL</v>
      </c>
      <c r="C34" s="344" t="s">
        <v>269</v>
      </c>
      <c r="D34" s="97" t="s">
        <v>269</v>
      </c>
      <c r="E34" s="192" t="s">
        <v>269</v>
      </c>
      <c r="F34" s="361" t="s">
        <v>269</v>
      </c>
      <c r="G34" s="378" t="str">
        <f t="shared" si="0"/>
        <v>HABILITADO</v>
      </c>
      <c r="H34" s="384"/>
    </row>
    <row r="35" spans="1:8" x14ac:dyDescent="0.25">
      <c r="A35" s="350">
        <v>30</v>
      </c>
      <c r="B35" s="342" t="str">
        <f>VLOOKUP(A35,'LISTA DE OFERENTES'!$A$4:$B$90,2,FALSE)</f>
        <v>CONSORCIO TANGO</v>
      </c>
      <c r="C35" s="344" t="s">
        <v>269</v>
      </c>
      <c r="D35" s="97" t="s">
        <v>269</v>
      </c>
      <c r="E35" s="192" t="s">
        <v>269</v>
      </c>
      <c r="F35" s="343" t="s">
        <v>269</v>
      </c>
      <c r="G35" s="378" t="str">
        <f t="shared" si="0"/>
        <v>HABILITADO</v>
      </c>
      <c r="H35" s="384"/>
    </row>
    <row r="36" spans="1:8" x14ac:dyDescent="0.25">
      <c r="A36" s="350">
        <v>31</v>
      </c>
      <c r="B36" s="342" t="str">
        <f>VLOOKUP(A36,'LISTA DE OFERENTES'!$A$4:$B$90,2,FALSE)</f>
        <v>CONSORCIO COMUNALES 2025</v>
      </c>
      <c r="C36" s="344" t="s">
        <v>269</v>
      </c>
      <c r="D36" s="97" t="s">
        <v>269</v>
      </c>
      <c r="E36" s="192" t="s">
        <v>269</v>
      </c>
      <c r="F36" s="343" t="s">
        <v>269</v>
      </c>
      <c r="G36" s="378" t="str">
        <f t="shared" si="0"/>
        <v>HABILITADO</v>
      </c>
      <c r="H36" s="384"/>
    </row>
    <row r="37" spans="1:8" x14ac:dyDescent="0.25">
      <c r="A37" s="350">
        <v>32</v>
      </c>
      <c r="B37" s="342" t="str">
        <f>VLOOKUP(A37,'LISTA DE OFERENTES'!$A$4:$B$90,2,FALSE)</f>
        <v>UNION TEMPORAL MANTENIMIENTO</v>
      </c>
      <c r="C37" s="344" t="s">
        <v>269</v>
      </c>
      <c r="D37" s="360" t="s">
        <v>269</v>
      </c>
      <c r="E37" s="360" t="s">
        <v>269</v>
      </c>
      <c r="F37" s="361" t="s">
        <v>269</v>
      </c>
      <c r="G37" s="378" t="str">
        <f t="shared" si="0"/>
        <v>HABILITADO</v>
      </c>
      <c r="H37" s="384"/>
    </row>
    <row r="38" spans="1:8" x14ac:dyDescent="0.25">
      <c r="A38" s="350">
        <v>33</v>
      </c>
      <c r="B38" s="342" t="str">
        <f>VLOOKUP(A38,'LISTA DE OFERENTES'!$A$4:$B$90,2,FALSE)</f>
        <v>CONSORCIO COIDEAR</v>
      </c>
      <c r="C38" s="344" t="s">
        <v>269</v>
      </c>
      <c r="D38" s="97" t="s">
        <v>269</v>
      </c>
      <c r="E38" s="192" t="s">
        <v>269</v>
      </c>
      <c r="F38" s="361" t="s">
        <v>269</v>
      </c>
      <c r="G38" s="378" t="str">
        <f t="shared" si="0"/>
        <v>HABILITADO</v>
      </c>
      <c r="H38" s="384"/>
    </row>
    <row r="39" spans="1:8" x14ac:dyDescent="0.25">
      <c r="A39" s="350">
        <v>34</v>
      </c>
      <c r="B39" s="342" t="str">
        <f>VLOOKUP(A39,'LISTA DE OFERENTES'!$A$4:$B$90,2,FALSE)</f>
        <v>CONSTRUCTORA GED S.A.S</v>
      </c>
      <c r="C39" s="344" t="s">
        <v>269</v>
      </c>
      <c r="D39" s="97" t="s">
        <v>269</v>
      </c>
      <c r="E39" s="192" t="s">
        <v>269</v>
      </c>
      <c r="F39" s="361" t="s">
        <v>269</v>
      </c>
      <c r="G39" s="378" t="str">
        <f t="shared" si="0"/>
        <v>HABILITADO</v>
      </c>
      <c r="H39" s="384"/>
    </row>
    <row r="40" spans="1:8" x14ac:dyDescent="0.25">
      <c r="A40" s="350">
        <v>35</v>
      </c>
      <c r="B40" s="342" t="str">
        <f>VLOOKUP(A40,'LISTA DE OFERENTES'!$A$4:$B$90,2,FALSE)</f>
        <v>CONSORCIO POWER</v>
      </c>
      <c r="C40" s="344" t="s">
        <v>269</v>
      </c>
      <c r="D40" s="97" t="s">
        <v>269</v>
      </c>
      <c r="E40" s="192" t="s">
        <v>269</v>
      </c>
      <c r="F40" s="361" t="s">
        <v>269</v>
      </c>
      <c r="G40" s="378" t="str">
        <f t="shared" si="0"/>
        <v>HABILITADO</v>
      </c>
      <c r="H40" s="384"/>
    </row>
    <row r="41" spans="1:8" ht="90" x14ac:dyDescent="0.25">
      <c r="A41" s="350">
        <v>36</v>
      </c>
      <c r="B41" s="342" t="str">
        <f>VLOOKUP(A41,'LISTA DE OFERENTES'!$A$4:$B$90,2,FALSE)</f>
        <v>CONSORCIO GR 2024</v>
      </c>
      <c r="C41" s="344" t="s">
        <v>269</v>
      </c>
      <c r="D41" s="360" t="s">
        <v>269</v>
      </c>
      <c r="E41" s="192" t="s">
        <v>269</v>
      </c>
      <c r="F41" s="345" t="s">
        <v>270</v>
      </c>
      <c r="G41" s="378" t="s">
        <v>693</v>
      </c>
      <c r="H41" s="382" t="s">
        <v>695</v>
      </c>
    </row>
    <row r="42" spans="1:8" x14ac:dyDescent="0.25">
      <c r="A42" s="350">
        <v>37</v>
      </c>
      <c r="B42" s="342" t="str">
        <f>VLOOKUP(A42,'LISTA DE OFERENTES'!$A$4:$B$90,2,FALSE)</f>
        <v>CONSORCIO SAN ANTONIO</v>
      </c>
      <c r="C42" s="344" t="s">
        <v>269</v>
      </c>
      <c r="D42" s="97" t="s">
        <v>269</v>
      </c>
      <c r="E42" s="192" t="s">
        <v>269</v>
      </c>
      <c r="F42" s="361" t="s">
        <v>269</v>
      </c>
      <c r="G42" s="378" t="str">
        <f t="shared" si="0"/>
        <v>HABILITADO</v>
      </c>
      <c r="H42" s="384"/>
    </row>
    <row r="43" spans="1:8" x14ac:dyDescent="0.25">
      <c r="A43" s="350">
        <v>38</v>
      </c>
      <c r="B43" s="342" t="str">
        <f>VLOOKUP(A43,'LISTA DE OFERENTES'!$A$4:$B$90,2,FALSE)</f>
        <v>CONSORCIO SAN BENITO</v>
      </c>
      <c r="C43" s="344" t="s">
        <v>269</v>
      </c>
      <c r="D43" s="97" t="s">
        <v>269</v>
      </c>
      <c r="E43" s="360" t="s">
        <v>269</v>
      </c>
      <c r="F43" s="343" t="s">
        <v>269</v>
      </c>
      <c r="G43" s="378" t="str">
        <f t="shared" si="0"/>
        <v>HABILITADO</v>
      </c>
      <c r="H43" s="384"/>
    </row>
    <row r="44" spans="1:8" x14ac:dyDescent="0.25">
      <c r="A44" s="350">
        <v>39</v>
      </c>
      <c r="B44" s="342" t="str">
        <f>VLOOKUP(A44,'LISTA DE OFERENTES'!$A$4:$B$90,2,FALSE)</f>
        <v>CONSORCIO URIEL</v>
      </c>
      <c r="C44" s="344" t="s">
        <v>269</v>
      </c>
      <c r="D44" s="360" t="s">
        <v>269</v>
      </c>
      <c r="E44" s="97" t="s">
        <v>269</v>
      </c>
      <c r="F44" s="361" t="s">
        <v>269</v>
      </c>
      <c r="G44" s="378" t="str">
        <f t="shared" si="0"/>
        <v>HABILITADO</v>
      </c>
      <c r="H44" s="381"/>
    </row>
    <row r="45" spans="1:8" x14ac:dyDescent="0.25">
      <c r="A45" s="350">
        <v>40</v>
      </c>
      <c r="B45" s="342" t="str">
        <f>VLOOKUP(A45,'LISTA DE OFERENTES'!$A$4:$B$90,2,FALSE)</f>
        <v>UNION TEMPORAL PROCIMAB</v>
      </c>
      <c r="C45" s="344" t="s">
        <v>269</v>
      </c>
      <c r="D45" s="97" t="s">
        <v>269</v>
      </c>
      <c r="E45" s="97" t="s">
        <v>269</v>
      </c>
      <c r="F45" s="343" t="s">
        <v>269</v>
      </c>
      <c r="G45" s="378" t="str">
        <f t="shared" si="0"/>
        <v>HABILITADO</v>
      </c>
      <c r="H45" s="381"/>
    </row>
    <row r="46" spans="1:8" x14ac:dyDescent="0.25">
      <c r="A46" s="350">
        <v>41</v>
      </c>
      <c r="B46" s="342" t="str">
        <f>VLOOKUP(A46,'LISTA DE OFERENTES'!$A$4:$B$90,2,FALSE)</f>
        <v>CONSORCIO SALONES-5G.</v>
      </c>
      <c r="C46" s="344" t="s">
        <v>269</v>
      </c>
      <c r="D46" s="97" t="s">
        <v>269</v>
      </c>
      <c r="E46" s="97" t="s">
        <v>269</v>
      </c>
      <c r="F46" s="343" t="s">
        <v>269</v>
      </c>
      <c r="G46" s="378" t="str">
        <f t="shared" si="0"/>
        <v>HABILITADO</v>
      </c>
      <c r="H46" s="381"/>
    </row>
    <row r="47" spans="1:8" x14ac:dyDescent="0.25">
      <c r="A47" s="350">
        <v>42</v>
      </c>
      <c r="B47" s="342" t="str">
        <f>VLOOKUP(A47,'LISTA DE OFERENTES'!$A$4:$B$90,2,FALSE)</f>
        <v>CONSORCIO INFRAESTRUCTURA ENGATIVA</v>
      </c>
      <c r="C47" s="344" t="s">
        <v>269</v>
      </c>
      <c r="D47" s="97" t="s">
        <v>269</v>
      </c>
      <c r="E47" s="97" t="s">
        <v>269</v>
      </c>
      <c r="F47" s="343" t="s">
        <v>269</v>
      </c>
      <c r="G47" s="378" t="str">
        <f t="shared" si="0"/>
        <v>HABILITADO</v>
      </c>
      <c r="H47" s="381"/>
    </row>
    <row r="48" spans="1:8" x14ac:dyDescent="0.25">
      <c r="A48" s="350">
        <v>43</v>
      </c>
      <c r="B48" s="342" t="str">
        <f>VLOOKUP(A48,'LISTA DE OFERENTES'!$A$4:$B$90,2,FALSE)</f>
        <v>PROINCO INGENIERIA S.A.S.</v>
      </c>
      <c r="C48" s="344" t="s">
        <v>269</v>
      </c>
      <c r="D48" s="97" t="s">
        <v>269</v>
      </c>
      <c r="E48" s="97" t="s">
        <v>269</v>
      </c>
      <c r="F48" s="343" t="s">
        <v>269</v>
      </c>
      <c r="G48" s="378" t="str">
        <f t="shared" si="0"/>
        <v>HABILITADO</v>
      </c>
      <c r="H48" s="381"/>
    </row>
    <row r="49" spans="1:8" x14ac:dyDescent="0.25">
      <c r="A49" s="350">
        <v>44</v>
      </c>
      <c r="B49" s="342" t="str">
        <f>VLOOKUP(A49,'LISTA DE OFERENTES'!$A$4:$B$90,2,FALSE)</f>
        <v>CONSORCIO PROMYM-KA</v>
      </c>
      <c r="C49" s="344" t="s">
        <v>269</v>
      </c>
      <c r="D49" s="97" t="s">
        <v>269</v>
      </c>
      <c r="E49" s="192" t="s">
        <v>269</v>
      </c>
      <c r="F49" s="361" t="s">
        <v>269</v>
      </c>
      <c r="G49" s="378" t="str">
        <f t="shared" si="0"/>
        <v>HABILITADO</v>
      </c>
      <c r="H49" s="381"/>
    </row>
    <row r="50" spans="1:8" ht="90" x14ac:dyDescent="0.25">
      <c r="A50" s="350">
        <v>45</v>
      </c>
      <c r="B50" s="342" t="str">
        <f>VLOOKUP(A50,'LISTA DE OFERENTES'!$A$4:$B$90,2,FALSE)</f>
        <v>CONSORCIO GUATAPURI</v>
      </c>
      <c r="C50" s="344" t="s">
        <v>269</v>
      </c>
      <c r="D50" s="97" t="s">
        <v>269</v>
      </c>
      <c r="E50" s="250" t="s">
        <v>270</v>
      </c>
      <c r="F50" s="343" t="s">
        <v>269</v>
      </c>
      <c r="G50" s="378" t="s">
        <v>693</v>
      </c>
      <c r="H50" s="382" t="s">
        <v>695</v>
      </c>
    </row>
    <row r="51" spans="1:8" x14ac:dyDescent="0.25">
      <c r="A51" s="350">
        <v>46</v>
      </c>
      <c r="B51" s="342" t="str">
        <f>VLOOKUP(A51,'LISTA DE OFERENTES'!$A$4:$B$90,2,FALSE)</f>
        <v>CONSORCIO E&amp;E ENGATIVA 2025</v>
      </c>
      <c r="C51" s="344" t="s">
        <v>269</v>
      </c>
      <c r="D51" s="97" t="s">
        <v>269</v>
      </c>
      <c r="E51" s="192" t="s">
        <v>269</v>
      </c>
      <c r="F51" s="343" t="s">
        <v>269</v>
      </c>
      <c r="G51" s="378" t="str">
        <f t="shared" si="0"/>
        <v>HABILITADO</v>
      </c>
      <c r="H51" s="381"/>
    </row>
    <row r="52" spans="1:8" x14ac:dyDescent="0.25">
      <c r="A52" s="350">
        <v>47</v>
      </c>
      <c r="B52" s="342" t="str">
        <f>VLOOKUP(A52,'LISTA DE OFERENTES'!$A$4:$B$90,2,FALSE)</f>
        <v>CONSORCIO SALÓN COMUNAL DGS810.</v>
      </c>
      <c r="C52" s="344" t="s">
        <v>269</v>
      </c>
      <c r="D52" s="97" t="s">
        <v>269</v>
      </c>
      <c r="E52" s="192" t="s">
        <v>269</v>
      </c>
      <c r="F52" s="361" t="s">
        <v>269</v>
      </c>
      <c r="G52" s="378" t="str">
        <f t="shared" si="0"/>
        <v>HABILITADO</v>
      </c>
      <c r="H52" s="381"/>
    </row>
    <row r="53" spans="1:8" x14ac:dyDescent="0.25">
      <c r="A53" s="350">
        <v>48</v>
      </c>
      <c r="B53" s="342" t="str">
        <f>VLOOKUP(A53,'LISTA DE OFERENTES'!$A$4:$B$90,2,FALSE)</f>
        <v>CONSORCIO BELÉN 25</v>
      </c>
      <c r="C53" s="344" t="s">
        <v>269</v>
      </c>
      <c r="D53" s="97" t="s">
        <v>269</v>
      </c>
      <c r="E53" s="192" t="s">
        <v>269</v>
      </c>
      <c r="F53" s="343" t="s">
        <v>269</v>
      </c>
      <c r="G53" s="378" t="str">
        <f t="shared" si="0"/>
        <v>HABILITADO</v>
      </c>
      <c r="H53" s="381"/>
    </row>
    <row r="54" spans="1:8" x14ac:dyDescent="0.25">
      <c r="A54" s="350">
        <v>49</v>
      </c>
      <c r="B54" s="342" t="str">
        <f>VLOOKUP(A54,'LISTA DE OFERENTES'!$A$4:$B$90,2,FALSE)</f>
        <v xml:space="preserve"> CONSORCIO URBANO GI</v>
      </c>
      <c r="C54" s="344" t="s">
        <v>269</v>
      </c>
      <c r="D54" s="97" t="s">
        <v>269</v>
      </c>
      <c r="E54" s="192" t="s">
        <v>269</v>
      </c>
      <c r="F54" s="343" t="s">
        <v>269</v>
      </c>
      <c r="G54" s="378" t="str">
        <f t="shared" si="0"/>
        <v>HABILITADO</v>
      </c>
      <c r="H54" s="381"/>
    </row>
    <row r="55" spans="1:8" x14ac:dyDescent="0.25">
      <c r="A55" s="350">
        <v>50</v>
      </c>
      <c r="B55" s="342" t="str">
        <f>VLOOKUP(A55,'LISTA DE OFERENTES'!$A$4:$B$90,2,FALSE)</f>
        <v>CONSORCIO INFRACOSTA 24</v>
      </c>
      <c r="C55" s="344" t="s">
        <v>269</v>
      </c>
      <c r="D55" s="97" t="s">
        <v>269</v>
      </c>
      <c r="E55" s="192" t="s">
        <v>269</v>
      </c>
      <c r="F55" s="343" t="s">
        <v>269</v>
      </c>
      <c r="G55" s="378" t="str">
        <f t="shared" si="0"/>
        <v>HABILITADO</v>
      </c>
      <c r="H55" s="381"/>
    </row>
    <row r="56" spans="1:8" x14ac:dyDescent="0.25">
      <c r="A56" s="350">
        <v>51</v>
      </c>
      <c r="B56" s="342" t="str">
        <f>VLOOKUP(A56,'LISTA DE OFERENTES'!$A$4:$B$90,2,FALSE)</f>
        <v>UNIOBRAS S.A.S</v>
      </c>
      <c r="C56" s="344" t="s">
        <v>269</v>
      </c>
      <c r="D56" s="97" t="s">
        <v>269</v>
      </c>
      <c r="E56" s="192" t="s">
        <v>269</v>
      </c>
      <c r="F56" s="361" t="s">
        <v>269</v>
      </c>
      <c r="G56" s="378" t="str">
        <f t="shared" si="0"/>
        <v>HABILITADO</v>
      </c>
      <c r="H56" s="381"/>
    </row>
    <row r="57" spans="1:8" x14ac:dyDescent="0.25">
      <c r="A57" s="350">
        <v>52</v>
      </c>
      <c r="B57" s="342" t="str">
        <f>VLOOKUP(A57,'LISTA DE OFERENTES'!$A$4:$B$90,2,FALSE)</f>
        <v xml:space="preserve">UNION TEMPORAL CONSTRUCCIONES C&amp;G. </v>
      </c>
      <c r="C57" s="344" t="s">
        <v>269</v>
      </c>
      <c r="D57" s="360" t="s">
        <v>269</v>
      </c>
      <c r="E57" s="360" t="s">
        <v>269</v>
      </c>
      <c r="F57" s="343" t="s">
        <v>269</v>
      </c>
      <c r="G57" s="378" t="str">
        <f t="shared" si="0"/>
        <v>HABILITADO</v>
      </c>
      <c r="H57" s="381"/>
    </row>
    <row r="58" spans="1:8" ht="75" x14ac:dyDescent="0.25">
      <c r="A58" s="350">
        <v>53</v>
      </c>
      <c r="B58" s="342" t="str">
        <f>VLOOKUP(A58,'LISTA DE OFERENTES'!$A$4:$B$90,2,FALSE)</f>
        <v xml:space="preserve"> CONSORCIO ADECUACIONES TREQSA. </v>
      </c>
      <c r="C58" s="344" t="s">
        <v>269</v>
      </c>
      <c r="D58" s="97" t="s">
        <v>269</v>
      </c>
      <c r="E58" s="250" t="s">
        <v>270</v>
      </c>
      <c r="F58" s="345" t="s">
        <v>270</v>
      </c>
      <c r="G58" s="378" t="s">
        <v>693</v>
      </c>
      <c r="H58" s="382" t="s">
        <v>694</v>
      </c>
    </row>
    <row r="59" spans="1:8" x14ac:dyDescent="0.25">
      <c r="A59" s="350">
        <v>54</v>
      </c>
      <c r="B59" s="342" t="str">
        <f>VLOOKUP(A59,'LISTA DE OFERENTES'!$A$4:$B$90,2,FALSE)</f>
        <v>GRUPO MSG S.A.S</v>
      </c>
      <c r="C59" s="344" t="s">
        <v>269</v>
      </c>
      <c r="D59" s="97" t="s">
        <v>269</v>
      </c>
      <c r="E59" s="360" t="s">
        <v>269</v>
      </c>
      <c r="F59" s="343" t="s">
        <v>269</v>
      </c>
      <c r="G59" s="378" t="str">
        <f t="shared" si="0"/>
        <v>HABILITADO</v>
      </c>
      <c r="H59" s="384"/>
    </row>
    <row r="60" spans="1:8" x14ac:dyDescent="0.25">
      <c r="A60" s="350">
        <v>55</v>
      </c>
      <c r="B60" s="342" t="str">
        <f>VLOOKUP(A60,'LISTA DE OFERENTES'!$A$4:$B$90,2,FALSE)</f>
        <v xml:space="preserve">GRUPO EMPRESARIAL INVERSIONES Y CONSTRUCCIONES COMPAÑÍA S.A.S INCO S.A.S </v>
      </c>
      <c r="C60" s="344" t="s">
        <v>269</v>
      </c>
      <c r="D60" s="97" t="s">
        <v>269</v>
      </c>
      <c r="E60" s="192" t="s">
        <v>269</v>
      </c>
      <c r="F60" s="343" t="s">
        <v>269</v>
      </c>
      <c r="G60" s="378" t="str">
        <f t="shared" si="0"/>
        <v>HABILITADO</v>
      </c>
      <c r="H60" s="381"/>
    </row>
    <row r="61" spans="1:8" x14ac:dyDescent="0.25">
      <c r="A61" s="350">
        <v>56</v>
      </c>
      <c r="B61" s="342" t="str">
        <f>VLOOKUP(A61,'LISTA DE OFERENTES'!$A$4:$B$90,2,FALSE)</f>
        <v>CONSORCIO OBRAS 2024</v>
      </c>
      <c r="C61" s="344" t="s">
        <v>269</v>
      </c>
      <c r="D61" s="360" t="s">
        <v>269</v>
      </c>
      <c r="E61" s="192" t="s">
        <v>269</v>
      </c>
      <c r="F61" s="361" t="s">
        <v>269</v>
      </c>
      <c r="G61" s="378" t="str">
        <f t="shared" si="0"/>
        <v>HABILITADO</v>
      </c>
      <c r="H61" s="381"/>
    </row>
    <row r="62" spans="1:8" ht="90" x14ac:dyDescent="0.25">
      <c r="A62" s="350">
        <v>57</v>
      </c>
      <c r="B62" s="342" t="str">
        <f>VLOOKUP(A62,'LISTA DE OFERENTES'!$A$4:$B$90,2,FALSE)</f>
        <v>CONSORCIO ADECUACIONES RED DISTRITAL 0108</v>
      </c>
      <c r="C62" s="344" t="s">
        <v>269</v>
      </c>
      <c r="D62" s="250" t="s">
        <v>270</v>
      </c>
      <c r="E62" s="250" t="s">
        <v>270</v>
      </c>
      <c r="F62" s="345" t="s">
        <v>270</v>
      </c>
      <c r="G62" s="378" t="s">
        <v>693</v>
      </c>
      <c r="H62" s="382" t="s">
        <v>695</v>
      </c>
    </row>
    <row r="63" spans="1:8" x14ac:dyDescent="0.25">
      <c r="A63" s="350">
        <v>58</v>
      </c>
      <c r="B63" s="342" t="str">
        <f>VLOOKUP(A63,'LISTA DE OFERENTES'!$A$4:$B$90,2,FALSE)</f>
        <v>INGENIRIA RH SAS</v>
      </c>
      <c r="C63" s="344" t="s">
        <v>269</v>
      </c>
      <c r="D63" s="97" t="s">
        <v>269</v>
      </c>
      <c r="E63" s="192" t="s">
        <v>269</v>
      </c>
      <c r="F63" s="343" t="s">
        <v>269</v>
      </c>
      <c r="G63" s="378" t="str">
        <f t="shared" si="0"/>
        <v>HABILITADO</v>
      </c>
      <c r="H63" s="381"/>
    </row>
    <row r="64" spans="1:8" x14ac:dyDescent="0.25">
      <c r="A64" s="350">
        <v>59</v>
      </c>
      <c r="B64" s="342" t="s">
        <v>248</v>
      </c>
      <c r="C64" s="344" t="s">
        <v>269</v>
      </c>
      <c r="D64" s="360" t="s">
        <v>269</v>
      </c>
      <c r="E64" s="192" t="s">
        <v>269</v>
      </c>
      <c r="F64" s="343" t="s">
        <v>269</v>
      </c>
      <c r="G64" s="378" t="str">
        <f t="shared" si="0"/>
        <v>HABILITADO</v>
      </c>
      <c r="H64" s="384"/>
    </row>
    <row r="65" spans="1:8" ht="90" x14ac:dyDescent="0.25">
      <c r="A65" s="350">
        <v>60</v>
      </c>
      <c r="B65" s="342" t="s">
        <v>252</v>
      </c>
      <c r="C65" s="344" t="s">
        <v>269</v>
      </c>
      <c r="D65" s="250" t="s">
        <v>270</v>
      </c>
      <c r="E65" s="192" t="s">
        <v>269</v>
      </c>
      <c r="F65" s="343" t="s">
        <v>269</v>
      </c>
      <c r="G65" s="378" t="s">
        <v>693</v>
      </c>
      <c r="H65" s="382" t="s">
        <v>695</v>
      </c>
    </row>
    <row r="66" spans="1:8" x14ac:dyDescent="0.25">
      <c r="A66" s="350">
        <v>61</v>
      </c>
      <c r="B66" s="342" t="s">
        <v>257</v>
      </c>
      <c r="C66" s="344" t="s">
        <v>269</v>
      </c>
      <c r="D66" s="97" t="s">
        <v>269</v>
      </c>
      <c r="E66" s="192" t="s">
        <v>269</v>
      </c>
      <c r="F66" s="361" t="s">
        <v>269</v>
      </c>
      <c r="G66" s="378" t="str">
        <f t="shared" si="0"/>
        <v>HABILITADO</v>
      </c>
      <c r="H66" s="384"/>
    </row>
    <row r="67" spans="1:8" ht="120" customHeight="1" x14ac:dyDescent="0.25">
      <c r="A67" s="350">
        <v>62</v>
      </c>
      <c r="B67" s="342" t="s">
        <v>260</v>
      </c>
      <c r="C67" s="344" t="s">
        <v>269</v>
      </c>
      <c r="D67" s="250" t="s">
        <v>270</v>
      </c>
      <c r="E67" s="192" t="s">
        <v>269</v>
      </c>
      <c r="F67" s="343" t="s">
        <v>269</v>
      </c>
      <c r="G67" s="378" t="s">
        <v>693</v>
      </c>
      <c r="H67" s="382" t="s">
        <v>695</v>
      </c>
    </row>
    <row r="68" spans="1:8" ht="133.5" customHeight="1" thickBot="1" x14ac:dyDescent="0.3">
      <c r="A68" s="351">
        <v>63</v>
      </c>
      <c r="B68" s="352" t="s">
        <v>264</v>
      </c>
      <c r="C68" s="358" t="s">
        <v>269</v>
      </c>
      <c r="D68" s="359" t="s">
        <v>270</v>
      </c>
      <c r="E68" s="346" t="s">
        <v>269</v>
      </c>
      <c r="F68" s="347" t="s">
        <v>269</v>
      </c>
      <c r="G68" s="378" t="s">
        <v>693</v>
      </c>
      <c r="H68" s="385" t="s">
        <v>695</v>
      </c>
    </row>
  </sheetData>
  <sheetProtection algorithmName="SHA-512" hashValue="6N/4N8cj2YdxQGBSr//DvtyhWz6WxNAelGJiAkoqYaPub+8C6/idFZ/JKYMwHlP/hcHOKN/zDhU4PPqeeQe7gQ==" saltValue="7eXqJtaeVBiP2xN5CZfbPw==" spinCount="100000" sheet="1" objects="1" scenarios="1"/>
  <autoFilter ref="A5:H68" xr:uid="{00000000-0001-0000-0400-000000000000}"/>
  <dataConsolidate/>
  <mergeCells count="3">
    <mergeCell ref="A1:H1"/>
    <mergeCell ref="A2:H2"/>
    <mergeCell ref="A3:H3"/>
  </mergeCells>
  <conditionalFormatting sqref="A6:F68">
    <cfRule type="containsText" dxfId="31" priority="21" operator="containsText" text="NO HABILITADO">
      <formula>NOT(ISERROR(SEARCH("NO HABILITADO",A6)))</formula>
    </cfRule>
    <cfRule type="containsText" dxfId="30" priority="22" operator="containsText" text="HABILITADO">
      <formula>NOT(ISERROR(SEARCH("HABILITADO",A6)))</formula>
    </cfRule>
    <cfRule type="containsText" dxfId="29" priority="23" operator="containsText" text="NO CUMPLE">
      <formula>NOT(ISERROR(SEARCH("NO CUMPLE",A6)))</formula>
    </cfRule>
    <cfRule type="containsText" dxfId="28" priority="24" operator="containsText" text="CUMPLE">
      <formula>NOT(ISERROR(SEARCH("CUMPLE",A6)))</formula>
    </cfRule>
  </conditionalFormatting>
  <conditionalFormatting sqref="A1:XFD5 G6:XFD33 I34:XFD43 G34:G47 H44:XFD47 G59 I59:XFD59 G60:XFD60 G61:G68 I64:XFD68 A69:XFD1048576">
    <cfRule type="containsText" dxfId="27" priority="45" operator="containsText" text="NO HABILITADO">
      <formula>NOT(ISERROR(SEARCH("NO HABILITADO",A1)))</formula>
    </cfRule>
    <cfRule type="containsText" dxfId="26" priority="46" operator="containsText" text="HABILITADO">
      <formula>NOT(ISERROR(SEARCH("HABILITADO",A1)))</formula>
    </cfRule>
    <cfRule type="containsText" dxfId="25" priority="47" operator="containsText" text="NO CUMPLE">
      <formula>NOT(ISERROR(SEARCH("NO CUMPLE",A1)))</formula>
    </cfRule>
    <cfRule type="containsText" dxfId="24" priority="48" operator="containsText" text="CUMPLE">
      <formula>NOT(ISERROR(SEARCH("CUMPLE",A1)))</formula>
    </cfRule>
  </conditionalFormatting>
  <conditionalFormatting sqref="G48:XFD58">
    <cfRule type="containsText" dxfId="23" priority="13" operator="containsText" text="NO HABILITADO">
      <formula>NOT(ISERROR(SEARCH("NO HABILITADO",G48)))</formula>
    </cfRule>
    <cfRule type="containsText" dxfId="22" priority="14" operator="containsText" text="HABILITADO">
      <formula>NOT(ISERROR(SEARCH("HABILITADO",G48)))</formula>
    </cfRule>
    <cfRule type="containsText" dxfId="21" priority="15" operator="containsText" text="NO CUMPLE">
      <formula>NOT(ISERROR(SEARCH("NO CUMPLE",G48)))</formula>
    </cfRule>
    <cfRule type="containsText" dxfId="20" priority="16" operator="containsText" text="CUMPLE">
      <formula>NOT(ISERROR(SEARCH("CUMPLE",G48)))</formula>
    </cfRule>
  </conditionalFormatting>
  <conditionalFormatting sqref="H41">
    <cfRule type="containsText" dxfId="19" priority="17" operator="containsText" text="NO HABILITADO">
      <formula>NOT(ISERROR(SEARCH("NO HABILITADO",H41)))</formula>
    </cfRule>
    <cfRule type="containsText" dxfId="18" priority="18" operator="containsText" text="HABILITADO">
      <formula>NOT(ISERROR(SEARCH("HABILITADO",H41)))</formula>
    </cfRule>
    <cfRule type="containsText" dxfId="17" priority="19" operator="containsText" text="NO CUMPLE">
      <formula>NOT(ISERROR(SEARCH("NO CUMPLE",H41)))</formula>
    </cfRule>
    <cfRule type="containsText" dxfId="16" priority="20" operator="containsText" text="CUMPLE">
      <formula>NOT(ISERROR(SEARCH("CUMPLE",H41)))</formula>
    </cfRule>
  </conditionalFormatting>
  <conditionalFormatting sqref="H65">
    <cfRule type="containsText" dxfId="15" priority="5" operator="containsText" text="NO HABILITADO">
      <formula>NOT(ISERROR(SEARCH("NO HABILITADO",H65)))</formula>
    </cfRule>
    <cfRule type="containsText" dxfId="14" priority="6" operator="containsText" text="HABILITADO">
      <formula>NOT(ISERROR(SEARCH("HABILITADO",H65)))</formula>
    </cfRule>
    <cfRule type="containsText" dxfId="13" priority="7" operator="containsText" text="NO CUMPLE">
      <formula>NOT(ISERROR(SEARCH("NO CUMPLE",H65)))</formula>
    </cfRule>
    <cfRule type="containsText" dxfId="12" priority="8" operator="containsText" text="CUMPLE">
      <formula>NOT(ISERROR(SEARCH("CUMPLE",H65)))</formula>
    </cfRule>
  </conditionalFormatting>
  <conditionalFormatting sqref="H67:H68">
    <cfRule type="containsText" dxfId="11" priority="1" operator="containsText" text="NO HABILITADO">
      <formula>NOT(ISERROR(SEARCH("NO HABILITADO",H67)))</formula>
    </cfRule>
    <cfRule type="containsText" dxfId="10" priority="2" operator="containsText" text="HABILITADO">
      <formula>NOT(ISERROR(SEARCH("HABILITADO",H67)))</formula>
    </cfRule>
    <cfRule type="containsText" dxfId="9" priority="3" operator="containsText" text="NO CUMPLE">
      <formula>NOT(ISERROR(SEARCH("NO CUMPLE",H67)))</formula>
    </cfRule>
    <cfRule type="containsText" dxfId="8" priority="4" operator="containsText" text="CUMPLE">
      <formula>NOT(ISERROR(SEARCH("CUMPLE",H67)))</formula>
    </cfRule>
  </conditionalFormatting>
  <conditionalFormatting sqref="H61:XFD63">
    <cfRule type="containsText" dxfId="7" priority="9" operator="containsText" text="NO HABILITADO">
      <formula>NOT(ISERROR(SEARCH("NO HABILITADO",H61)))</formula>
    </cfRule>
    <cfRule type="containsText" dxfId="6" priority="10" operator="containsText" text="HABILITADO">
      <formula>NOT(ISERROR(SEARCH("HABILITADO",H61)))</formula>
    </cfRule>
    <cfRule type="containsText" dxfId="5" priority="11" operator="containsText" text="NO CUMPLE">
      <formula>NOT(ISERROR(SEARCH("NO CUMPLE",H61)))</formula>
    </cfRule>
    <cfRule type="containsText" dxfId="4" priority="12" operator="containsText" text="CUMPLE">
      <formula>NOT(ISERROR(SEARCH("CUMPLE",H61)))</formula>
    </cfRule>
  </conditionalFormatting>
  <pageMargins left="0.7" right="0.7" top="0.75" bottom="0.75" header="0.3" footer="0.3"/>
  <pageSetup scale="24" firstPageNumber="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70C0"/>
  </sheetPr>
  <dimension ref="A1:C69"/>
  <sheetViews>
    <sheetView view="pageBreakPreview" zoomScale="60" zoomScaleNormal="70" workbookViewId="0">
      <selection activeCell="A3" sqref="A3:C3"/>
    </sheetView>
  </sheetViews>
  <sheetFormatPr baseColWidth="10" defaultColWidth="9.140625" defaultRowHeight="15" x14ac:dyDescent="0.25"/>
  <cols>
    <col min="1" max="1" width="4.85546875" style="10" bestFit="1" customWidth="1"/>
    <col min="2" max="2" width="77.28515625" style="33" bestFit="1" customWidth="1"/>
    <col min="3" max="3" width="83.28515625" style="10" customWidth="1"/>
    <col min="4" max="4" width="9.140625" style="10"/>
    <col min="5" max="5" width="49" style="10" customWidth="1"/>
    <col min="6" max="6" width="18.42578125" style="10" customWidth="1"/>
    <col min="7" max="16384" width="9.140625" style="10"/>
  </cols>
  <sheetData>
    <row r="1" spans="1:3" ht="31.5" customHeight="1" x14ac:dyDescent="0.25">
      <c r="A1" s="653" t="s">
        <v>0</v>
      </c>
      <c r="B1" s="653"/>
      <c r="C1" s="653"/>
    </row>
    <row r="2" spans="1:3" ht="31.5" customHeight="1" x14ac:dyDescent="0.25">
      <c r="A2" s="653" t="s">
        <v>1</v>
      </c>
      <c r="B2" s="653"/>
      <c r="C2" s="653"/>
    </row>
    <row r="3" spans="1:3" ht="75" customHeight="1" x14ac:dyDescent="0.25">
      <c r="A3" s="654" t="s">
        <v>636</v>
      </c>
      <c r="B3" s="654"/>
      <c r="C3" s="654"/>
    </row>
    <row r="4" spans="1:3" ht="14.1" customHeight="1" x14ac:dyDescent="0.25">
      <c r="A4" s="37"/>
      <c r="B4" s="72"/>
      <c r="C4" s="73"/>
    </row>
    <row r="5" spans="1:3" ht="45.75" customHeight="1" x14ac:dyDescent="0.25">
      <c r="A5" s="37"/>
      <c r="B5" s="377" t="s">
        <v>644</v>
      </c>
      <c r="C5" s="377" t="s">
        <v>645</v>
      </c>
    </row>
    <row r="6" spans="1:3" ht="18.75" x14ac:dyDescent="0.25">
      <c r="A6" s="74">
        <v>1</v>
      </c>
      <c r="B6" s="144" t="str">
        <f>VLOOKUP(A6,'LISTA DE OFERENTES'!$A$4:$C$66,2,FALSE)</f>
        <v>CONSORCIO OASIS.</v>
      </c>
      <c r="C6" s="145" t="s">
        <v>646</v>
      </c>
    </row>
    <row r="7" spans="1:3" ht="18.75" x14ac:dyDescent="0.25">
      <c r="A7" s="74">
        <v>2</v>
      </c>
      <c r="B7" s="144" t="str">
        <f>VLOOKUP(A7,'LISTA DE OFERENTES'!$A$4:$C$66,2,FALSE)</f>
        <v>CONSTRUCTORA DE INFRAESTRUCTURA COLOMBIANA COINCO S.A.S.</v>
      </c>
      <c r="C7" s="145" t="s">
        <v>646</v>
      </c>
    </row>
    <row r="8" spans="1:3" ht="18.75" x14ac:dyDescent="0.25">
      <c r="A8" s="74">
        <v>3</v>
      </c>
      <c r="B8" s="144" t="str">
        <f>VLOOKUP(A8,'LISTA DE OFERENTES'!$A$4:$C$66,2,FALSE)</f>
        <v>CONSORCIO SALONES CR 2024.</v>
      </c>
      <c r="C8" s="145" t="s">
        <v>646</v>
      </c>
    </row>
    <row r="9" spans="1:3" ht="18.75" x14ac:dyDescent="0.25">
      <c r="A9" s="74">
        <v>4</v>
      </c>
      <c r="B9" s="144" t="str">
        <f>VLOOKUP(A9,'LISTA DE OFERENTES'!$A$4:$C$66,2,FALSE)</f>
        <v>CONSORCIO SALONES - ARM- 2024</v>
      </c>
      <c r="C9" s="145" t="s">
        <v>646</v>
      </c>
    </row>
    <row r="10" spans="1:3" ht="18.75" x14ac:dyDescent="0.25">
      <c r="A10" s="74">
        <v>5</v>
      </c>
      <c r="B10" s="144" t="str">
        <f>VLOOKUP(A10,'LISTA DE OFERENTES'!$A$4:$C$66,2,FALSE)</f>
        <v>C.B.C INGENIERÍA CIVIL Y MANTENIMIENTO SAS</v>
      </c>
      <c r="C10" s="145" t="s">
        <v>646</v>
      </c>
    </row>
    <row r="11" spans="1:3" ht="18.75" x14ac:dyDescent="0.25">
      <c r="A11" s="74">
        <v>6</v>
      </c>
      <c r="B11" s="144" t="str">
        <f>VLOOKUP(A11,'LISTA DE OFERENTES'!$A$4:$C$66,2,FALSE)</f>
        <v>CONSORCIO SALONES ENGATIVA HGR</v>
      </c>
      <c r="C11" s="145" t="s">
        <v>646</v>
      </c>
    </row>
    <row r="12" spans="1:3" ht="18.75" x14ac:dyDescent="0.25">
      <c r="A12" s="74">
        <v>7</v>
      </c>
      <c r="B12" s="144" t="str">
        <f>VLOOKUP(A12,'LISTA DE OFERENTES'!$A$4:$C$66,2,FALSE)</f>
        <v>UNION TEMPORAL HCE SALONES COMUNALES</v>
      </c>
      <c r="C12" s="145" t="s">
        <v>646</v>
      </c>
    </row>
    <row r="13" spans="1:3" ht="18.75" x14ac:dyDescent="0.25">
      <c r="A13" s="74">
        <v>8</v>
      </c>
      <c r="B13" s="144" t="str">
        <f>VLOOKUP(A13,'LISTA DE OFERENTES'!$A$4:$C$66,2,FALSE)</f>
        <v>ARMELCO SAS</v>
      </c>
      <c r="C13" s="145" t="s">
        <v>646</v>
      </c>
    </row>
    <row r="14" spans="1:3" ht="18.75" x14ac:dyDescent="0.25">
      <c r="A14" s="74">
        <v>9</v>
      </c>
      <c r="B14" s="144" t="str">
        <f>VLOOKUP(A14,'LISTA DE OFERENTES'!$A$4:$C$66,2,FALSE)</f>
        <v>CONSORCIO SANTA MARTA 03</v>
      </c>
      <c r="C14" s="145" t="s">
        <v>646</v>
      </c>
    </row>
    <row r="15" spans="1:3" ht="18.75" x14ac:dyDescent="0.25">
      <c r="A15" s="74">
        <v>10</v>
      </c>
      <c r="B15" s="144" t="str">
        <f>VLOOKUP(A15,'LISTA DE OFERENTES'!$A$4:$C$66,2,FALSE)</f>
        <v>CONSORCIO CONSTRUCTORES DEL OCCIDENTE</v>
      </c>
      <c r="C15" s="145" t="s">
        <v>646</v>
      </c>
    </row>
    <row r="16" spans="1:3" ht="18.75" x14ac:dyDescent="0.25">
      <c r="A16" s="74">
        <v>11</v>
      </c>
      <c r="B16" s="144" t="str">
        <f>VLOOKUP(A16,'LISTA DE OFERENTES'!$A$4:$C$66,2,FALSE)</f>
        <v>VISUAR S.A.S</v>
      </c>
      <c r="C16" s="145" t="s">
        <v>646</v>
      </c>
    </row>
    <row r="17" spans="1:3" ht="18.75" x14ac:dyDescent="0.25">
      <c r="A17" s="74">
        <v>12</v>
      </c>
      <c r="B17" s="144" t="str">
        <f>VLOOKUP(A17,'LISTA DE OFERENTES'!$A$4:$C$66,2,FALSE)</f>
        <v>CONSORCIO MANTENIMIENTO A&amp;S</v>
      </c>
      <c r="C17" s="145" t="s">
        <v>646</v>
      </c>
    </row>
    <row r="18" spans="1:3" ht="18.75" x14ac:dyDescent="0.25">
      <c r="A18" s="74">
        <v>13</v>
      </c>
      <c r="B18" s="144" t="str">
        <f>VLOOKUP(A18,'LISTA DE OFERENTES'!$A$4:$C$66,2,FALSE)</f>
        <v>CONSORCIO RDB</v>
      </c>
      <c r="C18" s="145" t="s">
        <v>646</v>
      </c>
    </row>
    <row r="19" spans="1:3" ht="18.75" x14ac:dyDescent="0.25">
      <c r="A19" s="74">
        <v>14</v>
      </c>
      <c r="B19" s="144" t="str">
        <f>VLOOKUP(A19,'LISTA DE OFERENTES'!$A$4:$C$66,2,FALSE)</f>
        <v>RCC INGENIERÍA Y PROYECTOS S.A.S.</v>
      </c>
      <c r="C19" s="145" t="s">
        <v>646</v>
      </c>
    </row>
    <row r="20" spans="1:3" ht="18.75" x14ac:dyDescent="0.25">
      <c r="A20" s="74">
        <v>15</v>
      </c>
      <c r="B20" s="144" t="str">
        <f>VLOOKUP(A20,'LISTA DE OFERENTES'!$A$4:$C$66,2,FALSE)</f>
        <v>CONSORCIO SALCO 13</v>
      </c>
      <c r="C20" s="145" t="s">
        <v>646</v>
      </c>
    </row>
    <row r="21" spans="1:3" ht="18.75" x14ac:dyDescent="0.25">
      <c r="A21" s="74">
        <v>16</v>
      </c>
      <c r="B21" s="144" t="str">
        <f>VLOOKUP(A21,'LISTA DE OFERENTES'!$A$4:$C$66,2,FALSE)</f>
        <v>CONSORCIO WAS</v>
      </c>
      <c r="C21" s="145" t="s">
        <v>646</v>
      </c>
    </row>
    <row r="22" spans="1:3" ht="18.75" x14ac:dyDescent="0.25">
      <c r="A22" s="74">
        <v>17</v>
      </c>
      <c r="B22" s="144" t="str">
        <f>VLOOKUP(A22,'LISTA DE OFERENTES'!$A$4:$C$66,2,FALSE)</f>
        <v>CONSORCIO CONSTRUOPUS ENGATIVA</v>
      </c>
      <c r="C22" s="145" t="s">
        <v>646</v>
      </c>
    </row>
    <row r="23" spans="1:3" ht="18.75" x14ac:dyDescent="0.25">
      <c r="A23" s="74">
        <v>18</v>
      </c>
      <c r="B23" s="144" t="str">
        <f>VLOOKUP(A23,'LISTA DE OFERENTES'!$A$4:$C$66,2,FALSE)</f>
        <v>CONSORCIO ZF 1</v>
      </c>
      <c r="C23" s="145" t="s">
        <v>646</v>
      </c>
    </row>
    <row r="24" spans="1:3" ht="18.75" x14ac:dyDescent="0.25">
      <c r="A24" s="74">
        <v>19</v>
      </c>
      <c r="B24" s="144" t="str">
        <f>VLOOKUP(A24,'LISTA DE OFERENTES'!$A$4:$C$66,2,FALSE)</f>
        <v>CONSORCIO GMAC</v>
      </c>
      <c r="C24" s="145" t="s">
        <v>646</v>
      </c>
    </row>
    <row r="25" spans="1:3" ht="18.75" x14ac:dyDescent="0.25">
      <c r="A25" s="74">
        <v>20</v>
      </c>
      <c r="B25" s="144" t="str">
        <f>VLOOKUP(A25,'LISTA DE OFERENTES'!$A$4:$C$66,2,FALSE)</f>
        <v>CONSORCIO ISAJU</v>
      </c>
      <c r="C25" s="145" t="s">
        <v>646</v>
      </c>
    </row>
    <row r="26" spans="1:3" ht="18.75" x14ac:dyDescent="0.25">
      <c r="A26" s="74">
        <v>21</v>
      </c>
      <c r="B26" s="144" t="str">
        <f>VLOOKUP(A26,'LISTA DE OFERENTES'!$A$4:$C$66,2,FALSE)</f>
        <v>CONSORCIO OBRAS CIVILES MEQ</v>
      </c>
      <c r="C26" s="145" t="s">
        <v>646</v>
      </c>
    </row>
    <row r="27" spans="1:3" ht="18.75" x14ac:dyDescent="0.25">
      <c r="A27" s="74">
        <v>22</v>
      </c>
      <c r="B27" s="144" t="str">
        <f>VLOOKUP(A27,'LISTA DE OFERENTES'!$A$4:$C$66,2,FALSE)</f>
        <v>CONSORCIO CONSTRUCTOR AND</v>
      </c>
      <c r="C27" s="145" t="s">
        <v>646</v>
      </c>
    </row>
    <row r="28" spans="1:3" ht="18.75" x14ac:dyDescent="0.25">
      <c r="A28" s="74">
        <v>23</v>
      </c>
      <c r="B28" s="144" t="str">
        <f>VLOOKUP(A28,'LISTA DE OFERENTES'!$A$4:$C$66,2,FALSE)</f>
        <v xml:space="preserve"> CONSORCIO ENGATIVÁ 2025</v>
      </c>
      <c r="C28" s="145" t="s">
        <v>646</v>
      </c>
    </row>
    <row r="29" spans="1:3" ht="18.75" x14ac:dyDescent="0.25">
      <c r="A29" s="74">
        <v>24</v>
      </c>
      <c r="B29" s="144" t="str">
        <f>VLOOKUP(A29,'LISTA DE OFERENTES'!$A$4:$C$66,2,FALSE)</f>
        <v>CONSORCIO SANTA LUCIA</v>
      </c>
      <c r="C29" s="145" t="s">
        <v>646</v>
      </c>
    </row>
    <row r="30" spans="1:3" ht="18.75" x14ac:dyDescent="0.25">
      <c r="A30" s="74">
        <v>25</v>
      </c>
      <c r="B30" s="144" t="str">
        <f>VLOOKUP(A30,'LISTA DE OFERENTES'!$A$4:$C$66,2,FALSE)</f>
        <v>CONSORCIO BOGOTÁ GG</v>
      </c>
      <c r="C30" s="145" t="s">
        <v>646</v>
      </c>
    </row>
    <row r="31" spans="1:3" ht="18.75" x14ac:dyDescent="0.25">
      <c r="A31" s="74">
        <v>26</v>
      </c>
      <c r="B31" s="144" t="str">
        <f>VLOOKUP(A31,'LISTA DE OFERENTES'!$A$4:$C$66,2,FALSE)</f>
        <v>CONSORCIO COMUNAL OLG</v>
      </c>
      <c r="C31" s="146" t="s">
        <v>646</v>
      </c>
    </row>
    <row r="32" spans="1:3" ht="18.75" x14ac:dyDescent="0.25">
      <c r="A32" s="74">
        <v>27</v>
      </c>
      <c r="B32" s="144" t="str">
        <f>VLOOKUP(A32,'LISTA DE OFERENTES'!$A$4:$C$66,2,FALSE)</f>
        <v>CONSORCIO INTELPOLO Z10</v>
      </c>
      <c r="C32" s="145" t="s">
        <v>646</v>
      </c>
    </row>
    <row r="33" spans="1:3" ht="18.75" x14ac:dyDescent="0.25">
      <c r="A33" s="74">
        <v>28</v>
      </c>
      <c r="B33" s="144" t="str">
        <f>VLOOKUP(A33,'LISTA DE OFERENTES'!$A$4:$C$66,2,FALSE)</f>
        <v>IG INGENIEROS Y ARQUITECTOS S.A.S.</v>
      </c>
      <c r="C33" s="145" t="s">
        <v>646</v>
      </c>
    </row>
    <row r="34" spans="1:3" ht="18.75" x14ac:dyDescent="0.25">
      <c r="A34" s="74">
        <v>29</v>
      </c>
      <c r="B34" s="144" t="str">
        <f>VLOOKUP(A34,'LISTA DE OFERENTES'!$A$4:$C$66,2,FALSE)</f>
        <v>PUERTA DEL SOL</v>
      </c>
      <c r="C34" s="145" t="s">
        <v>646</v>
      </c>
    </row>
    <row r="35" spans="1:3" ht="18.75" x14ac:dyDescent="0.25">
      <c r="A35" s="74">
        <v>30</v>
      </c>
      <c r="B35" s="144" t="str">
        <f>VLOOKUP(A35,'LISTA DE OFERENTES'!$A$4:$C$66,2,FALSE)</f>
        <v>CONSORCIO TANGO</v>
      </c>
      <c r="C35" s="145" t="s">
        <v>646</v>
      </c>
    </row>
    <row r="36" spans="1:3" ht="18.75" x14ac:dyDescent="0.25">
      <c r="A36" s="74">
        <v>31</v>
      </c>
      <c r="B36" s="144" t="str">
        <f>VLOOKUP(A36,'LISTA DE OFERENTES'!$A$4:$C$66,2,FALSE)</f>
        <v>CONSORCIO COMUNALES 2025</v>
      </c>
      <c r="C36" s="145" t="s">
        <v>646</v>
      </c>
    </row>
    <row r="37" spans="1:3" ht="18.75" x14ac:dyDescent="0.25">
      <c r="A37" s="74">
        <v>32</v>
      </c>
      <c r="B37" s="144" t="str">
        <f>VLOOKUP(A37,'LISTA DE OFERENTES'!$A$4:$C$66,2,FALSE)</f>
        <v>UNION TEMPORAL MANTENIMIENTO</v>
      </c>
      <c r="C37" s="145" t="s">
        <v>646</v>
      </c>
    </row>
    <row r="38" spans="1:3" ht="18.75" x14ac:dyDescent="0.25">
      <c r="A38" s="74">
        <v>33</v>
      </c>
      <c r="B38" s="144" t="str">
        <f>VLOOKUP(A38,'LISTA DE OFERENTES'!$A$4:$C$66,2,FALSE)</f>
        <v>CONSORCIO COIDEAR</v>
      </c>
      <c r="C38" s="145" t="s">
        <v>646</v>
      </c>
    </row>
    <row r="39" spans="1:3" ht="18.75" x14ac:dyDescent="0.25">
      <c r="A39" s="74">
        <v>34</v>
      </c>
      <c r="B39" s="144" t="str">
        <f>VLOOKUP(A39,'LISTA DE OFERENTES'!$A$4:$C$66,2,FALSE)</f>
        <v>CONSTRUCTORA GED S.A.S</v>
      </c>
      <c r="C39" s="145" t="s">
        <v>646</v>
      </c>
    </row>
    <row r="40" spans="1:3" ht="18.75" x14ac:dyDescent="0.25">
      <c r="A40" s="74">
        <v>35</v>
      </c>
      <c r="B40" s="144" t="str">
        <f>VLOOKUP(A40,'LISTA DE OFERENTES'!$A$4:$C$66,2,FALSE)</f>
        <v>CONSORCIO POWER</v>
      </c>
      <c r="C40" s="145" t="s">
        <v>646</v>
      </c>
    </row>
    <row r="41" spans="1:3" ht="18.75" x14ac:dyDescent="0.25">
      <c r="A41" s="74">
        <v>36</v>
      </c>
      <c r="B41" s="144" t="str">
        <f>VLOOKUP(A41,'LISTA DE OFERENTES'!$A$4:$C$66,2,FALSE)</f>
        <v>CONSORCIO GR 2024</v>
      </c>
      <c r="C41" s="145" t="s">
        <v>646</v>
      </c>
    </row>
    <row r="42" spans="1:3" ht="18.75" x14ac:dyDescent="0.25">
      <c r="A42" s="74">
        <v>37</v>
      </c>
      <c r="B42" s="144" t="str">
        <f>VLOOKUP(A42,'LISTA DE OFERENTES'!$A$4:$C$66,2,FALSE)</f>
        <v>CONSORCIO SAN ANTONIO</v>
      </c>
      <c r="C42" s="145" t="s">
        <v>646</v>
      </c>
    </row>
    <row r="43" spans="1:3" ht="18.75" x14ac:dyDescent="0.25">
      <c r="A43" s="74">
        <v>38</v>
      </c>
      <c r="B43" s="144" t="str">
        <f>VLOOKUP(A43,'LISTA DE OFERENTES'!$A$4:$C$66,2,FALSE)</f>
        <v>CONSORCIO SAN BENITO</v>
      </c>
      <c r="C43" s="145" t="s">
        <v>646</v>
      </c>
    </row>
    <row r="44" spans="1:3" ht="18.75" x14ac:dyDescent="0.25">
      <c r="A44" s="74">
        <v>39</v>
      </c>
      <c r="B44" s="144" t="str">
        <f>VLOOKUP(A44,'LISTA DE OFERENTES'!$A$4:$C$66,2,FALSE)</f>
        <v>CONSORCIO URIEL</v>
      </c>
      <c r="C44" s="145" t="s">
        <v>646</v>
      </c>
    </row>
    <row r="45" spans="1:3" ht="18.75" x14ac:dyDescent="0.25">
      <c r="A45" s="74">
        <v>40</v>
      </c>
      <c r="B45" s="144" t="str">
        <f>VLOOKUP(A45,'LISTA DE OFERENTES'!$A$4:$C$66,2,FALSE)</f>
        <v>UNION TEMPORAL PROCIMAB</v>
      </c>
      <c r="C45" s="145" t="s">
        <v>646</v>
      </c>
    </row>
    <row r="46" spans="1:3" ht="18.75" x14ac:dyDescent="0.25">
      <c r="A46" s="74">
        <v>41</v>
      </c>
      <c r="B46" s="144" t="str">
        <f>VLOOKUP(A46,'LISTA DE OFERENTES'!$A$4:$C$66,2,FALSE)</f>
        <v>CONSORCIO SALONES-5G.</v>
      </c>
      <c r="C46" s="145" t="s">
        <v>646</v>
      </c>
    </row>
    <row r="47" spans="1:3" ht="18.75" x14ac:dyDescent="0.25">
      <c r="A47" s="74">
        <v>42</v>
      </c>
      <c r="B47" s="144" t="str">
        <f>VLOOKUP(A47,'LISTA DE OFERENTES'!$A$4:$C$66,2,FALSE)</f>
        <v>CONSORCIO INFRAESTRUCTURA ENGATIVA</v>
      </c>
      <c r="C47" s="145" t="s">
        <v>646</v>
      </c>
    </row>
    <row r="48" spans="1:3" ht="18.75" x14ac:dyDescent="0.25">
      <c r="A48" s="74">
        <v>43</v>
      </c>
      <c r="B48" s="144" t="str">
        <f>VLOOKUP(A48,'LISTA DE OFERENTES'!$A$4:$C$66,2,FALSE)</f>
        <v>PROINCO INGENIERIA S.A.S.</v>
      </c>
      <c r="C48" s="145" t="s">
        <v>646</v>
      </c>
    </row>
    <row r="49" spans="1:3" ht="18.75" x14ac:dyDescent="0.25">
      <c r="A49" s="74">
        <v>44</v>
      </c>
      <c r="B49" s="144" t="str">
        <f>VLOOKUP(A49,'LISTA DE OFERENTES'!$A$4:$C$66,2,FALSE)</f>
        <v>CONSORCIO PROMYM-KA</v>
      </c>
      <c r="C49" s="145" t="s">
        <v>646</v>
      </c>
    </row>
    <row r="50" spans="1:3" ht="18.75" x14ac:dyDescent="0.25">
      <c r="A50" s="74">
        <v>45</v>
      </c>
      <c r="B50" s="144" t="str">
        <f>VLOOKUP(A50,'LISTA DE OFERENTES'!$A$4:$C$66,2,FALSE)</f>
        <v>CONSORCIO GUATAPURI</v>
      </c>
      <c r="C50" s="145" t="s">
        <v>646</v>
      </c>
    </row>
    <row r="51" spans="1:3" ht="18.75" x14ac:dyDescent="0.25">
      <c r="A51" s="74">
        <v>46</v>
      </c>
      <c r="B51" s="144" t="str">
        <f>VLOOKUP(A51,'LISTA DE OFERENTES'!$A$4:$C$66,2,FALSE)</f>
        <v>CONSORCIO E&amp;E ENGATIVA 2025</v>
      </c>
      <c r="C51" s="145" t="s">
        <v>646</v>
      </c>
    </row>
    <row r="52" spans="1:3" ht="18.75" x14ac:dyDescent="0.25">
      <c r="A52" s="74">
        <v>47</v>
      </c>
      <c r="B52" s="144" t="str">
        <f>VLOOKUP(A52,'LISTA DE OFERENTES'!$A$4:$C$66,2,FALSE)</f>
        <v>CONSORCIO SALÓN COMUNAL DGS810.</v>
      </c>
      <c r="C52" s="145" t="s">
        <v>646</v>
      </c>
    </row>
    <row r="53" spans="1:3" ht="18.75" x14ac:dyDescent="0.25">
      <c r="A53" s="74">
        <v>48</v>
      </c>
      <c r="B53" s="144" t="str">
        <f>VLOOKUP(A53,'LISTA DE OFERENTES'!$A$4:$C$66,2,FALSE)</f>
        <v>CONSORCIO BELÉN 25</v>
      </c>
      <c r="C53" s="145" t="s">
        <v>646</v>
      </c>
    </row>
    <row r="54" spans="1:3" ht="18.75" x14ac:dyDescent="0.25">
      <c r="A54" s="74">
        <v>49</v>
      </c>
      <c r="B54" s="144" t="str">
        <f>VLOOKUP(A54,'LISTA DE OFERENTES'!$A$4:$C$66,2,FALSE)</f>
        <v xml:space="preserve"> CONSORCIO URBANO GI</v>
      </c>
      <c r="C54" s="145" t="s">
        <v>646</v>
      </c>
    </row>
    <row r="55" spans="1:3" ht="18.75" x14ac:dyDescent="0.25">
      <c r="A55" s="74">
        <v>50</v>
      </c>
      <c r="B55" s="144" t="str">
        <f>VLOOKUP(A55,'LISTA DE OFERENTES'!$A$4:$C$66,2,FALSE)</f>
        <v>CONSORCIO INFRACOSTA 24</v>
      </c>
      <c r="C55" s="145" t="s">
        <v>646</v>
      </c>
    </row>
    <row r="56" spans="1:3" ht="18.75" x14ac:dyDescent="0.25">
      <c r="A56" s="74">
        <v>51</v>
      </c>
      <c r="B56" s="144" t="str">
        <f>VLOOKUP(A56,'LISTA DE OFERENTES'!$A$4:$C$66,2,FALSE)</f>
        <v>UNIOBRAS S.A.S</v>
      </c>
      <c r="C56" s="145" t="s">
        <v>646</v>
      </c>
    </row>
    <row r="57" spans="1:3" ht="18.75" x14ac:dyDescent="0.25">
      <c r="A57" s="74">
        <v>52</v>
      </c>
      <c r="B57" s="144" t="str">
        <f>VLOOKUP(A57,'LISTA DE OFERENTES'!$A$4:$C$66,2,FALSE)</f>
        <v xml:space="preserve">UNION TEMPORAL CONSTRUCCIONES C&amp;G. </v>
      </c>
      <c r="C57" s="145" t="s">
        <v>646</v>
      </c>
    </row>
    <row r="58" spans="1:3" ht="18.75" x14ac:dyDescent="0.25">
      <c r="A58" s="74">
        <v>53</v>
      </c>
      <c r="B58" s="144" t="str">
        <f>VLOOKUP(A58,'LISTA DE OFERENTES'!$A$4:$C$66,2,FALSE)</f>
        <v xml:space="preserve"> CONSORCIO ADECUACIONES TREQSA. </v>
      </c>
      <c r="C58" s="145" t="s">
        <v>646</v>
      </c>
    </row>
    <row r="59" spans="1:3" ht="18.75" x14ac:dyDescent="0.25">
      <c r="A59" s="74">
        <v>54</v>
      </c>
      <c r="B59" s="144" t="str">
        <f>VLOOKUP(A59,'LISTA DE OFERENTES'!$A$4:$C$66,2,FALSE)</f>
        <v>GRUPO MSG S.A.S</v>
      </c>
      <c r="C59" s="145" t="s">
        <v>646</v>
      </c>
    </row>
    <row r="60" spans="1:3" ht="18.75" x14ac:dyDescent="0.25">
      <c r="A60" s="74">
        <v>55</v>
      </c>
      <c r="B60" s="144" t="str">
        <f>VLOOKUP(A60,'LISTA DE OFERENTES'!$A$4:$C$66,2,FALSE)</f>
        <v xml:space="preserve">GRUPO EMPRESARIAL INVERSIONES Y CONSTRUCCIONES COMPAÑÍA S.A.S INCO S.A.S </v>
      </c>
      <c r="C60" s="145" t="s">
        <v>646</v>
      </c>
    </row>
    <row r="61" spans="1:3" ht="18.75" x14ac:dyDescent="0.25">
      <c r="A61" s="74">
        <v>56</v>
      </c>
      <c r="B61" s="144" t="str">
        <f>VLOOKUP(A61,'LISTA DE OFERENTES'!$A$4:$C$66,2,FALSE)</f>
        <v>CONSORCIO OBRAS 2024</v>
      </c>
      <c r="C61" s="145" t="s">
        <v>646</v>
      </c>
    </row>
    <row r="62" spans="1:3" ht="18.75" x14ac:dyDescent="0.25">
      <c r="A62" s="74">
        <v>57</v>
      </c>
      <c r="B62" s="144" t="str">
        <f>VLOOKUP(A62,'LISTA DE OFERENTES'!$A$4:$C$66,2,FALSE)</f>
        <v>CONSORCIO ADECUACIONES RED DISTRITAL 0108</v>
      </c>
      <c r="C62" s="145" t="s">
        <v>646</v>
      </c>
    </row>
    <row r="63" spans="1:3" ht="18.75" x14ac:dyDescent="0.25">
      <c r="A63" s="74">
        <v>58</v>
      </c>
      <c r="B63" s="144" t="str">
        <f>VLOOKUP(A63,'LISTA DE OFERENTES'!$A$4:$C$66,2,FALSE)</f>
        <v>INGENIRIA RH SAS</v>
      </c>
      <c r="C63" s="145" t="s">
        <v>646</v>
      </c>
    </row>
    <row r="64" spans="1:3" ht="18.75" x14ac:dyDescent="0.25">
      <c r="A64" s="74">
        <v>59</v>
      </c>
      <c r="B64" s="144" t="str">
        <f>VLOOKUP(A64,'LISTA DE OFERENTES'!$A$4:$C$66,2,FALSE)</f>
        <v>CONSORCIO RL ENGATIVA 2025</v>
      </c>
      <c r="C64" s="145" t="s">
        <v>646</v>
      </c>
    </row>
    <row r="65" spans="1:3" ht="18.75" x14ac:dyDescent="0.25">
      <c r="A65" s="74">
        <v>60</v>
      </c>
      <c r="B65" s="144" t="str">
        <f>VLOOKUP(A65,'LISTA DE OFERENTES'!$A$4:$C$66,2,FALSE)</f>
        <v xml:space="preserve">CONSORCIO EDIFICACIONES CAPITAL 2021 </v>
      </c>
      <c r="C65" s="145" t="s">
        <v>646</v>
      </c>
    </row>
    <row r="66" spans="1:3" ht="18.75" x14ac:dyDescent="0.25">
      <c r="A66" s="74">
        <v>61</v>
      </c>
      <c r="B66" s="144" t="str">
        <f>VLOOKUP(A66,'LISTA DE OFERENTES'!$A$4:$C$66,2,FALSE)</f>
        <v>WRUSSY INGENIEROS SAS</v>
      </c>
      <c r="C66" s="145" t="s">
        <v>646</v>
      </c>
    </row>
    <row r="67" spans="1:3" ht="18.75" x14ac:dyDescent="0.25">
      <c r="A67" s="74">
        <v>62</v>
      </c>
      <c r="B67" s="144" t="str">
        <f>VLOOKUP(A67,'LISTA DE OFERENTES'!$A$4:$C$66,2,FALSE)</f>
        <v>CONSORCIO ADECUACIONES HICUM</v>
      </c>
      <c r="C67" s="145" t="s">
        <v>646</v>
      </c>
    </row>
    <row r="68" spans="1:3" ht="18.75" x14ac:dyDescent="0.25">
      <c r="A68" s="74">
        <v>63</v>
      </c>
      <c r="B68" s="144" t="str">
        <f>VLOOKUP(A68,'LISTA DE OFERENTES'!$A$4:$C$66,2,FALSE)</f>
        <v xml:space="preserve">CONSORCIO SALONES ENGATIVA 2025 </v>
      </c>
      <c r="C68" s="145" t="s">
        <v>646</v>
      </c>
    </row>
    <row r="69" spans="1:3" x14ac:dyDescent="0.25">
      <c r="B69" s="10"/>
    </row>
  </sheetData>
  <sheetProtection algorithmName="SHA-512" hashValue="15D1Ugnxmu1T0LVXFRPl2XhXECoFPbbevOyNykaDB5bUa+IcmxBLwfZrMyieryRAyMmAVjDG0SYIAlID8j9ljA==" saltValue="/v0s/wXxLG7GyE/yGD4DRQ==" spinCount="100000" sheet="1" objects="1" scenarios="1"/>
  <dataConsolidate/>
  <mergeCells count="3">
    <mergeCell ref="A1:C1"/>
    <mergeCell ref="A2:C2"/>
    <mergeCell ref="A3:C3"/>
  </mergeCells>
  <conditionalFormatting sqref="C6:C68">
    <cfRule type="containsText" dxfId="3" priority="3" operator="containsText" text="NO HABILITADO">
      <formula>NOT(ISERROR(SEARCH("NO HABILITADO",C6)))</formula>
    </cfRule>
    <cfRule type="containsText" dxfId="2" priority="4" operator="containsText" text="HABILITADO">
      <formula>NOT(ISERROR(SEARCH("HABILITADO",C6)))</formula>
    </cfRule>
  </conditionalFormatting>
  <conditionalFormatting sqref="C31">
    <cfRule type="containsText" dxfId="1" priority="1" operator="containsText" text="NO HABIL">
      <formula>NOT(ISERROR(SEARCH("NO HABIL",C31)))</formula>
    </cfRule>
    <cfRule type="containsText" dxfId="0" priority="2" operator="containsText" text="NO HABIL ">
      <formula>NOT(ISERROR(SEARCH("NO HABIL ",C31)))</formula>
    </cfRule>
  </conditionalFormatting>
  <pageMargins left="0.7" right="0.7" top="0.75" bottom="0.75" header="0.3" footer="0.3"/>
  <pageSetup scale="25" firstPageNumber="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N65"/>
  <sheetViews>
    <sheetView tabSelected="1" view="pageBreakPreview" zoomScale="85" zoomScaleNormal="70" zoomScaleSheetLayoutView="85" zoomScalePageLayoutView="70" workbookViewId="0">
      <pane xSplit="1" topLeftCell="B1" activePane="topRight" state="frozen"/>
      <selection activeCell="C19" sqref="C19:K19"/>
      <selection pane="topRight" activeCell="A2" sqref="A2:C2"/>
    </sheetView>
  </sheetViews>
  <sheetFormatPr baseColWidth="10" defaultColWidth="11.42578125" defaultRowHeight="15" x14ac:dyDescent="0.25"/>
  <cols>
    <col min="1" max="1" width="6.85546875" style="82" customWidth="1"/>
    <col min="2" max="2" width="90.42578125" style="82" bestFit="1" customWidth="1"/>
    <col min="3" max="3" width="38.28515625" style="82" customWidth="1"/>
    <col min="4" max="4" width="22.42578125" style="82" customWidth="1"/>
    <col min="5" max="5" width="17.85546875" style="82" customWidth="1"/>
    <col min="6" max="6" width="21.28515625" style="82" customWidth="1"/>
    <col min="7" max="7" width="25.28515625" style="82" customWidth="1"/>
    <col min="8" max="10" width="20.28515625" style="82" customWidth="1"/>
    <col min="11" max="11" width="17.28515625" style="82" customWidth="1"/>
    <col min="12" max="12" width="75.85546875" style="84" customWidth="1"/>
    <col min="13" max="16384" width="11.42578125" style="81"/>
  </cols>
  <sheetData>
    <row r="1" spans="1:12" ht="40.5" customHeight="1" thickBot="1" x14ac:dyDescent="0.3">
      <c r="A1" s="655" t="s">
        <v>0</v>
      </c>
      <c r="B1" s="656"/>
      <c r="C1" s="657"/>
      <c r="D1" s="85"/>
      <c r="E1" s="85"/>
      <c r="F1" s="85"/>
      <c r="G1" s="85"/>
      <c r="H1" s="85"/>
      <c r="I1" s="85"/>
      <c r="J1" s="85"/>
      <c r="K1" s="86"/>
      <c r="L1" s="83"/>
    </row>
    <row r="2" spans="1:12" ht="31.5" customHeight="1" x14ac:dyDescent="0.25">
      <c r="A2" s="658" t="s">
        <v>647</v>
      </c>
      <c r="B2" s="659"/>
      <c r="C2" s="660"/>
      <c r="D2" s="81"/>
      <c r="E2" s="81"/>
      <c r="F2" s="81"/>
      <c r="G2" s="81"/>
      <c r="H2" s="81"/>
      <c r="I2" s="81"/>
      <c r="J2" s="81"/>
      <c r="K2" s="87"/>
      <c r="L2" s="83"/>
    </row>
    <row r="3" spans="1:12" ht="21" customHeight="1" x14ac:dyDescent="0.25">
      <c r="A3" s="661" t="s">
        <v>648</v>
      </c>
      <c r="B3" s="662"/>
      <c r="C3" s="663"/>
      <c r="D3" s="81"/>
      <c r="E3" s="81"/>
      <c r="F3" s="81"/>
      <c r="G3" s="81"/>
      <c r="H3" s="81"/>
      <c r="I3" s="81"/>
      <c r="J3" s="81"/>
      <c r="K3" s="87"/>
      <c r="L3" s="83"/>
    </row>
    <row r="4" spans="1:12" ht="21" customHeight="1" x14ac:dyDescent="0.25">
      <c r="A4" s="661"/>
      <c r="B4" s="662"/>
      <c r="C4" s="663"/>
      <c r="D4" s="81"/>
      <c r="E4" s="81"/>
      <c r="F4" s="81"/>
      <c r="G4" s="81"/>
      <c r="H4" s="81"/>
      <c r="I4" s="81"/>
      <c r="J4" s="81"/>
      <c r="K4" s="87"/>
      <c r="L4" s="83"/>
    </row>
    <row r="5" spans="1:12" ht="26.25" customHeight="1" thickBot="1" x14ac:dyDescent="0.3">
      <c r="A5" s="664"/>
      <c r="B5" s="665"/>
      <c r="C5" s="666"/>
      <c r="D5" s="88"/>
      <c r="E5" s="88"/>
      <c r="F5" s="88"/>
      <c r="G5" s="88"/>
      <c r="H5" s="88"/>
      <c r="I5" s="88"/>
      <c r="J5" s="88"/>
      <c r="K5" s="89"/>
      <c r="L5" s="83"/>
    </row>
    <row r="6" spans="1:12" ht="4.5" customHeight="1" thickBot="1" x14ac:dyDescent="0.3">
      <c r="A6" s="90"/>
      <c r="B6" s="91"/>
      <c r="C6" s="92"/>
      <c r="D6" s="85"/>
      <c r="E6" s="85"/>
      <c r="F6" s="85"/>
      <c r="G6" s="85"/>
      <c r="H6" s="85"/>
      <c r="I6" s="85"/>
      <c r="J6" s="85"/>
      <c r="K6" s="86"/>
      <c r="L6" s="83"/>
    </row>
    <row r="7" spans="1:12" ht="117" customHeight="1" thickBot="1" x14ac:dyDescent="0.3">
      <c r="A7" s="668" t="s">
        <v>649</v>
      </c>
      <c r="B7" s="667"/>
      <c r="C7" s="138" t="s">
        <v>650</v>
      </c>
      <c r="D7" s="139" t="s">
        <v>651</v>
      </c>
      <c r="E7" s="139" t="s">
        <v>652</v>
      </c>
      <c r="F7" s="139" t="s">
        <v>653</v>
      </c>
      <c r="G7" s="139" t="s">
        <v>654</v>
      </c>
      <c r="H7" s="139" t="s">
        <v>655</v>
      </c>
      <c r="I7" s="139" t="s">
        <v>656</v>
      </c>
      <c r="J7" s="139" t="s">
        <v>657</v>
      </c>
      <c r="K7" s="139" t="s">
        <v>658</v>
      </c>
      <c r="L7" s="139" t="s">
        <v>643</v>
      </c>
    </row>
    <row r="8" spans="1:12" ht="18.75" x14ac:dyDescent="0.25">
      <c r="A8" s="337">
        <v>1</v>
      </c>
      <c r="B8" s="669" t="str">
        <f>VLOOKUP(A8,'LISTA DE OFERENTES'!$A$4:$B$80,2,FALSE)</f>
        <v>CONSORCIO OASIS.</v>
      </c>
      <c r="C8" s="670"/>
      <c r="D8" s="671">
        <v>19</v>
      </c>
      <c r="E8" s="672">
        <v>20</v>
      </c>
      <c r="F8" s="672">
        <v>1</v>
      </c>
      <c r="G8" s="672">
        <v>0.25</v>
      </c>
      <c r="H8" s="672">
        <v>0.25</v>
      </c>
      <c r="I8" s="673"/>
      <c r="J8" s="674"/>
      <c r="K8" s="675">
        <f>+SUM(C8:J8)</f>
        <v>40.5</v>
      </c>
      <c r="L8" s="676"/>
    </row>
    <row r="9" spans="1:12" ht="18.75" x14ac:dyDescent="0.25">
      <c r="A9" s="338">
        <v>2</v>
      </c>
      <c r="B9" s="331" t="str">
        <f>VLOOKUP(A9,'LISTA DE OFERENTES'!$A$4:$B$80,2,FALSE)</f>
        <v>CONSTRUCTORA DE INFRAESTRUCTURA COLOMBIANA COINCO S.A.S.</v>
      </c>
      <c r="C9" s="140"/>
      <c r="D9" s="160">
        <v>19</v>
      </c>
      <c r="E9" s="161">
        <v>20</v>
      </c>
      <c r="F9" s="161">
        <v>1</v>
      </c>
      <c r="G9" s="161">
        <v>0.25</v>
      </c>
      <c r="H9" s="161">
        <v>0.25</v>
      </c>
      <c r="I9" s="141"/>
      <c r="J9" s="142"/>
      <c r="K9" s="332">
        <f t="shared" ref="K9:K44" si="0">+SUM(C9:J9)</f>
        <v>40.5</v>
      </c>
      <c r="L9" s="677"/>
    </row>
    <row r="10" spans="1:12" ht="18.75" x14ac:dyDescent="0.25">
      <c r="A10" s="338">
        <v>3</v>
      </c>
      <c r="B10" s="331" t="str">
        <f>VLOOKUP(A10,'LISTA DE OFERENTES'!$A$4:$B$80,2,FALSE)</f>
        <v>CONSORCIO SALONES CR 2024.</v>
      </c>
      <c r="C10" s="140"/>
      <c r="D10" s="160">
        <v>19</v>
      </c>
      <c r="E10" s="161">
        <v>20</v>
      </c>
      <c r="F10" s="161">
        <v>1</v>
      </c>
      <c r="G10" s="161">
        <v>0.25</v>
      </c>
      <c r="H10" s="161">
        <v>0.25</v>
      </c>
      <c r="I10" s="141"/>
      <c r="J10" s="142"/>
      <c r="K10" s="332">
        <f t="shared" si="0"/>
        <v>40.5</v>
      </c>
      <c r="L10" s="677"/>
    </row>
    <row r="11" spans="1:12" ht="18.75" x14ac:dyDescent="0.25">
      <c r="A11" s="338">
        <v>4</v>
      </c>
      <c r="B11" s="331" t="str">
        <f>VLOOKUP(A11,'LISTA DE OFERENTES'!$A$4:$B$80,2,FALSE)</f>
        <v>CONSORCIO SALONES - ARM- 2024</v>
      </c>
      <c r="C11" s="140"/>
      <c r="D11" s="160">
        <v>19</v>
      </c>
      <c r="E11" s="161">
        <v>20</v>
      </c>
      <c r="F11" s="161">
        <v>1</v>
      </c>
      <c r="G11" s="161">
        <v>0.25</v>
      </c>
      <c r="H11" s="161">
        <v>0.25</v>
      </c>
      <c r="I11" s="141"/>
      <c r="J11" s="142"/>
      <c r="K11" s="332">
        <f t="shared" si="0"/>
        <v>40.5</v>
      </c>
      <c r="L11" s="677"/>
    </row>
    <row r="12" spans="1:12" ht="18.75" x14ac:dyDescent="0.25">
      <c r="A12" s="338">
        <v>5</v>
      </c>
      <c r="B12" s="331" t="str">
        <f>VLOOKUP(A12,'LISTA DE OFERENTES'!$A$4:$B$80,2,FALSE)</f>
        <v>C.B.C INGENIERÍA CIVIL Y MANTENIMIENTO SAS</v>
      </c>
      <c r="C12" s="140"/>
      <c r="D12" s="160">
        <v>19</v>
      </c>
      <c r="E12" s="161">
        <v>20</v>
      </c>
      <c r="F12" s="161">
        <v>1</v>
      </c>
      <c r="G12" s="161">
        <v>0.25</v>
      </c>
      <c r="H12" s="161">
        <v>0.25</v>
      </c>
      <c r="I12" s="141"/>
      <c r="J12" s="142"/>
      <c r="K12" s="332">
        <f t="shared" si="0"/>
        <v>40.5</v>
      </c>
      <c r="L12" s="678"/>
    </row>
    <row r="13" spans="1:12" ht="18.75" x14ac:dyDescent="0.25">
      <c r="A13" s="338">
        <v>6</v>
      </c>
      <c r="B13" s="331" t="str">
        <f>VLOOKUP(A13,'LISTA DE OFERENTES'!$A$4:$B$80,2,FALSE)</f>
        <v>CONSORCIO SALONES ENGATIVA HGR</v>
      </c>
      <c r="C13" s="140"/>
      <c r="D13" s="141">
        <v>19</v>
      </c>
      <c r="E13" s="141">
        <v>20</v>
      </c>
      <c r="F13" s="141">
        <v>1</v>
      </c>
      <c r="G13" s="141">
        <v>0.25</v>
      </c>
      <c r="H13" s="141">
        <v>0.25</v>
      </c>
      <c r="I13" s="142"/>
      <c r="J13" s="142"/>
      <c r="K13" s="332">
        <f t="shared" si="0"/>
        <v>40.5</v>
      </c>
      <c r="L13" s="678"/>
    </row>
    <row r="14" spans="1:12" ht="18.75" x14ac:dyDescent="0.25">
      <c r="A14" s="338">
        <v>8</v>
      </c>
      <c r="B14" s="331" t="str">
        <f>VLOOKUP(A14,'LISTA DE OFERENTES'!$A$4:$B$80,2,FALSE)</f>
        <v>ARMELCO SAS</v>
      </c>
      <c r="C14" s="140"/>
      <c r="D14" s="141">
        <v>19</v>
      </c>
      <c r="E14" s="141">
        <v>20</v>
      </c>
      <c r="F14" s="141">
        <v>1</v>
      </c>
      <c r="G14" s="141">
        <v>0.25</v>
      </c>
      <c r="H14" s="141">
        <v>0.25</v>
      </c>
      <c r="I14" s="141"/>
      <c r="J14" s="142"/>
      <c r="K14" s="332">
        <f t="shared" si="0"/>
        <v>40.5</v>
      </c>
      <c r="L14" s="678"/>
    </row>
    <row r="15" spans="1:12" ht="18.75" x14ac:dyDescent="0.25">
      <c r="A15" s="338">
        <v>9</v>
      </c>
      <c r="B15" s="331" t="str">
        <f>VLOOKUP(A15,'LISTA DE OFERENTES'!$A$4:$B$80,2,FALSE)</f>
        <v>CONSORCIO SANTA MARTA 03</v>
      </c>
      <c r="C15" s="140"/>
      <c r="D15" s="141">
        <v>19</v>
      </c>
      <c r="E15" s="141">
        <v>20</v>
      </c>
      <c r="F15" s="141">
        <v>1</v>
      </c>
      <c r="G15" s="141">
        <v>0.25</v>
      </c>
      <c r="H15" s="141">
        <v>0.25</v>
      </c>
      <c r="I15" s="141"/>
      <c r="J15" s="142"/>
      <c r="K15" s="332">
        <f t="shared" si="0"/>
        <v>40.5</v>
      </c>
      <c r="L15" s="679"/>
    </row>
    <row r="16" spans="1:12" ht="18.75" x14ac:dyDescent="0.25">
      <c r="A16" s="338">
        <v>10</v>
      </c>
      <c r="B16" s="331" t="str">
        <f>VLOOKUP(A16,'LISTA DE OFERENTES'!$A$4:$B$80,2,FALSE)</f>
        <v>CONSORCIO CONSTRUCTORES DEL OCCIDENTE</v>
      </c>
      <c r="C16" s="140"/>
      <c r="D16" s="141">
        <v>19</v>
      </c>
      <c r="E16" s="141">
        <v>20</v>
      </c>
      <c r="F16" s="141">
        <v>1</v>
      </c>
      <c r="G16" s="141">
        <v>0.25</v>
      </c>
      <c r="H16" s="141">
        <v>0.25</v>
      </c>
      <c r="I16" s="141"/>
      <c r="J16" s="142"/>
      <c r="K16" s="332">
        <f t="shared" si="0"/>
        <v>40.5</v>
      </c>
      <c r="L16" s="679"/>
    </row>
    <row r="17" spans="1:14" ht="18.75" x14ac:dyDescent="0.25">
      <c r="A17" s="338">
        <v>11</v>
      </c>
      <c r="B17" s="331" t="str">
        <f>VLOOKUP(A17,'LISTA DE OFERENTES'!$A$4:$B$80,2,FALSE)</f>
        <v>VISUAR S.A.S</v>
      </c>
      <c r="C17" s="140"/>
      <c r="D17" s="141">
        <v>19</v>
      </c>
      <c r="E17" s="141">
        <v>20</v>
      </c>
      <c r="F17" s="141">
        <v>1</v>
      </c>
      <c r="G17" s="141">
        <v>0.25</v>
      </c>
      <c r="H17" s="141">
        <v>0.25</v>
      </c>
      <c r="I17" s="141"/>
      <c r="J17" s="142"/>
      <c r="K17" s="332">
        <f t="shared" si="0"/>
        <v>40.5</v>
      </c>
      <c r="L17" s="678"/>
    </row>
    <row r="18" spans="1:14" ht="18.75" x14ac:dyDescent="0.25">
      <c r="A18" s="338">
        <v>12</v>
      </c>
      <c r="B18" s="331" t="str">
        <f>VLOOKUP(A18,'LISTA DE OFERENTES'!$A$4:$B$80,2,FALSE)</f>
        <v>CONSORCIO MANTENIMIENTO A&amp;S</v>
      </c>
      <c r="C18" s="140"/>
      <c r="D18" s="141">
        <v>19</v>
      </c>
      <c r="E18" s="141">
        <v>20</v>
      </c>
      <c r="F18" s="141">
        <v>1</v>
      </c>
      <c r="G18" s="141">
        <v>0.25</v>
      </c>
      <c r="H18" s="141">
        <v>0.25</v>
      </c>
      <c r="I18" s="141"/>
      <c r="J18" s="142"/>
      <c r="K18" s="332">
        <f t="shared" si="0"/>
        <v>40.5</v>
      </c>
      <c r="L18" s="678"/>
      <c r="M18" s="93"/>
      <c r="N18" s="94"/>
    </row>
    <row r="19" spans="1:14" ht="115.5" customHeight="1" x14ac:dyDescent="0.25">
      <c r="A19" s="338">
        <v>13</v>
      </c>
      <c r="B19" s="331" t="str">
        <f>VLOOKUP(A19,'LISTA DE OFERENTES'!$A$4:$B$80,2,FALSE)</f>
        <v>CONSORCIO RDB</v>
      </c>
      <c r="C19" s="140"/>
      <c r="D19" s="141">
        <v>19</v>
      </c>
      <c r="E19" s="141">
        <v>0</v>
      </c>
      <c r="F19" s="141">
        <v>1</v>
      </c>
      <c r="G19" s="141">
        <v>0.25</v>
      </c>
      <c r="H19" s="141">
        <v>0.25</v>
      </c>
      <c r="I19" s="141"/>
      <c r="J19" s="142"/>
      <c r="K19" s="332">
        <f t="shared" si="0"/>
        <v>20.5</v>
      </c>
      <c r="L19" s="678" t="s">
        <v>659</v>
      </c>
    </row>
    <row r="20" spans="1:14" ht="109.5" customHeight="1" x14ac:dyDescent="0.25">
      <c r="A20" s="338">
        <v>16</v>
      </c>
      <c r="B20" s="331" t="str">
        <f>VLOOKUP(A20,'LISTA DE OFERENTES'!$A$4:$B$80,2,FALSE)</f>
        <v>CONSORCIO WAS</v>
      </c>
      <c r="C20" s="140"/>
      <c r="D20" s="141">
        <v>19</v>
      </c>
      <c r="E20" s="141">
        <v>0</v>
      </c>
      <c r="F20" s="141">
        <v>1</v>
      </c>
      <c r="G20" s="141">
        <v>0.25</v>
      </c>
      <c r="H20" s="141">
        <v>0.25</v>
      </c>
      <c r="I20" s="141"/>
      <c r="J20" s="142"/>
      <c r="K20" s="332">
        <f t="shared" si="0"/>
        <v>20.5</v>
      </c>
      <c r="L20" s="678" t="s">
        <v>659</v>
      </c>
    </row>
    <row r="21" spans="1:14" ht="18.75" x14ac:dyDescent="0.25">
      <c r="A21" s="338">
        <v>17</v>
      </c>
      <c r="B21" s="331" t="str">
        <f>VLOOKUP(A21,'LISTA DE OFERENTES'!$A$4:$B$80,2,FALSE)</f>
        <v>CONSORCIO CONSTRUOPUS ENGATIVA</v>
      </c>
      <c r="C21" s="140"/>
      <c r="D21" s="141">
        <v>19</v>
      </c>
      <c r="E21" s="141">
        <v>20</v>
      </c>
      <c r="F21" s="141">
        <v>1</v>
      </c>
      <c r="G21" s="141">
        <v>0.25</v>
      </c>
      <c r="H21" s="141">
        <v>0.25</v>
      </c>
      <c r="I21" s="141"/>
      <c r="J21" s="142"/>
      <c r="K21" s="332">
        <f t="shared" si="0"/>
        <v>40.5</v>
      </c>
      <c r="L21" s="678"/>
    </row>
    <row r="22" spans="1:14" ht="18.75" x14ac:dyDescent="0.25">
      <c r="A22" s="338">
        <v>18</v>
      </c>
      <c r="B22" s="331" t="str">
        <f>VLOOKUP(A22,'LISTA DE OFERENTES'!$A$4:$B$80,2,FALSE)</f>
        <v>CONSORCIO ZF 1</v>
      </c>
      <c r="C22" s="140"/>
      <c r="D22" s="141">
        <v>19</v>
      </c>
      <c r="E22" s="141">
        <v>20</v>
      </c>
      <c r="F22" s="141">
        <v>1</v>
      </c>
      <c r="G22" s="141">
        <v>0.25</v>
      </c>
      <c r="H22" s="141">
        <v>0.25</v>
      </c>
      <c r="I22" s="141"/>
      <c r="J22" s="142"/>
      <c r="K22" s="332">
        <f t="shared" si="0"/>
        <v>40.5</v>
      </c>
      <c r="L22" s="678"/>
    </row>
    <row r="23" spans="1:14" ht="18.75" x14ac:dyDescent="0.25">
      <c r="A23" s="338">
        <v>19</v>
      </c>
      <c r="B23" s="331" t="str">
        <f>VLOOKUP(A23,'LISTA DE OFERENTES'!$A$4:$B$80,2,FALSE)</f>
        <v>CONSORCIO GMAC</v>
      </c>
      <c r="C23" s="140"/>
      <c r="D23" s="141">
        <v>19</v>
      </c>
      <c r="E23" s="141">
        <v>20</v>
      </c>
      <c r="F23" s="141">
        <v>1</v>
      </c>
      <c r="G23" s="141">
        <v>0.25</v>
      </c>
      <c r="H23" s="141">
        <v>0.25</v>
      </c>
      <c r="I23" s="141"/>
      <c r="J23" s="142"/>
      <c r="K23" s="332">
        <f t="shared" si="0"/>
        <v>40.5</v>
      </c>
      <c r="L23" s="678"/>
    </row>
    <row r="24" spans="1:14" ht="18.75" x14ac:dyDescent="0.25">
      <c r="A24" s="338">
        <v>20</v>
      </c>
      <c r="B24" s="331" t="str">
        <f>VLOOKUP(A24,'LISTA DE OFERENTES'!$A$4:$B$80,2,FALSE)</f>
        <v>CONSORCIO ISAJU</v>
      </c>
      <c r="C24" s="140"/>
      <c r="D24" s="141">
        <v>19</v>
      </c>
      <c r="E24" s="141">
        <v>20</v>
      </c>
      <c r="F24" s="141">
        <v>1</v>
      </c>
      <c r="G24" s="141">
        <v>0.25</v>
      </c>
      <c r="H24" s="141">
        <v>0.25</v>
      </c>
      <c r="I24" s="141"/>
      <c r="J24" s="142"/>
      <c r="K24" s="332">
        <f t="shared" si="0"/>
        <v>40.5</v>
      </c>
      <c r="L24" s="678"/>
    </row>
    <row r="25" spans="1:14" ht="18.75" x14ac:dyDescent="0.25">
      <c r="A25" s="338">
        <v>21</v>
      </c>
      <c r="B25" s="331" t="str">
        <f>VLOOKUP(A25,'LISTA DE OFERENTES'!$A$4:$B$80,2,FALSE)</f>
        <v>CONSORCIO OBRAS CIVILES MEQ</v>
      </c>
      <c r="C25" s="140"/>
      <c r="D25" s="141">
        <v>19</v>
      </c>
      <c r="E25" s="141">
        <v>20</v>
      </c>
      <c r="F25" s="141">
        <v>1</v>
      </c>
      <c r="G25" s="141">
        <v>0.25</v>
      </c>
      <c r="H25" s="141">
        <v>0.25</v>
      </c>
      <c r="I25" s="141"/>
      <c r="J25" s="142"/>
      <c r="K25" s="332">
        <f t="shared" si="0"/>
        <v>40.5</v>
      </c>
      <c r="L25" s="678"/>
    </row>
    <row r="26" spans="1:14" ht="18.75" x14ac:dyDescent="0.25">
      <c r="A26" s="338">
        <v>23</v>
      </c>
      <c r="B26" s="331" t="str">
        <f>VLOOKUP(A26,'LISTA DE OFERENTES'!$A$4:$B$80,2,FALSE)</f>
        <v xml:space="preserve"> CONSORCIO ENGATIVÁ 2025</v>
      </c>
      <c r="C26" s="140"/>
      <c r="D26" s="141">
        <v>19</v>
      </c>
      <c r="E26" s="141">
        <v>20</v>
      </c>
      <c r="F26" s="141">
        <v>1</v>
      </c>
      <c r="G26" s="141">
        <v>0.25</v>
      </c>
      <c r="H26" s="141">
        <v>0.25</v>
      </c>
      <c r="I26" s="141"/>
      <c r="J26" s="142"/>
      <c r="K26" s="332">
        <f t="shared" si="0"/>
        <v>40.5</v>
      </c>
      <c r="L26" s="678"/>
    </row>
    <row r="27" spans="1:14" ht="18.75" x14ac:dyDescent="0.25">
      <c r="A27" s="338">
        <v>24</v>
      </c>
      <c r="B27" s="331" t="str">
        <f>VLOOKUP(A27,'LISTA DE OFERENTES'!$A$4:$B$80,2,FALSE)</f>
        <v>CONSORCIO SANTA LUCIA</v>
      </c>
      <c r="C27" s="140"/>
      <c r="D27" s="260">
        <v>19</v>
      </c>
      <c r="E27" s="261">
        <v>20</v>
      </c>
      <c r="F27" s="261">
        <v>1</v>
      </c>
      <c r="G27" s="261">
        <v>0.25</v>
      </c>
      <c r="H27" s="261">
        <v>0.25</v>
      </c>
      <c r="I27" s="141"/>
      <c r="J27" s="142"/>
      <c r="K27" s="332">
        <f t="shared" si="0"/>
        <v>40.5</v>
      </c>
      <c r="L27" s="678"/>
    </row>
    <row r="28" spans="1:14" ht="18.75" x14ac:dyDescent="0.25">
      <c r="A28" s="338">
        <v>25</v>
      </c>
      <c r="B28" s="331" t="str">
        <f>VLOOKUP(A28,'LISTA DE OFERENTES'!$A$4:$B$80,2,FALSE)</f>
        <v>CONSORCIO BOGOTÁ GG</v>
      </c>
      <c r="C28" s="140"/>
      <c r="D28" s="262">
        <v>19</v>
      </c>
      <c r="E28" s="263">
        <v>20</v>
      </c>
      <c r="F28" s="263">
        <v>1</v>
      </c>
      <c r="G28" s="263">
        <v>0.25</v>
      </c>
      <c r="H28" s="263">
        <v>0.25</v>
      </c>
      <c r="I28" s="141"/>
      <c r="J28" s="142"/>
      <c r="K28" s="332">
        <f t="shared" si="0"/>
        <v>40.5</v>
      </c>
      <c r="L28" s="678"/>
    </row>
    <row r="29" spans="1:14" ht="18.75" x14ac:dyDescent="0.25">
      <c r="A29" s="338">
        <v>26</v>
      </c>
      <c r="B29" s="331" t="str">
        <f>VLOOKUP(A29,'LISTA DE OFERENTES'!$A$4:$B$80,2,FALSE)</f>
        <v>CONSORCIO COMUNAL OLG</v>
      </c>
      <c r="C29" s="140"/>
      <c r="D29" s="262">
        <v>19</v>
      </c>
      <c r="E29" s="263">
        <v>20</v>
      </c>
      <c r="F29" s="263">
        <v>1</v>
      </c>
      <c r="G29" s="263">
        <v>0.25</v>
      </c>
      <c r="H29" s="263">
        <v>0.25</v>
      </c>
      <c r="I29" s="141"/>
      <c r="J29" s="142"/>
      <c r="K29" s="332">
        <f t="shared" si="0"/>
        <v>40.5</v>
      </c>
      <c r="L29" s="678"/>
    </row>
    <row r="30" spans="1:14" ht="18.75" x14ac:dyDescent="0.25">
      <c r="A30" s="338">
        <v>27</v>
      </c>
      <c r="B30" s="331" t="str">
        <f>VLOOKUP(A30,'LISTA DE OFERENTES'!$A$4:$B$80,2,FALSE)</f>
        <v>CONSORCIO INTELPOLO Z10</v>
      </c>
      <c r="C30" s="140"/>
      <c r="D30" s="262">
        <v>19</v>
      </c>
      <c r="E30" s="263">
        <v>20</v>
      </c>
      <c r="F30" s="263">
        <v>1</v>
      </c>
      <c r="G30" s="263">
        <v>0.25</v>
      </c>
      <c r="H30" s="263">
        <v>0.25</v>
      </c>
      <c r="I30" s="141"/>
      <c r="J30" s="142"/>
      <c r="K30" s="332">
        <f t="shared" si="0"/>
        <v>40.5</v>
      </c>
      <c r="L30" s="678"/>
    </row>
    <row r="31" spans="1:14" ht="18.75" x14ac:dyDescent="0.25">
      <c r="A31" s="338">
        <v>28</v>
      </c>
      <c r="B31" s="331" t="str">
        <f>VLOOKUP(A31,'LISTA DE OFERENTES'!$A$4:$B$80,2,FALSE)</f>
        <v>IG INGENIEROS Y ARQUITECTOS S.A.S.</v>
      </c>
      <c r="C31" s="143"/>
      <c r="D31" s="262">
        <v>19</v>
      </c>
      <c r="E31" s="263">
        <v>20</v>
      </c>
      <c r="F31" s="263">
        <v>1</v>
      </c>
      <c r="G31" s="263">
        <v>0.25</v>
      </c>
      <c r="H31" s="263">
        <v>0.25</v>
      </c>
      <c r="I31" s="141"/>
      <c r="J31" s="142"/>
      <c r="K31" s="332">
        <f t="shared" si="0"/>
        <v>40.5</v>
      </c>
      <c r="L31" s="678"/>
    </row>
    <row r="32" spans="1:14" ht="18.75" x14ac:dyDescent="0.25">
      <c r="A32" s="338">
        <v>29</v>
      </c>
      <c r="B32" s="331" t="str">
        <f>VLOOKUP(A32,'LISTA DE OFERENTES'!$A$4:$B$80,2,FALSE)</f>
        <v>PUERTA DEL SOL</v>
      </c>
      <c r="C32" s="143"/>
      <c r="D32" s="153">
        <v>19</v>
      </c>
      <c r="E32" s="153">
        <v>20</v>
      </c>
      <c r="F32" s="153">
        <v>1</v>
      </c>
      <c r="G32" s="153">
        <v>0.25</v>
      </c>
      <c r="H32" s="153">
        <v>0.25</v>
      </c>
      <c r="I32" s="141"/>
      <c r="J32" s="142"/>
      <c r="K32" s="332">
        <f t="shared" si="0"/>
        <v>40.5</v>
      </c>
      <c r="L32" s="678"/>
    </row>
    <row r="33" spans="1:12" ht="85.5" customHeight="1" x14ac:dyDescent="0.25">
      <c r="A33" s="338">
        <v>30</v>
      </c>
      <c r="B33" s="331" t="str">
        <f>VLOOKUP(A33,'LISTA DE OFERENTES'!$A$4:$B$80,2,FALSE)</f>
        <v>CONSORCIO TANGO</v>
      </c>
      <c r="C33" s="143"/>
      <c r="D33" s="153">
        <v>19</v>
      </c>
      <c r="E33" s="153">
        <v>20</v>
      </c>
      <c r="F33" s="153">
        <v>0</v>
      </c>
      <c r="G33" s="153">
        <v>0.25</v>
      </c>
      <c r="H33" s="153">
        <v>0.25</v>
      </c>
      <c r="I33" s="141"/>
      <c r="J33" s="142"/>
      <c r="K33" s="332">
        <f t="shared" si="0"/>
        <v>39.5</v>
      </c>
      <c r="L33" s="678" t="s">
        <v>660</v>
      </c>
    </row>
    <row r="34" spans="1:12" ht="162.75" customHeight="1" x14ac:dyDescent="0.25">
      <c r="A34" s="338">
        <v>31</v>
      </c>
      <c r="B34" s="331" t="str">
        <f>VLOOKUP(A34,'LISTA DE OFERENTES'!$A$4:$B$80,2,FALSE)</f>
        <v>CONSORCIO COMUNALES 2025</v>
      </c>
      <c r="C34" s="143"/>
      <c r="D34" s="153">
        <v>19</v>
      </c>
      <c r="E34" s="153">
        <v>0</v>
      </c>
      <c r="F34" s="153">
        <v>1</v>
      </c>
      <c r="G34" s="153">
        <v>0.25</v>
      </c>
      <c r="H34" s="153">
        <v>0.25</v>
      </c>
      <c r="I34" s="141"/>
      <c r="J34" s="142"/>
      <c r="K34" s="332">
        <f t="shared" si="0"/>
        <v>20.5</v>
      </c>
      <c r="L34" s="680" t="s">
        <v>691</v>
      </c>
    </row>
    <row r="35" spans="1:12" ht="18.75" x14ac:dyDescent="0.25">
      <c r="A35" s="338">
        <v>32</v>
      </c>
      <c r="B35" s="331" t="str">
        <f>VLOOKUP(A35,'LISTA DE OFERENTES'!$A$4:$B$80,2,FALSE)</f>
        <v>UNION TEMPORAL MANTENIMIENTO</v>
      </c>
      <c r="C35" s="143"/>
      <c r="D35" s="153">
        <v>19</v>
      </c>
      <c r="E35" s="153">
        <v>20</v>
      </c>
      <c r="F35" s="153">
        <v>1</v>
      </c>
      <c r="G35" s="153">
        <v>0.25</v>
      </c>
      <c r="H35" s="153">
        <v>0.25</v>
      </c>
      <c r="I35" s="141"/>
      <c r="J35" s="142"/>
      <c r="K35" s="332">
        <f t="shared" si="0"/>
        <v>40.5</v>
      </c>
      <c r="L35" s="678"/>
    </row>
    <row r="36" spans="1:12" ht="18.75" x14ac:dyDescent="0.25">
      <c r="A36" s="338">
        <v>33</v>
      </c>
      <c r="B36" s="331" t="str">
        <f>VLOOKUP(A36,'LISTA DE OFERENTES'!$A$4:$B$80,2,FALSE)</f>
        <v>CONSORCIO COIDEAR</v>
      </c>
      <c r="C36" s="143"/>
      <c r="D36" s="153">
        <v>19</v>
      </c>
      <c r="E36" s="153">
        <v>20</v>
      </c>
      <c r="F36" s="153">
        <v>1</v>
      </c>
      <c r="G36" s="153">
        <v>0.25</v>
      </c>
      <c r="H36" s="153">
        <v>0.25</v>
      </c>
      <c r="I36" s="141"/>
      <c r="J36" s="142"/>
      <c r="K36" s="332">
        <f t="shared" si="0"/>
        <v>40.5</v>
      </c>
      <c r="L36" s="678"/>
    </row>
    <row r="37" spans="1:12" ht="18.75" x14ac:dyDescent="0.25">
      <c r="A37" s="338">
        <v>34</v>
      </c>
      <c r="B37" s="331" t="str">
        <f>VLOOKUP(A37,'LISTA DE OFERENTES'!$A$4:$B$80,2,FALSE)</f>
        <v>CONSTRUCTORA GED S.A.S</v>
      </c>
      <c r="C37" s="143"/>
      <c r="D37" s="157">
        <v>19</v>
      </c>
      <c r="E37" s="158">
        <v>20</v>
      </c>
      <c r="F37" s="158">
        <v>0</v>
      </c>
      <c r="G37" s="153">
        <v>0.25</v>
      </c>
      <c r="H37" s="153">
        <v>0.25</v>
      </c>
      <c r="I37" s="158" t="s">
        <v>19</v>
      </c>
      <c r="J37" s="159" t="s">
        <v>19</v>
      </c>
      <c r="K37" s="333" t="s">
        <v>661</v>
      </c>
      <c r="L37" s="681" t="s">
        <v>19</v>
      </c>
    </row>
    <row r="38" spans="1:12" ht="18.75" x14ac:dyDescent="0.25">
      <c r="A38" s="338">
        <v>35</v>
      </c>
      <c r="B38" s="331" t="str">
        <f>VLOOKUP(A38,'LISTA DE OFERENTES'!$A$4:$B$80,2,FALSE)</f>
        <v>CONSORCIO POWER</v>
      </c>
      <c r="C38" s="143"/>
      <c r="D38" s="160">
        <v>19</v>
      </c>
      <c r="E38" s="161">
        <v>20</v>
      </c>
      <c r="F38" s="161">
        <v>1</v>
      </c>
      <c r="G38" s="153">
        <v>0.25</v>
      </c>
      <c r="H38" s="153">
        <v>0.25</v>
      </c>
      <c r="I38" s="161" t="s">
        <v>19</v>
      </c>
      <c r="J38" s="162" t="s">
        <v>19</v>
      </c>
      <c r="K38" s="334" t="s">
        <v>662</v>
      </c>
      <c r="L38" s="681"/>
    </row>
    <row r="39" spans="1:12" ht="18.75" x14ac:dyDescent="0.25">
      <c r="A39" s="338">
        <v>37</v>
      </c>
      <c r="B39" s="331" t="str">
        <f>VLOOKUP(A39,'LISTA DE OFERENTES'!$A$4:$B$80,2,FALSE)</f>
        <v>CONSORCIO SAN ANTONIO</v>
      </c>
      <c r="C39" s="143"/>
      <c r="D39" s="160">
        <v>19</v>
      </c>
      <c r="E39" s="161">
        <v>20</v>
      </c>
      <c r="F39" s="161">
        <v>1</v>
      </c>
      <c r="G39" s="153">
        <v>0.25</v>
      </c>
      <c r="H39" s="153">
        <v>0.25</v>
      </c>
      <c r="I39" s="161" t="s">
        <v>19</v>
      </c>
      <c r="J39" s="162" t="s">
        <v>19</v>
      </c>
      <c r="K39" s="334" t="s">
        <v>662</v>
      </c>
      <c r="L39" s="681"/>
    </row>
    <row r="40" spans="1:12" ht="240" customHeight="1" x14ac:dyDescent="0.25">
      <c r="A40" s="338">
        <v>38</v>
      </c>
      <c r="B40" s="331" t="str">
        <f>VLOOKUP(A40,'LISTA DE OFERENTES'!$A$4:$B$80,2,FALSE)</f>
        <v>CONSORCIO SAN BENITO</v>
      </c>
      <c r="C40" s="143"/>
      <c r="D40" s="160">
        <v>19</v>
      </c>
      <c r="E40" s="161">
        <v>20</v>
      </c>
      <c r="F40" s="161">
        <v>0</v>
      </c>
      <c r="G40" s="153">
        <v>0.25</v>
      </c>
      <c r="H40" s="153">
        <v>0.25</v>
      </c>
      <c r="I40" s="161" t="s">
        <v>19</v>
      </c>
      <c r="J40" s="162" t="s">
        <v>19</v>
      </c>
      <c r="K40" s="334" t="s">
        <v>662</v>
      </c>
      <c r="L40" s="680" t="s">
        <v>683</v>
      </c>
    </row>
    <row r="41" spans="1:12" ht="18.75" x14ac:dyDescent="0.25">
      <c r="A41" s="338">
        <v>39</v>
      </c>
      <c r="B41" s="331" t="str">
        <f>VLOOKUP(A41,'LISTA DE OFERENTES'!$A$4:$B$80,2,FALSE)</f>
        <v>CONSORCIO URIEL</v>
      </c>
      <c r="C41" s="143"/>
      <c r="D41" s="153">
        <v>19</v>
      </c>
      <c r="E41" s="153">
        <v>20</v>
      </c>
      <c r="F41" s="153">
        <v>1</v>
      </c>
      <c r="G41" s="153">
        <v>0.25</v>
      </c>
      <c r="H41" s="153">
        <v>0.25</v>
      </c>
      <c r="I41" s="141"/>
      <c r="J41" s="142"/>
      <c r="K41" s="332">
        <f t="shared" si="0"/>
        <v>40.5</v>
      </c>
      <c r="L41" s="678"/>
    </row>
    <row r="42" spans="1:12" ht="18.75" x14ac:dyDescent="0.25">
      <c r="A42" s="338">
        <v>40</v>
      </c>
      <c r="B42" s="331" t="str">
        <f>VLOOKUP(A42,'LISTA DE OFERENTES'!$A$4:$B$80,2,FALSE)</f>
        <v>UNION TEMPORAL PROCIMAB</v>
      </c>
      <c r="C42" s="143"/>
      <c r="D42" s="153">
        <v>19</v>
      </c>
      <c r="E42" s="153">
        <v>20</v>
      </c>
      <c r="F42" s="153">
        <v>1</v>
      </c>
      <c r="G42" s="153">
        <v>0.25</v>
      </c>
      <c r="H42" s="153">
        <v>0.25</v>
      </c>
      <c r="I42" s="141"/>
      <c r="J42" s="142"/>
      <c r="K42" s="332">
        <f t="shared" si="0"/>
        <v>40.5</v>
      </c>
      <c r="L42" s="678"/>
    </row>
    <row r="43" spans="1:12" ht="18.75" x14ac:dyDescent="0.25">
      <c r="A43" s="338">
        <v>41</v>
      </c>
      <c r="B43" s="331" t="str">
        <f>VLOOKUP(A43,'LISTA DE OFERENTES'!$A$4:$B$80,2,FALSE)</f>
        <v>CONSORCIO SALONES-5G.</v>
      </c>
      <c r="C43" s="143"/>
      <c r="D43" s="153">
        <v>19</v>
      </c>
      <c r="E43" s="153">
        <v>20</v>
      </c>
      <c r="F43" s="153">
        <v>1</v>
      </c>
      <c r="G43" s="153">
        <v>0.25</v>
      </c>
      <c r="H43" s="153">
        <v>0.25</v>
      </c>
      <c r="I43" s="141"/>
      <c r="J43" s="142"/>
      <c r="K43" s="332">
        <f t="shared" si="0"/>
        <v>40.5</v>
      </c>
      <c r="L43" s="678"/>
    </row>
    <row r="44" spans="1:12" ht="18.75" x14ac:dyDescent="0.25">
      <c r="A44" s="338">
        <v>42</v>
      </c>
      <c r="B44" s="331" t="str">
        <f>VLOOKUP(A44,'LISTA DE OFERENTES'!$A$4:$B$80,2,FALSE)</f>
        <v>CONSORCIO INFRAESTRUCTURA ENGATIVA</v>
      </c>
      <c r="C44" s="143"/>
      <c r="D44" s="153">
        <v>19</v>
      </c>
      <c r="E44" s="153">
        <v>20</v>
      </c>
      <c r="F44" s="153">
        <v>1</v>
      </c>
      <c r="G44" s="153">
        <v>0.25</v>
      </c>
      <c r="H44" s="153">
        <v>0.25</v>
      </c>
      <c r="I44" s="141"/>
      <c r="J44" s="142"/>
      <c r="K44" s="332">
        <f t="shared" si="0"/>
        <v>40.5</v>
      </c>
      <c r="L44" s="678"/>
    </row>
    <row r="45" spans="1:12" ht="18.75" x14ac:dyDescent="0.25">
      <c r="A45" s="338">
        <v>43</v>
      </c>
      <c r="B45" s="331" t="str">
        <f>VLOOKUP(A45,'LISTA DE OFERENTES'!$A$4:$B$80,2,FALSE)</f>
        <v>PROINCO INGENIERIA S.A.S.</v>
      </c>
      <c r="C45" s="143"/>
      <c r="D45" s="153">
        <v>19</v>
      </c>
      <c r="E45" s="153">
        <v>20</v>
      </c>
      <c r="F45" s="153">
        <v>1</v>
      </c>
      <c r="G45" s="153">
        <v>0.25</v>
      </c>
      <c r="H45" s="153">
        <v>0.25</v>
      </c>
      <c r="I45" s="141"/>
      <c r="J45" s="142"/>
      <c r="K45" s="332">
        <f t="shared" ref="K45:K57" si="1">+SUM(C45:J45)</f>
        <v>40.5</v>
      </c>
      <c r="L45" s="678"/>
    </row>
    <row r="46" spans="1:12" ht="18.75" x14ac:dyDescent="0.25">
      <c r="A46" s="338">
        <v>44</v>
      </c>
      <c r="B46" s="331" t="str">
        <f>VLOOKUP(A46,'LISTA DE OFERENTES'!$A$4:$B$80,2,FALSE)</f>
        <v>CONSORCIO PROMYM-KA</v>
      </c>
      <c r="C46" s="143"/>
      <c r="D46" s="141">
        <v>19</v>
      </c>
      <c r="E46" s="141">
        <v>20</v>
      </c>
      <c r="F46" s="141">
        <v>1</v>
      </c>
      <c r="G46" s="141">
        <v>0.25</v>
      </c>
      <c r="H46" s="141">
        <v>0.25</v>
      </c>
      <c r="I46" s="141"/>
      <c r="J46" s="142"/>
      <c r="K46" s="332">
        <f t="shared" si="1"/>
        <v>40.5</v>
      </c>
      <c r="L46" s="678"/>
    </row>
    <row r="47" spans="1:12" ht="18.75" x14ac:dyDescent="0.25">
      <c r="A47" s="338">
        <v>46</v>
      </c>
      <c r="B47" s="331" t="str">
        <f>VLOOKUP(A47,'LISTA DE OFERENTES'!$A$4:$B$80,2,FALSE)</f>
        <v>CONSORCIO E&amp;E ENGATIVA 2025</v>
      </c>
      <c r="C47" s="143"/>
      <c r="D47" s="141">
        <v>19</v>
      </c>
      <c r="E47" s="141">
        <v>20</v>
      </c>
      <c r="F47" s="141">
        <v>1</v>
      </c>
      <c r="G47" s="141">
        <v>0.25</v>
      </c>
      <c r="H47" s="141">
        <v>0.25</v>
      </c>
      <c r="I47" s="141"/>
      <c r="J47" s="142"/>
      <c r="K47" s="332">
        <f t="shared" si="1"/>
        <v>40.5</v>
      </c>
      <c r="L47" s="678"/>
    </row>
    <row r="48" spans="1:12" ht="18.75" x14ac:dyDescent="0.25">
      <c r="A48" s="338">
        <v>47</v>
      </c>
      <c r="B48" s="331" t="str">
        <f>VLOOKUP(A48,'LISTA DE OFERENTES'!$A$4:$B$80,2,FALSE)</f>
        <v>CONSORCIO SALÓN COMUNAL DGS810.</v>
      </c>
      <c r="C48" s="143"/>
      <c r="D48" s="141">
        <v>19</v>
      </c>
      <c r="E48" s="141">
        <v>20</v>
      </c>
      <c r="F48" s="141">
        <v>1</v>
      </c>
      <c r="G48" s="141">
        <v>0.25</v>
      </c>
      <c r="H48" s="141">
        <v>0.25</v>
      </c>
      <c r="I48" s="141"/>
      <c r="J48" s="142"/>
      <c r="K48" s="332">
        <f t="shared" si="1"/>
        <v>40.5</v>
      </c>
      <c r="L48" s="678"/>
    </row>
    <row r="49" spans="1:12" ht="18.75" x14ac:dyDescent="0.25">
      <c r="A49" s="338">
        <v>48</v>
      </c>
      <c r="B49" s="331" t="str">
        <f>VLOOKUP(A49,'LISTA DE OFERENTES'!$A$4:$B$80,2,FALSE)</f>
        <v>CONSORCIO BELÉN 25</v>
      </c>
      <c r="C49" s="143"/>
      <c r="D49" s="141">
        <v>19</v>
      </c>
      <c r="E49" s="141">
        <v>20</v>
      </c>
      <c r="F49" s="141">
        <v>1</v>
      </c>
      <c r="G49" s="141">
        <v>0.25</v>
      </c>
      <c r="H49" s="141">
        <v>0.25</v>
      </c>
      <c r="I49" s="141"/>
      <c r="J49" s="142"/>
      <c r="K49" s="332">
        <f t="shared" si="1"/>
        <v>40.5</v>
      </c>
      <c r="L49" s="678"/>
    </row>
    <row r="50" spans="1:12" ht="18.75" x14ac:dyDescent="0.25">
      <c r="A50" s="338">
        <v>49</v>
      </c>
      <c r="B50" s="331" t="str">
        <f>VLOOKUP(A50,'LISTA DE OFERENTES'!$A$4:$B$80,2,FALSE)</f>
        <v xml:space="preserve"> CONSORCIO URBANO GI</v>
      </c>
      <c r="C50" s="143"/>
      <c r="D50" s="141">
        <v>19</v>
      </c>
      <c r="E50" s="141">
        <v>20</v>
      </c>
      <c r="F50" s="141">
        <v>1</v>
      </c>
      <c r="G50" s="141">
        <v>0.25</v>
      </c>
      <c r="H50" s="141">
        <v>0.25</v>
      </c>
      <c r="I50" s="141"/>
      <c r="J50" s="142"/>
      <c r="K50" s="332">
        <f t="shared" si="1"/>
        <v>40.5</v>
      </c>
      <c r="L50" s="678"/>
    </row>
    <row r="51" spans="1:12" ht="18.75" x14ac:dyDescent="0.25">
      <c r="A51" s="338">
        <v>50</v>
      </c>
      <c r="B51" s="331" t="str">
        <f>VLOOKUP(A51,'LISTA DE OFERENTES'!$A$4:$B$80,2,FALSE)</f>
        <v>CONSORCIO INFRACOSTA 24</v>
      </c>
      <c r="C51" s="143"/>
      <c r="D51" s="141">
        <v>19</v>
      </c>
      <c r="E51" s="141">
        <v>20</v>
      </c>
      <c r="F51" s="141">
        <v>1</v>
      </c>
      <c r="G51" s="141">
        <v>0.25</v>
      </c>
      <c r="H51" s="141">
        <v>0.25</v>
      </c>
      <c r="I51" s="141"/>
      <c r="J51" s="142"/>
      <c r="K51" s="332">
        <f t="shared" si="1"/>
        <v>40.5</v>
      </c>
      <c r="L51" s="678"/>
    </row>
    <row r="52" spans="1:12" ht="18.75" x14ac:dyDescent="0.25">
      <c r="A52" s="338">
        <v>51</v>
      </c>
      <c r="B52" s="331" t="str">
        <f>VLOOKUP(A52,'LISTA DE OFERENTES'!$A$4:$B$80,2,FALSE)</f>
        <v>UNIOBRAS S.A.S</v>
      </c>
      <c r="C52" s="143"/>
      <c r="D52" s="141">
        <v>19</v>
      </c>
      <c r="E52" s="141">
        <v>20</v>
      </c>
      <c r="F52" s="141">
        <v>1</v>
      </c>
      <c r="G52" s="141">
        <v>0.25</v>
      </c>
      <c r="H52" s="141">
        <v>0.25</v>
      </c>
      <c r="I52" s="141"/>
      <c r="J52" s="142"/>
      <c r="K52" s="332">
        <f t="shared" si="1"/>
        <v>40.5</v>
      </c>
      <c r="L52" s="678"/>
    </row>
    <row r="53" spans="1:12" ht="18.75" x14ac:dyDescent="0.25">
      <c r="A53" s="338">
        <v>52</v>
      </c>
      <c r="B53" s="331" t="str">
        <f>VLOOKUP(A53,'LISTA DE OFERENTES'!$A$4:$B$80,2,FALSE)</f>
        <v xml:space="preserve">UNION TEMPORAL CONSTRUCCIONES C&amp;G. </v>
      </c>
      <c r="C53" s="143"/>
      <c r="D53" s="141">
        <v>19</v>
      </c>
      <c r="E53" s="141">
        <v>20</v>
      </c>
      <c r="F53" s="141">
        <v>1</v>
      </c>
      <c r="G53" s="141">
        <v>0.25</v>
      </c>
      <c r="H53" s="141">
        <v>0.25</v>
      </c>
      <c r="I53" s="141"/>
      <c r="J53" s="142"/>
      <c r="K53" s="332">
        <f t="shared" si="1"/>
        <v>40.5</v>
      </c>
      <c r="L53" s="678"/>
    </row>
    <row r="54" spans="1:12" ht="18.75" x14ac:dyDescent="0.25">
      <c r="A54" s="338">
        <v>54</v>
      </c>
      <c r="B54" s="331" t="str">
        <f>VLOOKUP(A54,'LISTA DE OFERENTES'!$A$4:$B$80,2,FALSE)</f>
        <v>GRUPO MSG S.A.S</v>
      </c>
      <c r="C54" s="143"/>
      <c r="D54" s="141">
        <v>19</v>
      </c>
      <c r="E54" s="141">
        <v>20</v>
      </c>
      <c r="F54" s="141">
        <v>1</v>
      </c>
      <c r="G54" s="141">
        <v>0.25</v>
      </c>
      <c r="H54" s="141">
        <v>0.25</v>
      </c>
      <c r="I54" s="141"/>
      <c r="J54" s="142"/>
      <c r="K54" s="332">
        <f t="shared" si="1"/>
        <v>40.5</v>
      </c>
      <c r="L54" s="677"/>
    </row>
    <row r="55" spans="1:12" ht="75" x14ac:dyDescent="0.25">
      <c r="A55" s="338">
        <v>55</v>
      </c>
      <c r="B55" s="331" t="str">
        <f>VLOOKUP(A55,'LISTA DE OFERENTES'!$A$4:$B$80,2,FALSE)</f>
        <v xml:space="preserve">GRUPO EMPRESARIAL INVERSIONES Y CONSTRUCCIONES COMPAÑÍA S.A.S INCO S.A.S </v>
      </c>
      <c r="C55" s="143"/>
      <c r="D55" s="141">
        <v>19</v>
      </c>
      <c r="E55" s="141">
        <v>0</v>
      </c>
      <c r="F55" s="141">
        <v>1</v>
      </c>
      <c r="G55" s="141">
        <v>0.25</v>
      </c>
      <c r="H55" s="141">
        <v>0.25</v>
      </c>
      <c r="I55" s="141"/>
      <c r="J55" s="142"/>
      <c r="K55" s="332">
        <f t="shared" si="1"/>
        <v>20.5</v>
      </c>
      <c r="L55" s="678" t="s">
        <v>663</v>
      </c>
    </row>
    <row r="56" spans="1:12" ht="18.75" x14ac:dyDescent="0.25">
      <c r="A56" s="338">
        <v>56</v>
      </c>
      <c r="B56" s="331" t="str">
        <f>VLOOKUP(A56,'LISTA DE OFERENTES'!$A$4:$B$80,2,FALSE)</f>
        <v>CONSORCIO OBRAS 2024</v>
      </c>
      <c r="C56" s="143"/>
      <c r="D56" s="141">
        <v>19</v>
      </c>
      <c r="E56" s="141">
        <v>20</v>
      </c>
      <c r="F56" s="141">
        <v>1</v>
      </c>
      <c r="G56" s="141">
        <v>0.25</v>
      </c>
      <c r="H56" s="141">
        <v>0.25</v>
      </c>
      <c r="I56" s="141"/>
      <c r="J56" s="142"/>
      <c r="K56" s="332">
        <f t="shared" si="1"/>
        <v>40.5</v>
      </c>
      <c r="L56" s="677"/>
    </row>
    <row r="57" spans="1:12" ht="18.75" x14ac:dyDescent="0.25">
      <c r="A57" s="682">
        <v>58</v>
      </c>
      <c r="B57" s="331" t="str">
        <f>VLOOKUP(A57,'LISTA DE OFERENTES'!$A$4:$B$80,2,FALSE)</f>
        <v>INGENIRIA RH SAS</v>
      </c>
      <c r="C57" s="143"/>
      <c r="D57" s="141">
        <v>19</v>
      </c>
      <c r="E57" s="141">
        <v>20</v>
      </c>
      <c r="F57" s="141">
        <v>1</v>
      </c>
      <c r="G57" s="141">
        <v>0.25</v>
      </c>
      <c r="H57" s="141">
        <v>0.25</v>
      </c>
      <c r="I57" s="141"/>
      <c r="J57" s="142"/>
      <c r="K57" s="332">
        <f t="shared" si="1"/>
        <v>40.5</v>
      </c>
      <c r="L57" s="681"/>
    </row>
    <row r="58" spans="1:12" ht="75" x14ac:dyDescent="0.3">
      <c r="A58" s="683">
        <v>59</v>
      </c>
      <c r="B58" s="335" t="s">
        <v>248</v>
      </c>
      <c r="C58" s="231" t="s">
        <v>19</v>
      </c>
      <c r="D58" s="158">
        <v>19</v>
      </c>
      <c r="E58" s="158">
        <v>0</v>
      </c>
      <c r="F58" s="158">
        <v>1</v>
      </c>
      <c r="G58" s="158">
        <v>0.25</v>
      </c>
      <c r="H58" s="158">
        <v>0.25</v>
      </c>
      <c r="I58" s="158" t="s">
        <v>19</v>
      </c>
      <c r="J58" s="159" t="s">
        <v>19</v>
      </c>
      <c r="K58" s="336">
        <v>40.5</v>
      </c>
      <c r="L58" s="678" t="s">
        <v>663</v>
      </c>
    </row>
    <row r="59" spans="1:12" ht="19.5" thickBot="1" x14ac:dyDescent="0.35">
      <c r="A59" s="684">
        <v>61</v>
      </c>
      <c r="B59" s="685" t="s">
        <v>257</v>
      </c>
      <c r="C59" s="686" t="s">
        <v>19</v>
      </c>
      <c r="D59" s="687">
        <v>19</v>
      </c>
      <c r="E59" s="687">
        <v>20</v>
      </c>
      <c r="F59" s="687">
        <v>1</v>
      </c>
      <c r="G59" s="687">
        <v>0.25</v>
      </c>
      <c r="H59" s="687">
        <v>0.25</v>
      </c>
      <c r="I59" s="687" t="s">
        <v>19</v>
      </c>
      <c r="J59" s="688" t="s">
        <v>19</v>
      </c>
      <c r="K59" s="689">
        <v>40.5</v>
      </c>
      <c r="L59" s="690"/>
    </row>
    <row r="61" spans="1:12" ht="15.75" thickBot="1" x14ac:dyDescent="0.3"/>
    <row r="62" spans="1:12" x14ac:dyDescent="0.25">
      <c r="B62" s="691" t="s">
        <v>696</v>
      </c>
      <c r="C62" s="692"/>
      <c r="D62" s="692"/>
      <c r="E62" s="692"/>
      <c r="F62" s="692"/>
      <c r="G62" s="693"/>
    </row>
    <row r="63" spans="1:12" x14ac:dyDescent="0.25">
      <c r="B63" s="694"/>
      <c r="C63" s="695"/>
      <c r="D63" s="695"/>
      <c r="E63" s="695"/>
      <c r="F63" s="695"/>
      <c r="G63" s="696"/>
    </row>
    <row r="64" spans="1:12" x14ac:dyDescent="0.25">
      <c r="B64" s="694"/>
      <c r="C64" s="695"/>
      <c r="D64" s="695"/>
      <c r="E64" s="695"/>
      <c r="F64" s="695"/>
      <c r="G64" s="696"/>
    </row>
    <row r="65" spans="2:7" ht="15.75" thickBot="1" x14ac:dyDescent="0.3">
      <c r="B65" s="697"/>
      <c r="C65" s="698"/>
      <c r="D65" s="698"/>
      <c r="E65" s="698"/>
      <c r="F65" s="698"/>
      <c r="G65" s="699"/>
    </row>
  </sheetData>
  <sheetProtection algorithmName="SHA-512" hashValue="NTQq6I2MV+XnoiFirnkY/vGSLPwimdqZOT8Qdu9owHWr8eVW7sMtRGsrzcNjhlAxyFCsbuEQxAIDwDeE28ixag==" saltValue="bazXuuQuG8GQnbCTZ6iMTw==" spinCount="100000" sheet="1" objects="1" scenarios="1"/>
  <mergeCells count="5">
    <mergeCell ref="A1:C1"/>
    <mergeCell ref="A2:C2"/>
    <mergeCell ref="A3:C5"/>
    <mergeCell ref="A7:B7"/>
    <mergeCell ref="B62:G65"/>
  </mergeCells>
  <pageMargins left="0.7" right="0.7" top="0.75" bottom="0.75" header="0.3" footer="0.3"/>
  <pageSetup scale="25" orientation="portrait" r:id="rId1"/>
  <drawing r:id="rId2"/>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B375352CD749D459A7B8005EF9FD8E7" ma:contentTypeVersion="13" ma:contentTypeDescription="Crear nuevo documento." ma:contentTypeScope="" ma:versionID="f4e623f5b1e0533c37e059d4abab3a4d">
  <xsd:schema xmlns:xsd="http://www.w3.org/2001/XMLSchema" xmlns:xs="http://www.w3.org/2001/XMLSchema" xmlns:p="http://schemas.microsoft.com/office/2006/metadata/properties" xmlns:ns3="e4dbb700-c511-4ee3-a312-b224bf564eff" xmlns:ns4="badd6a06-ad6f-4965-a6f2-eec033803b2b" targetNamespace="http://schemas.microsoft.com/office/2006/metadata/properties" ma:root="true" ma:fieldsID="dac93a41348b066fa2bf7fdc7d5b06b6" ns3:_="" ns4:_="">
    <xsd:import namespace="e4dbb700-c511-4ee3-a312-b224bf564eff"/>
    <xsd:import namespace="badd6a06-ad6f-4965-a6f2-eec033803b2b"/>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dbb700-c511-4ee3-a312-b224bf564e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add6a06-ad6f-4965-a6f2-eec033803b2b"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129DF3D-6C0A-4081-8557-D66B4BB1F3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dbb700-c511-4ee3-a312-b224bf564eff"/>
    <ds:schemaRef ds:uri="badd6a06-ad6f-4965-a6f2-eec033803b2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03F0E43-118A-40DD-AFC7-5BA1F0667C72}">
  <ds:schemaRefs>
    <ds:schemaRef ds:uri="http://purl.org/dc/dcmitype/"/>
    <ds:schemaRef ds:uri="http://www.w3.org/XML/1998/namespace"/>
    <ds:schemaRef ds:uri="http://schemas.microsoft.com/office/2006/metadata/properties"/>
    <ds:schemaRef ds:uri="http://purl.org/dc/elements/1.1/"/>
    <ds:schemaRef ds:uri="e4dbb700-c511-4ee3-a312-b224bf564eff"/>
    <ds:schemaRef ds:uri="http://schemas.microsoft.com/office/2006/documentManagement/types"/>
    <ds:schemaRef ds:uri="http://purl.org/dc/terms/"/>
    <ds:schemaRef ds:uri="badd6a06-ad6f-4965-a6f2-eec033803b2b"/>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0652F2A9-DFB2-4F34-8F48-ED14F2AF385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LISTA DE OFERENTES</vt:lpstr>
      <vt:lpstr>EVALUACION TÉC</vt:lpstr>
      <vt:lpstr>K RESIDUAL</vt:lpstr>
      <vt:lpstr>CONDICIONES GENERALES</vt:lpstr>
      <vt:lpstr>RESUMEN EVALUACIÓN</vt:lpstr>
      <vt:lpstr>OBRAS INCONCLUSAS</vt:lpstr>
      <vt:lpstr>F. PONDERABLES </vt:lpstr>
      <vt:lpstr>'EVALUACION TÉC'!Área_de_impresión</vt:lpstr>
      <vt:lpstr>'F. PONDERABLES '!Área_de_impresión</vt:lpstr>
      <vt:lpstr>'K RESIDUAL'!Área_de_impresión</vt:lpstr>
      <vt:lpstr>'LISTA DE OFERENTES'!Área_de_impresión</vt:lpstr>
      <vt:lpstr>'OBRAS INCONCLUSAS'!Área_de_impresión</vt:lpstr>
      <vt:lpstr>'RESUMEN EVALUACIÓN'!Área_de_impresión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Fabian Ricardo Cruz Gonzalez</dc:creator>
  <cp:keywords/>
  <dc:description/>
  <cp:lastModifiedBy>Miguel Andres Bejarano Alfonso</cp:lastModifiedBy>
  <cp:revision>3</cp:revision>
  <dcterms:created xsi:type="dcterms:W3CDTF">2016-11-29T14:57:14Z</dcterms:created>
  <dcterms:modified xsi:type="dcterms:W3CDTF">2024-12-13T22:51:31Z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0x010100BB375352CD749D459A7B8005EF9FD8E7</vt:lpwstr>
  </property>
</Properties>
</file>