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mc:AlternateContent xmlns:mc="http://schemas.openxmlformats.org/markup-compatibility/2006">
    <mc:Choice Requires="x15">
      <x15ac:absPath xmlns:x15ac="http://schemas.microsoft.com/office/spreadsheetml/2010/11/ac" url="https://d.docs.live.net/b690e0dc4b0fc0cc/BACK UP UROSARIO 2024/Documentos/FDLT 2024/VALORACION FDLT SAMC 339 2024/"/>
    </mc:Choice>
  </mc:AlternateContent>
  <xr:revisionPtr revIDLastSave="44" documentId="8_{B8C0E282-62DB-4046-8153-85776015321A}" xr6:coauthVersionLast="47" xr6:coauthVersionMax="47" xr10:uidLastSave="{9F47D1E2-9AC4-4AFE-953B-B137386DF10B}"/>
  <bookViews>
    <workbookView xWindow="-110" yWindow="-110" windowWidth="19420" windowHeight="11500" activeTab="2" xr2:uid="{00000000-000D-0000-FFFF-FFFF00000000}"/>
  </bookViews>
  <sheets>
    <sheet name="Hoja1" sheetId="9" r:id="rId1"/>
    <sheet name="PPTO" sheetId="8" r:id="rId2"/>
    <sheet name="PONDERACIÓN " sheetId="3" r:id="rId3"/>
    <sheet name="OFERENTES" sheetId="7" r:id="rId4"/>
    <sheet name="PRECIOS BAJOS" sheetId="4" r:id="rId5"/>
    <sheet name="FORMATO A" sheetId="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[0]!ERR</definedName>
    <definedName name="\Z">[0]!ERR</definedName>
    <definedName name="________________EST1">#REF!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SBC1">[7]INV!$A$12:$D$15</definedName>
    <definedName name="___________SBC3">[7]INV!$F$12:$I$15</definedName>
    <definedName name="___________SBC5">[7]INV!$K$12:$N$15</definedName>
    <definedName name="___________tab1">#REF!</definedName>
    <definedName name="___________tab2">#REF!</definedName>
    <definedName name="___________tab3">#REF!</definedName>
    <definedName name="___________TAB4">#REF!</definedName>
    <definedName name="__________AFC1">[7]INV!$A$25:$D$28</definedName>
    <definedName name="__________AFC3">[7]INV!$F$25:$I$28</definedName>
    <definedName name="__________AFC5">[7]INV!$K$25:$N$28</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[8]MEMORIAS!#REF!</definedName>
    <definedName name="__________PMT5805">[8]MEMORIAS!#REF!</definedName>
    <definedName name="__________PMT5806">[8]MEMORIAS!#REF!</definedName>
    <definedName name="__________PMT5815">[8]MEMORIAS!#REF!</definedName>
    <definedName name="__________PMT5820">[8]MEMORIAS!#REF!</definedName>
    <definedName name="__________SBC1">[7]INV!$A$12:$D$15</definedName>
    <definedName name="__________SBC3">[7]INV!$F$12:$I$15</definedName>
    <definedName name="__________SBC5">[7]INV!$K$12:$N$15</definedName>
    <definedName name="__________tab1">#REF!</definedName>
    <definedName name="__________tab2">#REF!</definedName>
    <definedName name="__________tab3">#REF!</definedName>
    <definedName name="__________TAB4">#REF!</definedName>
    <definedName name="_________AFC1">[9]INV!$A$25:$D$28</definedName>
    <definedName name="_________AFC3">[9]INV!$F$25:$I$28</definedName>
    <definedName name="_________AFC5">[9]INV!$K$25:$N$28</definedName>
    <definedName name="_________aiu2">[10]AIU!$J$105</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[11]INST!#REF!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[12]MEMORIAS!#REF!</definedName>
    <definedName name="_________PMT5805">[12]MEMORIAS!#REF!</definedName>
    <definedName name="_________PMT5806">[12]MEMORIAS!#REF!</definedName>
    <definedName name="_________PMT5815">[12]MEMORIAS!#REF!</definedName>
    <definedName name="_________PMT5820">[12]MEMORIAS!#REF!</definedName>
    <definedName name="_________r">#REF!</definedName>
    <definedName name="_________SBC1">[9]INV!$A$12:$D$15</definedName>
    <definedName name="_________SBC3">[9]INV!$F$12:$I$15</definedName>
    <definedName name="_________SBC5">[9]INV!$K$12:$N$15</definedName>
    <definedName name="_________tab1">#REF!</definedName>
    <definedName name="_________tab2">#REF!</definedName>
    <definedName name="_________tab3">#REF!</definedName>
    <definedName name="_________TAB4">#REF!</definedName>
    <definedName name="________AFC1">[9]INV!$A$25:$D$28</definedName>
    <definedName name="________AFC3">[9]INV!$F$25:$I$28</definedName>
    <definedName name="________AFC5">[9]INV!$K$25:$N$28</definedName>
    <definedName name="________aiu2">[10]AIU!$J$105</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[13]INST!#REF!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[8]MEMORIAS!#REF!</definedName>
    <definedName name="________PMT5805">[8]MEMORIAS!#REF!</definedName>
    <definedName name="________PMT5806">[8]MEMORIAS!#REF!</definedName>
    <definedName name="________PMT5815">[8]MEMORIAS!#REF!</definedName>
    <definedName name="________PMT5820">[8]MEMORIAS!#REF!</definedName>
    <definedName name="________r">#REF!</definedName>
    <definedName name="________SBC1">[9]INV!$A$12:$D$15</definedName>
    <definedName name="________SBC3">[9]INV!$F$12:$I$15</definedName>
    <definedName name="________SBC5">[9]INV!$K$12:$N$15</definedName>
    <definedName name="________tab1">#REF!</definedName>
    <definedName name="________tab2">#REF!</definedName>
    <definedName name="________tab3">#REF!</definedName>
    <definedName name="________TAB4">#REF!</definedName>
    <definedName name="_______AFC1">[9]INV!$A$25:$D$28</definedName>
    <definedName name="_______AFC3">[9]INV!$F$25:$I$28</definedName>
    <definedName name="_______AFC5">[9]INV!$K$25:$N$28</definedName>
    <definedName name="_______aiu2">[10]AIU!$J$105</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MT5671">[14]MEMORIAS!#REF!</definedName>
    <definedName name="_______PMT5805">[14]MEMORIAS!#REF!</definedName>
    <definedName name="_______PMT5806">[14]MEMORIAS!#REF!</definedName>
    <definedName name="_______PMT5815">[14]MEMORIAS!#REF!</definedName>
    <definedName name="_______PMT5820">[14]MEMORIAS!#REF!</definedName>
    <definedName name="_______r">#REF!</definedName>
    <definedName name="_______SBC1">[9]INV!$A$12:$D$15</definedName>
    <definedName name="_______SBC3">[9]INV!$F$12:$I$15</definedName>
    <definedName name="_______SBC5">[9]INV!$K$12:$N$15</definedName>
    <definedName name="_______tab1">#REF!</definedName>
    <definedName name="_______tab2">#REF!</definedName>
    <definedName name="_______tab3">#REF!</definedName>
    <definedName name="_______TAB4">#REF!</definedName>
    <definedName name="______AFC1">[9]INV!$A$25:$D$28</definedName>
    <definedName name="______AFC3">[9]INV!$F$25:$I$28</definedName>
    <definedName name="______AFC5">[9]INV!$K$25:$N$28</definedName>
    <definedName name="______aiu2">[10]AIU!$J$105</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[8]MEMORIAS!#REF!</definedName>
    <definedName name="______PMT5805">[8]MEMORIAS!#REF!</definedName>
    <definedName name="______PMT5806">[8]MEMORIAS!#REF!</definedName>
    <definedName name="______PMT5815">[8]MEMORIAS!#REF!</definedName>
    <definedName name="______PMT5820">[8]MEMORIAS!#REF!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[9]INV!$A$12:$D$15</definedName>
    <definedName name="______SBC3">[9]INV!$F$12:$I$15</definedName>
    <definedName name="______SBC5">[9]INV!$K$12:$N$15</definedName>
    <definedName name="______tab1">#REF!</definedName>
    <definedName name="______tab2">#REF!</definedName>
    <definedName name="______tab3">#REF!</definedName>
    <definedName name="______TAB4">#REF!</definedName>
    <definedName name="_____AFC1">[9]INV!$A$25:$D$28</definedName>
    <definedName name="_____AFC3">[9]INV!$F$25:$I$28</definedName>
    <definedName name="_____AFC5">[9]INV!$K$25:$N$28</definedName>
    <definedName name="_____aiu2">[15]AIU!$J$105</definedName>
    <definedName name="_____ane7">[16]!_xlbgnm.ane7</definedName>
    <definedName name="_____ane8">[16]!_xlbgnm.ane8</definedName>
    <definedName name="_____Atp2">[17]EMPRESA!$F$22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[18]Tablas!#REF!</definedName>
    <definedName name="_____DDS1">[18]Tablas!#REF!</definedName>
    <definedName name="_____DGO1">[18]Tablas!#REF!</definedName>
    <definedName name="_____DGP1">[18]Tablas!#REF!</definedName>
    <definedName name="_____DIJ1">[18]Tablas!#REF!</definedName>
    <definedName name="_____DPI1">[18]Tablas!#REF!</definedName>
    <definedName name="_____DPY1">[18]Tablas!#REF!</definedName>
    <definedName name="_____DRI1">[18]Tablas!#REF!</definedName>
    <definedName name="_____DRL1">[18]Tablas!#REF!</definedName>
    <definedName name="_____DSP1">[18]Tablas!#REF!</definedName>
    <definedName name="_____ECP1">[18]Tablas!#REF!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[18]Tablas!#REF!</definedName>
    <definedName name="_____MA2">#REF!</definedName>
    <definedName name="_____OCD1">[18]Tablas!#REF!</definedName>
    <definedName name="_____OCI1">[18]Tablas!#REF!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[12]MEMORIAS!#REF!</definedName>
    <definedName name="_____PMT5805">[12]MEMORIAS!#REF!</definedName>
    <definedName name="_____PMT5806">[12]MEMORIAS!#REF!</definedName>
    <definedName name="_____PMT5815">[12]MEMORIAS!#REF!</definedName>
    <definedName name="_____PMT5820">[12]MEMORIAS!#REF!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AL1">#REF!</definedName>
    <definedName name="_____SBC1">[9]INV!$A$12:$D$15</definedName>
    <definedName name="_____SBC3">[9]INV!$F$12:$I$15</definedName>
    <definedName name="_____SBC5">[9]INV!$K$12:$N$15</definedName>
    <definedName name="_____tab1">#REF!</definedName>
    <definedName name="_____tab2">#REF!</definedName>
    <definedName name="_____tab3">#REF!</definedName>
    <definedName name="_____TAB4">#REF!</definedName>
    <definedName name="_____VEX1">[18]Tablas!#REF!</definedName>
    <definedName name="_____VFA1">[18]Tablas!#REF!</definedName>
    <definedName name="_____VIT1">[18]Tablas!#REF!</definedName>
    <definedName name="_____Vol1">[19]Item!$A:$D</definedName>
    <definedName name="_____VPR1">[18]Tablas!#REF!</definedName>
    <definedName name="_____VPR2">[20]Tablas!#REF!</definedName>
    <definedName name="_____VRP1">[18]Tablas!#REF!</definedName>
    <definedName name="_____VSM1">[18]Tablas!#REF!</definedName>
    <definedName name="____AFC1">[9]INV!$A$25:$D$28</definedName>
    <definedName name="____AFC3">[9]INV!$F$25:$I$28</definedName>
    <definedName name="____AFC5">[9]INV!$K$25:$N$28</definedName>
    <definedName name="____aiu2">[15]AIU!$J$105</definedName>
    <definedName name="____ane7">[21]!_xlbgnm.ane7</definedName>
    <definedName name="____ane8">[21]!_xlbgnm.ane8</definedName>
    <definedName name="____Atp2">[22]EMPRESA!$F$22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[18]Tablas!#REF!</definedName>
    <definedName name="____DDS1">[18]Tablas!#REF!</definedName>
    <definedName name="____DGO1">[18]Tablas!#REF!</definedName>
    <definedName name="____DGP1">[18]Tablas!#REF!</definedName>
    <definedName name="____DIJ1">[18]Tablas!#REF!</definedName>
    <definedName name="____DPI1">[18]Tablas!#REF!</definedName>
    <definedName name="____DPY1">[18]Tablas!#REF!</definedName>
    <definedName name="____DRI1">[18]Tablas!#REF!</definedName>
    <definedName name="____DRL1">[18]Tablas!#REF!</definedName>
    <definedName name="____DSP1">[18]Tablas!#REF!</definedName>
    <definedName name="____ECP1">[18]Tablas!#REF!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[18]Tablas!#REF!</definedName>
    <definedName name="____LEY80">#REF!</definedName>
    <definedName name="____MA2">#REF!</definedName>
    <definedName name="____OCD1">[18]Tablas!#REF!</definedName>
    <definedName name="____OCI1">[18]Tablas!#REF!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[12]MEMORIAS!#REF!</definedName>
    <definedName name="____PMT5805">[12]MEMORIAS!#REF!</definedName>
    <definedName name="____PMT5806">[12]MEMORIAS!#REF!</definedName>
    <definedName name="____PMT5815">[12]MEMORIAS!#REF!</definedName>
    <definedName name="____PMT5820">[12]MEMORIAS!#REF!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#REF!</definedName>
    <definedName name="____pv3">'[23]V3 (1000m)'!$H$3</definedName>
    <definedName name="____r">#REF!</definedName>
    <definedName name="____SAL1">#REF!</definedName>
    <definedName name="____SBC1">[9]INV!$A$12:$D$15</definedName>
    <definedName name="____SBC3">[9]INV!$F$12:$I$15</definedName>
    <definedName name="____SBC5">[9]INV!$K$12:$N$15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[18]Tablas!#REF!</definedName>
    <definedName name="____VFA1">[18]Tablas!#REF!</definedName>
    <definedName name="____VIT1">[18]Tablas!#REF!</definedName>
    <definedName name="____Vol1">[19]Item!$A:$D</definedName>
    <definedName name="____VPR1">[18]Tablas!#REF!</definedName>
    <definedName name="____VPR2">#REF!</definedName>
    <definedName name="____VRP1">[18]Tablas!#REF!</definedName>
    <definedName name="____VSM1">[18]Tablas!#REF!</definedName>
    <definedName name="___AFC1">[9]INV!$A$25:$D$28</definedName>
    <definedName name="___AFC3">[9]INV!$F$25:$I$28</definedName>
    <definedName name="___AFC5">[9]INV!$K$25:$N$28</definedName>
    <definedName name="___aiu2">[15]AIU!$J$105</definedName>
    <definedName name="___ane7">[24]!_xlbgnm.ane7</definedName>
    <definedName name="___ane8">[24]!_xlbgnm.ane8</definedName>
    <definedName name="___Atp2">[25]EMPRESA!$F$22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[18]Tablas!#REF!</definedName>
    <definedName name="___DDS1">[18]Tablas!#REF!</definedName>
    <definedName name="___DGO1">[18]Tablas!#REF!</definedName>
    <definedName name="___DGP1">[18]Tablas!#REF!</definedName>
    <definedName name="___DIJ1">[18]Tablas!#REF!</definedName>
    <definedName name="___DPI1">[18]Tablas!#REF!</definedName>
    <definedName name="___DPY1">[18]Tablas!#REF!</definedName>
    <definedName name="___DRI1">[18]Tablas!#REF!</definedName>
    <definedName name="___DRL1">[18]Tablas!#REF!</definedName>
    <definedName name="___DSP1">[18]Tablas!#REF!</definedName>
    <definedName name="___ECP1">[18]Tablas!#REF!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[18]Tablas!#REF!</definedName>
    <definedName name="___key2" hidden="1">[13]INST!#REF!</definedName>
    <definedName name="___key3" hidden="1">#REF!</definedName>
    <definedName name="___key31" hidden="1">#REF!</definedName>
    <definedName name="___LEY80">#REF!</definedName>
    <definedName name="___MA2">#REF!</definedName>
    <definedName name="___OCD1">[18]Tablas!#REF!</definedName>
    <definedName name="___OCI1">[18]Tablas!#REF!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[12]MEMORIAS!#REF!</definedName>
    <definedName name="___PMT5805">[12]MEMORIAS!#REF!</definedName>
    <definedName name="___PMT5806">[12]MEMORIAS!#REF!</definedName>
    <definedName name="___PMT5815">[12]MEMORIAS!#REF!</definedName>
    <definedName name="___PMT5820">[12]MEMORIAS!#REF!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#REF!</definedName>
    <definedName name="___pv3">'[23]V3 (1000m)'!$H$3</definedName>
    <definedName name="___r">#REF!</definedName>
    <definedName name="___SBC1">[9]INV!$A$12:$D$15</definedName>
    <definedName name="___SBC3">[9]INV!$F$12:$I$15</definedName>
    <definedName name="___SBC5">[9]INV!$K$12:$N$15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[18]Tablas!#REF!</definedName>
    <definedName name="___VFA1">[18]Tablas!#REF!</definedName>
    <definedName name="___VIT1">[18]Tablas!#REF!</definedName>
    <definedName name="___Vol1">[19]Item!$A:$D</definedName>
    <definedName name="___VPR1">[18]Tablas!#REF!</definedName>
    <definedName name="___VPR2">#REF!</definedName>
    <definedName name="___VRP1">[18]Tablas!#REF!</definedName>
    <definedName name="___VSM1">[18]Tablas!#REF!</definedName>
    <definedName name="__123" hidden="1">[26]G.G!#REF!</definedName>
    <definedName name="__1234" hidden="1">[26]G.G!#REF!</definedName>
    <definedName name="__123Graph_A" hidden="1">#REF!</definedName>
    <definedName name="__123Graph_Acaja" hidden="1">[27]EVA!$D$39:$AD$39</definedName>
    <definedName name="__123Graph_ACart_AnticAdic" hidden="1">[27]EVA!$F$95:$I$95</definedName>
    <definedName name="__123Graph_AFACTURAC" hidden="1">[27]Program!$B$120:$Y$120</definedName>
    <definedName name="__123Graph_AGraph2" hidden="1">[26]G.G!#REF!</definedName>
    <definedName name="__123Graph_B" hidden="1">#REF!</definedName>
    <definedName name="__123Graph_Bcaja" hidden="1">[27]EVA!$D$56:$AD$56</definedName>
    <definedName name="__123Graph_BCart_AnticAdic" hidden="1">[27]EVA!$F$96:$I$96</definedName>
    <definedName name="__123Graph_C" hidden="1">#REF!</definedName>
    <definedName name="__123Graph_Ccaja" hidden="1">[27]EVA!$D$58:$AD$58</definedName>
    <definedName name="__123Graph_CCart_AnticAdic" hidden="1">[27]EVA!$F$97:$I$97</definedName>
    <definedName name="__123Graph_Dcaja" hidden="1">[27]EVA!$D$61:$AD$61</definedName>
    <definedName name="__123Graph_DCart_AnticAdic" hidden="1">[27]EVA!$F$99:$I$99</definedName>
    <definedName name="__123Graph_E" hidden="1">#REF!</definedName>
    <definedName name="__123Graph_ECart_AnticAdic" hidden="1">[27]EVA!$F$99:$I$99</definedName>
    <definedName name="__123Graph_F" hidden="1">#REF!</definedName>
    <definedName name="__123Graph_LBL_ACart_AnticAdic" hidden="1">[27]EVA!$J$95:$K$95</definedName>
    <definedName name="__123Graph_LBL_Ccaja" hidden="1">[27]EVA!$D$58:$AD$58</definedName>
    <definedName name="__123Graph_LBL_DCart_AnticAdic" hidden="1">[27]EVA!$F$98:$I$98</definedName>
    <definedName name="__123Graph_X" hidden="1">#REF!</definedName>
    <definedName name="__123Graph_Xcaja" hidden="1">[27]EVA!$D$6:$AD$6</definedName>
    <definedName name="__1Excel_BuiltIn_Print_Area_1_1">#REF!</definedName>
    <definedName name="__1Excel_BuiltIn_Print_Area_1_1_1">#REF!</definedName>
    <definedName name="__2Excel_BuiltIn_Print_Titles_1_1_1_1">#REF!</definedName>
    <definedName name="__78UIHJ">#REF!</definedName>
    <definedName name="__AFC1">[9]INV!$A$25:$D$28</definedName>
    <definedName name="__AFC3">[9]INV!$F$25:$I$28</definedName>
    <definedName name="__AFC5">[9]INV!$K$25:$N$28</definedName>
    <definedName name="__aiu2">[15]AIU!$J$105</definedName>
    <definedName name="__ane7">[21]!_xlbgnm.ane7</definedName>
    <definedName name="__ane8">[21]!_xlbgnm.ane8</definedName>
    <definedName name="__Atp2">[28]EMPRESA!$F$22</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[18]Tablas!#REF!</definedName>
    <definedName name="__DDS1">[18]Tablas!#REF!</definedName>
    <definedName name="__DGO1">[18]Tablas!#REF!</definedName>
    <definedName name="__DGP1">[18]Tablas!#REF!</definedName>
    <definedName name="__DIJ1">[18]Tablas!#REF!</definedName>
    <definedName name="__DPI1">[18]Tablas!#REF!</definedName>
    <definedName name="__DPY1">[18]Tablas!#REF!</definedName>
    <definedName name="__DRI1">[18]Tablas!#REF!</definedName>
    <definedName name="__DRL1">[18]Tablas!#REF!</definedName>
    <definedName name="__DSP1">[18]Tablas!#REF!</definedName>
    <definedName name="__ECP1">[18]Tablas!#REF!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[18]Tablas!#REF!</definedName>
    <definedName name="__key2" hidden="1">[29]INST!#REF!</definedName>
    <definedName name="__key21" hidden="1">[13]INST!#REF!</definedName>
    <definedName name="__key3" hidden="1">#REF!</definedName>
    <definedName name="__key31" hidden="1">#REF!</definedName>
    <definedName name="__LEY80">#REF!</definedName>
    <definedName name="__MA2">#REF!</definedName>
    <definedName name="__mun2">[30]PESOS!#REF!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[18]Tablas!#REF!</definedName>
    <definedName name="__OCI1">[18]Tablas!#REF!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'[31]Paral. 1'!$E$1:$E$65536</definedName>
    <definedName name="__Pa2">'[31]Paral. 2'!$E$1:$E$65536</definedName>
    <definedName name="__Pa3">'[31]Paral. 3'!$E$1:$E$65536</definedName>
    <definedName name="__Pa4">[31]Paral.4!$E$1:$E$65536</definedName>
    <definedName name="__PJ50">#REF!</definedName>
    <definedName name="__pj51">#REF!</definedName>
    <definedName name="__PMT5671">[12]MEMORIAS!#REF!</definedName>
    <definedName name="__PMT5805">[12]MEMORIAS!#REF!</definedName>
    <definedName name="__PMT5806">[12]MEMORIAS!#REF!</definedName>
    <definedName name="__PMT5815">[12]MEMORIAS!#REF!</definedName>
    <definedName name="__PMT5820">[12]MEMORIAS!#REF!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#REF!</definedName>
    <definedName name="__pv3">'[23]V3 (1000m)'!$H$3</definedName>
    <definedName name="__r">#REF!</definedName>
    <definedName name="__ref4">#REF!</definedName>
    <definedName name="__SAL1">#REF!</definedName>
    <definedName name="__SBC1">[9]INV!$A$12:$D$15</definedName>
    <definedName name="__SBC3">[9]INV!$F$12:$I$15</definedName>
    <definedName name="__SBC5">[9]INV!$K$12:$N$15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[18]Tablas!#REF!</definedName>
    <definedName name="__VFA1">[18]Tablas!#REF!</definedName>
    <definedName name="__VIT1">[18]Tablas!#REF!</definedName>
    <definedName name="__Vol1">[19]Item!$A:$D</definedName>
    <definedName name="__VPR1">[18]Tablas!#REF!</definedName>
    <definedName name="__VPR2">[20]Tablas!#REF!</definedName>
    <definedName name="__VRP1">[18]Tablas!#REF!</definedName>
    <definedName name="__VSM1">[18]Tablas!#REF!</definedName>
    <definedName name="_1">#REF!</definedName>
    <definedName name="_1__Excel_BuiltIn_Print_Area_1_1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[26]G.G!#REF!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#REF!</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Excel_BuiltIn_Print_Titles_1_1_1_1">#REF!</definedName>
    <definedName name="_3214">#REF!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Excel_BuiltIn_Print_Area_1_1">#REF!</definedName>
    <definedName name="_7Excel_BuiltIn_Print_Area_1_1_1">#REF!</definedName>
    <definedName name="_911A">#REF!</definedName>
    <definedName name="_912A">#REF!</definedName>
    <definedName name="_921A">#REF!</definedName>
    <definedName name="_922A">#REF!</definedName>
    <definedName name="_9Excel_BuiltIn_Print_Titles_1_1_1_1">#REF!</definedName>
    <definedName name="_a1" hidden="1">{"TAB1",#N/A,TRUE,"GENERAL";"TAB2",#N/A,TRUE,"GENERAL";"TAB3",#N/A,TRUE,"GENERAL";"TAB4",#N/A,TRUE,"GENERAL";"TAB5",#N/A,TRUE,"GENERAL"}</definedName>
    <definedName name="_A1_1" hidden="1">{#N/A,#N/A,TRUE,"1842CWN0"}</definedName>
    <definedName name="_A1_2" hidden="1">{#N/A,#N/A,TRUE,"1842CWN0"}</definedName>
    <definedName name="_A164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[9]INV!$A$25:$D$28</definedName>
    <definedName name="_AFC3">[9]INV!$F$25:$I$28</definedName>
    <definedName name="_AFC5">[9]INV!$K$25:$N$28</definedName>
    <definedName name="_aiu2">[15]AIU!$J$105</definedName>
    <definedName name="_ALM1">#REF!</definedName>
    <definedName name="_AND1">#REF!</definedName>
    <definedName name="_ane7">[21]!_xlbgnm.ane7</definedName>
    <definedName name="_ane8">[21]!_xlbgnm.ane8</definedName>
    <definedName name="_APU221">#REF!</definedName>
    <definedName name="_APU465">[32]!absc</definedName>
    <definedName name="_ARO1">'[33]ACTA 01'!#REF!</definedName>
    <definedName name="_ARO2">'[33]ACTA 01'!#REF!</definedName>
    <definedName name="_ARO3">'[33]ACTA 01'!#REF!</definedName>
    <definedName name="_Atp2">[28]EMPRESA!$F$22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'[34]46W9'!#REF!</definedName>
    <definedName name="_DCI1">[18]Tablas!#REF!</definedName>
    <definedName name="_DDS1">[18]Tablas!#REF!</definedName>
    <definedName name="_DGO1">[18]Tablas!#REF!</definedName>
    <definedName name="_DGP1">[18]Tablas!#REF!</definedName>
    <definedName name="_DIJ1">[18]Tablas!#REF!</definedName>
    <definedName name="_DPI1">[18]Tablas!#REF!</definedName>
    <definedName name="_DPY1">[18]Tablas!#REF!</definedName>
    <definedName name="_DRI1">[18]Tablas!#REF!</definedName>
    <definedName name="_DRL1">[18]Tablas!#REF!</definedName>
    <definedName name="_DSP1">[18]Tablas!#REF!</definedName>
    <definedName name="_ECP1">[18]Tablas!#REF!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[35]MEM!$E$53</definedName>
    <definedName name="_EXC1">#REF!</definedName>
    <definedName name="_EXC10">#REF!</definedName>
    <definedName name="_EXC11">#REF!</definedName>
    <definedName name="_EXC12">#REF!</definedName>
    <definedName name="_EXC2">#REF!</definedName>
    <definedName name="_EXC23">[35]MEM!$E$55</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EXT02">[35]MEM!$E$54</definedName>
    <definedName name="_EXT23">[35]MEM!$E$56</definedName>
    <definedName name="_F">[0]!ERR</definedName>
    <definedName name="_F10">#REF!</definedName>
    <definedName name="_FC">#REF!</definedName>
    <definedName name="_Fill" hidden="1">#REF!</definedName>
    <definedName name="_xlnm._FilterDatabase" localSheetId="5" hidden="1">'FORMATO A'!$A$3:$BV$110</definedName>
    <definedName name="_xlnm._FilterDatabase" localSheetId="2" hidden="1">'PONDERACIÓN '!$C$26:$M$26</definedName>
    <definedName name="_xlnm._FilterDatabase" localSheetId="4" hidden="1">'PRECIOS BAJOS'!$A$1:$H$1</definedName>
    <definedName name="_xlnm._FilterDatabase" hidden="1">'[34]46W9'!#REF!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JGFG">'[36]CIRCUITOS CODENSA'!#REF!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[18]Tablas!#REF!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[37]INST!#REF!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[30]PESOS!#REF!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[18]Tablas!#REF!</definedName>
    <definedName name="_OCI1">[18]Tablas!#REF!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'[31]Paral. 1'!$E$1:$E$65536</definedName>
    <definedName name="_Pa2">'[31]Paral. 2'!$E$1:$E$65536</definedName>
    <definedName name="_Pa3">'[31]Paral. 3'!$E$1:$E$65536</definedName>
    <definedName name="_Pa4">[31]Paral.4!$E$1:$E$65536</definedName>
    <definedName name="_Parse_Out" hidden="1">'[4]7422CW00'!#REF!</definedName>
    <definedName name="_PJ50">#REF!</definedName>
    <definedName name="_pj51">#REF!</definedName>
    <definedName name="_PL02">'[33]ACTA 01'!#REF!</definedName>
    <definedName name="_PMT5671">[12]MEMORIAS!#REF!</definedName>
    <definedName name="_PMT5805">[12]MEMORIAS!#REF!</definedName>
    <definedName name="_PMT5806">[12]MEMORIAS!#REF!</definedName>
    <definedName name="_PMT5815">[12]MEMORIAS!#REF!</definedName>
    <definedName name="_PMT5820">[12]MEMORIAS!#REF!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v2">#REF!</definedName>
    <definedName name="_pv3">'[23]V3 (1000m)'!$H$3</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1">[38]REGISTRO!$K$1:$K$5</definedName>
    <definedName name="_Regression_Int" hidden="1">1</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[9]INV!$A$12:$D$15</definedName>
    <definedName name="_SBC3">[9]INV!$F$12:$I$15</definedName>
    <definedName name="_SBC5">[9]INV!$K$12:$N$15</definedName>
    <definedName name="_SD02">[35]MEM!$E$59</definedName>
    <definedName name="_SD23">[35]MEM!$E$60</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12">[35]MEM!$M$79</definedName>
    <definedName name="_TC15">[35]MEM!$M$80</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[18]Tablas!#REF!</definedName>
    <definedName name="_VFA1">[18]Tablas!#REF!</definedName>
    <definedName name="_vfv4" hidden="1">{"via1",#N/A,TRUE,"general";"via2",#N/A,TRUE,"general";"via3",#N/A,TRUE,"general"}</definedName>
    <definedName name="_VIT1">[18]Tablas!#REF!</definedName>
    <definedName name="_Vol1">[19]Item!$A:$D</definedName>
    <definedName name="_VPR1">[18]Tablas!#REF!</definedName>
    <definedName name="_VPR2">[20]Tablas!#REF!</definedName>
    <definedName name="_VRP1">[18]Tablas!#REF!</definedName>
    <definedName name="_VSM1">[18]Tablas!#REF!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'[39]DUB-823'!#REF!</definedName>
    <definedName name="A.A..A" hidden="1">{"total",#N/A,FALSE,"TD 0% ";"total",#N/A,FALSE,"TD 12%";"total",#N/A,FALSE,"TD 10%"}</definedName>
    <definedName name="A_1">#REF!</definedName>
    <definedName name="A_impresión_IM">#REF!</definedName>
    <definedName name="A_impresion_IM1">#REF!</definedName>
    <definedName name="A18A200">[40]ESPEC!#REF!</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_2" hidden="1">{#N/A,#N/A,TRUE,"INGENIERIA";#N/A,#N/A,TRUE,"COMPRAS";#N/A,#N/A,TRUE,"DIRECCION";#N/A,#N/A,TRUE,"RESUMEN"}</definedName>
    <definedName name="AAA">[0]!ERR</definedName>
    <definedName name="AAAA">[41]Equipo!$A$7:$A$65536</definedName>
    <definedName name="aaaaaa">[42]otros!$C$5</definedName>
    <definedName name="AAAAAAAAAA">#REF!</definedName>
    <definedName name="AAAAAAAAAAAAAAAAAAAA">#REF!</definedName>
    <definedName name="aaaaas" hidden="1">{"TAB1",#N/A,TRUE,"GENERAL";"TAB2",#N/A,TRUE,"GENERAL";"TAB3",#N/A,TRUE,"GENERAL";"TAB4",#N/A,TRUE,"GENERAL";"TAB5",#N/A,TRUE,"GENERAL"}</definedName>
    <definedName name="AAC">[9]AASHTO!$A$14:$F$17</definedName>
    <definedName name="AADOQUINVEH">#REF!</definedName>
    <definedName name="Aanden">#REF!</definedName>
    <definedName name="AANDENES">#REF!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G">[9]AASHTO!$A$2:$F$5</definedName>
    <definedName name="ABR">#REF!</definedName>
    <definedName name="absc1">[43]!absc</definedName>
    <definedName name="ac">#REF!</definedName>
    <definedName name="ACALZADA">#REF!</definedName>
    <definedName name="AccessDatabase" hidden="1">"C:\C-314\VOLUMENES\volfin4.mdb"</definedName>
    <definedName name="Acero3oct">#REF!</definedName>
    <definedName name="AceroMedia">#REF!</definedName>
    <definedName name="AceroUnCuarto">#REF!</definedName>
    <definedName name="Acicloruta">#REF!</definedName>
    <definedName name="acpm">5000</definedName>
    <definedName name="ACT">#REF!</definedName>
    <definedName name="ACT_COMP">#REF!</definedName>
    <definedName name="ACT_COMP2">#REF!</definedName>
    <definedName name="ACT_CONT">#REF!</definedName>
    <definedName name="ACT_CONT2">#REF!</definedName>
    <definedName name="ACTA">[44]ID!$C$2</definedName>
    <definedName name="Actividad">#REF!</definedName>
    <definedName name="Actividades">#REF!</definedName>
    <definedName name="activos">[45]Listado!$X$2:$X$17</definedName>
    <definedName name="actores">[46]Listado!$L$2:$L$11</definedName>
    <definedName name="ACTV">#REF!</definedName>
    <definedName name="acumulado">'[47]Reservas de Petróleo'!$A$2,'[47]Reservas de Petróleo'!$A$1,'[47]Reservas de Petróleo'!$D$4,'[47]Reservas de Petróleo'!$E$1:$E$65536</definedName>
    <definedName name="ad">#REF!</definedName>
    <definedName name="Adaptador">#REF!</definedName>
    <definedName name="adasd">#REF!</definedName>
    <definedName name="ADC">[48]ANALISIS!$J$5</definedName>
    <definedName name="ADFGSDB" hidden="1">{"via1",#N/A,TRUE,"general";"via2",#N/A,TRUE,"general";"via3",#N/A,TRUE,"general"}</definedName>
    <definedName name="ADM">[42]otros!$C$2</definedName>
    <definedName name="administrador">[49]Informacion!$B$15</definedName>
    <definedName name="ADMON">#REF!</definedName>
    <definedName name="ADMON1">#REF!</definedName>
    <definedName name="adoc1">[43]!absc</definedName>
    <definedName name="ADOC125">[50]!absc</definedName>
    <definedName name="adoq">[51]!absc</definedName>
    <definedName name="ADSAD" hidden="1">{"TAB1",#N/A,TRUE,"GENERAL";"TAB2",#N/A,TRUE,"GENERAL";"TAB3",#N/A,TRUE,"GENERAL";"TAB4",#N/A,TRUE,"GENERAL";"TAB5",#N/A,TRUE,"GENERAL"}</definedName>
    <definedName name="aefa" hidden="1">{"via1",#N/A,TRUE,"general";"via2",#N/A,TRUE,"general";"via3",#N/A,TRUE,"general"}</definedName>
    <definedName name="Aexcavacion">#REF!</definedName>
    <definedName name="AFac.p">#REF!</definedName>
    <definedName name="afdsw" hidden="1">{"TAB1",#N/A,TRUE,"GENERAL";"TAB2",#N/A,TRUE,"GENERAL";"TAB3",#N/A,TRUE,"GENERAL";"TAB4",#N/A,TRUE,"GENERAL";"TAB5",#N/A,TRUE,"GENERAL"}</definedName>
    <definedName name="AFIRMADO02">#REF!</definedName>
    <definedName name="agdsgg" hidden="1">{"via1",#N/A,TRUE,"general";"via2",#N/A,TRUE,"general";"via3",#N/A,TRUE,"general"}</definedName>
    <definedName name="AGO">#REF!</definedName>
    <definedName name="Agua">#REF!</definedName>
    <definedName name="AI">'[33]ACTA 01'!#REF!</definedName>
    <definedName name="aida">#REF!</definedName>
    <definedName name="aida1">#REF!</definedName>
    <definedName name="AIU">#REF!</definedName>
    <definedName name="AIU_01">#REF!</definedName>
    <definedName name="AIU_1">#REF!</definedName>
    <definedName name="AIU_2">#REF!</definedName>
    <definedName name="AIU_ADMON">[52]DATOS!$D$8</definedName>
    <definedName name="AIU_IMP">[52]DATOS!$D$9</definedName>
    <definedName name="AIU_UTIL">[52]DATOS!$D$10</definedName>
    <definedName name="AjustDelAIU">#REF!</definedName>
    <definedName name="Ajuste">[53]Datos!$B$11</definedName>
    <definedName name="alam">#REF!</definedName>
    <definedName name="AlambreNo.12">#REF!</definedName>
    <definedName name="alc">[54]!absc</definedName>
    <definedName name="AlcanceProyecto">#REF!</definedName>
    <definedName name="ALCANT24">[55]ANALISIS!#REF!</definedName>
    <definedName name="ALM">#REF!</definedName>
    <definedName name="ALTO">[56]Tabla!$A$1:$A$5</definedName>
    <definedName name="Ambien" hidden="1">#REF!</definedName>
    <definedName name="AMBIENTAL">#REF!</definedName>
    <definedName name="Amount">#REF!</definedName>
    <definedName name="ANCLAJE">'[57]MC SF GAVIONES'!#REF!</definedName>
    <definedName name="AND">#REF!</definedName>
    <definedName name="ANDEN">[58]PRECIOS!$D$55:$D$62</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[59]COMPARATIVO!#REF!</definedName>
    <definedName name="anexo8">#REF!</definedName>
    <definedName name="anexo9">#REF!</definedName>
    <definedName name="anexů7">#REF!</definedName>
    <definedName name="Antic">[60]BASES!$B$33</definedName>
    <definedName name="ANTICIPO">[61]BASES!$B$33</definedName>
    <definedName name="AÑO">[42]PRESUPUESTO!$D$13</definedName>
    <definedName name="AÑOWUIE">'[62]Res-Accide-10'!$R$2:$R$7</definedName>
    <definedName name="APac.c2002">#REF!</definedName>
    <definedName name="APac.c2003">#REF!</definedName>
    <definedName name="APac.p">#REF!</definedName>
    <definedName name="apaiy">#REF!</definedName>
    <definedName name="AparatoSanitario">#REF!</definedName>
    <definedName name="APELLIDOS">#REF!</definedName>
    <definedName name="API">#REF!</definedName>
    <definedName name="apoyo">'[63]RESUMEN CIERRE '!$G$136</definedName>
    <definedName name="APU">[64]!absc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[65]Info-Portaf'!$N$4,'[65]Info-Portaf'!$C$10:$AE$24,'[65]Info-Portaf'!$C$26:$AE$28,'[65]Info-Portaf'!$C$31:$AE$40,'[65]Info-Portaf'!$C$41:$H$41,'[65]Info-Portaf'!$C$42:$AE$51,'[65]Info-Portaf'!$C$53:$AE$54,'[65]Info-Portaf'!$C$57:$AE$57,'[65]Info-Portaf'!$C$59:$AE$59,'[65]Info-Portaf'!$B$10:$B$61</definedName>
    <definedName name="Areatotal">#REF!</definedName>
    <definedName name="Aref">#REF!</definedName>
    <definedName name="Arena">#REF!</definedName>
    <definedName name="armuve">[0]!ERR</definedName>
    <definedName name="ARP">#REF!</definedName>
    <definedName name="ARS">#REF!</definedName>
    <definedName name="as">[0]!ERR</definedName>
    <definedName name="ASB">[9]AASHTO!$A$8:$F$11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eparador">#REF!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#REF!</definedName>
    <definedName name="Atp">[17]EMPRESA!$F$20</definedName>
    <definedName name="AU">'[66]CIRCUITOS CODENSA'!#REF!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'[66]CIRCUITOS CODENSA'!#REF!</definedName>
    <definedName name="AuxAlim">'[17]DATOS CONTRATO'!$E$18</definedName>
    <definedName name="auxalimentacion">[67]CONTRATO!$E$18</definedName>
    <definedName name="AuxCom">'[17]DATOS CONTRATO'!$I$16</definedName>
    <definedName name="auxcomisariato">[67]CONTRATO!$I$16</definedName>
    <definedName name="AuxDot">'[17]DATOS CONTRATO'!$I$17</definedName>
    <definedName name="auxdotacion">[67]CONTRATO!$I$17</definedName>
    <definedName name="AuxHab">'[17]DATOS CONTRATO'!$E$17</definedName>
    <definedName name="auxhabi">[68]CONTRATO!$E$17</definedName>
    <definedName name="auxhabitacion">[67]CONTRATO!$E$17</definedName>
    <definedName name="auxtransporte">[67]CONTRATO!$E$16</definedName>
    <definedName name="AVal.c2002">#REF!</definedName>
    <definedName name="AVal.c2003">#REF!</definedName>
    <definedName name="AVal.p">#REF!</definedName>
    <definedName name="Avance_por_item">#REF!,#REF!,#REF!,#REF!,#REF!,#REF!,#REF!,#REF!,#REF!,#REF!,#REF!,#REF!,#REF!,#REF!,#REF!,#REF!,#REF!,#REF!</definedName>
    <definedName name="Avances_Totales">#REF!,#REF!,#REF!,#REF!,#REF!,#REF!,#REF!,#REF!,#REF!,#REF!,#REF!,#REF!,#REF!,#REF!,#REF!,#REF!,#REF!,#REF!</definedName>
    <definedName name="Averde">#REF!</definedName>
    <definedName name="AVsc">#REF!</definedName>
    <definedName name="AW">#REF!</definedName>
    <definedName name="azaz" hidden="1">{"TAB1",#N/A,TRUE,"GENERAL";"TAB2",#N/A,TRUE,"GENERAL";"TAB3",#N/A,TRUE,"GENERAL";"TAB4",#N/A,TRUE,"GENERAL";"TAB5",#N/A,TRUE,"GENERAL"}</definedName>
    <definedName name="Azonaverde">#REF!</definedName>
    <definedName name="B" hidden="1">{"via1",#N/A,TRUE,"general";"via2",#N/A,TRUE,"general";"via3",#N/A,TRUE,"general"}</definedName>
    <definedName name="B_impresión_IM">#REF!</definedName>
    <definedName name="Bajo_L">[56]Tabla!$A$1:$A$5</definedName>
    <definedName name="BANCO">#REF!</definedName>
    <definedName name="Base">#REF!</definedName>
    <definedName name="Base_datos_IM">#REF!</definedName>
    <definedName name="base1">#REF!</definedName>
    <definedName name="base2">#REF!</definedName>
    <definedName name="basedatos">[69]Hoja1!$A$4:$BZ$55</definedName>
    <definedName name="_xlnm.Database">#REF!</definedName>
    <definedName name="BaseDeDatos1">#REF!</definedName>
    <definedName name="basep">[70]PRESUPUESTAL!$A$4:$P$190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BDFDFBH">'[71]COSTOS OFICINA'!#REF!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[45]Listado!$AH$2:$AH$3</definedName>
    <definedName name="BFGDFG">#REF!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mestre">'[72]ESTADO RED'!$E$8</definedName>
    <definedName name="BL">'[66]CIRCUITOS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'[73]Ejecutado%'!#REF!</definedName>
    <definedName name="blEjecutadoPorcen">'[73]Ejecutado$'!$D$1:$CE$45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No.4">#REF!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'[73]Programado$'!$I$1:$CK$45</definedName>
    <definedName name="blReferenciaInforme">#REF!</definedName>
    <definedName name="bn">#REF!</definedName>
    <definedName name="BO">'[66]CIRCUITOS CODENSA'!#REF!</definedName>
    <definedName name="Bombas">#REF!</definedName>
    <definedName name="Bombillos">#REF!</definedName>
    <definedName name="BONO">#REF!</definedName>
    <definedName name="BORDER1">[74]steel!#REF!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#REF!</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[75]medelo!$D$37</definedName>
    <definedName name="bt" hidden="1">{"via1",#N/A,TRUE,"general";"via2",#N/A,TRUE,"general";"via3",#N/A,TRUE,"general"}</definedName>
    <definedName name="BTYJHTR" hidden="1">{"TAB1",#N/A,TRUE,"GENERAL";"TAB2",#N/A,TRUE,"GENERAL";"TAB3",#N/A,TRUE,"GENERAL";"TAB4",#N/A,TRUE,"GENERAL";"TAB5",#N/A,TRUE,"GENERAL"}</definedName>
    <definedName name="BuiltIn_Print_Area">'[76]Form5 _Pág_ 1'!#REF!</definedName>
    <definedName name="BuiltIn_Print_Area___0">'[76]Form5 _Pág_ 2'!#REF!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aMetalic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do">#REF!</definedName>
    <definedName name="CALDAS">#REF!</definedName>
    <definedName name="CAM0A15">[35]MEM!$I$46</definedName>
    <definedName name="CAM15A20">[35]MEM!$I$47</definedName>
    <definedName name="CAM20A25">[35]MEM!$I$48</definedName>
    <definedName name="CAM25A30">[35]MEM!$I$49</definedName>
    <definedName name="CAMPO">#REF!</definedName>
    <definedName name="CanalEternit">#REF!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'[77]TRAMO 03'!$F:$F,'[77]TRAMO 03'!$I:$I,'[77]TRAMO 03'!$K:$K,'[77]TRAMO 03'!#REF!,'[77]TRAMO 03'!#REF!,'[77]TRAMO 03'!#REF!,'[77]TRAMO 03'!#REF!,'[77]TRAMO 03'!#REF!,'[77]TRAMO 03'!#REF!,'[77]TRAMO 03'!#REF!,'[77]TRAMO 03'!#REF!,'[77]TRAMO 03'!#REF!,'[77]TRAMO 03'!#REF!,'[77]TRAMO 03'!#REF!,'[77]TRAMO 03'!#REF!,'[77]TRAMO 03'!#REF!</definedName>
    <definedName name="CAP">#REF!</definedName>
    <definedName name="CAPAC._HSE">#REF!</definedName>
    <definedName name="captacion">[78]criterio!$B$34:$B$37</definedName>
    <definedName name="Captafaros">#REF!</definedName>
    <definedName name="Captafaros2">#REF!</definedName>
    <definedName name="CARGA">#REF!</definedName>
    <definedName name="CARGO">[79]Datos!$C$38:$C$47</definedName>
    <definedName name="CARGO_CONTRATISTA">#REF!</definedName>
    <definedName name="CARGO_INTERVENTORIA">#REF!</definedName>
    <definedName name="CARGOS">#REF!</definedName>
    <definedName name="carlos">MODULO10.auto_abrir</definedName>
    <definedName name="casa">#REF!</definedName>
    <definedName name="causa">#REF!</definedName>
    <definedName name="CBLES">#REF!</definedName>
    <definedName name="CBLES1">#REF!</definedName>
    <definedName name="CBRDISEÑO">[80]SECTORIZACIÓN!$A$12:$G$20</definedName>
    <definedName name="CBWorkbookPriority" hidden="1">-1602700874</definedName>
    <definedName name="CC">[81]Personalizar!$G$22:$G$25</definedName>
    <definedName name="ccccc" hidden="1">{"TAB1",#N/A,TRUE,"GENERAL";"TAB2",#N/A,TRUE,"GENERAL";"TAB3",#N/A,TRUE,"GENERAL";"TAB4",#N/A,TRUE,"GENERAL";"TAB5",#N/A,TRUE,"GENERAL"}</definedName>
    <definedName name="CCCCCC">'[82]A. P. U.'!#REF!</definedName>
    <definedName name="CCT">#REF!</definedName>
    <definedName name="ccto210">#REF!</definedName>
    <definedName name="cd">[83]Hoja1!$C$81</definedName>
    <definedName name="cdcd" hidden="1">#REF!</definedName>
    <definedName name="cdcdc" hidden="1">{"via1",#N/A,TRUE,"general";"via2",#N/A,TRUE,"general";"via3",#N/A,TRUE,"general"}</definedName>
    <definedName name="CDctrl">[60]CDItem!$G$8</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ENTO">[84]Insum!$A$3:$H$63</definedName>
    <definedName name="CementoBlanco">#REF!</definedName>
    <definedName name="CementoGris">#REF!</definedName>
    <definedName name="centr">[46]Listado!$D$18:$D$23</definedName>
    <definedName name="centro">[45]Listado!$D$18:$D$23</definedName>
    <definedName name="Ceramica">#REF!</definedName>
    <definedName name="CGDI01">[18]Tablas!#REF!</definedName>
    <definedName name="CGDI02">[18]Tablas!#REF!</definedName>
    <definedName name="CGDI03">[18]Tablas!#REF!</definedName>
    <definedName name="CGDI04">[18]Tablas!#REF!</definedName>
    <definedName name="CGDI05">[18]Tablas!#REF!</definedName>
    <definedName name="CGDI06">[18]Tablas!#REF!</definedName>
    <definedName name="CGDI07">[18]Tablas!#REF!</definedName>
    <definedName name="CGDI08">[18]Tablas!#REF!</definedName>
    <definedName name="CGEX01">[18]Tablas!#REF!</definedName>
    <definedName name="CGEX02">[18]Tablas!#REF!</definedName>
    <definedName name="CGEX031">[18]Tablas!#REF!</definedName>
    <definedName name="CGEX04">[18]Tablas!#REF!</definedName>
    <definedName name="CGFI011">[18]Tablas!#REF!</definedName>
    <definedName name="CGFI012">[18]Tablas!#REF!</definedName>
    <definedName name="CGFI021">[18]Tablas!#REF!</definedName>
    <definedName name="CGFI022">[18]Tablas!#REF!</definedName>
    <definedName name="CGFI023">[18]Tablas!#REF!</definedName>
    <definedName name="CGFI024">[18]Tablas!#REF!</definedName>
    <definedName name="CGFI031">[18]Tablas!#REF!</definedName>
    <definedName name="CGFI032">[18]Tablas!#REF!</definedName>
    <definedName name="CGFI0331">[18]Tablas!#REF!</definedName>
    <definedName name="CGFI0332">[18]Tablas!#REF!</definedName>
    <definedName name="CGFI0333">[18]Tablas!#REF!</definedName>
    <definedName name="CGFI0334">[18]Tablas!#REF!</definedName>
    <definedName name="CGFI0335">[18]Tablas!#REF!</definedName>
    <definedName name="CGFI0341">[18]Tablas!#REF!</definedName>
    <definedName name="CGFI0343">[18]Tablas!#REF!</definedName>
    <definedName name="CGFI0344">[18]Tablas!#REF!</definedName>
    <definedName name="CGPR01">[18]Tablas!#REF!</definedName>
    <definedName name="CGPR021">[18]Tablas!#REF!</definedName>
    <definedName name="CGPR022">[18]Tablas!#REF!</definedName>
    <definedName name="CGPR023">[18]Tablas!#REF!</definedName>
    <definedName name="CGPR024">[18]Tablas!#REF!</definedName>
    <definedName name="CGPR031">[18]Tablas!#REF!</definedName>
    <definedName name="CGPR032">[18]Tablas!#REF!</definedName>
    <definedName name="CGPR0331">[18]Tablas!#REF!</definedName>
    <definedName name="CGPR0332">[18]Tablas!#REF!</definedName>
    <definedName name="CGPR0333">[18]Tablas!#REF!</definedName>
    <definedName name="CGPR041">[18]Tablas!#REF!</definedName>
    <definedName name="CGPR042">[18]Tablas!#REF!</definedName>
    <definedName name="CGPR043">[18]Tablas!#REF!</definedName>
    <definedName name="CGPR051">[18]Tablas!#REF!</definedName>
    <definedName name="CGPR052">[18]Tablas!#REF!</definedName>
    <definedName name="CGPR0531">[18]Tablas!#REF!</definedName>
    <definedName name="CGPR0532">[18]Tablas!#REF!</definedName>
    <definedName name="CGPR0533">[18]Tablas!#REF!</definedName>
    <definedName name="CGPR0534">[18]Tablas!#REF!</definedName>
    <definedName name="CGPR0541">[18]Tablas!#REF!</definedName>
    <definedName name="CGPR0542">[18]Tablas!#REF!</definedName>
    <definedName name="CGPR0543">[18]Tablas!#REF!</definedName>
    <definedName name="CGPR061">[18]Tablas!#REF!</definedName>
    <definedName name="CGPR062">[18]Tablas!#REF!</definedName>
    <definedName name="CGPR0621">[18]Tablas!#REF!</definedName>
    <definedName name="CGPR0622">[18]Tablas!#REF!</definedName>
    <definedName name="CGPR0631">[18]Tablas!#REF!</definedName>
    <definedName name="CGPR0632">[18]Tablas!#REF!</definedName>
    <definedName name="CGPR0633">[18]Tablas!#REF!</definedName>
    <definedName name="CGPR0641">[18]Tablas!#REF!</definedName>
    <definedName name="CGPR0642">[18]Tablas!#REF!</definedName>
    <definedName name="CGPR0643">[18]Tablas!#REF!</definedName>
    <definedName name="CGRF01">[18]Tablas!#REF!</definedName>
    <definedName name="CGRF02">[18]Tablas!#REF!</definedName>
    <definedName name="CGRF031">[18]Tablas!#REF!</definedName>
    <definedName name="CGRF032">[18]Tablas!#REF!</definedName>
    <definedName name="CGRF0331">[18]Tablas!#REF!</definedName>
    <definedName name="CGRF0332">[18]Tablas!#REF!</definedName>
    <definedName name="CGRF0333">[18]Tablas!#REF!</definedName>
    <definedName name="CGRF0334">[18]Tablas!#REF!</definedName>
    <definedName name="CGRF0335">[18]Tablas!#REF!</definedName>
    <definedName name="CGRF0336">[18]Tablas!#REF!</definedName>
    <definedName name="CGRF0337">[18]Tablas!#REF!</definedName>
    <definedName name="CGRF0338">[18]Tablas!#REF!</definedName>
    <definedName name="CGRF0341">[18]Tablas!#REF!</definedName>
    <definedName name="CGRF0342">[18]Tablas!#REF!</definedName>
    <definedName name="CGRF0343">[18]Tablas!#REF!</definedName>
    <definedName name="CGRF041">[18]Tablas!#REF!</definedName>
    <definedName name="CGRF042">[18]Tablas!#REF!</definedName>
    <definedName name="CGRF0431">[18]Tablas!#REF!</definedName>
    <definedName name="CGRF0432">[18]Tablas!#REF!</definedName>
    <definedName name="CGRF0433">[18]Tablas!#REF!</definedName>
    <definedName name="CGRF0441">[18]Tablas!#REF!</definedName>
    <definedName name="CGRF0442">[18]Tablas!#REF!</definedName>
    <definedName name="CGRF0443">[18]Tablas!#REF!</definedName>
    <definedName name="CGSM01">[18]Tablas!#REF!</definedName>
    <definedName name="CGSM02">[18]Tablas!#REF!</definedName>
    <definedName name="CGSM03">[18]Tablas!#REF!</definedName>
    <definedName name="CGSM04">[18]Tablas!#REF!</definedName>
    <definedName name="CGSM05">[18]Tablas!#REF!</definedName>
    <definedName name="CGSO011">[18]Tablas!#REF!</definedName>
    <definedName name="CGSO012">[18]Tablas!#REF!</definedName>
    <definedName name="CGSO013">[18]Tablas!#REF!</definedName>
    <definedName name="CGSO014">[18]Tablas!#REF!</definedName>
    <definedName name="CGSO02">[18]Tablas!#REF!</definedName>
    <definedName name="CGSO031">[18]Tablas!#REF!</definedName>
    <definedName name="CGSO032">[18]Tablas!#REF!</definedName>
    <definedName name="CGSO033">[18]Tablas!#REF!</definedName>
    <definedName name="CGSO034">[18]Tablas!#REF!</definedName>
    <definedName name="CGSO041">[18]Tablas!#REF!</definedName>
    <definedName name="CGSO042">[18]Tablas!#REF!</definedName>
    <definedName name="CGSO043">[18]Tablas!#REF!</definedName>
    <definedName name="CGSO044">[18]Tablas!#REF!</definedName>
    <definedName name="CGSO051">[18]Tablas!#REF!</definedName>
    <definedName name="CGSO052">[18]Tablas!#REF!</definedName>
    <definedName name="CGSO053">[18]Tablas!#REF!</definedName>
    <definedName name="CGSO054">[18]Tablas!#REF!</definedName>
    <definedName name="CGSO055">[18]Tablas!#REF!</definedName>
    <definedName name="CGSO061">[18]Tablas!#REF!</definedName>
    <definedName name="CGSO062">[18]Tablas!#REF!</definedName>
    <definedName name="CGSO063">[18]Tablas!#REF!</definedName>
    <definedName name="CGSO064">[18]Tablas!#REF!</definedName>
    <definedName name="CGTR011">[18]Tablas!#REF!</definedName>
    <definedName name="CGTR012">[18]Tablas!#REF!</definedName>
    <definedName name="CGTR021">[18]Tablas!#REF!</definedName>
    <definedName name="CGTR022">[18]Tablas!#REF!</definedName>
    <definedName name="CGTR023">[18]Tablas!#REF!</definedName>
    <definedName name="CGTR031">[18]Tablas!#REF!</definedName>
    <definedName name="CGTR032">[18]Tablas!#REF!</definedName>
    <definedName name="CGTR033">[18]Tablas!#REF!</definedName>
    <definedName name="CGTR034">[18]Tablas!#REF!</definedName>
    <definedName name="CGTR035">[18]Tablas!#REF!</definedName>
    <definedName name="CGTR036">[18]Tablas!#REF!</definedName>
    <definedName name="CGTR037">[18]Tablas!#REF!</definedName>
    <definedName name="CGTR038">[18]Tablas!#REF!</definedName>
    <definedName name="CGTR039">[18]Tablas!#REF!</definedName>
    <definedName name="CGTR041">[18]Tablas!#REF!</definedName>
    <definedName name="CGTR042">[18]Tablas!#REF!</definedName>
    <definedName name="CGTR043">[18]Tablas!#REF!</definedName>
    <definedName name="CGTR044">[18]Tablas!#REF!</definedName>
    <definedName name="CGTR051">[18]Tablas!#REF!</definedName>
    <definedName name="Ch">#REF!</definedName>
    <definedName name="CHK_PU">'[4]7422CW00'!#REF!</definedName>
    <definedName name="CHP">#REF!</definedName>
    <definedName name="ciencia">'[85]Indicadores de Ciencia'!$B$2:$B$27</definedName>
    <definedName name="CintaAislante">#REF!</definedName>
    <definedName name="CIRCUITOS">[86]Circuitos!$C$2:$C$891</definedName>
    <definedName name="CIRCUNVALAR">#REF!</definedName>
    <definedName name="CISNEROS">#REF!</definedName>
    <definedName name="civ" hidden="1">{#N/A,#N/A,TRUE,"1842CWN0"}</definedName>
    <definedName name="civ_1" hidden="1">{#N/A,#N/A,TRUE,"1842CWN0"}</definedName>
    <definedName name="civ_2" hidden="1">{#N/A,#N/A,TRUE,"1842CWN0"}</definedName>
    <definedName name="cjsa" hidden="1">#REF!</definedName>
    <definedName name="CL">#REF!</definedName>
    <definedName name="clara">#REF!</definedName>
    <definedName name="clase">#REF!</definedName>
    <definedName name="CMAacDef">#REF!</definedName>
    <definedName name="CMAalDef">#REF!</definedName>
    <definedName name="cmf">[87]Hoja1!$C$27</definedName>
    <definedName name="CMIacDef">#REF!</definedName>
    <definedName name="CMIalDef">#REF!</definedName>
    <definedName name="CMIBLE">#REF!</definedName>
    <definedName name="CMIBLE1">#REF!</definedName>
    <definedName name="CMOacDef">#REF!</definedName>
    <definedName name="CMOalDef">#REF!</definedName>
    <definedName name="CMTacDef">#REF!</definedName>
    <definedName name="CMTalDef">#REF!</definedName>
    <definedName name="Cod">#REF!</definedName>
    <definedName name="CodActEco">[17]EMPRESA!$F$10</definedName>
    <definedName name="codigo">#REF!,#REF!</definedName>
    <definedName name="CodigoInversion">#REF!</definedName>
    <definedName name="CodigoProyecto">#REF!</definedName>
    <definedName name="Codigos">#REF!</definedName>
    <definedName name="Codo4plg">#REF!</definedName>
    <definedName name="Codo90">#REF!</definedName>
    <definedName name="CODOS">#REF!</definedName>
    <definedName name="cogvsiruj">[59]COMPARATIVO!#REF!</definedName>
    <definedName name="COLON">#REF!</definedName>
    <definedName name="ColTap">'[31]Coloc. e Interc. Tapones'!$E$1:$E$65536</definedName>
    <definedName name="Com">'[67]LIQUIDA-NOMINA'!$AL$4</definedName>
    <definedName name="COMIDA">#REF!</definedName>
    <definedName name="COMPAÑIA_CONTRATISTA">#REF!</definedName>
    <definedName name="COMPAÑIA_INTERVENTORIA">#REF!</definedName>
    <definedName name="componentes">[45]Listado!$U$2:$U$9</definedName>
    <definedName name="Compresores">#REF!</definedName>
    <definedName name="comunidades">[78]criterio!$B$95:$B$97</definedName>
    <definedName name="CON">[41]materiales!$A$7:$A$1317</definedName>
    <definedName name="CONC">[41]otros!$A$6:$A$1235</definedName>
    <definedName name="conceptos">[45]Listado!$AG$2:$AG$4</definedName>
    <definedName name="Concreto123">#REF!</definedName>
    <definedName name="Concreto133">#REF!</definedName>
    <definedName name="CONDI1">#REF!</definedName>
    <definedName name="ConseqCat">0</definedName>
    <definedName name="ConseqForMitRisk">3</definedName>
    <definedName name="Consultor">[88]Datos!$B$3</definedName>
    <definedName name="CONT">'[89]DATOS CONTRATO'!$G$13</definedName>
    <definedName name="Contratante">'[17]DATOS CONTRATO'!$E$6</definedName>
    <definedName name="CONTRATISTA">[79]Datos!$B$3:$B$5</definedName>
    <definedName name="CONTRATO">[67]CONTRATO!$E$8</definedName>
    <definedName name="Coordinador">[88]Datos!$B$6</definedName>
    <definedName name="COPIA">[0]!ERR</definedName>
    <definedName name="COPIA1">#REF!</definedName>
    <definedName name="COPIA2">#REF!</definedName>
    <definedName name="copiao4">[0]!ERR</definedName>
    <definedName name="corri">[0]!ERR</definedName>
    <definedName name="COSTO_FRENTE">[90]BITACORA!$E$1:$E$65536</definedName>
    <definedName name="costo2" hidden="1">#REF!</definedName>
    <definedName name="COSTODIRECTO">#REF!</definedName>
    <definedName name="Costopérdidas">[91]Modelo!#REF!</definedName>
    <definedName name="COSTOS">[92]TARIFAS!$A$1:$F$52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[93]civ_roma!$C$803:$G$804</definedName>
    <definedName name="_xlnm.Criteria">#REF!</definedName>
    <definedName name="Criterios_IM">'[4]7422CW00'!#REF!</definedName>
    <definedName name="Criticidad">[94]Tabla!$A$1:$A$5</definedName>
    <definedName name="cs">#REF!</definedName>
    <definedName name="CS_AVG_SIZE">#REF!</definedName>
    <definedName name="CS_WELDING">#REF!</definedName>
    <definedName name="CT">'[66]CIRCUITOS CODENSA'!#REF!</definedName>
    <definedName name="CTA">#REF!</definedName>
    <definedName name="CTE">#REF!</definedName>
    <definedName name="CTR">'[4]7422CW00'!#REF!</definedName>
    <definedName name="CTRPAG">'[4]7422CW00'!#REF!</definedName>
    <definedName name="CU">'[66]CIRCUITOS CODENSA'!#REF!</definedName>
    <definedName name="cuad1">#REF!</definedName>
    <definedName name="cuad2">#REF!</definedName>
    <definedName name="cuad3">#REF!</definedName>
    <definedName name="cuad4">#REF!</definedName>
    <definedName name="CUAD5">#REF!</definedName>
    <definedName name="cuado">#REF!</definedName>
    <definedName name="cuadrilla">[53]Cuadrillas!$C$13:$F$43</definedName>
    <definedName name="CuadroEconomico">#REF!</definedName>
    <definedName name="CUAL">[0]!ERR</definedName>
    <definedName name="CUBS">#REF!</definedName>
    <definedName name="CUMPL">'[33]ACTA 01'!#REF!</definedName>
    <definedName name="cumplimiento">[95]Viabilidad!$H$2:$H$4</definedName>
    <definedName name="CUNET" hidden="1">{"via1",#N/A,TRUE,"general";"via2",#N/A,TRUE,"general";"via3",#N/A,TRUE,"general"}</definedName>
    <definedName name="CurvaCond">#REF!</definedName>
    <definedName name="Customize">[81]!Customize</definedName>
    <definedName name="cv">#REF!</definedName>
    <definedName name="CVa">'[31]Cambio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z">#REF!</definedName>
    <definedName name="CZXDCSDC">#REF!</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'[39]GPI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[93]civ_roma!$C$9:$G$799</definedName>
    <definedName name="DATO1">'[96]46'!$D$3:$CK$429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'[97]Pta a tierra'!#REF!</definedName>
    <definedName name="DCSDCTV" hidden="1">{"via1",#N/A,TRUE,"general";"via2",#N/A,TRUE,"general";"via3",#N/A,TRUE,"general"}</definedName>
    <definedName name="dd">#REF!</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cision">[95]Viabilidad!$I$2:$I$3</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'[98]BASE-LISTAS'!$B$24:$B$29</definedName>
    <definedName name="denuncias">[78]criterio!$B$121:$B$124</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[94]Tabla!$B$1:$B$397</definedName>
    <definedName name="DEPENDENCIA">[94]Tabla!$B$1:$B$397</definedName>
    <definedName name="DEPENDENCIAS">[94]Tabla!$B$1:$B$397</definedName>
    <definedName name="depositos">[78]criterio!$B$4:$B$8</definedName>
    <definedName name="DERFE">#REF!</definedName>
    <definedName name="derrames">[78]criterio!$B$15:$B$16</definedName>
    <definedName name="desarrolladas">'[47]Reservas de Petróleo'!$A$2,'[47]Reservas de Petróleo'!$A$1,'[47]Reservas de Petróleo'!$D$4,'[47]Reservas de Petróleo'!$F$1:$F$65536</definedName>
    <definedName name="desc_rps">[99]des_rps!$A$1:$A$364</definedName>
    <definedName name="DESC1">[100]ITEMS!$B$2</definedName>
    <definedName name="DESC521">[101]ITEMS!$B$522</definedName>
    <definedName name="DESCRP1">[52]DATOS!$D$2</definedName>
    <definedName name="DESCRP2">[52]DATOS!$D$3</definedName>
    <definedName name="DESCUNMI">#REF!</definedName>
    <definedName name="DEST_ART">[74]steel!#REF!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[102]Cronograma!#REF!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'[36]CIRCUITOS CODENSA'!#REF!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[81]Personalizar!$E$22</definedName>
    <definedName name="dflt2">[81]Personalizar!$E$23</definedName>
    <definedName name="dflt3">[81]Personalizar!$D$24</definedName>
    <definedName name="dflt4">[81]Personalizar!$E$26</definedName>
    <definedName name="dflt5">[81]Personalizar!$E$27</definedName>
    <definedName name="dflt6">[81]Personalizar!$D$28</definedName>
    <definedName name="dflt7">[81]Personalizar!$G$27</definedName>
    <definedName name="DFRFRF" hidden="1">{"via1",#N/A,TRUE,"general";"via2",#N/A,TRUE,"general";"via3",#N/A,TRUE,"general"}</definedName>
    <definedName name="DFVGDFGDFGDF">'[36]CIRCUITOS CODENSA'!#REF!</definedName>
    <definedName name="DFVUI" hidden="1">{"via1",#N/A,TRUE,"general";"via2",#N/A,TRUE,"general";"via3",#N/A,TRUE,"general"}</definedName>
    <definedName name="dg" hidden="1">{"via1",#N/A,TRUE,"general";"via2",#N/A,TRUE,"general";"via3",#N/A,TRUE,"general"}</definedName>
    <definedName name="dgd">[103]PAJ825!#REF!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[42]PRESUPUESTO!$B$13</definedName>
    <definedName name="Diámetro">#REF!</definedName>
    <definedName name="diámetroft">#REF!</definedName>
    <definedName name="diametros">#REF!</definedName>
    <definedName name="DIAS_DE_INCAPACIDAD">#REF!</definedName>
    <definedName name="DIC">#REF!</definedName>
    <definedName name="diferencia">'[104]MEDIA GEOMETRICA'!$J$8,'[104]MEDIA GEOMETRICA'!$N$8,'[104]MEDIA GEOMETRICA'!$R$8,'[104]MEDIA GEOMETRICA'!$V$8,'[104]MEDIA GEOMETRICA'!$Z$8,'[104]MEDIA GEOMETRICA'!$AD$8,'[104]MEDIA GEOMETRICA'!$AH$8,'[104]MEDIA GEOMETRICA'!$AL$8,'[104]MEDIA GEOMETRICA'!#REF!,'[104]MEDIA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[67]EMPRESA!$F$14</definedName>
    <definedName name="DIRECTO1">[105]APU!$U$132</definedName>
    <definedName name="DIRECTO10">[105]APU!$U$681</definedName>
    <definedName name="DIRECTO100">[105]APU!$U$6171</definedName>
    <definedName name="DIRECTO101">[105]APU!$U$6232</definedName>
    <definedName name="DIRECTO102">[105]APU!$U$6293</definedName>
    <definedName name="DIRECTO103">[105]APU!$U$6354</definedName>
    <definedName name="DIRECTO104">[105]APU!$U$6415</definedName>
    <definedName name="DIRECTO105">[105]APU!$U$6476</definedName>
    <definedName name="DIRECTO11">[105]APU!$U$742</definedName>
    <definedName name="DIRECTO12">[105]APU!$U$803</definedName>
    <definedName name="DIRECTO124">[105]APU!$U$7635</definedName>
    <definedName name="DIRECTO125">[105]APU!$U$7696</definedName>
    <definedName name="DIRECTO126">[105]APU!$U$7757</definedName>
    <definedName name="DIRECTO127">[105]APU!$U$7818</definedName>
    <definedName name="DIRECTO128">[105]APU!$U$7879</definedName>
    <definedName name="DIRECTO129">[105]APU!$U$7940</definedName>
    <definedName name="DIRECTO13">[105]APU!$U$864</definedName>
    <definedName name="DIRECTO130">[105]APU!$U$8001</definedName>
    <definedName name="DIRECTO131">[105]APU!$U$8062</definedName>
    <definedName name="DIRECTO132">[105]APU!$U$8123</definedName>
    <definedName name="DIRECTO133">[105]APU!$U$8184</definedName>
    <definedName name="DIRECTO134">[105]APU!$U$8245</definedName>
    <definedName name="DIRECTO14">[105]APU!$U$925</definedName>
    <definedName name="DIRECTO15">[105]APU!$U$986</definedName>
    <definedName name="DIRECTO16">[105]APU!$U$1047</definedName>
    <definedName name="DIRECTO17">[105]APU!$U$1108</definedName>
    <definedName name="DIRECTO18">[105]APU!$U$1169</definedName>
    <definedName name="DIRECTO2">[105]APU!$U$193</definedName>
    <definedName name="DIRECTO2.10">[105]APU!$U$14889</definedName>
    <definedName name="DIRECTO2.11">[105]APU!$U$14950</definedName>
    <definedName name="DIRECTO2.12">[105]APU!$U$15011</definedName>
    <definedName name="DIRECTO2.9">[105]APU!$U$11839</definedName>
    <definedName name="DIRECTO21">[105]APU!$U$1352</definedName>
    <definedName name="DIRECTO22">[105]APU!$U$1413</definedName>
    <definedName name="DIRECTO23">[105]APU!$U$1474</definedName>
    <definedName name="DIRECTO24">[105]APU!$U$1535</definedName>
    <definedName name="DIRECTO25">[105]APU!$U$1596</definedName>
    <definedName name="DIRECTO26">[105]APU!$U$1657</definedName>
    <definedName name="DIRECTO27">[105]APU!$U$1718</definedName>
    <definedName name="DIRECTO28">[105]APU!$U$1779</definedName>
    <definedName name="DIRECTO29">[105]APU!$U$1840</definedName>
    <definedName name="DIRECTO3">[105]APU!$U$254</definedName>
    <definedName name="DIRECTO3.15">[105]APU!$U$8667</definedName>
    <definedName name="DIRECTO3.16">[105]APU!$U$8728</definedName>
    <definedName name="DIRECTO3.17">[105]APU!$U$8789</definedName>
    <definedName name="DIRECTO3.18">[105]APU!$U$8850</definedName>
    <definedName name="DIRECTO3.19">[105]APU!$U$8911</definedName>
    <definedName name="DIRECTO3.20">[105]APU!$U$8972</definedName>
    <definedName name="DIRECTO3.21">[105]APU!$U$11961</definedName>
    <definedName name="DIRECTO3.22">[105]APU!$U$14523</definedName>
    <definedName name="DIRECTO3.23">[105]APU!$U$15133</definedName>
    <definedName name="DIRECTO3.24">[105]APU!$U$16292</definedName>
    <definedName name="DIRECTO3.25">[105]APU!$U$16353</definedName>
    <definedName name="DIRECTO3.26">[105]APU!$U$16414</definedName>
    <definedName name="DIRECTO3.27">[105]APU!$U$16475</definedName>
    <definedName name="DIRECTO3.28">[105]APU!$U$16536</definedName>
    <definedName name="DIRECTO30">[105]APU!$U$1901</definedName>
    <definedName name="DIRECTO31">[105]APU!$U$1962</definedName>
    <definedName name="DIRECTO32">[105]APU!$U$2023</definedName>
    <definedName name="DIRECTO33">[105]APU!$U$2084</definedName>
    <definedName name="DIRECTO34">[105]APU!$U$2145</definedName>
    <definedName name="DIRECTO35">[105]APU!$U$2206</definedName>
    <definedName name="DIRECTO36">[105]APU!$U$2267</definedName>
    <definedName name="DIRECTO37">[105]APU!$U$2328</definedName>
    <definedName name="DIRECTO38">[105]APU!$U$2389</definedName>
    <definedName name="DIRECTO39">[105]APU!$U$2450</definedName>
    <definedName name="DIRECTO4">[105]APU!$U$315</definedName>
    <definedName name="DIRECTO4.20">[105]APU!$U$9216</definedName>
    <definedName name="DIRECTO4.21">[105]APU!$U$9277</definedName>
    <definedName name="DIRECTO4.22">[105]APU!$U$9338</definedName>
    <definedName name="DIRECTO4.23">[105]APU!$U$9399</definedName>
    <definedName name="DIRECTO4.24">[105]APU!$U$9460</definedName>
    <definedName name="DIRECTO4.25">[105]APU!$U$9521</definedName>
    <definedName name="DIRECTO4.26">[105]APU!$U$9582</definedName>
    <definedName name="DIRECTO4.27">[105]APU!$U$9643</definedName>
    <definedName name="DIRECTO4.28">[105]APU!$U$9704</definedName>
    <definedName name="DIRECTO4.29">[105]APU!$U$9765</definedName>
    <definedName name="DIRECTO4.30">[105]APU!$U$9826</definedName>
    <definedName name="DIRECTO4.31">[105]APU!$U$9887</definedName>
    <definedName name="DIRECTO4.32">[105]APU!$U$9948</definedName>
    <definedName name="DIRECTO4.33">[105]APU!$U$10009</definedName>
    <definedName name="DIRECTO4.34">[105]APU!$U$10070</definedName>
    <definedName name="DIRECTO4.35">[105]APU!$U$11595</definedName>
    <definedName name="DIRECTO4.36">[105]APU!$U$11656</definedName>
    <definedName name="DIRECTO4.37">[105]APU!$U$15987</definedName>
    <definedName name="DIRECTO4.38">[105]APU!$U$15194</definedName>
    <definedName name="DIRECTO4.39">[105]APU!$U$14279</definedName>
    <definedName name="DIRECTO4.40">[105]APU!$U$14340</definedName>
    <definedName name="DIRECTO4.41">[105]APU!$U$14401</definedName>
    <definedName name="DIRECTO4.42">[105]APU!$U$14462</definedName>
    <definedName name="DIRECTO4.43">[105]APU!$U$14584</definedName>
    <definedName name="DIRECTO4.44">[105]APU!$U$16048</definedName>
    <definedName name="DIRECTO4.45">[105]APU!$U$16109</definedName>
    <definedName name="DIRECTO4.46">[105]APU!$U$14706</definedName>
    <definedName name="DIRECTO4.47">[105]APU!$U$15926</definedName>
    <definedName name="DIRECTO4.48">[105]APU!$U$16170</definedName>
    <definedName name="DIRECTO4.49">[105]APU!$U$16231</definedName>
    <definedName name="DIRECTO4.50">[105]APU!$U$16902</definedName>
    <definedName name="DIRECTO4.51">[105]APU!$U$17634</definedName>
    <definedName name="DIRECTO4.52">[105]APU!$U$17695</definedName>
    <definedName name="DIRECTO40">[105]APU!$U$2511</definedName>
    <definedName name="DIRECTO41">[105]APU!$U$2572</definedName>
    <definedName name="DIRECTO42">[105]APU!$U$2633</definedName>
    <definedName name="DIRECTO43">[105]APU!$U$2694</definedName>
    <definedName name="DIRECTO44">[105]APU!$U$2755</definedName>
    <definedName name="DIRECTO45">[105]APU!$U$2816</definedName>
    <definedName name="DIRECTO46">[105]APU!$U$2877</definedName>
    <definedName name="DIRECTO47">[105]APU!$U$2938</definedName>
    <definedName name="DIRECTO48">[105]APU!$U$2999</definedName>
    <definedName name="DIRECTO49">[105]APU!$U$3060</definedName>
    <definedName name="DIRECTO5">[105]APU!$U$376</definedName>
    <definedName name="DIRECTO5.100">[105]APU!$U$12449</definedName>
    <definedName name="DIRECTO5.101">[105]APU!$U$12510</definedName>
    <definedName name="DIRECTO5.104">[105]APU!$U$12571</definedName>
    <definedName name="DIRECTO5.105">[105]APU!$U$12632</definedName>
    <definedName name="DIRECTO5.106">[105]APU!$U$12693</definedName>
    <definedName name="DIRECTO5.107">[105]APU!$U$12754</definedName>
    <definedName name="DIRECTO5.108">[105]APU!$U$12815</definedName>
    <definedName name="DIRECTO5.109">[105]APU!$U$12876</definedName>
    <definedName name="DIRECTO5.111">[105]APU!$U$12937</definedName>
    <definedName name="DIRECTO5.112">[105]APU!$U$12998</definedName>
    <definedName name="DIRECTO5.113">[105]APU!$U$14767</definedName>
    <definedName name="DIRECTO5.114">[105]APU!$U$14828</definedName>
    <definedName name="DIRECTO5.115">[105]APU!$U$15072</definedName>
    <definedName name="DIRECTO5.53">[105]APU!$U$10131</definedName>
    <definedName name="DIRECTO5.54">[105]APU!$U$10192</definedName>
    <definedName name="DIRECTO5.55">[105]APU!$U$10253</definedName>
    <definedName name="DIRECTO5.56">[105]APU!$U$10314</definedName>
    <definedName name="DIRECTO5.57">[105]APU!$U$10375</definedName>
    <definedName name="DIRECTO5.58">[105]APU!$U$10436</definedName>
    <definedName name="DIRECTO5.59">[105]APU!$U$10497</definedName>
    <definedName name="DIRECTO5.60">[105]APU!$U$10558</definedName>
    <definedName name="DIRECTO5.61">[105]APU!$U$10619</definedName>
    <definedName name="DIRECTO5.62">[105]APU!$U$10680</definedName>
    <definedName name="DIRECTO5.63">[105]APU!$U$10741</definedName>
    <definedName name="DIRECTO5.64">[105]APU!$U$10802</definedName>
    <definedName name="DIRECTO5.65">[105]APU!$U$10863</definedName>
    <definedName name="DIRECTO5.66">[105]APU!$U$10924</definedName>
    <definedName name="DIRECTO5.67">[105]APU!$U$10985</definedName>
    <definedName name="DIRECTO5.68">[105]APU!$U$11046</definedName>
    <definedName name="DIRECTO5.69">[105]APU!$U$11107</definedName>
    <definedName name="DIRECTO5.70">[105]APU!$U$11168</definedName>
    <definedName name="DIRECTO5.71">[105]APU!$U$11229</definedName>
    <definedName name="DIRECTO5.72">[105]APU!$U$12022</definedName>
    <definedName name="DIRECTO5.73">[105]APU!$U$12083</definedName>
    <definedName name="DIRECTO5.74">[105]APU!$U$12144</definedName>
    <definedName name="DIRECTO5.77">[105]APU!$U$12205</definedName>
    <definedName name="DIRECTO5.78">[105]APU!$U$12327</definedName>
    <definedName name="DIRECTO5.79">[105]APU!$U$12388</definedName>
    <definedName name="DIRECTO5.80">[105]APU!$U$12266</definedName>
    <definedName name="DIRECTO5.82">[105]APU!$U$14035</definedName>
    <definedName name="DIRECTO5.83">[105]APU!$U$14096</definedName>
    <definedName name="DIRECTO5.84">[105]APU!$U$13364</definedName>
    <definedName name="DIRECTO5.85">[105]APU!$U$13425</definedName>
    <definedName name="DIRECTO5.86">[105]APU!$U$13486</definedName>
    <definedName name="DIRECTO5.87">[105]APU!$U$13547</definedName>
    <definedName name="DIRECTO5.88">[105]APU!$U$13608</definedName>
    <definedName name="DIRECTO5.89">[105]APU!$U$13669</definedName>
    <definedName name="DIRECTO5.90">[105]APU!$U$13730</definedName>
    <definedName name="DIRECTO5.91">[105]APU!$U$13791</definedName>
    <definedName name="DIRECTO5.92">[105]APU!$U$13852</definedName>
    <definedName name="DIRECTO5.93">[105]APU!$U$13913</definedName>
    <definedName name="DIRECTO5.94">[105]APU!$U$13974</definedName>
    <definedName name="DIRECTO5.95">[105]APU!$U$13059</definedName>
    <definedName name="DIRECTO5.96">[105]APU!$U$13120</definedName>
    <definedName name="DIRECTO5.97">[105]APU!$U$13181</definedName>
    <definedName name="DIRECTO5.98">[105]APU!$U$13242</definedName>
    <definedName name="DIRECTO5.99">[105]APU!$U$13303</definedName>
    <definedName name="DIRECTO50">[105]APU!$U$3121</definedName>
    <definedName name="DIRECTO51">[105]APU!$U$3182</definedName>
    <definedName name="DIRECTO52">[105]APU!$U$3243</definedName>
    <definedName name="DIRECTO53">[105]APU!$U$3304</definedName>
    <definedName name="DIRECTO54">[105]APU!$U$3365</definedName>
    <definedName name="DIRECTO55">[105]APU!$U$3426</definedName>
    <definedName name="DIRECTO56">[105]APU!$U$3487</definedName>
    <definedName name="DIRECTO57">[105]APU!$U$3548</definedName>
    <definedName name="DIRECTO58">[105]APU!$U$3609</definedName>
    <definedName name="DIRECTO59">[105]APU!$U$3670</definedName>
    <definedName name="DIRECTO6">[105]APU!$U$437</definedName>
    <definedName name="DIRECTO60">[105]APU!$U$3731</definedName>
    <definedName name="DIRECTO61">[105]APU!$U$3792</definedName>
    <definedName name="DIRECTO62">[105]APU!$U$3853</definedName>
    <definedName name="DIRECTO63">[105]APU!$U$3914</definedName>
    <definedName name="DIRECTO64">[105]APU!$U$3975</definedName>
    <definedName name="DIRECTO65">[105]APU!$U$4036</definedName>
    <definedName name="DIRECTO66">[105]APU!$U$4097</definedName>
    <definedName name="DIRECTO67">[105]APU!$U$4158</definedName>
    <definedName name="DIRECTO68">[105]APU!$U$4219</definedName>
    <definedName name="DIRECTO69">[105]APU!$U$4280</definedName>
    <definedName name="DIRECTO7">[105]APU!$U$498</definedName>
    <definedName name="DIRECTO7.12">[105]APU!$U$8305</definedName>
    <definedName name="DIRECTO7.13">[105]APU!$U$8366</definedName>
    <definedName name="DIRECTO7.14">[105]APU!$U$8427</definedName>
    <definedName name="DIRECTO7.15">[105]APU!$U$8488</definedName>
    <definedName name="DIRECTO7.16">[105]APU!$U$8606</definedName>
    <definedName name="DIRECTO7.17">[105]APU!$U$11290</definedName>
    <definedName name="DIRECTO7.18">[105]APU!$U$11351</definedName>
    <definedName name="DIRECTO7.19">[105]APU!$U$11412</definedName>
    <definedName name="DIRECTO7.20">[105]APU!$U$11473</definedName>
    <definedName name="DIRECTO7.21">[105]APU!$U$11534</definedName>
    <definedName name="DIRECTO7.22">[105]APU!$U$11717</definedName>
    <definedName name="DIRECTO7.23">[105]APU!$U$11778</definedName>
    <definedName name="DIRECTO7.24">[105]APU!$U$14645</definedName>
    <definedName name="DIRECTO7.25">[105]APU!$U$15255</definedName>
    <definedName name="DIRECTO7.26">[105]APU!$U$15316</definedName>
    <definedName name="DIRECTO7.27">[105]APU!$U$15377</definedName>
    <definedName name="DIRECTO7.28">[105]APU!$U$15438</definedName>
    <definedName name="DIRECTO7.29">[105]APU!$U$15499</definedName>
    <definedName name="DIRECTO7.30">[105]APU!$U$15560</definedName>
    <definedName name="DIRECTO7.31">[105]APU!$U$15621</definedName>
    <definedName name="DIRECTO7.32">[105]APU!$U$15682</definedName>
    <definedName name="DIRECTO7.33">[105]APU!$U$15743</definedName>
    <definedName name="DIRECTO7.34">[105]APU!$U$15804</definedName>
    <definedName name="DIRECTO7.35">[105]APU!$U$15865</definedName>
    <definedName name="DIRECTO7.36">[105]APU!$U$17085</definedName>
    <definedName name="DIRECTO7.37">[105]APU!$U$17268</definedName>
    <definedName name="DIRECTO7.38">[105]APU!$U$17207</definedName>
    <definedName name="DIRECTO7.39">[105]APU!$U$17390</definedName>
    <definedName name="DIRECTO7.40">[105]APU!$U$17451</definedName>
    <definedName name="DIRECTO7.41">[105]APU!$U$17512</definedName>
    <definedName name="DIRECTO7.42">[105]APU!$U$17146</definedName>
    <definedName name="DIRECTO7.43">[105]APU!$U$17573</definedName>
    <definedName name="DIRECTO7.44">[105]APU!$U$17329</definedName>
    <definedName name="DIRECTO70">[105]APU!$U$4341</definedName>
    <definedName name="DIRECTO71">[105]APU!$U$4402</definedName>
    <definedName name="DIRECTO72">[105]APU!$U$4463</definedName>
    <definedName name="DIRECTO73">[105]APU!$U$4524</definedName>
    <definedName name="DIRECTO74">[105]APU!$U$4585</definedName>
    <definedName name="DIRECTO75">[105]APU!$U$4646</definedName>
    <definedName name="DIRECTO76">[105]APU!$U$4707</definedName>
    <definedName name="DIRECTO77">[105]APU!$U$4768</definedName>
    <definedName name="DIRECTO78">[105]APU!$U$4829</definedName>
    <definedName name="DIRECTO79">[105]APU!$U$4890</definedName>
    <definedName name="DIRECTO8">[105]APU!$U$559</definedName>
    <definedName name="DIRECTO80">[105]APU!$U$4951</definedName>
    <definedName name="DIRECTO81">[105]APU!$U$5012</definedName>
    <definedName name="DIRECTO82">[105]APU!$U$5073</definedName>
    <definedName name="DIRECTO83">[105]APU!$U$5134</definedName>
    <definedName name="DIRECTO84">[105]APU!$U$5195</definedName>
    <definedName name="DIRECTO85">[105]APU!$U$5256</definedName>
    <definedName name="DIRECTO86">[105]APU!$U$5317</definedName>
    <definedName name="DIRECTO87">[105]APU!$U$5378</definedName>
    <definedName name="DIRECTO88">[105]APU!$U$5439</definedName>
    <definedName name="DIRECTO89">[105]APU!$U$5500</definedName>
    <definedName name="DIRECTO9">[105]APU!$U$620</definedName>
    <definedName name="DIRECTO9.1">[105]APU!$U$16597</definedName>
    <definedName name="DIRECTO9.2">[105]APU!$U$16658</definedName>
    <definedName name="DIRECTO9.3">[105]APU!$U$16719</definedName>
    <definedName name="DIRECTO9.4">[105]APU!$U$16780</definedName>
    <definedName name="DIRECTO9.5">[105]APU!$U$16841</definedName>
    <definedName name="DIRECTO90">[105]APU!$U$5561</definedName>
    <definedName name="DIRECTO91">[105]APU!$U$5622</definedName>
    <definedName name="DIRECTO92">[105]APU!$U$5683</definedName>
    <definedName name="DIRECTO93">[105]APU!$U$5744</definedName>
    <definedName name="DIRECTO94">[105]APU!$U$5805</definedName>
    <definedName name="DIRECTO95">[105]APU!$U$5866</definedName>
    <definedName name="DIRECTO96">[105]APU!$U$5927</definedName>
    <definedName name="DIRECTO97">[105]APU!$U$5988</definedName>
    <definedName name="DIRECTO98">[105]APU!$U$6049</definedName>
    <definedName name="DIRECTO99">[105]APU!$U$6110</definedName>
    <definedName name="display_area_2">#REF!</definedName>
    <definedName name="DISTANCIA">[35]MEM!$E$39</definedName>
    <definedName name="djdytj" hidden="1">{"TAB1",#N/A,TRUE,"GENERAL";"TAB2",#N/A,TRUE,"GENERAL";"TAB3",#N/A,TRUE,"GENERAL";"TAB4",#N/A,TRUE,"GENERAL";"TAB5",#N/A,TRUE,"GENERAL"}</definedName>
    <definedName name="DMxUS">#REF!</definedName>
    <definedName name="do">#REF!</definedName>
    <definedName name="dolar">#REF!</definedName>
    <definedName name="DOLLAR">[106]CÁLCULOS!$H$34</definedName>
    <definedName name="DOMAC">[35]MEM!$N$45</definedName>
    <definedName name="DOMALC">[35]MEM!$N$46</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hidden="1">{"via1",#N/A,TRUE,"general";"via2",#N/A,TRUE,"general";"via3",#N/A,TRUE,"general"}</definedName>
    <definedName name="DS">[102]Cronograma!#REF!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[107]EMPRESA!$I$25</definedName>
    <definedName name="DsctoPension">[107]EMPRESA!$I$23</definedName>
    <definedName name="DsctoSalud">[107]EMPRESA!$I$24</definedName>
    <definedName name="DSD" hidden="1">{"via1",#N/A,TRUE,"general";"via2",#N/A,TRUE,"general";"via3",#N/A,TRUE,"general"}</definedName>
    <definedName name="dsdads4" hidden="1">{"TAB1",#N/A,TRUE,"GENERAL";"TAB2",#N/A,TRUE,"GENERAL";"TAB3",#N/A,TRUE,"GENERAL";"TAB4",#N/A,TRUE,"GENERAL";"TAB5",#N/A,TRUE,"GENERAL"}</definedName>
    <definedName name="dse">#REF!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hidden="1">{"via1",#N/A,TRUE,"general";"via2",#N/A,TRUE,"general";"via3",#N/A,TRUE,"general"}</definedName>
    <definedName name="DURACION">'[63]DATOS BASICOS'!$G$37*30</definedName>
    <definedName name="DWPRICE" hidden="1">#REF!</definedName>
    <definedName name="dxfgg" hidden="1">{"via1",#N/A,TRUE,"general";"via2",#N/A,TRUE,"general";"via3",#N/A,TRUE,"general"}</definedName>
    <definedName name="E">#REF!</definedName>
    <definedName name="E.P.">#REF!</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iciencia">'[108]Indicadores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[42]PRESUPUESTO!$E$7</definedName>
    <definedName name="Ejecutivo">'[109]Info Ejec'!$A$1:$AV$153</definedName>
    <definedName name="ELIMINACIONPROYC">#REF!</definedName>
    <definedName name="emanto">#REF!</definedName>
    <definedName name="eme">[0]!ERR</definedName>
    <definedName name="emergencia">[78]criterio!$B$99:$B$102</definedName>
    <definedName name="EMPLEADO">#REF!</definedName>
    <definedName name="empleo">'[85]Indicadores de Empleo'!$B$2:$B$15</definedName>
    <definedName name="Empresa">[67]EMPRESA!$F$6</definedName>
    <definedName name="EMTUB">[35]MEM!$M$66</definedName>
    <definedName name="EMULSION">#REF!</definedName>
    <definedName name="enaturales">[78]criterio!$B$86:$B$89</definedName>
    <definedName name="End_Bal">#REF!</definedName>
    <definedName name="ene">#REF!</definedName>
    <definedName name="Ensayos">#REF!</definedName>
    <definedName name="ent_financiadoras">'[45]Entidades Financiadoras'!$A$1:$A$1414</definedName>
    <definedName name="entorno">[78]criterio!$B$57:$B$70</definedName>
    <definedName name="ENTRADASP">#REF!</definedName>
    <definedName name="EPECIALIDAD_SIDOE">[20]Tablas!#REF!</definedName>
    <definedName name="EQUI">[110]EQUIPO!$B$2:$B$36</definedName>
    <definedName name="equipo">[111]Equipo!$A$7:$A$65536</definedName>
    <definedName name="EQUIPO_1">[110]EQUIPO!$B$2:$D$36</definedName>
    <definedName name="EQUIPO1">#REF!</definedName>
    <definedName name="Equipos">#REF!</definedName>
    <definedName name="EQUIPOS1">#REF!</definedName>
    <definedName name="eqw" hidden="1">{"via1",#N/A,TRUE,"general";"via2",#N/A,TRUE,"general";"via3",#N/A,TRUE,"general"}</definedName>
    <definedName name="ERE_ART">[74]steel!$B$8:$B$47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[95]Inicio!$V$3:$V$4</definedName>
    <definedName name="Estado1">'[112]EV-28'!$I$1:$I$2</definedName>
    <definedName name="Estados">#REF!</definedName>
    <definedName name="Estimate_Factor">1</definedName>
    <definedName name="ESTRAE">'[4]7422CW00'!#REF!</definedName>
    <definedName name="ESTRU">[113]Estructura!$C$7:$E$2570</definedName>
    <definedName name="ESTRUC">[41]otros!$A$6:$A$1235</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[114]Hoja3!$B$7:$B$15</definedName>
    <definedName name="ETAP">#REF!</definedName>
    <definedName name="ETAPA_PACC">#REF!</definedName>
    <definedName name="etapas_proyecto">'[112]EV-28'!$J$1:$J$3</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ento">[78]criterio!$B$209:$B$212</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'[115]Presup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'[116]COSTOS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'[117]Análisis de precios'!$H$52</definedName>
    <definedName name="ExtensionCoordinador">#REF!</definedName>
    <definedName name="EXTERNO">#REF!</definedName>
    <definedName name="Extra_Pay">#REF!</definedName>
    <definedName name="Extracción_IM">#REF!</definedName>
    <definedName name="Extract">#REF!</definedName>
    <definedName name="Extras">'[67]LIQUIDA-NOMINA'!$AH$4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ilidades">#REF!</definedName>
    <definedName name="factor">#REF!</definedName>
    <definedName name="FactorCostoPotencia">[91]Modelo!#REF!</definedName>
    <definedName name="FACTURADO">'[118]Itemes Renovación'!#REF!</definedName>
    <definedName name="FareWellStmnt">[81]!FareWellStmnt</definedName>
    <definedName name="FaseProyecto">#REF!</definedName>
    <definedName name="fbc">#REF!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[119]MEMORIAS!$H$5</definedName>
    <definedName name="fdsa">#REF!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#REF!</definedName>
    <definedName name="FECH">[52]DATOS!$D$6</definedName>
    <definedName name="Fecha">[120]Tablas!$B$1:$B$65536</definedName>
    <definedName name="FECHA_ELABORACION">'[121]DATOS DE ENTRADA'!$C$13</definedName>
    <definedName name="FechaInicio">[67]CONTRATO!$E$10</definedName>
    <definedName name="FechaTermina">[67]CONTRATO!$E$11</definedName>
    <definedName name="FechaTerminacion">#REF!</definedName>
    <definedName name="fer">'[62]Res-Accide-10'!#REF!</definedName>
    <definedName name="ferfer" hidden="1">{"via1",#N/A,TRUE,"general";"via2",#N/A,TRUE,"general";"via3",#N/A,TRUE,"general"}</definedName>
    <definedName name="Festivos">'[122]días habiles 2015'!$D$2:$D$21</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'[123]7422CW00'!#REF!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'[122]días habiles 2015'!$M$1:$M$2</definedName>
    <definedName name="FINAL">[124]PRECIOS!$C$50:$C$75</definedName>
    <definedName name="FINANCIACION">[0]!ERR</definedName>
    <definedName name="FinePrint">[81]!FinePrint</definedName>
    <definedName name="FM">1.18</definedName>
    <definedName name="fnic">[87]Hoja1!$C$13</definedName>
    <definedName name="FO">1.32</definedName>
    <definedName name="FORDESCR">'[4]7422CW00'!#REF!</definedName>
    <definedName name="FORM_C3">[125]Hoja1!$A$33:$N$51</definedName>
    <definedName name="FORMOLT">'[4]7422CW00'!#REF!</definedName>
    <definedName name="formularioCantidades">#REF!</definedName>
    <definedName name="FORSHE">'[4]7422CW00'!#REF!</definedName>
    <definedName name="FORUNMIS">'[4]7422CW00'!#REF!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ENTE">#REF!</definedName>
    <definedName name="fuenteruido">[78]criterio!$B$77:$B$80</definedName>
    <definedName name="fuentesem">[78]criterio!$B$82:$B$84</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dministrativos">#REF!</definedName>
    <definedName name="GAdministrativosAl">#REF!</definedName>
    <definedName name="GAJ">#REF!</definedName>
    <definedName name="Gancho">#REF!</definedName>
    <definedName name="GAS">[20]Tablas!#REF!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[18]Tablas!#REF!</definedName>
    <definedName name="GCI">[20]Tablas!#REF!</definedName>
    <definedName name="GCN">[20]Tablas!#REF!</definedName>
    <definedName name="GCP">[20]Tablas!#REF!</definedName>
    <definedName name="GDFGDFDF">'[36]CIRCUITOS CODENSA'!#REF!</definedName>
    <definedName name="GDFGDFGDF">'[36]CIRCUITOS CODENSA'!#REF!</definedName>
    <definedName name="GDN">[20]Tablas!#REF!</definedName>
    <definedName name="GDR">[20]Tablas!#REF!</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'[85]Indicadores Gestión'!$B$2:$B$403</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[20]Tablas!#REF!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'[123]7422CW00'!#REF!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pmasInversionAc">#REF!</definedName>
    <definedName name="GOpmasInversionAl">#REF!</definedName>
    <definedName name="GOR">#REF!</definedName>
    <definedName name="GOT">[20]Tablas!#REF!</definedName>
    <definedName name="GPO">[20]Tablas!#REF!</definedName>
    <definedName name="GPR">[20]Tablas!#REF!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[20]Tablas!#REF!</definedName>
    <definedName name="GRC_ON_ASO">[20]Tablas!#REF!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[87]Hoja1!$F$6</definedName>
    <definedName name="grupo4">[87]Hoja1!$F$7</definedName>
    <definedName name="grupo5">[87]Hoja1!$F$10</definedName>
    <definedName name="grupo6">[87]Hoja1!$F$11</definedName>
    <definedName name="grupo7">[87]Hoja1!$F$12</definedName>
    <definedName name="grupo8">[87]Hoja1!$F$13</definedName>
    <definedName name="grupo9">[87]Hoja1!$F$14</definedName>
    <definedName name="GSDG" hidden="1">{"TAB1",#N/A,TRUE,"GENERAL";"TAB2",#N/A,TRUE,"GENERAL";"TAB3",#N/A,TRUE,"GENERAL";"TAB4",#N/A,TRUE,"GENERAL";"TAB5",#N/A,TRUE,"GENERAL"}</definedName>
    <definedName name="gsfsf" hidden="1">{"via1",#N/A,TRUE,"general";"via2",#N/A,TRUE,"general";"via3",#N/A,TRUE,"general"}</definedName>
    <definedName name="GT">[126]BASE!$C$4:$H$255</definedName>
    <definedName name="GTC">[20]Tablas!#REF!</definedName>
    <definedName name="GTE">[20]Tablas!#REF!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#REF!</definedName>
    <definedName name="guias">[112]Guias_Sectoriales!$A$1:$A$12</definedName>
    <definedName name="h">#REF!</definedName>
    <definedName name="H_pump">#REF!</definedName>
    <definedName name="H427.">#REF!</definedName>
    <definedName name="h9h" hidden="1">{"via1",#N/A,TRUE,"general";"via2",#N/A,TRUE,"general";"via3",#N/A,TRUE,"general"}</definedName>
    <definedName name="hayud">#REF!</definedName>
    <definedName name="Hazards">#REF!</definedName>
    <definedName name="hbfdhrw" hidden="1">{"TAB1",#N/A,TRUE,"GENERAL";"TAB2",#N/A,TRUE,"GENERAL";"TAB3",#N/A,TRUE,"GENERAL";"TAB4",#N/A,TRUE,"GENERAL";"TAB5",#N/A,TRUE,"GENERAL"}</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[87]Datos!$D$8</definedName>
    <definedName name="hen">[87]Datos!$D$9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'[31]Interc de Hidr.'!$E$1:$E$65536</definedName>
    <definedName name="HIDE1">[74]steel!$F$7:$J$7</definedName>
    <definedName name="hing">#REF!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mont">#REF!</definedName>
    <definedName name="hn" hidden="1">{"TAB1",#N/A,TRUE,"GENERAL";"TAB2",#N/A,TRUE,"GENERAL";"TAB3",#N/A,TRUE,"GENERAL";"TAB4",#N/A,TRUE,"GENERAL";"TAB5",#N/A,TRUE,"GENERAL"}</definedName>
    <definedName name="HOJA1">#REF!</definedName>
    <definedName name="HOJA2">#REF!</definedName>
    <definedName name="horat">'[31]Itemes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[87]Datos!$D$7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up">#REF!</definedName>
    <definedName name="HTAS">#REF!</definedName>
    <definedName name="HTAS1">#REF!</definedName>
    <definedName name="htecn">#REF!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vehiculo">#REF!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ANC">#REF!</definedName>
    <definedName name="ic">[87]Hoja1!$C$17</definedName>
    <definedName name="icbf">[87]Hoja1!$C$15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[0]!ERR</definedName>
    <definedName name="IF">'[82]A.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'[127]1'!$N$41</definedName>
    <definedName name="IMP">[42]otros!$C$3</definedName>
    <definedName name="impacto">'[85]Indicadores de Impacto'!$B$2:$B$1479</definedName>
    <definedName name="IMPRESSION">#REF!</definedName>
    <definedName name="Imprimante">#REF!</definedName>
    <definedName name="imprimir">#REF!</definedName>
    <definedName name="IMPTOS">#REF!</definedName>
    <definedName name="IMPTOS1">#REF!</definedName>
    <definedName name="INC">#REF!</definedName>
    <definedName name="incendio">[78]criterio!$B$18:$B$21</definedName>
    <definedName name="INCR._PRODC.">#REF!</definedName>
    <definedName name="indicador">'[85]PR-04'!$T$1:$T$2</definedName>
    <definedName name="INDICE">#REF!</definedName>
    <definedName name="inf">#REF!</definedName>
    <definedName name="INFORME">[128]TABLAS!$A$1:$A$65536</definedName>
    <definedName name="Informe_semanal">#REF!</definedName>
    <definedName name="INGENIERIA1" hidden="1">#REF!</definedName>
    <definedName name="INGENIERIA11" hidden="1">#REF!</definedName>
    <definedName name="iniciales">'[47]Reservas de Petróleo'!$A$2,'[47]Reservas de Petróleo'!$A$1,'[47]Reservas de Petróleo'!$D$4,'[47]Reservas de Petróleo'!$D$1:$D$65536</definedName>
    <definedName name="Inicio">[60]BASES!$E$26</definedName>
    <definedName name="INPU">#REF!</definedName>
    <definedName name="INPUT">'[4]7422CW00'!#REF!</definedName>
    <definedName name="INSU">[129]INSUMOS!$A$1:$E$65536</definedName>
    <definedName name="INSUMO">[130]INSUMOS!$B$7:$B$65536</definedName>
    <definedName name="INSUMOS">[131]Insumos!$A$1:$A$65536</definedName>
    <definedName name="Insumos_auxiliares">[132]Insumos!#REF!</definedName>
    <definedName name="Insumos_basicos">#REF!</definedName>
    <definedName name="Int">#REF!</definedName>
    <definedName name="InTap">[31]Interc.tapones!$E$1:$E$65536</definedName>
    <definedName name="INTEGRAL">'[63]DATOS BASICOS'!$D$48</definedName>
    <definedName name="intensidad">[45]Listado!$AE$2:$AE$4</definedName>
    <definedName name="INTER">[114]Hoja3!$F$7:$F$9</definedName>
    <definedName name="Intercambiadores">#REF!</definedName>
    <definedName name="Interest_Rate">#REF!</definedName>
    <definedName name="INTERMEDIA_I">#REF!</definedName>
    <definedName name="Interruptor">#REF!</definedName>
    <definedName name="Interventor">[67]CONTRATO!$E$12</definedName>
    <definedName name="INTERVENTORIA" hidden="1">[26]G.G!#REF!</definedName>
    <definedName name="INTFIN">#REF!</definedName>
    <definedName name="IntVal">'[31]Interc.válv.'!$E$1:$E$65536</definedName>
    <definedName name="INV_11">'[133]PR 1'!$A$2:$N$655</definedName>
    <definedName name="INV_Payments">[81]!INV_Payments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'[67]LIQUIDA-NOMINA'!$AT$4</definedName>
    <definedName name="issafp">[87]Hoja1!$C$19</definedName>
    <definedName name="isscs">[87]Hoja1!$C$21</definedName>
    <definedName name="isseps">[87]Hoja1!$C$20</definedName>
    <definedName name="ITEM">[126]BASE!$C$4:$H$255</definedName>
    <definedName name="ITEM1">#REF!</definedName>
    <definedName name="ITEM15">#REF!</definedName>
    <definedName name="ITEM2">#REF!</definedName>
    <definedName name="ITEM2.10">[105]APU!$E$14843</definedName>
    <definedName name="ITEM2.11">[105]APU!$E$14904</definedName>
    <definedName name="ITEM2.12">[105]APU!$E$14965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'[134]1'!#REF!</definedName>
    <definedName name="ITEM230">#REF!</definedName>
    <definedName name="item230.1">#REF!</definedName>
    <definedName name="ITEM3">#REF!</definedName>
    <definedName name="ITEM3.15">[105]APU!$E$8621</definedName>
    <definedName name="ITEM3.16">[105]APU!$E$8682</definedName>
    <definedName name="ITEM3.17">[105]APU!$E$8743</definedName>
    <definedName name="ITEM3.18">[105]APU!$E$8804</definedName>
    <definedName name="ITEM3.19">[105]APU!$E$8865</definedName>
    <definedName name="ITEM3.20">[105]APU!$E$8926</definedName>
    <definedName name="ITEM3.21">[105]APU!$E$11915</definedName>
    <definedName name="ITEM3.22">[105]APU!$E$14477</definedName>
    <definedName name="ITEM3.23">[105]APU!$E$15087</definedName>
    <definedName name="item310">#REF!</definedName>
    <definedName name="item320">#REF!</definedName>
    <definedName name="item320.2">#REF!</definedName>
    <definedName name="ITEM330">#REF!</definedName>
    <definedName name="item330.1">#REF!</definedName>
    <definedName name="ITEM4.20">[105]APU!$E$9170</definedName>
    <definedName name="ITEM4.21">[105]APU!$E$9231</definedName>
    <definedName name="ITEM4.22">[105]APU!$E$9292</definedName>
    <definedName name="ITEM4.23">[105]APU!$E$9353</definedName>
    <definedName name="ITEM4.24">[105]APU!$E$9414</definedName>
    <definedName name="ITEM4.25">[105]APU!$E$9475</definedName>
    <definedName name="ITEM4.26">[105]APU!$E$9536</definedName>
    <definedName name="ITEM4.27">[105]APU!$E$9597</definedName>
    <definedName name="ITEM4.28">[105]APU!$E$9658</definedName>
    <definedName name="ITEM4.29">[105]APU!$E$9719</definedName>
    <definedName name="ITEM4.30">[105]APU!$E$9780</definedName>
    <definedName name="ITEM4.31">[105]APU!$E$9841</definedName>
    <definedName name="ITEM4.32">[105]APU!$E$9902</definedName>
    <definedName name="ITEM4.33">[105]APU!$E$9963</definedName>
    <definedName name="ITEM4.34">[105]APU!$E$10024</definedName>
    <definedName name="ITEM4.35">[105]APU!$E$11549</definedName>
    <definedName name="ITEM4.36">[105]APU!$E$11610</definedName>
    <definedName name="ITEM4.37">[105]APU!$E$15941</definedName>
    <definedName name="ITEM4.38">[105]APU!$E$15148</definedName>
    <definedName name="ITEM4.39">[105]APU!$E$14233</definedName>
    <definedName name="ITEM4.40">[105]APU!$E$14294</definedName>
    <definedName name="ITEM4.41">[105]APU!$E$14355</definedName>
    <definedName name="ITEM4.42">[105]APU!$E$14416</definedName>
    <definedName name="ITEM4.43">[105]APU!$E$14538</definedName>
    <definedName name="ITEM4.44">[105]APU!$E$16002</definedName>
    <definedName name="ITEM4.45">[105]APU!$E$16063</definedName>
    <definedName name="ITEM4.46">[105]APU!$E$14660</definedName>
    <definedName name="ITEM410">#REF!</definedName>
    <definedName name="item420">#REF!</definedName>
    <definedName name="ITEM450">#REF!</definedName>
    <definedName name="item450.2P">#REF!</definedName>
    <definedName name="ITEM5.100">[105]APU!$E$12403</definedName>
    <definedName name="ITEM5.101">[105]APU!$E$12464</definedName>
    <definedName name="ITEM5.104">[105]APU!$E$12525</definedName>
    <definedName name="ITEM5.105">[105]APU!$E$12586</definedName>
    <definedName name="ITEM5.106">[105]APU!$E$12647</definedName>
    <definedName name="ITEM5.107">[105]APU!$E$12708</definedName>
    <definedName name="ITEM5.108">[105]APU!$E$12769</definedName>
    <definedName name="ITEM5.109">[105]APU!$E$12830</definedName>
    <definedName name="ITEM5.111">[105]APU!$E$12891</definedName>
    <definedName name="ITEM5.112">[105]APU!$E$12952</definedName>
    <definedName name="ITEM5.113">[105]APU!$E$14721</definedName>
    <definedName name="ITEM5.114">[105]APU!$E$14782</definedName>
    <definedName name="ITEM5.115">[105]APU!$E$15026</definedName>
    <definedName name="ITEM5.53">[105]APU!$E$10085</definedName>
    <definedName name="ITEM5.54">[105]APU!$E$10146</definedName>
    <definedName name="ITEM5.55">[105]APU!$E$10207</definedName>
    <definedName name="ITEM5.56">[105]APU!$E$10268</definedName>
    <definedName name="ITEM5.57">[105]APU!$E$10329</definedName>
    <definedName name="ITEM5.58">[105]APU!$E$10390</definedName>
    <definedName name="ITEM5.59">[105]APU!$E$10451</definedName>
    <definedName name="ITEM5.60">[105]APU!$E$10512</definedName>
    <definedName name="ITEM5.61">[105]APU!$E$10573</definedName>
    <definedName name="ITEM5.62">[105]APU!$E$10634</definedName>
    <definedName name="ITEM5.63">[105]APU!$E$10695</definedName>
    <definedName name="ITEM5.64">[105]APU!$E$10756</definedName>
    <definedName name="ITEM5.65">[105]APU!$E$10817</definedName>
    <definedName name="ITEM5.66">[105]APU!$E$10878</definedName>
    <definedName name="ITEM5.67">[105]APU!$E$10939</definedName>
    <definedName name="ITEM5.68">[105]APU!$E$11000</definedName>
    <definedName name="ITEM5.69">[105]APU!$E$11061</definedName>
    <definedName name="ITEM5.70">[105]APU!$E$11122</definedName>
    <definedName name="ITEM5.71">[105]APU!$E$11183</definedName>
    <definedName name="ITEM5.72">[105]APU!$E$11976</definedName>
    <definedName name="ITEM5.73">[105]APU!$E$12037</definedName>
    <definedName name="ITEM5.74">[105]APU!$E$12098</definedName>
    <definedName name="ITEM5.77">[105]APU!$E$12159</definedName>
    <definedName name="ITEM5.78">[105]APU!$E$12281</definedName>
    <definedName name="ITEM5.79">[105]APU!$E$12342</definedName>
    <definedName name="ITEM5.80">[105]APU!$E$12220</definedName>
    <definedName name="ITEM5.82">[105]APU!$E$13989</definedName>
    <definedName name="ITEM5.83">[105]APU!$E$14050</definedName>
    <definedName name="ITEM5.84">[105]APU!$E$13318</definedName>
    <definedName name="ITEM5.85">[105]APU!$E$13379</definedName>
    <definedName name="ITEM5.86">[105]APU!$E$13440</definedName>
    <definedName name="ITEM5.87">[105]APU!$E$13501</definedName>
    <definedName name="ITEM5.88">[105]APU!$E$13562</definedName>
    <definedName name="ITEM5.89">[105]APU!$E$13623</definedName>
    <definedName name="ITEM5.90">[105]APU!$E$13684</definedName>
    <definedName name="ITEM5.91">[105]APU!$E$13745</definedName>
    <definedName name="ITEM5.92">[105]APU!$E$13806</definedName>
    <definedName name="ITEM5.93">[105]APU!$E$13867</definedName>
    <definedName name="ITEM5.94">[105]APU!$E$13928</definedName>
    <definedName name="ITEM5.95">[105]APU!$E$13013</definedName>
    <definedName name="ITEM5.96">[105]APU!$E$13074</definedName>
    <definedName name="ITEM5.97">[105]APU!$E$13135</definedName>
    <definedName name="ITEM5.98">[105]APU!$E$13196</definedName>
    <definedName name="ITEM5.99">[105]APU!$E$13257</definedName>
    <definedName name="ITEM521">[101]ITEMS!$A$522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[105]APU!$E$7589</definedName>
    <definedName name="ITEM7.10">[105]APU!$E$8138</definedName>
    <definedName name="ITEM7.11">[105]APU!$E$8199</definedName>
    <definedName name="ITEM7.12">[105]APU!$E$8259</definedName>
    <definedName name="ITEM7.13">[105]APU!$E$8320</definedName>
    <definedName name="ITEM7.14">[105]APU!$E$8381</definedName>
    <definedName name="ITEM7.15">[105]APU!$E$8442</definedName>
    <definedName name="ITEM7.16">[105]APU!$E$8560</definedName>
    <definedName name="ITEM7.17">[105]APU!$E$11244</definedName>
    <definedName name="ITEM7.18">[105]APU!$E$11305</definedName>
    <definedName name="ITEM7.19">[105]APU!$E$11366</definedName>
    <definedName name="ITEM7.2">[105]APU!$E$7650</definedName>
    <definedName name="ITEM7.20">[105]APU!$E$11427</definedName>
    <definedName name="ITEM7.21">[105]APU!$E$11488</definedName>
    <definedName name="ITEM7.22">[105]APU!$E$11671</definedName>
    <definedName name="ITEM7.23">[105]APU!$E$11732</definedName>
    <definedName name="ITEM7.24">[105]APU!$E$14599</definedName>
    <definedName name="ITEM7.25">[105]APU!$E$15209</definedName>
    <definedName name="ITEM7.26">[105]APU!$E$15270</definedName>
    <definedName name="ITEM7.27">[105]APU!$E$15331</definedName>
    <definedName name="ITEM7.28">[105]APU!$E$15392</definedName>
    <definedName name="ITEM7.29">[105]APU!$E$15453</definedName>
    <definedName name="ITEM7.3">[105]APU!$E$7711</definedName>
    <definedName name="ITEM7.30">[105]APU!$E$15514</definedName>
    <definedName name="ITEM7.31">[105]APU!$E$15575</definedName>
    <definedName name="ITEM7.32">[105]APU!$E$15636</definedName>
    <definedName name="ITEM7.33">[105]APU!$E$15697</definedName>
    <definedName name="ITEM7.34">[105]APU!$E$15758</definedName>
    <definedName name="ITEM7.35">[105]APU!$E$15819</definedName>
    <definedName name="ITEM7.4">[105]APU!$E$7772</definedName>
    <definedName name="ITEM7.5">[105]APU!$E$7833</definedName>
    <definedName name="ITEM7.6">[105]APU!$E$7894</definedName>
    <definedName name="ITEM7.7">[105]APU!$E$7955</definedName>
    <definedName name="ITEM7.8">[105]APU!$E$8016</definedName>
    <definedName name="ITEM7.9">[105]APU!$E$8077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[52]DATOS!$D$11</definedName>
    <definedName name="IvaSUtl">[135]PRESUPUESTO!#REF!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orge">#REF!</definedName>
    <definedName name="Jornal">[53]Jornal!$A$12:$I$31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[41]otros!$A$6:$A$1235</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avamanos">#REF!</definedName>
    <definedName name="lb">#REF!</definedName>
    <definedName name="ld">#REF!</definedName>
    <definedName name="LECHO">[35]MEM!$M$60</definedName>
    <definedName name="legal">[78]criterio!$B$116:$B$119</definedName>
    <definedName name="Libro1_Hoja1_Lista">[136]LISTADO!#REF!</definedName>
    <definedName name="LICITACION">#REF!</definedName>
    <definedName name="line">#REF!</definedName>
    <definedName name="LINEA">[137]CONT_ADI!#REF!</definedName>
    <definedName name="LISTA1">[138]Lista1!$C$10:$F$448</definedName>
    <definedName name="ListaCantidad">#REF!</definedName>
    <definedName name="listadeprueba">#REF!</definedName>
    <definedName name="Listado">#REF!</definedName>
    <definedName name="Listado1">#REF!</definedName>
    <definedName name="ListaItem">#REF!</definedName>
    <definedName name="ListaUni">[139]TOTALES!$D$7:$D$654</definedName>
    <definedName name="listequi">[140]SUMINISTROS!$A$480:$A$647</definedName>
    <definedName name="listmat">[140]SUMINISTROS!$A$106:$A$466</definedName>
    <definedName name="liuoo" hidden="1">{"TAB1",#N/A,TRUE,"GENERAL";"TAB2",#N/A,TRUE,"GENERAL";"TAB3",#N/A,TRUE,"GENERAL";"TAB4",#N/A,TRUE,"GENERAL";"TAB5",#N/A,TRUE,"GENERAL"}</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[141]tub!$C$1:$J$39</definedName>
    <definedName name="lllllh" hidden="1">{"via1",#N/A,TRUE,"general";"via2",#N/A,TRUE,"general";"via3",#N/A,TRUE,"general"}</definedName>
    <definedName name="lllllllo" hidden="1">{"via1",#N/A,TRUE,"general";"via2",#N/A,TRUE,"general";"via3",#N/A,TRUE,"general"}</definedName>
    <definedName name="lnkReplyDocumentDownloadP2Gen_0" localSheetId="3">OFERENTES!#REF!</definedName>
    <definedName name="lnkReplyDocumentDownloadP2Gen_1" localSheetId="3">OFERENTES!#REF!</definedName>
    <definedName name="lnkReplyDocumentDownloadP2Gen_2" localSheetId="3">OFERENTES!#REF!</definedName>
    <definedName name="lnkReplyDocumentDownloadP2Gen_5" localSheetId="3">OFERENTES!#REF!</definedName>
    <definedName name="lnkReplyDocumentDownloadP2Gen_6" localSheetId="3">OFERENTES!#REF!</definedName>
    <definedName name="lnkReplyDocumentDownloadP2Gen_7" localSheetId="3">OFERENTES!#REF!</definedName>
    <definedName name="lnkReplyDocumentDownloadP2Gen_8" localSheetId="3">OFERENTES!#REF!</definedName>
    <definedName name="lnkReplyDocumentDownloadP2Gen_9" localSheetId="3">OFERENTES!#REF!</definedName>
    <definedName name="Loan_Amount">#REF!</definedName>
    <definedName name="Loan_Start">#REF!</definedName>
    <definedName name="Loan_Years">#REF!</definedName>
    <definedName name="LOCA">[43]!absc</definedName>
    <definedName name="LOCA1">[64]!absc</definedName>
    <definedName name="LOCALIDAD">[79]Datos!$B$8:$B$27</definedName>
    <definedName name="LOCALIZACION_Y_REPLANTEO">#REF!</definedName>
    <definedName name="LOGO">[0]!ERR</definedName>
    <definedName name="lolol" hidden="1">{"TAB1",#N/A,TRUE,"GENERAL";"TAB2",#N/A,TRUE,"GENERAL";"TAB3",#N/A,TRUE,"GENERAL";"TAB4",#N/A,TRUE,"GENERAL";"TAB5",#N/A,TRUE,"GENERAL"}</definedName>
    <definedName name="LongEP">'[142]Ppto Alt 1'!#REF!</definedName>
    <definedName name="Longitud">#REF!</definedName>
    <definedName name="Longitud1">#REF!</definedName>
    <definedName name="Longitud2">#REF!</definedName>
    <definedName name="lp">#REF!</definedName>
    <definedName name="lplpl" hidden="1">{"via1",#N/A,TRUE,"general";"via2",#N/A,TRUE,"general";"via3",#N/A,TRUE,"general"}</definedName>
    <definedName name="lt">#REF!</definedName>
    <definedName name="LUGAR">'[143]MI-FA-16 GESTION DE HALLAZGOS'!#REF!</definedName>
    <definedName name="luis">[144]materiales!$A$7:$A$1317</definedName>
    <definedName name="lun">'[62]Res-Accide-10'!#REF!</definedName>
    <definedName name="lv">#REF!</definedName>
    <definedName name="m">#REF!</definedName>
    <definedName name="MA">'[62]Res-Accide-10'!#REF!</definedName>
    <definedName name="mac">#REF!</definedName>
    <definedName name="MACR">#REF!</definedName>
    <definedName name="MACRDEL">'[4]7422CW00'!#REF!</definedName>
    <definedName name="Macroactividad">#REF!</definedName>
    <definedName name="mafdsf" hidden="1">{"via1",#N/A,TRUE,"general";"via2",#N/A,TRUE,"general";"via3",#N/A,TRUE,"general"}</definedName>
    <definedName name="MANO">'[145]MANO '!$A$1:$IV$65536</definedName>
    <definedName name="MANOAA">'[146]factor prestacional '!$E$79</definedName>
    <definedName name="mantenimiento">'[147]COSTOS OFICINA'!#REF!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'[148]PU (2)'!#REF!</definedName>
    <definedName name="MAQUINAR">[84]Insum!$A$68:$H$98</definedName>
    <definedName name="mar">'[62]Res-Accide-10'!#REF!</definedName>
    <definedName name="MARCO_H">#REF!</definedName>
    <definedName name="marcolegal">[45]Listado!$T$2:$T$12</definedName>
    <definedName name="MARHR">[35]MEM!$M$68</definedName>
    <definedName name="marina">'[149]Informe Semanal 1'!#REF!</definedName>
    <definedName name="MART">[41]Equipo!$A$7:$A$65536</definedName>
    <definedName name="masor" hidden="1">{"via1",#N/A,TRUE,"general";"via2",#N/A,TRUE,"general";"via3",#N/A,TRUE,"general"}</definedName>
    <definedName name="MAT">#REF!</definedName>
    <definedName name="MATER">[110]MATERIAL!$B$3:$B$580</definedName>
    <definedName name="MATERIAL">'[150]TABLA MATERIALES'!$A$3:$D$654</definedName>
    <definedName name="materiales">[111]materiales!$A$7:$A$1317</definedName>
    <definedName name="materiales1">#REF!</definedName>
    <definedName name="MaterialesNombre">[151]materiales!$A$3:$A$348</definedName>
    <definedName name="MaterialSeleccionado">#REF!</definedName>
    <definedName name="MaterialTub">#REF!</definedName>
    <definedName name="MATRIZ">#REF!</definedName>
    <definedName name="MATRIZ_DE_DATOS">#REF!</definedName>
    <definedName name="MAY">#REF!</definedName>
    <definedName name="MCCs">#REF!</definedName>
    <definedName name="mdd" hidden="1">{"via1",#N/A,TRUE,"general";"via2",#N/A,TRUE,"general";"via3",#N/A,TRUE,"general"}</definedName>
    <definedName name="mediah_reposo_comida">'[152]CCP,LEYES, Y DEC.'!#REF!</definedName>
    <definedName name="MEDIDAS">[153]PRECIOS!$B$56:$B$66</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[42]PRESUPUESTO!$C$13</definedName>
    <definedName name="MesCotiz">'[17]LIQ-NOM'!$H$3</definedName>
    <definedName name="MesCotizacion">'[67]LIQUIDA-NOMINA'!$H$3</definedName>
    <definedName name="MESES">#REF!</definedName>
    <definedName name="MesesMora">'[17]LIQ-NOM'!$I$3</definedName>
    <definedName name="met" hidden="1">{#N/A,#N/A,TRUE,"1842CWN0"}</definedName>
    <definedName name="met_1" hidden="1">{#N/A,#N/A,TRUE,"1842CWN0"}</definedName>
    <definedName name="met_2" hidden="1">{#N/A,#N/A,TRUE,"1842CWN0"}</definedName>
    <definedName name="met_dep">[45]Listado!$AA$2:$AA$4</definedName>
    <definedName name="Meta1">#REF!</definedName>
    <definedName name="Meta2">#REF!</definedName>
    <definedName name="Meta3">#REF!</definedName>
    <definedName name="metal" hidden="1">{#N/A,#N/A,TRUE,"1842CWN0"}</definedName>
    <definedName name="metal_1" hidden="1">{#N/A,#N/A,TRUE,"1842CWN0"}</definedName>
    <definedName name="metal_2" hidden="1">{#N/A,#N/A,TRUE,"1842CWN0"}</definedName>
    <definedName name="METRO2">[79]Datos!$F$78:$F$82</definedName>
    <definedName name="METROL">[79]Datos!$F$67:$F$71</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inisterios">[46]Listado!$M$2:$M$15</definedName>
    <definedName name="mjk">#REF!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'[66]CIRCUITOS CODENSA'!#REF!</definedName>
    <definedName name="MOA" hidden="1">{#N/A,#N/A,FALSE,"Hoja1";#N/A,#N/A,FALSE,"Hoja2"}</definedName>
    <definedName name="MOD">#REF!</definedName>
    <definedName name="MOdificad" hidden="1">#REF!</definedName>
    <definedName name="MODIVejec" hidden="1">{#N/A,#N/A,FALSE,"Hoja1";#N/A,#N/A,FALSE,"Hoja2"}</definedName>
    <definedName name="Módulo3.anexo1">[16]!Módulo3.anexo1</definedName>
    <definedName name="Módulo3.anexo10">[16]!Módulo3.anexo10</definedName>
    <definedName name="Módulo3.anexo11">[16]!Módulo3.anexo11</definedName>
    <definedName name="Módulo3.anexo12">[16]!Módulo3.anexo12</definedName>
    <definedName name="Módulo3.anexo3">[16]!Módulo3.anexo3</definedName>
    <definedName name="Módulo3.anexo4">[16]!Módulo3.anexo4</definedName>
    <definedName name="Módulo3.anexo5">[16]!Módulo3.anexo5</definedName>
    <definedName name="Módulo3.anexo6">[16]!Módulo3.anexo6</definedName>
    <definedName name="Módulo8.anexo16">[16]!Módulo8.anexo16</definedName>
    <definedName name="MOE" hidden="1">{#N/A,#N/A,FALSE,"Hoja1";#N/A,#N/A,FALSE,"Hoja2"}</definedName>
    <definedName name="MONEDA">[154]Tablas!$AO$6:$AO$7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[17]EMPRESA!$I$29</definedName>
    <definedName name="MORON">#REF!</definedName>
    <definedName name="mp">#REF!</definedName>
    <definedName name="MPsc">#REF!</definedName>
    <definedName name="MRLART">[2]STRSUMM0!#REF!</definedName>
    <definedName name="MRSUPDET">[74]steel!#REF!</definedName>
    <definedName name="Mtz_Avance">#REF!</definedName>
    <definedName name="MU">'[66]CIRCUITOS CODENSA'!#REF!</definedName>
    <definedName name="MunicipioPrestacion">#REF!</definedName>
    <definedName name="Mv">#REF!</definedName>
    <definedName name="MY">#REF!</definedName>
    <definedName name="MZ">'[66]CIRCUITOS CODENSA'!#REF!</definedName>
    <definedName name="n" hidden="1">{"via1",#N/A,TRUE,"general";"via2",#N/A,TRUE,"general";"via3",#N/A,TRUE,"general"}</definedName>
    <definedName name="N.CicloRutas">#REF!</definedName>
    <definedName name="Nada">[81]!Nada</definedName>
    <definedName name="Nafta_2">'[155] ASR+Nafta'!$K$19:$AS$19</definedName>
    <definedName name="Nafta2">'[155] ASR+Nafta'!$K$19:$AS$19</definedName>
    <definedName name="Nafta3">'[155]Todos+Nafta'!$K$19:$AS$19</definedName>
    <definedName name="Nanden">#REF!</definedName>
    <definedName name="nbvnv" hidden="1">{"via1",#N/A,TRUE,"general";"via2",#N/A,TRUE,"general";"via3",#N/A,TRUE,"general"}</definedName>
    <definedName name="NCalzadas">#REF!</definedName>
    <definedName name="NDHS" hidden="1">{"TAB1",#N/A,TRUE,"GENERAL";"TAB2",#N/A,TRUE,"GENERAL";"TAB3",#N/A,TRUE,"GENERAL";"TAB4",#N/A,TRUE,"GENERAL";"TAB5",#N/A,TRUE,"GENERAL"}</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f">#REF!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[67]EMPRESA!$F$8</definedName>
    <definedName name="nj">#REF!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#REF!</definedName>
    <definedName name="No_desarrolladas">'[47]Reservas de Petróleo'!$A$2,'[47]Reservas de Petróleo'!$A$1,'[47]Reservas de Petróleo'!$D$4,'[47]Reservas de Petróleo'!$G$1:$G$65536</definedName>
    <definedName name="NºCONTRATO">[79]Datos!$C$3:$C$5</definedName>
    <definedName name="NOMBRE">#REF!</definedName>
    <definedName name="NombreCoordinador">#REF!</definedName>
    <definedName name="NombreDependencia">#REF!</definedName>
    <definedName name="NombrePrestador">#REF!</definedName>
    <definedName name="NombreProyecto">#REF!</definedName>
    <definedName name="NombreVicepresidencia">#REF!</definedName>
    <definedName name="Norte">#REF!</definedName>
    <definedName name="NORTE_DE_SANTANDER">#REF!</definedName>
    <definedName name="NoSuscriptores">#REF!</definedName>
    <definedName name="NOV">#REF!</definedName>
    <definedName name="NP">#REF!</definedName>
    <definedName name="NPAGE">[2]STRSUMM0!#REF!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ñ">#REF!</definedName>
    <definedName name="ñpñpñ" hidden="1">{"via1",#N/A,TRUE,"general";"via2",#N/A,TRUE,"general";"via3",#N/A,TRUE,"general"}</definedName>
    <definedName name="º1">#REF!</definedName>
    <definedName name="o9o9" hidden="1">{"via1",#N/A,TRUE,"general";"via2",#N/A,TRUE,"general";"via3",#N/A,TRUE,"general"}</definedName>
    <definedName name="OBJ">[42]PRESUPUESTO!$C$10</definedName>
    <definedName name="ObjetivoProyecto">#REF!</definedName>
    <definedName name="objetivospolítica">'[46]Objetivos de Política'!$B$2:$B$214</definedName>
    <definedName name="OBJETO">#REF!</definedName>
    <definedName name="Obra">#REF!</definedName>
    <definedName name="obras" hidden="1">#REF!</definedName>
    <definedName name="obras1">DATE(YEAR([156]!Loan_Start),MONTH([156]!Loan_Start)+Payment_Number,DAY([156]!Loan_Start))</definedName>
    <definedName name="obras11" hidden="1">#REF!</definedName>
    <definedName name="obras111">DATE(YEAR([157]!Loan_Start),MONTH([157]!Loan_Start)+Payment_Number,DAY([157]!Loan_Start))</definedName>
    <definedName name="obser">[158]BD_SITP_08!$AP:$AV</definedName>
    <definedName name="OBSERVACIONES">#REF!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#REF!</definedName>
    <definedName name="OROZCO" hidden="1">[11]INST!#REF!</definedName>
    <definedName name="otros">[111]otros!$A$6:$A$1235</definedName>
    <definedName name="OTROS1">#REF!</definedName>
    <definedName name="OUT">#REF!</definedName>
    <definedName name="OxidoZn">#REF!</definedName>
    <definedName name="P">#REF!</definedName>
    <definedName name="P_Yacimiento">#REF!</definedName>
    <definedName name="p0p0" hidden="1">{"via1",#N/A,TRUE,"general";"via2",#N/A,TRUE,"general";"via3",#N/A,TRUE,"general"}</definedName>
    <definedName name="PA">'[55]PPTO 076-2007 A'!#REF!</definedName>
    <definedName name="Page____1____of____2">#REF!</definedName>
    <definedName name="Parametro_Peso">[90]Tablas!$A$1:$A$65536</definedName>
    <definedName name="Pay_Date">#REF!</definedName>
    <definedName name="Pay_Num">#REF!</definedName>
    <definedName name="Payment_Date">DATE(YEAR(Loan_Start),MONTH(Loan_Start)+Payment_Number,DAY(Loan_Start))</definedName>
    <definedName name="Payment_Date1">DATE(YEAR([157]!Loan_Start),MONTH([157]!Loan_Start)+Payment_Number,DAY([157]!Loan_Start))</definedName>
    <definedName name="Payment_Needed">"Pago necesario"</definedName>
    <definedName name="Pb">#REF!</definedName>
    <definedName name="PBEA">'[159]PPTO REP'!$G$44</definedName>
    <definedName name="Pd">#REF!</definedName>
    <definedName name="PDR">'[159]PPTO REP'!$G$13</definedName>
    <definedName name="PEC">'[159]PPTO REP'!$G$27</definedName>
    <definedName name="PEDR">[41]materiales!$A$7:$A$1317</definedName>
    <definedName name="PEDRO">[41]otros!$A$6:$A$1235</definedName>
    <definedName name="Pegacor">#REF!</definedName>
    <definedName name="PegantePVC">#REF!</definedName>
    <definedName name="PegantePVCgr">#REF!</definedName>
    <definedName name="PEPE">[0]!ERR</definedName>
    <definedName name="Periodo">[69]Hoja1!$C$1</definedName>
    <definedName name="PeriodoPago">'[67]LIQUIDA-NOMINA'!$C$4</definedName>
    <definedName name="PeriodoRepago">#REF!</definedName>
    <definedName name="PeriodoRepagoCCP">#REF!</definedName>
    <definedName name="PERMANENTE">#REF!</definedName>
    <definedName name="personal">[78]criterio!$B$108:$B$110</definedName>
    <definedName name="PESO14.2">#REF!</definedName>
    <definedName name="PESO14.3">#REF!</definedName>
    <definedName name="PESO14.4">#REF!</definedName>
    <definedName name="phed">[87]Hoja1!$C$4</definedName>
    <definedName name="phen">[87]Hoja1!$C$5</definedName>
    <definedName name="Pindis">#REF!</definedName>
    <definedName name="pint">'[123]7422CW00'!#REF!</definedName>
    <definedName name="pintura">'[123]7422CW00'!#REF!</definedName>
    <definedName name="PinturaVinilo">#REF!</definedName>
    <definedName name="pintyura">[160]STRSUMM0!#REF!</definedName>
    <definedName name="PIP">#REF!</definedName>
    <definedName name="Piscinas">#REF!</definedName>
    <definedName name="PISOS">[153]PRECIOS!$D$56:$D$64</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TA">[161]Listas!$F$3:$F$33</definedName>
    <definedName name="PlatinaAcero">#REF!</definedName>
    <definedName name="Platinas">#REF!</definedName>
    <definedName name="Plazo">[60]BASES!$E$27</definedName>
    <definedName name="PlazoAIU">#REF!</definedName>
    <definedName name="PLPLUNN" hidden="1">{"TAB1",#N/A,TRUE,"GENERAL";"TAB2",#N/A,TRUE,"GENERAL";"TAB3",#N/A,TRUE,"GENERAL";"TAB4",#N/A,TRUE,"GENERAL";"TAB5",#N/A,TRUE,"GENERAL"}</definedName>
    <definedName name="PMA">'[159]PPTO REP'!$G$30</definedName>
    <definedName name="PMP">#REF!</definedName>
    <definedName name="PMT">#REF!</definedName>
    <definedName name="poblado">[45]Listado!$G$2:$G$8</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[61]BASES!$E$26</definedName>
    <definedName name="Porcentaje">#REF!</definedName>
    <definedName name="PORCENTAJE1">#REF!</definedName>
    <definedName name="PORTADA2">'[162]Hoja 1 '!#REF!</definedName>
    <definedName name="POSICION_PRESUP">[18]Tablas!#REF!</definedName>
    <definedName name="POSICIONES">#REF!</definedName>
    <definedName name="pou">#REF!</definedName>
    <definedName name="pouig" hidden="1">{"via1",#N/A,TRUE,"general";"via2",#N/A,TRUE,"general";"via3",#N/A,TRUE,"general"}</definedName>
    <definedName name="POZO">[90]Tablas!$C$1:$C$65536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[75]medelo!$D$46</definedName>
    <definedName name="PRE">#REF!</definedName>
    <definedName name="Precio">#REF!</definedName>
    <definedName name="precio2">#REF!</definedName>
    <definedName name="PrecioS">#REF!</definedName>
    <definedName name="PREST">#REF!</definedName>
    <definedName name="Prest.">1.75</definedName>
    <definedName name="Prestaciones">[163]Datos!$B$14</definedName>
    <definedName name="PRESUPUESTADO">#REF!</definedName>
    <definedName name="Presupuesto" hidden="1">[164]OCTUBRE!#REF!</definedName>
    <definedName name="PRIMER" hidden="1">{"via1",#N/A,TRUE,"general";"via2",#N/A,TRUE,"general";"via3",#N/A,TRUE,"general"}</definedName>
    <definedName name="PRIMERO">'[149]Informe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[87]Hoja1!$C$3</definedName>
    <definedName name="prnf">[87]Hoja1!$C$6</definedName>
    <definedName name="PROA">#REF!</definedName>
    <definedName name="PROB">#REF!</definedName>
    <definedName name="ProbRange">0</definedName>
    <definedName name="ProbRangeMit">0</definedName>
    <definedName name="PROC">#REF!</definedName>
    <definedName name="PROCEDIM_SELECC">#REF!</definedName>
    <definedName name="procedimientos">[78]criterio!$B$104:$B$106</definedName>
    <definedName name="PROCESO">#REF!</definedName>
    <definedName name="PROD">#REF!</definedName>
    <definedName name="PRODUCTO">#REF!</definedName>
    <definedName name="PROE">#REF!</definedName>
    <definedName name="PROF">#REF!</definedName>
    <definedName name="PrOfic">[60]BASES!$B$31</definedName>
    <definedName name="PROGDES">#REF!</definedName>
    <definedName name="Programa">#REF!</definedName>
    <definedName name="programainv">[0]!ERR</definedName>
    <definedName name="PROP">[52]DATOS!$D$7</definedName>
    <definedName name="Proponente">#REF!</definedName>
    <definedName name="PROVISIONALES" hidden="1">#REF!</definedName>
    <definedName name="proyecto">[45]Listado!$B$11:$B$17</definedName>
    <definedName name="PRUEBA">[165]!absc</definedName>
    <definedName name="prueba1">[165]!absc</definedName>
    <definedName name="PRUEBA2">#REF!</definedName>
    <definedName name="ps">#REF!</definedName>
    <definedName name="PSTRESS_RELIEVI">#REF!</definedName>
    <definedName name="PTA">#REF!</definedName>
    <definedName name="PTAJE">#REF!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U">'[159]PPTO REP'!$G$41</definedName>
    <definedName name="puntovertido">[78]criterio!$B$49:$B$55</definedName>
    <definedName name="PVH">'[159]PPTO REP'!$G$34</definedName>
    <definedName name="PW">#REF!</definedName>
    <definedName name="Pwf">'[166]ORITO 02 '!$A$12</definedName>
    <definedName name="Pwf_actual">'[166]ORITO 02 '!$E$6</definedName>
    <definedName name="Pwf_i">[75]medelo!$A$66:$A$83</definedName>
    <definedName name="Pwf_min">'[166]ORITO 02 '!$E$8</definedName>
    <definedName name="Pwfd">#REF!</definedName>
    <definedName name="Q">#REF!</definedName>
    <definedName name="Q_actual">'[166]ORITO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FDEDFEW3E">'[36]CIRCUITOS CODENSA'!#REF!</definedName>
    <definedName name="qeqewe" hidden="1">{"TAB1",#N/A,TRUE,"GENERAL";"TAB2",#N/A,TRUE,"GENERAL";"TAB3",#N/A,TRUE,"GENERAL";"TAB4",#N/A,TRUE,"GENERAL";"TAB5",#N/A,TRUE,"GENERAL"}</definedName>
    <definedName name="qewj" hidden="1">{"via1",#N/A,TRUE,"general";"via2",#N/A,TRUE,"general";"via3",#N/A,TRUE,"general"}</definedName>
    <definedName name="Qmax">[75]medelo!$B$63</definedName>
    <definedName name="qq">#REF!</definedName>
    <definedName name="qqq">#REF!</definedName>
    <definedName name="qqqqqw" hidden="1">{"via1",#N/A,TRUE,"general";"via2",#N/A,TRUE,"general";"via3",#N/A,TRUE,"general"}</definedName>
    <definedName name="QS">#REF!</definedName>
    <definedName name="Qt">'[166]ORITO 02 '!$E$9</definedName>
    <definedName name="QTIES">#REF!</definedName>
    <definedName name="QTY">#REF!</definedName>
    <definedName name="QUINDIO">#REF!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#REF!</definedName>
    <definedName name="QWERTY">[0]!ERR</definedName>
    <definedName name="qwewertet" hidden="1">{#N/A,#N/A,TRUE,"1842CWN0"}</definedName>
    <definedName name="qwqwqwj" hidden="1">{"TAB1",#N/A,TRUE,"GENERAL";"TAB2",#N/A,TRUE,"GENERAL";"TAB3",#N/A,TRUE,"GENERAL";"TAB4",#N/A,TRUE,"GENERAL";"TAB5",#N/A,TRUE,"GENERAL"}</definedName>
    <definedName name="QWQWW">#REF!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'[155] ASR+Nafta'!$E$9:$E$21</definedName>
    <definedName name="Recall_3">'[155]Todos+Nafta'!$E$9:$E$21</definedName>
    <definedName name="receptores">[78]criterio!$B$72:$B$75</definedName>
    <definedName name="Recorder">#REF!</definedName>
    <definedName name="recursos">[167]RECURSOS!$A$8:$A$204</definedName>
    <definedName name="red">#REF!</definedName>
    <definedName name="Reductor4a2">#REF!</definedName>
    <definedName name="rege" hidden="1">{"TAB1",#N/A,TRUE,"GENERAL";"TAB2",#N/A,TRUE,"GENERAL";"TAB3",#N/A,TRUE,"GENERAL";"TAB4",#N/A,TRUE,"GENERAL";"TAB5",#N/A,TRUE,"GENERAL"}</definedName>
    <definedName name="REGIMEN_CONTRAT">[154]Tablas!$M$6:$M$8</definedName>
    <definedName name="REGIONAL">[154]Tablas!$I$6:$I$10</definedName>
    <definedName name="regiones">[46]Listado!$B$2:$B$9</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jilla2plg">#REF!</definedName>
    <definedName name="relaciones">[78]criterio!$B$214:$B$218</definedName>
    <definedName name="rell">#REF!</definedName>
    <definedName name="RELLENO">[41]Equipo!$A$7:$A$65536</definedName>
    <definedName name="remanentes">'[47]Reservas de Petróleo'!$A$2,'[47]Reservas de Petróleo'!$A$1,'[47]Reservas de Petróleo'!$D$4,'[47]Reservas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'[72]GENERALIDADES '!$E$9</definedName>
    <definedName name="residuos">[78]criterio!$B$29:$B$32</definedName>
    <definedName name="Resistenciaconductor">[91]Modelo!#REF!</definedName>
    <definedName name="Resistividad">#REF!</definedName>
    <definedName name="RESPONSABLE_CONTRATISTA">#REF!</definedName>
    <definedName name="RESPONSABLE_INTERVENTORIA">#REF!</definedName>
    <definedName name="RESU">#REF!</definedName>
    <definedName name="resu8">[16]!resu8</definedName>
    <definedName name="resufi">#REF!</definedName>
    <definedName name="resufi1">#REF!</definedName>
    <definedName name="RESUM">'[134]1'!#REF!</definedName>
    <definedName name="resum2">'[168]PU (2)'!#REF!</definedName>
    <definedName name="resumen">#REF!</definedName>
    <definedName name="resumen_final">#REF!</definedName>
    <definedName name="resumen_final1">#REF!</definedName>
    <definedName name="Retenc">[60]BASES!$E$31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[35]MEM!$M$73</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definedName>
    <definedName name="RID">[169]Ingenieria!#REF!</definedName>
    <definedName name="RISARALD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SE">[35]MEM!$M$64</definedName>
    <definedName name="RMSI">[35]MEM!$M$63</definedName>
    <definedName name="rnf">[87]Datos!$D$12</definedName>
    <definedName name="Ro">#REF!,#REF!,#REF!</definedName>
    <definedName name="rr">[0]!ERR</definedName>
    <definedName name="rrr" hidden="1">{"via1",#N/A,TRUE,"general";"via2",#N/A,TRUE,"general";"via3",#N/A,TRUE,"general"}</definedName>
    <definedName name="rrrr">'[170]Form5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ME">[35]MEM!$M$62</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idocem">[78]criterio!$B$204:$B$207</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12EQ3R4R324R">[3]RESUM96!#REF!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#REF!</definedName>
    <definedName name="salarios">[0]!ERR</definedName>
    <definedName name="SalConv">'[17]DATOS CONTRATO'!$G$14</definedName>
    <definedName name="SALID1">#REF!</definedName>
    <definedName name="SalMinimo">[60]BASES!$E$41</definedName>
    <definedName name="sanitario">[78]criterio!$B$23:$B$27</definedName>
    <definedName name="SASSS">#REF!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#REF!</definedName>
    <definedName name="seccion1">#REF!</definedName>
    <definedName name="seccion2">#REF!</definedName>
    <definedName name="SECTOR">#REF!</definedName>
    <definedName name="selalternativas">[45]Listado!$S$2:$S$3</definedName>
    <definedName name="SEMANA_C3">#REF!</definedName>
    <definedName name="SEN">#REF!</definedName>
    <definedName name="sena">[87]Hoja1!$C$14</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[87]Hoja1!$C$12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[74]steel!#REF!</definedName>
    <definedName name="SHEET">'[4]7422CW00'!#REF!</definedName>
    <definedName name="SHEET_KP">[74]steel!$C$7:$L$47</definedName>
    <definedName name="SHEET_MR">[74]steel!$C$7:$J$47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fon2plg">#REF!</definedName>
    <definedName name="SiglaPrestador">#REF!</definedName>
    <definedName name="SINGOLO">'[4]7422CW00'!#REF!</definedName>
    <definedName name="SISISIS">[0]!ERR</definedName>
    <definedName name="SJ">'[66]CIRCUITOS CODENSA'!#REF!</definedName>
    <definedName name="SM">'[66]CIRCUITOS CODENSA'!#REF!</definedName>
    <definedName name="SMLMV">'[171]F.M.'!$C$3</definedName>
    <definedName name="Smlv">'[17]DATOS CONTRATO'!$I$9</definedName>
    <definedName name="smlv01">[67]CONTRATO!$I$9</definedName>
    <definedName name="smlv2001">[67]CONTRATO!$H$9</definedName>
    <definedName name="SMML">'[104]ASPECTOS TECNICOS'!$O$12:$P$32</definedName>
    <definedName name="SMMV">'[63]DATOS BASICOS'!$D$44</definedName>
    <definedName name="SN">[17]EMPRESA!$G$29</definedName>
    <definedName name="SOCIAL">#REF!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[87]Hoja1!$C$25</definedName>
    <definedName name="ssh">[87]Hoja1!$C$24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'[172]PxQ Cantidades'!#REF!</definedName>
    <definedName name="STONU">'[4]7422CW00'!#REF!</definedName>
    <definedName name="STRESS_RELIEVIN">#REF!</definedName>
    <definedName name="STSUMM">'[4]7422CW00'!#REF!</definedName>
    <definedName name="stt" hidden="1">{"via1",#N/A,TRUE,"general";"via2",#N/A,TRUE,"general";"via3",#N/A,TRUE,"general"}</definedName>
    <definedName name="SU">'[66]CIRCUITOS CODENSA'!#REF!</definedName>
    <definedName name="SUBESTACIONES">'[173]OBRAS SES'!#REF!</definedName>
    <definedName name="subprograma">[46]Subprograma!$B$2:$B$87</definedName>
    <definedName name="Subrasante">#REF!</definedName>
    <definedName name="SUBSUELO">#REF!</definedName>
    <definedName name="Subtotal">#REF!</definedName>
    <definedName name="SUBTRANS">'[63]DATOS BASICOS'!$D$46</definedName>
    <definedName name="SUELDO">#REF!</definedName>
    <definedName name="suma">[83]Hoja1!$F$60</definedName>
    <definedName name="Summary">#REF!</definedName>
    <definedName name="SUMTB">[35]MEM!$N$47</definedName>
    <definedName name="SUP_ART">[74]steel!#REF!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[90]Tablas!$H$1:$H$65536</definedName>
    <definedName name="SUPERBOAR">#REF!</definedName>
    <definedName name="SUPERFICIE">#REF!</definedName>
    <definedName name="SUPERVISOR_IDU">#REF!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[32]!absc</definedName>
    <definedName name="t_1">Scheduled_Payment+Extra_Payment</definedName>
    <definedName name="t5t5" hidden="1">{"TAB1",#N/A,TRUE,"GENERAL";"TAB2",#N/A,TRUE,"GENERAL";"TAB3",#N/A,TRUE,"GENERAL";"TAB4",#N/A,TRUE,"GENERAL";"TAB5",#N/A,TRUE,"GENERAL"}</definedName>
    <definedName name="TA">'[55]PPTO 076-2007 A'!#REF!</definedName>
    <definedName name="TAB_FECHA">[90]Tablas!$B$1:$B$65536</definedName>
    <definedName name="TABLA">#REF!</definedName>
    <definedName name="tabla1">[174]Hoja3!$B$4:$F$28</definedName>
    <definedName name="tabla2">#REF!</definedName>
    <definedName name="TABLEKP">'[4]7422CW00'!#REF!</definedName>
    <definedName name="TABLEPRI">#REF!</definedName>
    <definedName name="tachas">#REF!</definedName>
    <definedName name="Tambores">#REF!</definedName>
    <definedName name="Tanques">#REF!</definedName>
    <definedName name="TAREAS_INICIALES">#REF!</definedName>
    <definedName name="TARIFA">#REF!</definedName>
    <definedName name="TarifaPension">[67]EMPRESA!$F$24</definedName>
    <definedName name="TARIFAS">[175]TARIFAS!$A$1:$F$52</definedName>
    <definedName name="TarifaSalud">[67]EMPRESA!$F$26</definedName>
    <definedName name="Tasa">#REF!</definedName>
    <definedName name="TASA_DE_CAMBIO">#REF!</definedName>
    <definedName name="Tasa1">'[176]Bases 2A'!$C$20</definedName>
    <definedName name="TasaCCP">#REF!</definedName>
    <definedName name="Tax">#REF!</definedName>
    <definedName name="TB">'[66]CIRCUITOS CODENSA'!#REF!</definedName>
    <definedName name="TB_EVENTOS_OTS_ANUAL">#REF!</definedName>
    <definedName name="tc">#REF!</definedName>
    <definedName name="tdy" hidden="1">{"TAB1",#N/A,TRUE,"GENERAL";"TAB2",#N/A,TRUE,"GENERAL";"TAB3",#N/A,TRUE,"GENERAL";"TAB4",#N/A,TRUE,"GENERAL";"TAB5",#N/A,TRUE,"GENERAL"}</definedName>
    <definedName name="TE">'[66]CIRCUITOS CODENSA'!#REF!</definedName>
    <definedName name="Tee">#REF!</definedName>
    <definedName name="Teja6">#REF!</definedName>
    <definedName name="TelaAsfaltica">#REF!</definedName>
    <definedName name="telefono">[67]EMPRESA!$F$16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[42]PRESUPUESTO!$I$7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[61]BASES!$E$27</definedName>
    <definedName name="TIPO">#REF!</definedName>
    <definedName name="TIPO_GRUPO">#REF!</definedName>
    <definedName name="TIPODEVÍA">[79]Datos!$B$30:$B$35</definedName>
    <definedName name="TipoGC">[154]Tablas!$U$6:$U$15</definedName>
    <definedName name="TipoNeces">[154]Tablas!$Q$6:$Q$8</definedName>
    <definedName name="Tipopav">#REF!</definedName>
    <definedName name="TipoPro">#REF!</definedName>
    <definedName name="Tipoproceso">#REF!</definedName>
    <definedName name="tipov">#REF!</definedName>
    <definedName name="tipov2">#REF!</definedName>
    <definedName name="TIR">#REF!</definedName>
    <definedName name="TITLE">#REF!</definedName>
    <definedName name="titu">#REF!</definedName>
    <definedName name="titu2">#REF!</definedName>
    <definedName name="TITULO">#REF!</definedName>
    <definedName name="titulo1">#REF!</definedName>
    <definedName name="_xlnm.Print_Titles">#N/A</definedName>
    <definedName name="Títulos_a_imprimir_IM">#REF!</definedName>
    <definedName name="tk">'[17]DATOS CONTRATO'!$E$18</definedName>
    <definedName name="TK_1" hidden="1">[37]INST!#REF!</definedName>
    <definedName name="TKSLCI07">[17]EMPRESA!$F$22</definedName>
    <definedName name="tld">[87]Datos!$D$14</definedName>
    <definedName name="To">#REF!</definedName>
    <definedName name="TOLIMA">#REF!</definedName>
    <definedName name="Tomacorriente">#REF!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'[177]c2.5y2.6'!#REF!</definedName>
    <definedName name="Total_Kilometro_típico_aereo_34.5_kV">'[177]c2.5y2.6'!#REF!</definedName>
    <definedName name="Total_Kilometro_típico_aereo_rural_11.4kV">'[177]c2.5y2.6'!#REF!</definedName>
    <definedName name="Total_Kilometro_típico_aereo_rural_34.5kV">'[177]c2.5y2.6'!#REF!</definedName>
    <definedName name="Total_Kilometro_típico_subterraneo_11.4_kV">'[177]c2.5y2.6'!#REF!</definedName>
    <definedName name="Total_Kilometro_típico_subterraneo_34.5_kV">'[177]c2.5y2.6'!#REF!</definedName>
    <definedName name="Total_Pay">#REF!</definedName>
    <definedName name="Total_Payment">Scheduled_Payment+Extra_Payment</definedName>
    <definedName name="Total_Payment1">Scheduled_Payment+Extra_Payment</definedName>
    <definedName name="total1">#REF!</definedName>
    <definedName name="TotalCesantias">'[67]NOMINA 1'!$N$38</definedName>
    <definedName name="TOTALHH">#REF!</definedName>
    <definedName name="TOTALHH1">#REF!</definedName>
    <definedName name="TotalVacaciones">'[67]NOMINA 1'!$N$37</definedName>
    <definedName name="TotAuxAlim">'[17]NOMINA-1'!$E$37</definedName>
    <definedName name="TotAuxAlimentacion">'[67]NOMINA 1'!$E$38</definedName>
    <definedName name="TotAuxCom">'[17]NOMINA-1'!$E$39</definedName>
    <definedName name="TotAuxComi">'[67]NOMINA 1'!$E$40</definedName>
    <definedName name="TotAuxDotacion">'[67]NOMINA 1'!$E$41</definedName>
    <definedName name="TotAuxHab">'[67]NOMINA 1'!$E$37</definedName>
    <definedName name="TotAuxTransporte">'[67]NOMINA 1'!$E$39</definedName>
    <definedName name="TotBasico">'[67]NOMINA 1'!$E$35</definedName>
    <definedName name="TotCom">'[17]NOMINA-1'!$E$41</definedName>
    <definedName name="TotComision">'[67]NOMINA 1'!$E$42</definedName>
    <definedName name="TotExtras">'[67]NOMINA 1'!$E$36</definedName>
    <definedName name="TotIntercesantias">'[67]NOMINA 1'!$N$39</definedName>
    <definedName name="TotPrimaServicios">'[67]NOMINA 1'!$N$36</definedName>
    <definedName name="TotPrimaServicos">'[67]NOMINA 1'!$N$36</definedName>
    <definedName name="TotPrimaVacaciones">'[67]NOMINA 1'!$N$41</definedName>
    <definedName name="TotPrimConv">'[17]NOMINA-1'!$N$39</definedName>
    <definedName name="TotPrimConvencional">'[67]NOMINA 1'!$N$40</definedName>
    <definedName name="TotPrimVac">'[17]NOMINA-1'!$N$40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'[17]NOMINA-1'!$N$36</definedName>
    <definedName name="tr" hidden="1">{"TAB1",#N/A,TRUE,"GENERAL";"TAB2",#N/A,TRUE,"GENERAL";"TAB3",#N/A,TRUE,"GENERAL";"TAB4",#N/A,TRUE,"GENERAL";"TAB5",#N/A,TRUE,"GENERAL"}</definedName>
    <definedName name="TrainSpec">#REF!</definedName>
    <definedName name="TRAMO">#REF!</definedName>
    <definedName name="Transmisores">#REF!</definedName>
    <definedName name="Transporte">'[17]DATOS CONTRATO'!$E$16</definedName>
    <definedName name="TRAT">[178]desmonte!$E$48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hidden="1">{"via1",#N/A,TRUE,"general";"via2",#N/A,TRUE,"general";"via3",#N/A,TRUE,"general"}</definedName>
    <definedName name="TRM">[179]Tablas!$B$2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lCD">[135]PRESUPUESTO!$G$541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[180]glvc!#REF!</definedName>
    <definedName name="tu" hidden="1">{"via1",#N/A,TRUE,"general";"via2",#N/A,TRUE,"general";"via3",#N/A,TRUE,"general"}</definedName>
    <definedName name="TUB6DOM">[35]MEM!$N$51</definedName>
    <definedName name="TUB8SUM">[35]MEM!$N$49</definedName>
    <definedName name="TUBERIA" hidden="1">#REF!</definedName>
    <definedName name="Tubería">#REF!</definedName>
    <definedName name="TUBERIA1" hidden="1">#REF!</definedName>
    <definedName name="Tuberia2plg">#REF!</definedName>
    <definedName name="tuberia36">[144]otros!$A$6:$A$1235</definedName>
    <definedName name="Tuberia4plg">#REF!</definedName>
    <definedName name="TuberiaCondMedia">#REF!</definedName>
    <definedName name="TuberiaMedia">#REF!</definedName>
    <definedName name="TuberiaSanNo.4">#REF!</definedName>
    <definedName name="TuberiaVent2">#REF!</definedName>
    <definedName name="TuberiaVentNo.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'[152]CCP,LEYES,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[20]Tablas!#REF!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'[66]CIRCUITOS CODENSA'!#REF!</definedName>
    <definedName name="UN_PRI">#REF!</definedName>
    <definedName name="UND">[79]Datos!$F$87:$F$99</definedName>
    <definedName name="Unidad">[85]Unidades!$A$1:$A$58</definedName>
    <definedName name="UNIDAD1">[100]ITEMS!$C$2</definedName>
    <definedName name="UNIDAD521">[101]ITEMS!$C$522</definedName>
    <definedName name="Unidades">[181]Presup_Cancha!$J$13:$J$17</definedName>
    <definedName name="UNIT">'[182]Lista APU'!$A$3:$D$479</definedName>
    <definedName name="UNITARIO">[183]Unitarios!$A$3:$D$13</definedName>
    <definedName name="Unitarios">#REF!</definedName>
    <definedName name="unj" hidden="1">[29]INST!#REF!</definedName>
    <definedName name="uno">[0]!ERR</definedName>
    <definedName name="UOUIV" hidden="1">{"TAB1",#N/A,TRUE,"GENERAL";"TAB2",#N/A,TRUE,"GENERAL";"TAB3",#N/A,TRUE,"GENERAL";"TAB4",#N/A,TRUE,"GENERAL";"TAB5",#N/A,TRUE,"GENERAL"}</definedName>
    <definedName name="UPZ">[79]Datos!$B$68:$B$179</definedName>
    <definedName name="uriel">[0]!ERR</definedName>
    <definedName name="uryur" hidden="1">{"TAB1",#N/A,TRUE,"GENERAL";"TAB2",#N/A,TRUE,"GENERAL";"TAB3",#N/A,TRUE,"GENERAL";"TAB4",#N/A,TRUE,"GENERAL";"TAB5",#N/A,TRUE,"GENERAL"}</definedName>
    <definedName name="US">'[66]CIRCUITOS CODENSA'!#REF!</definedName>
    <definedName name="USxCOL">#REF!</definedName>
    <definedName name="ut">'[127]1'!$N$42</definedName>
    <definedName name="UTIL">[48]ANALISIS!$J$8</definedName>
    <definedName name="UTL">[42]otros!$C$4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acion">#REF!</definedName>
    <definedName name="VALORACIÓN">#REF!</definedName>
    <definedName name="ValorCto">[184]CONTRATO!$E$9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[31]Varios.!$E$1:$E$65536</definedName>
    <definedName name="variacion">[53]Datos!$B$8</definedName>
    <definedName name="VARIACION1">#REF!</definedName>
    <definedName name="Varios">#REF!</definedName>
    <definedName name="vbvbvbvb" hidden="1">{"TAB1",#N/A,TRUE,"GENERAL";"TAB2",#N/A,TRUE,"GENERAL";"TAB3",#N/A,TRUE,"GENERAL";"TAB4",#N/A,TRUE,"GENERAL";"TAB5",#N/A,TRUE,"GENERAL"}</definedName>
    <definedName name="vc">#REF!</definedName>
    <definedName name="VCAB">[55]CANTIDADES!#REF!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'[66]CIRCUITOS CODENSA'!#REF!</definedName>
    <definedName name="VentaAiu">#REF!</definedName>
    <definedName name="vertidos">[78]criterio!$B$43:$B$47</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hidden="1">{"via1",#N/A,TRUE,"general";"via2",#N/A,TRUE,"general";"via3",#N/A,TRUE,"general"}</definedName>
    <definedName name="vfh">'[123]7422CW00'!#REF!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'[66]CIRCUITOS CODENSA'!#REF!</definedName>
    <definedName name="VIA">#REF!</definedName>
    <definedName name="VICEP_DIRECC">[154]Tablas!$A$6:$A$26</definedName>
    <definedName name="VigenciaDolares">#REF!</definedName>
    <definedName name="VigenciaPesos">#REF!</definedName>
    <definedName name="VIGFUTURA">[154]Tablas!$J$6:$J$8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[81]Personalizar!$E$15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OC">[55]CANTIDADES!#REF!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'[185]Tramo 1'!$H$70</definedName>
    <definedName name="VTEstructuras">#REF!</definedName>
    <definedName name="VTMobUrbano">#REF!</definedName>
    <definedName name="VTPavimentos">'[185]Tramo 1'!$H$36</definedName>
    <definedName name="VTPavimentos1">#REF!</definedName>
    <definedName name="VTPreliminares">#REF!</definedName>
    <definedName name="VTPreliminares1">#REF!</definedName>
    <definedName name="VTRedesSecas">'[185]Tramo 1'!$H$229</definedName>
    <definedName name="VTRElectrica">#REF!</definedName>
    <definedName name="VTRHumedas">'[185]Tramo 1'!$H$276</definedName>
    <definedName name="VTRTelfColTel">#REF!</definedName>
    <definedName name="VTRTelfETB">#REF!</definedName>
    <definedName name="VTSeñDemSem">'[185]Tramo 1'!$H$185</definedName>
    <definedName name="VTUB">[55]CANTIDADES!#REF!</definedName>
    <definedName name="VTVegetacion">#REF!</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bordador">#REF!</definedName>
    <definedName name="WAGE_RATE">#REF!</definedName>
    <definedName name="Wage0100">#REF!</definedName>
    <definedName name="Wage0200">#REF!</definedName>
    <definedName name="WBS">'[186]2004'!#REF!</definedName>
    <definedName name="Wcalzada">#REF!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'[62]Res-Accide-10'!#REF!</definedName>
    <definedName name="WDWEFDEWF">#REF!</definedName>
    <definedName name="wedw">#REF!</definedName>
    <definedName name="WEFWE">'[62]Res-Accide-10'!#REF!</definedName>
    <definedName name="WER">'[62]Res-Accide-10'!$S$2:$S$7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'[62]Res-Accide-10'!#REF!</definedName>
    <definedName name="Wipe">#REF!</definedName>
    <definedName name="Wpeatonal">#REF!</definedName>
    <definedName name="WQ">#REF!</definedName>
    <definedName name="WQEEWQ" hidden="1">{"TAB1",#N/A,TRUE,"GENERAL";"TAB2",#N/A,TRUE,"GENERAL";"TAB3",#N/A,TRUE,"GENERAL";"TAB4",#N/A,TRUE,"GENERAL";"TAB5",#N/A,TRUE,"GENERAL"}</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parador">#REF!</definedName>
    <definedName name="WSERWEER">'[187]COSTOS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gdfg">#REF!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[188]!absc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[43]!absc</definedName>
    <definedName name="y6y6" hidden="1">{"via1",#N/A,TRUE,"general";"via2",#N/A,TRUE,"general";"via3",#N/A,TRUE,"general"}</definedName>
    <definedName name="YA">#REF!</definedName>
    <definedName name="Yee4plg">#REF!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[41]Equipo!$A$7:$A$65536</definedName>
    <definedName name="YOYO">'[189]AISLAMIENTO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86A872D_15DF_436A_8459_CE22F6819FF4_.wvu.Rows" hidden="1">[34]Presentacion!#REF!</definedName>
    <definedName name="Z_D55C8B2E_861A_459E_9D09_3AF38A1DE99E_.wvu.Rows" hidden="1">[34]Presentacion!#REF!</definedName>
    <definedName name="Z_F540D718_D9AA_403F_AE49_60D937FD77E5_.wvu.Rows" hidden="1">[34]Presentacion!#REF!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v">#REF!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'[82]A.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0" i="3" l="1"/>
  <c r="H40" i="3" s="1"/>
  <c r="BV16" i="2"/>
  <c r="BV15" i="2"/>
  <c r="BR16" i="2"/>
  <c r="BR15" i="2"/>
  <c r="BN16" i="2"/>
  <c r="BN15" i="2"/>
  <c r="BJ16" i="2"/>
  <c r="BJ15" i="2"/>
  <c r="BF16" i="2"/>
  <c r="BF15" i="2"/>
  <c r="BB16" i="2"/>
  <c r="BB15" i="2"/>
  <c r="AX16" i="2"/>
  <c r="AX15" i="2"/>
  <c r="AT16" i="2"/>
  <c r="AT15" i="2"/>
  <c r="AP16" i="2"/>
  <c r="AP15" i="2"/>
  <c r="AL16" i="2"/>
  <c r="AL15" i="2"/>
  <c r="AH16" i="2"/>
  <c r="AH15" i="2"/>
  <c r="AD16" i="2"/>
  <c r="AD15" i="2"/>
  <c r="Z16" i="2"/>
  <c r="Z15" i="2"/>
  <c r="F41" i="3" l="1"/>
  <c r="H41" i="3" s="1"/>
  <c r="Z55" i="2"/>
  <c r="BV52" i="2"/>
  <c r="BR52" i="2"/>
  <c r="BN52" i="2"/>
  <c r="BJ52" i="2"/>
  <c r="BF52" i="2"/>
  <c r="BB52" i="2"/>
  <c r="AX52" i="2"/>
  <c r="AT52" i="2"/>
  <c r="AP52" i="2"/>
  <c r="AL52" i="2"/>
  <c r="AH52" i="2"/>
  <c r="AD52" i="2"/>
  <c r="Z52" i="2"/>
  <c r="Y53" i="2"/>
  <c r="F42" i="3" l="1"/>
  <c r="H42" i="3" s="1"/>
  <c r="BT108" i="2"/>
  <c r="BU108" i="2" s="1"/>
  <c r="BT107" i="2"/>
  <c r="BU107" i="2" s="1"/>
  <c r="BT106" i="2"/>
  <c r="BT105" i="2"/>
  <c r="BT104" i="2"/>
  <c r="BT103" i="2"/>
  <c r="BU103" i="2" s="1"/>
  <c r="BT102" i="2"/>
  <c r="BT101" i="2"/>
  <c r="BT100" i="2"/>
  <c r="BT99" i="2"/>
  <c r="BU99" i="2" s="1"/>
  <c r="BT98" i="2"/>
  <c r="BT97" i="2"/>
  <c r="BT96" i="2"/>
  <c r="BT95" i="2"/>
  <c r="BT94" i="2"/>
  <c r="BU94" i="2" s="1"/>
  <c r="BT93" i="2"/>
  <c r="BU93" i="2" s="1"/>
  <c r="BT92" i="2"/>
  <c r="BU92" i="2" s="1"/>
  <c r="BT91" i="2"/>
  <c r="BU91" i="2" s="1"/>
  <c r="BT90" i="2"/>
  <c r="BT89" i="2"/>
  <c r="BT88" i="2"/>
  <c r="BT87" i="2"/>
  <c r="BT86" i="2"/>
  <c r="BU86" i="2" s="1"/>
  <c r="BT85" i="2"/>
  <c r="BT84" i="2"/>
  <c r="BT83" i="2"/>
  <c r="BU83" i="2" s="1"/>
  <c r="BT82" i="2"/>
  <c r="BT81" i="2"/>
  <c r="BT80" i="2"/>
  <c r="BT79" i="2"/>
  <c r="BU78" i="2"/>
  <c r="BT78" i="2"/>
  <c r="BT77" i="2"/>
  <c r="BU77" i="2" s="1"/>
  <c r="BT76" i="2"/>
  <c r="BT75" i="2"/>
  <c r="BT74" i="2"/>
  <c r="BU74" i="2" s="1"/>
  <c r="BT73" i="2"/>
  <c r="BT72" i="2"/>
  <c r="BT71" i="2"/>
  <c r="BT70" i="2"/>
  <c r="BT69" i="2"/>
  <c r="BU69" i="2" s="1"/>
  <c r="BT68" i="2"/>
  <c r="BT67" i="2"/>
  <c r="BU67" i="2" s="1"/>
  <c r="BT66" i="2"/>
  <c r="BT65" i="2"/>
  <c r="BT64" i="2"/>
  <c r="BT63" i="2"/>
  <c r="BT62" i="2"/>
  <c r="BU62" i="2" s="1"/>
  <c r="BT61" i="2"/>
  <c r="BU61" i="2" s="1"/>
  <c r="BT60" i="2"/>
  <c r="BT59" i="2"/>
  <c r="BT50" i="2"/>
  <c r="BU50" i="2" s="1"/>
  <c r="BT49" i="2"/>
  <c r="BT48" i="2"/>
  <c r="BT47" i="2"/>
  <c r="BU47" i="2" s="1"/>
  <c r="BT46" i="2"/>
  <c r="BT45" i="2"/>
  <c r="BU45" i="2" s="1"/>
  <c r="BT44" i="2"/>
  <c r="BU44" i="2" s="1"/>
  <c r="BT43" i="2"/>
  <c r="BU43" i="2" s="1"/>
  <c r="BT42" i="2"/>
  <c r="BT41" i="2"/>
  <c r="BU41" i="2" s="1"/>
  <c r="BT40" i="2"/>
  <c r="BT39" i="2"/>
  <c r="BT38" i="2"/>
  <c r="BT37" i="2"/>
  <c r="BT35" i="2"/>
  <c r="BT34" i="2"/>
  <c r="BT33" i="2"/>
  <c r="BU33" i="2" s="1"/>
  <c r="BT32" i="2"/>
  <c r="BT31" i="2"/>
  <c r="BT30" i="2"/>
  <c r="BT29" i="2"/>
  <c r="BT28" i="2"/>
  <c r="BU28" i="2" s="1"/>
  <c r="BT26" i="2"/>
  <c r="BU26" i="2" s="1"/>
  <c r="BT25" i="2"/>
  <c r="BT24" i="2"/>
  <c r="BT23" i="2"/>
  <c r="BT22" i="2"/>
  <c r="BT21" i="2"/>
  <c r="BT20" i="2"/>
  <c r="BT18" i="2"/>
  <c r="BT16" i="2"/>
  <c r="BT15" i="2"/>
  <c r="BT13" i="2"/>
  <c r="BU13" i="2" s="1"/>
  <c r="BT12" i="2"/>
  <c r="BT11" i="2"/>
  <c r="BT10" i="2"/>
  <c r="BU10" i="2" s="1"/>
  <c r="BT8" i="2"/>
  <c r="BT7" i="2"/>
  <c r="BU7" i="2" s="1"/>
  <c r="BT6" i="2"/>
  <c r="BU6" i="2" s="1"/>
  <c r="BP108" i="2"/>
  <c r="BQ108" i="2" s="1"/>
  <c r="BP107" i="2"/>
  <c r="BP106" i="2"/>
  <c r="BP105" i="2"/>
  <c r="BQ105" i="2" s="1"/>
  <c r="BP104" i="2"/>
  <c r="BP103" i="2"/>
  <c r="BQ103" i="2" s="1"/>
  <c r="BP102" i="2"/>
  <c r="BP101" i="2"/>
  <c r="BQ101" i="2" s="1"/>
  <c r="BP100" i="2"/>
  <c r="BP99" i="2"/>
  <c r="BQ99" i="2" s="1"/>
  <c r="BP98" i="2"/>
  <c r="BP97" i="2"/>
  <c r="BQ97" i="2" s="1"/>
  <c r="BP96" i="2"/>
  <c r="BQ96" i="2" s="1"/>
  <c r="BP95" i="2"/>
  <c r="BQ95" i="2" s="1"/>
  <c r="BP94" i="2"/>
  <c r="BQ94" i="2" s="1"/>
  <c r="BP93" i="2"/>
  <c r="BP92" i="2"/>
  <c r="BQ92" i="2" s="1"/>
  <c r="BP91" i="2"/>
  <c r="BP90" i="2"/>
  <c r="BQ90" i="2" s="1"/>
  <c r="BP89" i="2"/>
  <c r="BQ89" i="2" s="1"/>
  <c r="BP88" i="2"/>
  <c r="BP87" i="2"/>
  <c r="BQ87" i="2" s="1"/>
  <c r="BP86" i="2"/>
  <c r="BP85" i="2"/>
  <c r="BQ85" i="2" s="1"/>
  <c r="BP84" i="2"/>
  <c r="BP83" i="2"/>
  <c r="BQ83" i="2" s="1"/>
  <c r="BP82" i="2"/>
  <c r="BP81" i="2"/>
  <c r="BP80" i="2"/>
  <c r="BP79" i="2"/>
  <c r="BP78" i="2"/>
  <c r="BQ78" i="2" s="1"/>
  <c r="BP77" i="2"/>
  <c r="BP76" i="2"/>
  <c r="BP75" i="2"/>
  <c r="BP74" i="2"/>
  <c r="BP73" i="2"/>
  <c r="BP72" i="2"/>
  <c r="BP71" i="2"/>
  <c r="BQ71" i="2" s="1"/>
  <c r="BP70" i="2"/>
  <c r="BQ70" i="2" s="1"/>
  <c r="BP69" i="2"/>
  <c r="BP68" i="2"/>
  <c r="BP67" i="2"/>
  <c r="BQ67" i="2" s="1"/>
  <c r="BP66" i="2"/>
  <c r="BP65" i="2"/>
  <c r="BP64" i="2"/>
  <c r="BP63" i="2"/>
  <c r="BQ63" i="2" s="1"/>
  <c r="BP62" i="2"/>
  <c r="BQ62" i="2" s="1"/>
  <c r="BP61" i="2"/>
  <c r="BP60" i="2"/>
  <c r="BP59" i="2"/>
  <c r="BP50" i="2"/>
  <c r="BQ50" i="2" s="1"/>
  <c r="BP49" i="2"/>
  <c r="BP48" i="2"/>
  <c r="BQ48" i="2" s="1"/>
  <c r="BP47" i="2"/>
  <c r="BQ47" i="2" s="1"/>
  <c r="BP46" i="2"/>
  <c r="BQ46" i="2" s="1"/>
  <c r="BP45" i="2"/>
  <c r="BQ45" i="2" s="1"/>
  <c r="BP44" i="2"/>
  <c r="BP43" i="2"/>
  <c r="BQ43" i="2" s="1"/>
  <c r="BP42" i="2"/>
  <c r="BQ42" i="2" s="1"/>
  <c r="BP41" i="2"/>
  <c r="BQ41" i="2" s="1"/>
  <c r="BP40" i="2"/>
  <c r="BP39" i="2"/>
  <c r="BP38" i="2"/>
  <c r="BQ38" i="2" s="1"/>
  <c r="BP37" i="2"/>
  <c r="BP35" i="2"/>
  <c r="BP34" i="2"/>
  <c r="BP33" i="2"/>
  <c r="BQ33" i="2" s="1"/>
  <c r="BP32" i="2"/>
  <c r="BP31" i="2"/>
  <c r="BQ31" i="2" s="1"/>
  <c r="BP30" i="2"/>
  <c r="BQ30" i="2" s="1"/>
  <c r="BP29" i="2"/>
  <c r="BP28" i="2"/>
  <c r="BQ28" i="2" s="1"/>
  <c r="BP26" i="2"/>
  <c r="BP25" i="2"/>
  <c r="BQ25" i="2" s="1"/>
  <c r="BP24" i="2"/>
  <c r="BP23" i="2"/>
  <c r="BP22" i="2"/>
  <c r="BP21" i="2"/>
  <c r="BP20" i="2"/>
  <c r="BQ20" i="2" s="1"/>
  <c r="BP18" i="2"/>
  <c r="BP16" i="2"/>
  <c r="BQ16" i="2" s="1"/>
  <c r="BP15" i="2"/>
  <c r="BQ15" i="2" s="1"/>
  <c r="BP13" i="2"/>
  <c r="BQ13" i="2" s="1"/>
  <c r="BP12" i="2"/>
  <c r="BP11" i="2"/>
  <c r="BP10" i="2"/>
  <c r="BP8" i="2"/>
  <c r="BP7" i="2"/>
  <c r="BQ7" i="2" s="1"/>
  <c r="BP6" i="2"/>
  <c r="BL108" i="2"/>
  <c r="BL107" i="2"/>
  <c r="BL106" i="2"/>
  <c r="BL105" i="2"/>
  <c r="BL104" i="2"/>
  <c r="BL103" i="2"/>
  <c r="BL102" i="2"/>
  <c r="BL101" i="2"/>
  <c r="BL100" i="2"/>
  <c r="BL99" i="2"/>
  <c r="BM99" i="2" s="1"/>
  <c r="BL98" i="2"/>
  <c r="BM98" i="2" s="1"/>
  <c r="BL97" i="2"/>
  <c r="BM97" i="2" s="1"/>
  <c r="BL96" i="2"/>
  <c r="BL95" i="2"/>
  <c r="BL94" i="2"/>
  <c r="BM94" i="2" s="1"/>
  <c r="BL93" i="2"/>
  <c r="BL92" i="2"/>
  <c r="BL91" i="2"/>
  <c r="BL90" i="2"/>
  <c r="BM90" i="2" s="1"/>
  <c r="BL89" i="2"/>
  <c r="BL88" i="2"/>
  <c r="BL87" i="2"/>
  <c r="BL86" i="2"/>
  <c r="BL85" i="2"/>
  <c r="BM85" i="2" s="1"/>
  <c r="BL84" i="2"/>
  <c r="BM84" i="2" s="1"/>
  <c r="BL83" i="2"/>
  <c r="BM83" i="2" s="1"/>
  <c r="BL82" i="2"/>
  <c r="BM82" i="2" s="1"/>
  <c r="BL81" i="2"/>
  <c r="BM81" i="2" s="1"/>
  <c r="BL80" i="2"/>
  <c r="BL79" i="2"/>
  <c r="BL78" i="2"/>
  <c r="BM78" i="2" s="1"/>
  <c r="BL77" i="2"/>
  <c r="BL76" i="2"/>
  <c r="BL75" i="2"/>
  <c r="BL74" i="2"/>
  <c r="BL73" i="2"/>
  <c r="BL72" i="2"/>
  <c r="BL71" i="2"/>
  <c r="BL70" i="2"/>
  <c r="BM70" i="2" s="1"/>
  <c r="BL69" i="2"/>
  <c r="BL68" i="2"/>
  <c r="BL67" i="2"/>
  <c r="BM67" i="2" s="1"/>
  <c r="BL66" i="2"/>
  <c r="BM66" i="2" s="1"/>
  <c r="BL65" i="2"/>
  <c r="BM65" i="2" s="1"/>
  <c r="BL64" i="2"/>
  <c r="BM64" i="2" s="1"/>
  <c r="BL63" i="2"/>
  <c r="BL62" i="2"/>
  <c r="BM62" i="2" s="1"/>
  <c r="BL61" i="2"/>
  <c r="BL60" i="2"/>
  <c r="BL59" i="2"/>
  <c r="BL50" i="2"/>
  <c r="BL49" i="2"/>
  <c r="BM49" i="2" s="1"/>
  <c r="BL48" i="2"/>
  <c r="BM48" i="2" s="1"/>
  <c r="BL47" i="2"/>
  <c r="BL46" i="2"/>
  <c r="BM46" i="2" s="1"/>
  <c r="BL45" i="2"/>
  <c r="BM45" i="2" s="1"/>
  <c r="BL44" i="2"/>
  <c r="BL43" i="2"/>
  <c r="BL42" i="2"/>
  <c r="BM42" i="2" s="1"/>
  <c r="BL41" i="2"/>
  <c r="BL40" i="2"/>
  <c r="BL39" i="2"/>
  <c r="BL38" i="2"/>
  <c r="BL37" i="2"/>
  <c r="BM37" i="2" s="1"/>
  <c r="BL35" i="2"/>
  <c r="BL34" i="2"/>
  <c r="BL33" i="2"/>
  <c r="BM33" i="2" s="1"/>
  <c r="BL32" i="2"/>
  <c r="BM32" i="2" s="1"/>
  <c r="BL31" i="2"/>
  <c r="BM31" i="2" s="1"/>
  <c r="BL30" i="2"/>
  <c r="BM30" i="2" s="1"/>
  <c r="BL29" i="2"/>
  <c r="BL28" i="2"/>
  <c r="BM28" i="2" s="1"/>
  <c r="BL26" i="2"/>
  <c r="BL25" i="2"/>
  <c r="BL24" i="2"/>
  <c r="BL23" i="2"/>
  <c r="BM23" i="2" s="1"/>
  <c r="BL22" i="2"/>
  <c r="BM22" i="2" s="1"/>
  <c r="BL21" i="2"/>
  <c r="BL20" i="2"/>
  <c r="BL18" i="2"/>
  <c r="BM18" i="2" s="1"/>
  <c r="BL16" i="2"/>
  <c r="BM16" i="2" s="1"/>
  <c r="BL15" i="2"/>
  <c r="BL13" i="2"/>
  <c r="BL12" i="2"/>
  <c r="BM12" i="2" s="1"/>
  <c r="BL11" i="2"/>
  <c r="BM11" i="2" s="1"/>
  <c r="BL10" i="2"/>
  <c r="BM10" i="2" s="1"/>
  <c r="BL8" i="2"/>
  <c r="BM8" i="2" s="1"/>
  <c r="BL7" i="2"/>
  <c r="BM7" i="2" s="1"/>
  <c r="BL6" i="2"/>
  <c r="BH108" i="2"/>
  <c r="BI108" i="2" s="1"/>
  <c r="BH107" i="2"/>
  <c r="BH106" i="2"/>
  <c r="BH105" i="2"/>
  <c r="BH104" i="2"/>
  <c r="BI104" i="2" s="1"/>
  <c r="BH103" i="2"/>
  <c r="BI103" i="2" s="1"/>
  <c r="BH102" i="2"/>
  <c r="BH101" i="2"/>
  <c r="BH100" i="2"/>
  <c r="BH99" i="2"/>
  <c r="BH98" i="2"/>
  <c r="BH97" i="2"/>
  <c r="BI97" i="2" s="1"/>
  <c r="BH96" i="2"/>
  <c r="BI96" i="2" s="1"/>
  <c r="BH95" i="2"/>
  <c r="BH94" i="2"/>
  <c r="BI94" i="2" s="1"/>
  <c r="BH93" i="2"/>
  <c r="BH92" i="2"/>
  <c r="BI92" i="2" s="1"/>
  <c r="BH91" i="2"/>
  <c r="BH90" i="2"/>
  <c r="BI90" i="2" s="1"/>
  <c r="BH89" i="2"/>
  <c r="BI89" i="2" s="1"/>
  <c r="BH88" i="2"/>
  <c r="BI88" i="2" s="1"/>
  <c r="BH87" i="2"/>
  <c r="BI87" i="2" s="1"/>
  <c r="BH86" i="2"/>
  <c r="BH85" i="2"/>
  <c r="BH84" i="2"/>
  <c r="BI84" i="2" s="1"/>
  <c r="BH83" i="2"/>
  <c r="BI83" i="2" s="1"/>
  <c r="BH82" i="2"/>
  <c r="BH81" i="2"/>
  <c r="BI81" i="2" s="1"/>
  <c r="BH80" i="2"/>
  <c r="BH79" i="2"/>
  <c r="BH78" i="2"/>
  <c r="BI78" i="2" s="1"/>
  <c r="BH77" i="2"/>
  <c r="BH76" i="2"/>
  <c r="BI76" i="2" s="1"/>
  <c r="BH75" i="2"/>
  <c r="BH74" i="2"/>
  <c r="BH73" i="2"/>
  <c r="BH72" i="2"/>
  <c r="BI72" i="2" s="1"/>
  <c r="BH71" i="2"/>
  <c r="BI71" i="2" s="1"/>
  <c r="BH70" i="2"/>
  <c r="BH69" i="2"/>
  <c r="BH68" i="2"/>
  <c r="BI68" i="2" s="1"/>
  <c r="BH67" i="2"/>
  <c r="BH66" i="2"/>
  <c r="BH65" i="2"/>
  <c r="BI65" i="2" s="1"/>
  <c r="BH64" i="2"/>
  <c r="BI64" i="2" s="1"/>
  <c r="BH63" i="2"/>
  <c r="BI63" i="2" s="1"/>
  <c r="BH62" i="2"/>
  <c r="BI62" i="2" s="1"/>
  <c r="BH61" i="2"/>
  <c r="BH60" i="2"/>
  <c r="BI60" i="2" s="1"/>
  <c r="BH59" i="2"/>
  <c r="BH50" i="2"/>
  <c r="BI50" i="2" s="1"/>
  <c r="BH49" i="2"/>
  <c r="BH48" i="2"/>
  <c r="BI48" i="2" s="1"/>
  <c r="BH47" i="2"/>
  <c r="BH46" i="2"/>
  <c r="BH45" i="2"/>
  <c r="BI45" i="2" s="1"/>
  <c r="BH44" i="2"/>
  <c r="BH43" i="2"/>
  <c r="BI43" i="2" s="1"/>
  <c r="BH42" i="2"/>
  <c r="BH41" i="2"/>
  <c r="BH40" i="2"/>
  <c r="BH39" i="2"/>
  <c r="BI39" i="2" s="1"/>
  <c r="BH38" i="2"/>
  <c r="BI38" i="2" s="1"/>
  <c r="BH37" i="2"/>
  <c r="BH35" i="2"/>
  <c r="BH34" i="2"/>
  <c r="BH33" i="2"/>
  <c r="BI33" i="2" s="1"/>
  <c r="BH32" i="2"/>
  <c r="BH31" i="2"/>
  <c r="BI31" i="2" s="1"/>
  <c r="BH30" i="2"/>
  <c r="BH29" i="2"/>
  <c r="BI29" i="2" s="1"/>
  <c r="BH28" i="2"/>
  <c r="BI28" i="2" s="1"/>
  <c r="BH26" i="2"/>
  <c r="BH25" i="2"/>
  <c r="BI25" i="2" s="1"/>
  <c r="BH24" i="2"/>
  <c r="BH23" i="2"/>
  <c r="BI23" i="2" s="1"/>
  <c r="BH22" i="2"/>
  <c r="BH21" i="2"/>
  <c r="BI21" i="2" s="1"/>
  <c r="BH20" i="2"/>
  <c r="BI20" i="2" s="1"/>
  <c r="BH18" i="2"/>
  <c r="BH16" i="2"/>
  <c r="BH15" i="2"/>
  <c r="BH13" i="2"/>
  <c r="BH12" i="2"/>
  <c r="BH11" i="2"/>
  <c r="BI11" i="2" s="1"/>
  <c r="BH10" i="2"/>
  <c r="BI10" i="2" s="1"/>
  <c r="BH8" i="2"/>
  <c r="BH7" i="2"/>
  <c r="BI7" i="2" s="1"/>
  <c r="BH6" i="2"/>
  <c r="BE108" i="2"/>
  <c r="BD108" i="2"/>
  <c r="BD107" i="2"/>
  <c r="BD106" i="2"/>
  <c r="BE106" i="2" s="1"/>
  <c r="BD105" i="2"/>
  <c r="BD104" i="2"/>
  <c r="BD103" i="2"/>
  <c r="BD102" i="2"/>
  <c r="BD101" i="2"/>
  <c r="BE101" i="2" s="1"/>
  <c r="BD100" i="2"/>
  <c r="BD99" i="2"/>
  <c r="BE99" i="2" s="1"/>
  <c r="BD98" i="2"/>
  <c r="BD97" i="2"/>
  <c r="BE97" i="2" s="1"/>
  <c r="BD96" i="2"/>
  <c r="BD95" i="2"/>
  <c r="BD94" i="2"/>
  <c r="BE94" i="2" s="1"/>
  <c r="BD93" i="2"/>
  <c r="BD92" i="2"/>
  <c r="BE92" i="2" s="1"/>
  <c r="BD91" i="2"/>
  <c r="BD90" i="2"/>
  <c r="BE90" i="2" s="1"/>
  <c r="BD89" i="2"/>
  <c r="BD88" i="2"/>
  <c r="BD87" i="2"/>
  <c r="BD86" i="2"/>
  <c r="BD85" i="2"/>
  <c r="BD84" i="2"/>
  <c r="BD83" i="2"/>
  <c r="BE83" i="2" s="1"/>
  <c r="BD82" i="2"/>
  <c r="BE82" i="2" s="1"/>
  <c r="BD81" i="2"/>
  <c r="BE81" i="2" s="1"/>
  <c r="BD80" i="2"/>
  <c r="BD79" i="2"/>
  <c r="BD78" i="2"/>
  <c r="BE78" i="2" s="1"/>
  <c r="BD77" i="2"/>
  <c r="BD76" i="2"/>
  <c r="BE76" i="2" s="1"/>
  <c r="BD75" i="2"/>
  <c r="BD74" i="2"/>
  <c r="BE74" i="2" s="1"/>
  <c r="BD73" i="2"/>
  <c r="BD72" i="2"/>
  <c r="BD71" i="2"/>
  <c r="BD70" i="2"/>
  <c r="BD69" i="2"/>
  <c r="BE69" i="2" s="1"/>
  <c r="BD68" i="2"/>
  <c r="BD67" i="2"/>
  <c r="BE67" i="2" s="1"/>
  <c r="BD66" i="2"/>
  <c r="BE66" i="2" s="1"/>
  <c r="BD65" i="2"/>
  <c r="BE65" i="2" s="1"/>
  <c r="BD64" i="2"/>
  <c r="BD63" i="2"/>
  <c r="BD62" i="2"/>
  <c r="BE62" i="2" s="1"/>
  <c r="BD61" i="2"/>
  <c r="BD60" i="2"/>
  <c r="BE60" i="2" s="1"/>
  <c r="BD59" i="2"/>
  <c r="BD50" i="2"/>
  <c r="BE50" i="2" s="1"/>
  <c r="BD49" i="2"/>
  <c r="BD48" i="2"/>
  <c r="BE48" i="2" s="1"/>
  <c r="BD47" i="2"/>
  <c r="BD46" i="2"/>
  <c r="BD45" i="2"/>
  <c r="BE45" i="2" s="1"/>
  <c r="BD44" i="2"/>
  <c r="BD43" i="2"/>
  <c r="BE43" i="2" s="1"/>
  <c r="BD42" i="2"/>
  <c r="BD41" i="2"/>
  <c r="BD40" i="2"/>
  <c r="BE40" i="2" s="1"/>
  <c r="BD39" i="2"/>
  <c r="BD38" i="2"/>
  <c r="BD37" i="2"/>
  <c r="BD35" i="2"/>
  <c r="BD34" i="2"/>
  <c r="BD33" i="2"/>
  <c r="BE33" i="2" s="1"/>
  <c r="BD32" i="2"/>
  <c r="BD31" i="2"/>
  <c r="BE31" i="2" s="1"/>
  <c r="BD30" i="2"/>
  <c r="BD29" i="2"/>
  <c r="BD28" i="2"/>
  <c r="BE28" i="2" s="1"/>
  <c r="BD26" i="2"/>
  <c r="BE26" i="2" s="1"/>
  <c r="BD25" i="2"/>
  <c r="BE25" i="2" s="1"/>
  <c r="BD24" i="2"/>
  <c r="BD23" i="2"/>
  <c r="BD22" i="2"/>
  <c r="BD21" i="2"/>
  <c r="BD20" i="2"/>
  <c r="BD18" i="2"/>
  <c r="BD16" i="2"/>
  <c r="BD15" i="2"/>
  <c r="BE15" i="2" s="1"/>
  <c r="BD13" i="2"/>
  <c r="BE13" i="2" s="1"/>
  <c r="BD12" i="2"/>
  <c r="BE12" i="2" s="1"/>
  <c r="BD11" i="2"/>
  <c r="BE11" i="2" s="1"/>
  <c r="BD10" i="2"/>
  <c r="BD8" i="2"/>
  <c r="BD7" i="2"/>
  <c r="BE7" i="2" s="1"/>
  <c r="BD6" i="2"/>
  <c r="BE6" i="2" s="1"/>
  <c r="AZ108" i="2"/>
  <c r="AZ107" i="2"/>
  <c r="BA107" i="2" s="1"/>
  <c r="AZ106" i="2"/>
  <c r="AZ105" i="2"/>
  <c r="AZ104" i="2"/>
  <c r="AZ103" i="2"/>
  <c r="AZ102" i="2"/>
  <c r="BA102" i="2" s="1"/>
  <c r="AZ101" i="2"/>
  <c r="AZ100" i="2"/>
  <c r="BA100" i="2" s="1"/>
  <c r="AZ99" i="2"/>
  <c r="BA99" i="2" s="1"/>
  <c r="AZ98" i="2"/>
  <c r="BA98" i="2" s="1"/>
  <c r="AZ97" i="2"/>
  <c r="BA97" i="2" s="1"/>
  <c r="AZ96" i="2"/>
  <c r="AZ95" i="2"/>
  <c r="AZ94" i="2"/>
  <c r="BA94" i="2" s="1"/>
  <c r="AZ93" i="2"/>
  <c r="AZ92" i="2"/>
  <c r="AZ91" i="2"/>
  <c r="BA91" i="2" s="1"/>
  <c r="AZ90" i="2"/>
  <c r="AZ89" i="2"/>
  <c r="BA89" i="2" s="1"/>
  <c r="AZ88" i="2"/>
  <c r="AZ87" i="2"/>
  <c r="AZ86" i="2"/>
  <c r="BA86" i="2" s="1"/>
  <c r="AZ85" i="2"/>
  <c r="AZ84" i="2"/>
  <c r="BA84" i="2" s="1"/>
  <c r="AZ83" i="2"/>
  <c r="BA83" i="2" s="1"/>
  <c r="AZ82" i="2"/>
  <c r="AZ81" i="2"/>
  <c r="BA81" i="2" s="1"/>
  <c r="AZ80" i="2"/>
  <c r="AZ79" i="2"/>
  <c r="AZ78" i="2"/>
  <c r="BA78" i="2" s="1"/>
  <c r="AZ77" i="2"/>
  <c r="AZ76" i="2"/>
  <c r="BA76" i="2" s="1"/>
  <c r="AZ75" i="2"/>
  <c r="BA75" i="2" s="1"/>
  <c r="AZ74" i="2"/>
  <c r="AZ73" i="2"/>
  <c r="AZ72" i="2"/>
  <c r="AZ71" i="2"/>
  <c r="AZ70" i="2"/>
  <c r="BA70" i="2" s="1"/>
  <c r="AZ69" i="2"/>
  <c r="AZ68" i="2"/>
  <c r="BA68" i="2" s="1"/>
  <c r="AZ67" i="2"/>
  <c r="BA67" i="2" s="1"/>
  <c r="AZ66" i="2"/>
  <c r="BA66" i="2" s="1"/>
  <c r="AZ65" i="2"/>
  <c r="AZ64" i="2"/>
  <c r="AZ63" i="2"/>
  <c r="AZ62" i="2"/>
  <c r="BA62" i="2" s="1"/>
  <c r="AZ61" i="2"/>
  <c r="AZ60" i="2"/>
  <c r="AZ59" i="2"/>
  <c r="BA59" i="2" s="1"/>
  <c r="AZ50" i="2"/>
  <c r="BA50" i="2" s="1"/>
  <c r="AZ49" i="2"/>
  <c r="BA49" i="2" s="1"/>
  <c r="AZ48" i="2"/>
  <c r="AZ47" i="2"/>
  <c r="AZ46" i="2"/>
  <c r="BA46" i="2" s="1"/>
  <c r="AZ45" i="2"/>
  <c r="BA45" i="2" s="1"/>
  <c r="AZ44" i="2"/>
  <c r="AZ43" i="2"/>
  <c r="AZ42" i="2"/>
  <c r="BA42" i="2" s="1"/>
  <c r="AZ41" i="2"/>
  <c r="AZ40" i="2"/>
  <c r="AZ39" i="2"/>
  <c r="AZ38" i="2"/>
  <c r="AZ37" i="2"/>
  <c r="BA37" i="2" s="1"/>
  <c r="AZ35" i="2"/>
  <c r="AZ34" i="2"/>
  <c r="AZ33" i="2"/>
  <c r="BA33" i="2" s="1"/>
  <c r="AZ32" i="2"/>
  <c r="AZ31" i="2"/>
  <c r="BA31" i="2" s="1"/>
  <c r="AZ30" i="2"/>
  <c r="AZ29" i="2"/>
  <c r="BA29" i="2" s="1"/>
  <c r="AZ28" i="2"/>
  <c r="BA28" i="2" s="1"/>
  <c r="AZ26" i="2"/>
  <c r="AZ25" i="2"/>
  <c r="AZ24" i="2"/>
  <c r="BA24" i="2" s="1"/>
  <c r="AZ23" i="2"/>
  <c r="AZ22" i="2"/>
  <c r="AZ21" i="2"/>
  <c r="AZ20" i="2"/>
  <c r="AZ18" i="2"/>
  <c r="BA18" i="2" s="1"/>
  <c r="AZ16" i="2"/>
  <c r="AZ15" i="2"/>
  <c r="AZ13" i="2"/>
  <c r="BA13" i="2" s="1"/>
  <c r="AZ12" i="2"/>
  <c r="BA12" i="2" s="1"/>
  <c r="AZ11" i="2"/>
  <c r="BA11" i="2" s="1"/>
  <c r="AZ10" i="2"/>
  <c r="AZ8" i="2"/>
  <c r="BA8" i="2" s="1"/>
  <c r="AZ7" i="2"/>
  <c r="BA7" i="2" s="1"/>
  <c r="AZ6" i="2"/>
  <c r="AV108" i="2"/>
  <c r="AV107" i="2"/>
  <c r="AW107" i="2" s="1"/>
  <c r="AV106" i="2"/>
  <c r="AV105" i="2"/>
  <c r="AV104" i="2"/>
  <c r="AV103" i="2"/>
  <c r="AW103" i="2" s="1"/>
  <c r="AV102" i="2"/>
  <c r="AW102" i="2" s="1"/>
  <c r="AV101" i="2"/>
  <c r="AV100" i="2"/>
  <c r="AV99" i="2"/>
  <c r="AW99" i="2" s="1"/>
  <c r="AV98" i="2"/>
  <c r="AV97" i="2"/>
  <c r="AW97" i="2" s="1"/>
  <c r="AV96" i="2"/>
  <c r="AV95" i="2"/>
  <c r="AW95" i="2" s="1"/>
  <c r="AV94" i="2"/>
  <c r="AW94" i="2" s="1"/>
  <c r="AV93" i="2"/>
  <c r="AV92" i="2"/>
  <c r="AV91" i="2"/>
  <c r="AW91" i="2" s="1"/>
  <c r="AV90" i="2"/>
  <c r="AV89" i="2"/>
  <c r="AV88" i="2"/>
  <c r="AV87" i="2"/>
  <c r="AW87" i="2" s="1"/>
  <c r="AV86" i="2"/>
  <c r="AW86" i="2" s="1"/>
  <c r="AV85" i="2"/>
  <c r="AV84" i="2"/>
  <c r="AW84" i="2" s="1"/>
  <c r="AV83" i="2"/>
  <c r="AW83" i="2" s="1"/>
  <c r="AV82" i="2"/>
  <c r="AV81" i="2"/>
  <c r="AW81" i="2" s="1"/>
  <c r="AV80" i="2"/>
  <c r="AV79" i="2"/>
  <c r="AW79" i="2" s="1"/>
  <c r="AV78" i="2"/>
  <c r="AW78" i="2" s="1"/>
  <c r="AV77" i="2"/>
  <c r="AV76" i="2"/>
  <c r="AV75" i="2"/>
  <c r="AW75" i="2" s="1"/>
  <c r="AV74" i="2"/>
  <c r="AV73" i="2"/>
  <c r="AW73" i="2" s="1"/>
  <c r="AV72" i="2"/>
  <c r="AV71" i="2"/>
  <c r="AW71" i="2" s="1"/>
  <c r="AV70" i="2"/>
  <c r="AW70" i="2" s="1"/>
  <c r="AV69" i="2"/>
  <c r="AV68" i="2"/>
  <c r="AW68" i="2" s="1"/>
  <c r="AV67" i="2"/>
  <c r="AV66" i="2"/>
  <c r="AV65" i="2"/>
  <c r="AV64" i="2"/>
  <c r="AV63" i="2"/>
  <c r="AW63" i="2" s="1"/>
  <c r="AV62" i="2"/>
  <c r="AW62" i="2" s="1"/>
  <c r="AV61" i="2"/>
  <c r="AV60" i="2"/>
  <c r="AV59" i="2"/>
  <c r="AW59" i="2" s="1"/>
  <c r="AV50" i="2"/>
  <c r="AW50" i="2" s="1"/>
  <c r="AV49" i="2"/>
  <c r="AV48" i="2"/>
  <c r="AV47" i="2"/>
  <c r="AV46" i="2"/>
  <c r="AW46" i="2" s="1"/>
  <c r="AV45" i="2"/>
  <c r="AW45" i="2" s="1"/>
  <c r="AV44" i="2"/>
  <c r="AV43" i="2"/>
  <c r="AW43" i="2" s="1"/>
  <c r="AV42" i="2"/>
  <c r="AW42" i="2" s="1"/>
  <c r="AV41" i="2"/>
  <c r="AV40" i="2"/>
  <c r="AW40" i="2" s="1"/>
  <c r="AV39" i="2"/>
  <c r="AV38" i="2"/>
  <c r="AW38" i="2" s="1"/>
  <c r="AV37" i="2"/>
  <c r="AW37" i="2" s="1"/>
  <c r="AV35" i="2"/>
  <c r="AV34" i="2"/>
  <c r="AV33" i="2"/>
  <c r="AW33" i="2" s="1"/>
  <c r="AV32" i="2"/>
  <c r="AV31" i="2"/>
  <c r="AV30" i="2"/>
  <c r="AV29" i="2"/>
  <c r="AW29" i="2" s="1"/>
  <c r="AV28" i="2"/>
  <c r="AW28" i="2" s="1"/>
  <c r="AV26" i="2"/>
  <c r="AV25" i="2"/>
  <c r="AV24" i="2"/>
  <c r="AW24" i="2" s="1"/>
  <c r="AV23" i="2"/>
  <c r="AV22" i="2"/>
  <c r="AV21" i="2"/>
  <c r="AV20" i="2"/>
  <c r="AW20" i="2" s="1"/>
  <c r="AV18" i="2"/>
  <c r="AW18" i="2" s="1"/>
  <c r="AV16" i="2"/>
  <c r="AV15" i="2"/>
  <c r="AW15" i="2" s="1"/>
  <c r="AV13" i="2"/>
  <c r="AW13" i="2" s="1"/>
  <c r="AV12" i="2"/>
  <c r="AV11" i="2"/>
  <c r="AW11" i="2" s="1"/>
  <c r="AV10" i="2"/>
  <c r="AV8" i="2"/>
  <c r="AW8" i="2" s="1"/>
  <c r="AV7" i="2"/>
  <c r="AW7" i="2" s="1"/>
  <c r="AV6" i="2"/>
  <c r="AR108" i="2"/>
  <c r="AR107" i="2"/>
  <c r="AS107" i="2" s="1"/>
  <c r="AR106" i="2"/>
  <c r="AR105" i="2"/>
  <c r="AS105" i="2" s="1"/>
  <c r="AR104" i="2"/>
  <c r="AR103" i="2"/>
  <c r="AR102" i="2"/>
  <c r="AS102" i="2" s="1"/>
  <c r="AR101" i="2"/>
  <c r="AR100" i="2"/>
  <c r="AS100" i="2" s="1"/>
  <c r="AR99" i="2"/>
  <c r="AS99" i="2" s="1"/>
  <c r="AR98" i="2"/>
  <c r="AR97" i="2"/>
  <c r="AR96" i="2"/>
  <c r="AR95" i="2"/>
  <c r="AS95" i="2" s="1"/>
  <c r="AR94" i="2"/>
  <c r="AS94" i="2" s="1"/>
  <c r="AR93" i="2"/>
  <c r="AR92" i="2"/>
  <c r="AR91" i="2"/>
  <c r="AS91" i="2" s="1"/>
  <c r="AR90" i="2"/>
  <c r="AR89" i="2"/>
  <c r="AS89" i="2" s="1"/>
  <c r="AR88" i="2"/>
  <c r="AR87" i="2"/>
  <c r="AS87" i="2" s="1"/>
  <c r="AR86" i="2"/>
  <c r="AS86" i="2" s="1"/>
  <c r="AR85" i="2"/>
  <c r="AR84" i="2"/>
  <c r="AR83" i="2"/>
  <c r="AS83" i="2" s="1"/>
  <c r="AR82" i="2"/>
  <c r="AR81" i="2"/>
  <c r="AR80" i="2"/>
  <c r="AR79" i="2"/>
  <c r="AS79" i="2" s="1"/>
  <c r="AR78" i="2"/>
  <c r="AS78" i="2" s="1"/>
  <c r="AR77" i="2"/>
  <c r="AR76" i="2"/>
  <c r="AR75" i="2"/>
  <c r="AS75" i="2" s="1"/>
  <c r="AR74" i="2"/>
  <c r="AR73" i="2"/>
  <c r="AS73" i="2" s="1"/>
  <c r="AR72" i="2"/>
  <c r="AR71" i="2"/>
  <c r="AS71" i="2" s="1"/>
  <c r="AR70" i="2"/>
  <c r="AS70" i="2" s="1"/>
  <c r="AR69" i="2"/>
  <c r="AR68" i="2"/>
  <c r="AR67" i="2"/>
  <c r="AS67" i="2" s="1"/>
  <c r="AR66" i="2"/>
  <c r="AR65" i="2"/>
  <c r="AR64" i="2"/>
  <c r="AR63" i="2"/>
  <c r="AR62" i="2"/>
  <c r="AS62" i="2" s="1"/>
  <c r="AR61" i="2"/>
  <c r="AR60" i="2"/>
  <c r="AS60" i="2" s="1"/>
  <c r="AR59" i="2"/>
  <c r="AS59" i="2" s="1"/>
  <c r="AR50" i="2"/>
  <c r="AS50" i="2" s="1"/>
  <c r="AR49" i="2"/>
  <c r="AR48" i="2"/>
  <c r="AR47" i="2"/>
  <c r="AR46" i="2"/>
  <c r="AR45" i="2"/>
  <c r="AS45" i="2" s="1"/>
  <c r="AR44" i="2"/>
  <c r="AR43" i="2"/>
  <c r="AR42" i="2"/>
  <c r="AS42" i="2" s="1"/>
  <c r="AR41" i="2"/>
  <c r="AR40" i="2"/>
  <c r="AR39" i="2"/>
  <c r="AR38" i="2"/>
  <c r="AS38" i="2" s="1"/>
  <c r="AR37" i="2"/>
  <c r="AS37" i="2" s="1"/>
  <c r="AR35" i="2"/>
  <c r="AR34" i="2"/>
  <c r="AS34" i="2" s="1"/>
  <c r="AR33" i="2"/>
  <c r="AS33" i="2" s="1"/>
  <c r="AR32" i="2"/>
  <c r="AR31" i="2"/>
  <c r="AS31" i="2" s="1"/>
  <c r="AR30" i="2"/>
  <c r="AR29" i="2"/>
  <c r="AR28" i="2"/>
  <c r="AS28" i="2" s="1"/>
  <c r="AR26" i="2"/>
  <c r="AR25" i="2"/>
  <c r="AR24" i="2"/>
  <c r="AS24" i="2" s="1"/>
  <c r="AR23" i="2"/>
  <c r="AR22" i="2"/>
  <c r="AR21" i="2"/>
  <c r="AR20" i="2"/>
  <c r="AS20" i="2" s="1"/>
  <c r="AR18" i="2"/>
  <c r="AS18" i="2" s="1"/>
  <c r="AR16" i="2"/>
  <c r="AR15" i="2"/>
  <c r="AS15" i="2" s="1"/>
  <c r="AR13" i="2"/>
  <c r="AS13" i="2" s="1"/>
  <c r="AR12" i="2"/>
  <c r="AR11" i="2"/>
  <c r="AR10" i="2"/>
  <c r="AR8" i="2"/>
  <c r="AS8" i="2" s="1"/>
  <c r="AR7" i="2"/>
  <c r="AS7" i="2" s="1"/>
  <c r="AR6" i="2"/>
  <c r="AN108" i="2"/>
  <c r="AO108" i="2" s="1"/>
  <c r="AN107" i="2"/>
  <c r="AN106" i="2"/>
  <c r="AO106" i="2" s="1"/>
  <c r="AN105" i="2"/>
  <c r="AO105" i="2" s="1"/>
  <c r="AN104" i="2"/>
  <c r="AN103" i="2"/>
  <c r="AN102" i="2"/>
  <c r="AN101" i="2"/>
  <c r="AN100" i="2"/>
  <c r="AN99" i="2"/>
  <c r="AO99" i="2" s="1"/>
  <c r="AN98" i="2"/>
  <c r="AN97" i="2"/>
  <c r="AO97" i="2" s="1"/>
  <c r="AN96" i="2"/>
  <c r="AN95" i="2"/>
  <c r="AO95" i="2" s="1"/>
  <c r="AN94" i="2"/>
  <c r="AO94" i="2" s="1"/>
  <c r="AN93" i="2"/>
  <c r="AO93" i="2" s="1"/>
  <c r="AN92" i="2"/>
  <c r="AO92" i="2" s="1"/>
  <c r="AN91" i="2"/>
  <c r="AN90" i="2"/>
  <c r="AO90" i="2" s="1"/>
  <c r="AN89" i="2"/>
  <c r="AO89" i="2" s="1"/>
  <c r="AN88" i="2"/>
  <c r="AN87" i="2"/>
  <c r="AN86" i="2"/>
  <c r="AN85" i="2"/>
  <c r="AN84" i="2"/>
  <c r="AN83" i="2"/>
  <c r="AO83" i="2" s="1"/>
  <c r="AN82" i="2"/>
  <c r="AN81" i="2"/>
  <c r="AO81" i="2" s="1"/>
  <c r="AN80" i="2"/>
  <c r="AN79" i="2"/>
  <c r="AO79" i="2" s="1"/>
  <c r="AN78" i="2"/>
  <c r="AO78" i="2" s="1"/>
  <c r="AN77" i="2"/>
  <c r="AO77" i="2" s="1"/>
  <c r="AN76" i="2"/>
  <c r="AO76" i="2" s="1"/>
  <c r="AN75" i="2"/>
  <c r="AN74" i="2"/>
  <c r="AO74" i="2" s="1"/>
  <c r="AN73" i="2"/>
  <c r="AO73" i="2" s="1"/>
  <c r="AN72" i="2"/>
  <c r="AN71" i="2"/>
  <c r="AN70" i="2"/>
  <c r="AN69" i="2"/>
  <c r="AN68" i="2"/>
  <c r="AN67" i="2"/>
  <c r="AO67" i="2" s="1"/>
  <c r="AN66" i="2"/>
  <c r="AN65" i="2"/>
  <c r="AO65" i="2" s="1"/>
  <c r="AN64" i="2"/>
  <c r="AN63" i="2"/>
  <c r="AN62" i="2"/>
  <c r="AO62" i="2" s="1"/>
  <c r="AN61" i="2"/>
  <c r="AO61" i="2" s="1"/>
  <c r="AN60" i="2"/>
  <c r="AO60" i="2" s="1"/>
  <c r="AN59" i="2"/>
  <c r="AO59" i="2" s="1"/>
  <c r="AN50" i="2"/>
  <c r="AO50" i="2" s="1"/>
  <c r="AN49" i="2"/>
  <c r="AN48" i="2"/>
  <c r="AO48" i="2" s="1"/>
  <c r="AN47" i="2"/>
  <c r="AN46" i="2"/>
  <c r="AN45" i="2"/>
  <c r="AO45" i="2" s="1"/>
  <c r="AN44" i="2"/>
  <c r="AO44" i="2" s="1"/>
  <c r="AN43" i="2"/>
  <c r="AO43" i="2" s="1"/>
  <c r="AN42" i="2"/>
  <c r="AO42" i="2" s="1"/>
  <c r="AN41" i="2"/>
  <c r="AO41" i="2" s="1"/>
  <c r="AN40" i="2"/>
  <c r="AN39" i="2"/>
  <c r="AN38" i="2"/>
  <c r="AN37" i="2"/>
  <c r="AN35" i="2"/>
  <c r="AN34" i="2"/>
  <c r="AN33" i="2"/>
  <c r="AO33" i="2" s="1"/>
  <c r="AN32" i="2"/>
  <c r="AN31" i="2"/>
  <c r="AO31" i="2" s="1"/>
  <c r="AN30" i="2"/>
  <c r="AO30" i="2" s="1"/>
  <c r="AN29" i="2"/>
  <c r="AN28" i="2"/>
  <c r="AO28" i="2" s="1"/>
  <c r="AN26" i="2"/>
  <c r="AO26" i="2" s="1"/>
  <c r="AN25" i="2"/>
  <c r="AO25" i="2" s="1"/>
  <c r="AN24" i="2"/>
  <c r="AO24" i="2" s="1"/>
  <c r="AN23" i="2"/>
  <c r="AO23" i="2" s="1"/>
  <c r="AN22" i="2"/>
  <c r="AN21" i="2"/>
  <c r="AN20" i="2"/>
  <c r="AN18" i="2"/>
  <c r="AN16" i="2"/>
  <c r="AO16" i="2" s="1"/>
  <c r="AN15" i="2"/>
  <c r="AN13" i="2"/>
  <c r="AO13" i="2" s="1"/>
  <c r="AN12" i="2"/>
  <c r="AN11" i="2"/>
  <c r="AO11" i="2" s="1"/>
  <c r="AN10" i="2"/>
  <c r="AN8" i="2"/>
  <c r="AN7" i="2"/>
  <c r="AO7" i="2" s="1"/>
  <c r="AN6" i="2"/>
  <c r="AO6" i="2" s="1"/>
  <c r="AJ108" i="2"/>
  <c r="AJ107" i="2"/>
  <c r="AK107" i="2" s="1"/>
  <c r="AJ106" i="2"/>
  <c r="AJ105" i="2"/>
  <c r="AJ104" i="2"/>
  <c r="AJ103" i="2"/>
  <c r="AK103" i="2" s="1"/>
  <c r="AJ102" i="2"/>
  <c r="AK102" i="2" s="1"/>
  <c r="AJ101" i="2"/>
  <c r="AJ100" i="2"/>
  <c r="AJ99" i="2"/>
  <c r="AJ98" i="2"/>
  <c r="AJ97" i="2"/>
  <c r="AJ96" i="2"/>
  <c r="AJ95" i="2"/>
  <c r="AK95" i="2" s="1"/>
  <c r="AJ94" i="2"/>
  <c r="AK94" i="2" s="1"/>
  <c r="AJ93" i="2"/>
  <c r="AJ92" i="2"/>
  <c r="AJ91" i="2"/>
  <c r="AK91" i="2" s="1"/>
  <c r="AJ90" i="2"/>
  <c r="AJ89" i="2"/>
  <c r="AK89" i="2" s="1"/>
  <c r="AJ88" i="2"/>
  <c r="AJ87" i="2"/>
  <c r="AK87" i="2" s="1"/>
  <c r="AJ86" i="2"/>
  <c r="AK86" i="2" s="1"/>
  <c r="AJ85" i="2"/>
  <c r="AJ84" i="2"/>
  <c r="AK84" i="2" s="1"/>
  <c r="AJ83" i="2"/>
  <c r="AK83" i="2" s="1"/>
  <c r="AJ82" i="2"/>
  <c r="AJ81" i="2"/>
  <c r="AJ80" i="2"/>
  <c r="AJ79" i="2"/>
  <c r="AJ78" i="2"/>
  <c r="AK78" i="2" s="1"/>
  <c r="AJ77" i="2"/>
  <c r="AJ76" i="2"/>
  <c r="AJ75" i="2"/>
  <c r="AK75" i="2" s="1"/>
  <c r="AJ74" i="2"/>
  <c r="AJ73" i="2"/>
  <c r="AJ72" i="2"/>
  <c r="AK72" i="2" s="1"/>
  <c r="AJ71" i="2"/>
  <c r="AK71" i="2" s="1"/>
  <c r="AJ70" i="2"/>
  <c r="AK70" i="2" s="1"/>
  <c r="AJ69" i="2"/>
  <c r="AJ68" i="2"/>
  <c r="AK68" i="2" s="1"/>
  <c r="AJ67" i="2"/>
  <c r="AJ66" i="2"/>
  <c r="AJ65" i="2"/>
  <c r="AJ64" i="2"/>
  <c r="AJ63" i="2"/>
  <c r="AK63" i="2" s="1"/>
  <c r="AJ62" i="2"/>
  <c r="AK62" i="2" s="1"/>
  <c r="AJ61" i="2"/>
  <c r="AJ60" i="2"/>
  <c r="AK60" i="2" s="1"/>
  <c r="AJ59" i="2"/>
  <c r="AK59" i="2" s="1"/>
  <c r="AJ50" i="2"/>
  <c r="AK50" i="2" s="1"/>
  <c r="AJ49" i="2"/>
  <c r="AJ48" i="2"/>
  <c r="AK48" i="2" s="1"/>
  <c r="AJ47" i="2"/>
  <c r="AJ46" i="2"/>
  <c r="AK46" i="2" s="1"/>
  <c r="AJ45" i="2"/>
  <c r="AK45" i="2" s="1"/>
  <c r="AJ44" i="2"/>
  <c r="AJ43" i="2"/>
  <c r="AJ42" i="2"/>
  <c r="AK42" i="2" s="1"/>
  <c r="AJ41" i="2"/>
  <c r="AJ40" i="2"/>
  <c r="AJ39" i="2"/>
  <c r="AK39" i="2" s="1"/>
  <c r="AJ38" i="2"/>
  <c r="AK38" i="2" s="1"/>
  <c r="AJ37" i="2"/>
  <c r="AK37" i="2" s="1"/>
  <c r="AJ35" i="2"/>
  <c r="AJ34" i="2"/>
  <c r="AJ33" i="2"/>
  <c r="AK33" i="2" s="1"/>
  <c r="AJ32" i="2"/>
  <c r="AJ31" i="2"/>
  <c r="AJ30" i="2"/>
  <c r="AJ29" i="2"/>
  <c r="AK29" i="2" s="1"/>
  <c r="AJ28" i="2"/>
  <c r="AK28" i="2" s="1"/>
  <c r="AJ26" i="2"/>
  <c r="AJ25" i="2"/>
  <c r="AJ24" i="2"/>
  <c r="AK24" i="2" s="1"/>
  <c r="AJ23" i="2"/>
  <c r="AJ22" i="2"/>
  <c r="AJ21" i="2"/>
  <c r="AK21" i="2" s="1"/>
  <c r="AJ20" i="2"/>
  <c r="AJ18" i="2"/>
  <c r="AK18" i="2" s="1"/>
  <c r="AJ16" i="2"/>
  <c r="AJ15" i="2"/>
  <c r="AK15" i="2" s="1"/>
  <c r="AJ13" i="2"/>
  <c r="AK13" i="2" s="1"/>
  <c r="AJ12" i="2"/>
  <c r="AJ11" i="2"/>
  <c r="AJ10" i="2"/>
  <c r="AJ8" i="2"/>
  <c r="AK8" i="2" s="1"/>
  <c r="AJ7" i="2"/>
  <c r="AK7" i="2" s="1"/>
  <c r="AJ6" i="2"/>
  <c r="AF108" i="2"/>
  <c r="AG108" i="2" s="1"/>
  <c r="AF107" i="2"/>
  <c r="AF106" i="2"/>
  <c r="AG106" i="2" s="1"/>
  <c r="AF105" i="2"/>
  <c r="AF104" i="2"/>
  <c r="AF103" i="2"/>
  <c r="AF102" i="2"/>
  <c r="AF101" i="2"/>
  <c r="AF100" i="2"/>
  <c r="AF99" i="2"/>
  <c r="AG99" i="2" s="1"/>
  <c r="AF98" i="2"/>
  <c r="AG98" i="2" s="1"/>
  <c r="AF97" i="2"/>
  <c r="AG97" i="2" s="1"/>
  <c r="AF96" i="2"/>
  <c r="AF95" i="2"/>
  <c r="AF94" i="2"/>
  <c r="AG94" i="2" s="1"/>
  <c r="AF93" i="2"/>
  <c r="AF92" i="2"/>
  <c r="AG92" i="2" s="1"/>
  <c r="AF91" i="2"/>
  <c r="AF90" i="2"/>
  <c r="AG90" i="2" s="1"/>
  <c r="AF89" i="2"/>
  <c r="AF88" i="2"/>
  <c r="AF87" i="2"/>
  <c r="AF86" i="2"/>
  <c r="AF85" i="2"/>
  <c r="AF84" i="2"/>
  <c r="AG84" i="2" s="1"/>
  <c r="AF83" i="2"/>
  <c r="AG83" i="2" s="1"/>
  <c r="AF82" i="2"/>
  <c r="AG82" i="2" s="1"/>
  <c r="AF81" i="2"/>
  <c r="AG81" i="2" s="1"/>
  <c r="AF80" i="2"/>
  <c r="AF79" i="2"/>
  <c r="AG79" i="2" s="1"/>
  <c r="AF78" i="2"/>
  <c r="AG78" i="2" s="1"/>
  <c r="AF77" i="2"/>
  <c r="AF76" i="2"/>
  <c r="AG76" i="2" s="1"/>
  <c r="AF75" i="2"/>
  <c r="AF74" i="2"/>
  <c r="AG74" i="2" s="1"/>
  <c r="AF73" i="2"/>
  <c r="AF72" i="2"/>
  <c r="AF71" i="2"/>
  <c r="AF70" i="2"/>
  <c r="AF69" i="2"/>
  <c r="AF68" i="2"/>
  <c r="AF67" i="2"/>
  <c r="AG67" i="2" s="1"/>
  <c r="AF66" i="2"/>
  <c r="AG66" i="2" s="1"/>
  <c r="AF65" i="2"/>
  <c r="AG65" i="2" s="1"/>
  <c r="AF64" i="2"/>
  <c r="AF63" i="2"/>
  <c r="AF62" i="2"/>
  <c r="AG62" i="2" s="1"/>
  <c r="AF61" i="2"/>
  <c r="AF60" i="2"/>
  <c r="AG60" i="2" s="1"/>
  <c r="AF59" i="2"/>
  <c r="AF50" i="2"/>
  <c r="AG50" i="2" s="1"/>
  <c r="AF49" i="2"/>
  <c r="AG49" i="2" s="1"/>
  <c r="AF48" i="2"/>
  <c r="AG48" i="2" s="1"/>
  <c r="AF47" i="2"/>
  <c r="AF46" i="2"/>
  <c r="AF45" i="2"/>
  <c r="AG45" i="2" s="1"/>
  <c r="AF44" i="2"/>
  <c r="AF43" i="2"/>
  <c r="AG43" i="2" s="1"/>
  <c r="AF42" i="2"/>
  <c r="AF41" i="2"/>
  <c r="AF40" i="2"/>
  <c r="AF39" i="2"/>
  <c r="AF38" i="2"/>
  <c r="AF37" i="2"/>
  <c r="AF35" i="2"/>
  <c r="AF34" i="2"/>
  <c r="AG34" i="2" s="1"/>
  <c r="AF33" i="2"/>
  <c r="AG33" i="2" s="1"/>
  <c r="AF32" i="2"/>
  <c r="AG32" i="2" s="1"/>
  <c r="AF31" i="2"/>
  <c r="AG31" i="2" s="1"/>
  <c r="AF30" i="2"/>
  <c r="AF29" i="2"/>
  <c r="AG29" i="2" s="1"/>
  <c r="AF28" i="2"/>
  <c r="AG28" i="2" s="1"/>
  <c r="AF26" i="2"/>
  <c r="AF25" i="2"/>
  <c r="AG25" i="2" s="1"/>
  <c r="AF24" i="2"/>
  <c r="AF23" i="2"/>
  <c r="AG23" i="2" s="1"/>
  <c r="AF22" i="2"/>
  <c r="AG22" i="2" s="1"/>
  <c r="AF21" i="2"/>
  <c r="AF20" i="2"/>
  <c r="AF18" i="2"/>
  <c r="AF16" i="2"/>
  <c r="AG16" i="2" s="1"/>
  <c r="AF15" i="2"/>
  <c r="AF13" i="2"/>
  <c r="AG13" i="2" s="1"/>
  <c r="AF12" i="2"/>
  <c r="AG12" i="2" s="1"/>
  <c r="AF11" i="2"/>
  <c r="AG11" i="2" s="1"/>
  <c r="AF10" i="2"/>
  <c r="AF8" i="2"/>
  <c r="AG8" i="2" s="1"/>
  <c r="AF7" i="2"/>
  <c r="AG7" i="2" s="1"/>
  <c r="AF6" i="2"/>
  <c r="AB108" i="2"/>
  <c r="AC108" i="2" s="1"/>
  <c r="AB107" i="2"/>
  <c r="AB106" i="2"/>
  <c r="AB105" i="2"/>
  <c r="AC105" i="2" s="1"/>
  <c r="AB104" i="2"/>
  <c r="AB103" i="2"/>
  <c r="AB102" i="2"/>
  <c r="AB101" i="2"/>
  <c r="AB100" i="2"/>
  <c r="AB99" i="2"/>
  <c r="AC99" i="2" s="1"/>
  <c r="AB98" i="2"/>
  <c r="AB97" i="2"/>
  <c r="AC97" i="2" s="1"/>
  <c r="AB96" i="2"/>
  <c r="AB95" i="2"/>
  <c r="AB94" i="2"/>
  <c r="AC94" i="2" s="1"/>
  <c r="AB93" i="2"/>
  <c r="AB92" i="2"/>
  <c r="AC92" i="2" s="1"/>
  <c r="AB91" i="2"/>
  <c r="AB90" i="2"/>
  <c r="AB89" i="2"/>
  <c r="AC89" i="2" s="1"/>
  <c r="AB88" i="2"/>
  <c r="AB87" i="2"/>
  <c r="AB86" i="2"/>
  <c r="AB85" i="2"/>
  <c r="AB84" i="2"/>
  <c r="AB83" i="2"/>
  <c r="AC83" i="2" s="1"/>
  <c r="AB82" i="2"/>
  <c r="AB81" i="2"/>
  <c r="AC81" i="2" s="1"/>
  <c r="AB80" i="2"/>
  <c r="AB79" i="2"/>
  <c r="AB78" i="2"/>
  <c r="AC78" i="2" s="1"/>
  <c r="AB77" i="2"/>
  <c r="AB76" i="2"/>
  <c r="AC76" i="2" s="1"/>
  <c r="AB75" i="2"/>
  <c r="AB74" i="2"/>
  <c r="AB73" i="2"/>
  <c r="AB72" i="2"/>
  <c r="AB71" i="2"/>
  <c r="AB70" i="2"/>
  <c r="AB69" i="2"/>
  <c r="AB68" i="2"/>
  <c r="AB67" i="2"/>
  <c r="AC67" i="2" s="1"/>
  <c r="AB66" i="2"/>
  <c r="AC66" i="2" s="1"/>
  <c r="AB65" i="2"/>
  <c r="AC65" i="2" s="1"/>
  <c r="AB64" i="2"/>
  <c r="AB63" i="2"/>
  <c r="AB62" i="2"/>
  <c r="AC62" i="2" s="1"/>
  <c r="AB61" i="2"/>
  <c r="AB60" i="2"/>
  <c r="AC60" i="2" s="1"/>
  <c r="AB59" i="2"/>
  <c r="AB50" i="2"/>
  <c r="AC50" i="2" s="1"/>
  <c r="AB49" i="2"/>
  <c r="AB48" i="2"/>
  <c r="AC48" i="2" s="1"/>
  <c r="AB47" i="2"/>
  <c r="AB46" i="2"/>
  <c r="AB45" i="2"/>
  <c r="AC45" i="2" s="1"/>
  <c r="AB44" i="2"/>
  <c r="AB43" i="2"/>
  <c r="AC43" i="2" s="1"/>
  <c r="AB42" i="2"/>
  <c r="AB41" i="2"/>
  <c r="AB40" i="2"/>
  <c r="AB39" i="2"/>
  <c r="AB38" i="2"/>
  <c r="AB37" i="2"/>
  <c r="AB35" i="2"/>
  <c r="AB34" i="2"/>
  <c r="AC34" i="2" s="1"/>
  <c r="AB33" i="2"/>
  <c r="AC33" i="2" s="1"/>
  <c r="AB32" i="2"/>
  <c r="AB31" i="2"/>
  <c r="AC31" i="2" s="1"/>
  <c r="AB30" i="2"/>
  <c r="AB29" i="2"/>
  <c r="AB28" i="2"/>
  <c r="AC28" i="2" s="1"/>
  <c r="AB26" i="2"/>
  <c r="AB25" i="2"/>
  <c r="AC25" i="2" s="1"/>
  <c r="AB24" i="2"/>
  <c r="AB23" i="2"/>
  <c r="AB22" i="2"/>
  <c r="AB21" i="2"/>
  <c r="AB20" i="2"/>
  <c r="AB18" i="2"/>
  <c r="AB16" i="2"/>
  <c r="AB15" i="2"/>
  <c r="AB13" i="2"/>
  <c r="AC13" i="2" s="1"/>
  <c r="AB12" i="2"/>
  <c r="AC12" i="2" s="1"/>
  <c r="AB11" i="2"/>
  <c r="AC11" i="2" s="1"/>
  <c r="AB10" i="2"/>
  <c r="AB8" i="2"/>
  <c r="AB7" i="2"/>
  <c r="AC7" i="2" s="1"/>
  <c r="AB6" i="2"/>
  <c r="X108" i="2"/>
  <c r="X107" i="2"/>
  <c r="X106" i="2"/>
  <c r="Y106" i="2" s="1"/>
  <c r="X105" i="2"/>
  <c r="X104" i="2"/>
  <c r="X103" i="2"/>
  <c r="Y103" i="2" s="1"/>
  <c r="X102" i="2"/>
  <c r="X101" i="2"/>
  <c r="X100" i="2"/>
  <c r="X99" i="2"/>
  <c r="X98" i="2"/>
  <c r="Y98" i="2" s="1"/>
  <c r="X97" i="2"/>
  <c r="X96" i="2"/>
  <c r="X95" i="2"/>
  <c r="X94" i="2"/>
  <c r="X93" i="2"/>
  <c r="X92" i="2"/>
  <c r="X91" i="2"/>
  <c r="X90" i="2"/>
  <c r="X89" i="2"/>
  <c r="X88" i="2"/>
  <c r="X87" i="2"/>
  <c r="Y87" i="2" s="1"/>
  <c r="X86" i="2"/>
  <c r="X85" i="2"/>
  <c r="X84" i="2"/>
  <c r="X83" i="2"/>
  <c r="X82" i="2"/>
  <c r="Y82" i="2" s="1"/>
  <c r="X81" i="2"/>
  <c r="X80" i="2"/>
  <c r="X79" i="2"/>
  <c r="X78" i="2"/>
  <c r="X77" i="2"/>
  <c r="X76" i="2"/>
  <c r="X75" i="2"/>
  <c r="X74" i="2"/>
  <c r="X73" i="2"/>
  <c r="X72" i="2"/>
  <c r="X71" i="2"/>
  <c r="Y71" i="2" s="1"/>
  <c r="X70" i="2"/>
  <c r="X69" i="2"/>
  <c r="X68" i="2"/>
  <c r="X67" i="2"/>
  <c r="Y67" i="2" s="1"/>
  <c r="X66" i="2"/>
  <c r="Y66" i="2" s="1"/>
  <c r="X65" i="2"/>
  <c r="X64" i="2"/>
  <c r="X63" i="2"/>
  <c r="X62" i="2"/>
  <c r="X61" i="2"/>
  <c r="Y61" i="2" s="1"/>
  <c r="X60" i="2"/>
  <c r="X59" i="2"/>
  <c r="AK99" i="2" l="1"/>
  <c r="AW67" i="2"/>
  <c r="BM13" i="2"/>
  <c r="AK67" i="2"/>
  <c r="AO96" i="2"/>
  <c r="BI99" i="2"/>
  <c r="BI13" i="2"/>
  <c r="BI67" i="2"/>
  <c r="BM50" i="2"/>
  <c r="BU84" i="2"/>
  <c r="BU40" i="2"/>
  <c r="BU73" i="2"/>
  <c r="BU100" i="2"/>
  <c r="BU89" i="2"/>
  <c r="BU15" i="2"/>
  <c r="BU105" i="2"/>
  <c r="BU34" i="2"/>
  <c r="BU68" i="2"/>
  <c r="BU22" i="2"/>
  <c r="BU8" i="2"/>
  <c r="BU53" i="2" s="1"/>
  <c r="F39" i="3" s="1"/>
  <c r="BU29" i="2"/>
  <c r="BU46" i="2"/>
  <c r="BU63" i="2"/>
  <c r="BU79" i="2"/>
  <c r="BU95" i="2"/>
  <c r="BU23" i="2"/>
  <c r="BU16" i="2"/>
  <c r="BU85" i="2"/>
  <c r="BU101" i="2"/>
  <c r="BU30" i="2"/>
  <c r="BU80" i="2"/>
  <c r="BU24" i="2"/>
  <c r="BU59" i="2"/>
  <c r="BU75" i="2"/>
  <c r="BU18" i="2"/>
  <c r="BU70" i="2"/>
  <c r="BU11" i="2"/>
  <c r="BU31" i="2"/>
  <c r="BU48" i="2"/>
  <c r="BU65" i="2"/>
  <c r="BU81" i="2"/>
  <c r="BU97" i="2"/>
  <c r="BU25" i="2"/>
  <c r="BU76" i="2"/>
  <c r="BU20" i="2"/>
  <c r="BU38" i="2"/>
  <c r="BU71" i="2"/>
  <c r="BU87" i="2"/>
  <c r="BU12" i="2"/>
  <c r="BU98" i="2"/>
  <c r="BU21" i="2"/>
  <c r="BU39" i="2"/>
  <c r="BU72" i="2"/>
  <c r="BU88" i="2"/>
  <c r="BU104" i="2"/>
  <c r="BU90" i="2"/>
  <c r="BU106" i="2"/>
  <c r="BU35" i="2"/>
  <c r="BU64" i="2"/>
  <c r="BU96" i="2"/>
  <c r="BU42" i="2"/>
  <c r="BU37" i="2"/>
  <c r="BU102" i="2"/>
  <c r="BU60" i="2"/>
  <c r="BU32" i="2"/>
  <c r="BU49" i="2"/>
  <c r="BU66" i="2"/>
  <c r="BU82" i="2"/>
  <c r="BQ22" i="2"/>
  <c r="BQ40" i="2"/>
  <c r="BQ34" i="2"/>
  <c r="BQ23" i="2"/>
  <c r="BQ10" i="2"/>
  <c r="BQ91" i="2"/>
  <c r="BQ18" i="2"/>
  <c r="BQ11" i="2"/>
  <c r="BQ12" i="2"/>
  <c r="BQ32" i="2"/>
  <c r="BQ49" i="2"/>
  <c r="BQ66" i="2"/>
  <c r="BQ82" i="2"/>
  <c r="BQ98" i="2"/>
  <c r="BQ73" i="2"/>
  <c r="BQ100" i="2"/>
  <c r="BQ29" i="2"/>
  <c r="BQ79" i="2"/>
  <c r="BQ106" i="2"/>
  <c r="BQ35" i="2"/>
  <c r="BQ69" i="2"/>
  <c r="BQ59" i="2"/>
  <c r="BQ75" i="2"/>
  <c r="BQ107" i="2"/>
  <c r="BQ86" i="2"/>
  <c r="BQ102" i="2"/>
  <c r="BQ81" i="2"/>
  <c r="BQ60" i="2"/>
  <c r="BQ76" i="2"/>
  <c r="BQ6" i="2"/>
  <c r="BQ26" i="2"/>
  <c r="BQ44" i="2"/>
  <c r="BQ61" i="2"/>
  <c r="BQ77" i="2"/>
  <c r="BQ93" i="2"/>
  <c r="BQ68" i="2"/>
  <c r="BQ84" i="2"/>
  <c r="BQ8" i="2"/>
  <c r="BQ74" i="2"/>
  <c r="BQ64" i="2"/>
  <c r="BQ80" i="2"/>
  <c r="BQ24" i="2"/>
  <c r="BQ37" i="2"/>
  <c r="BQ65" i="2"/>
  <c r="BQ21" i="2"/>
  <c r="BQ39" i="2"/>
  <c r="BQ72" i="2"/>
  <c r="BQ88" i="2"/>
  <c r="BQ104" i="2"/>
  <c r="BM89" i="2"/>
  <c r="BM105" i="2"/>
  <c r="BM15" i="2"/>
  <c r="BM34" i="2"/>
  <c r="BM68" i="2"/>
  <c r="BM100" i="2"/>
  <c r="BM79" i="2"/>
  <c r="BM106" i="2"/>
  <c r="BM69" i="2"/>
  <c r="BM96" i="2"/>
  <c r="BM59" i="2"/>
  <c r="BM25" i="2"/>
  <c r="BM43" i="2"/>
  <c r="BM60" i="2"/>
  <c r="BM76" i="2"/>
  <c r="BM92" i="2"/>
  <c r="BM108" i="2"/>
  <c r="BM40" i="2"/>
  <c r="BM63" i="2"/>
  <c r="BM95" i="2"/>
  <c r="BM35" i="2"/>
  <c r="BM47" i="2"/>
  <c r="BM75" i="2"/>
  <c r="BM91" i="2"/>
  <c r="BM107" i="2"/>
  <c r="BM20" i="2"/>
  <c r="BM38" i="2"/>
  <c r="BM71" i="2"/>
  <c r="BM87" i="2"/>
  <c r="BM103" i="2"/>
  <c r="BM73" i="2"/>
  <c r="BM29" i="2"/>
  <c r="BM41" i="2"/>
  <c r="BM74" i="2"/>
  <c r="BM101" i="2"/>
  <c r="BM80" i="2"/>
  <c r="BM24" i="2"/>
  <c r="BM102" i="2"/>
  <c r="BM86" i="2"/>
  <c r="BM6" i="2"/>
  <c r="BM26" i="2"/>
  <c r="BM44" i="2"/>
  <c r="BM61" i="2"/>
  <c r="BM77" i="2"/>
  <c r="BM93" i="2"/>
  <c r="BM21" i="2"/>
  <c r="BM39" i="2"/>
  <c r="BM72" i="2"/>
  <c r="BM88" i="2"/>
  <c r="BM104" i="2"/>
  <c r="BI22" i="2"/>
  <c r="BI73" i="2"/>
  <c r="BI105" i="2"/>
  <c r="BI15" i="2"/>
  <c r="BI41" i="2"/>
  <c r="BI74" i="2"/>
  <c r="BI106" i="2"/>
  <c r="BI16" i="2"/>
  <c r="BI69" i="2"/>
  <c r="BI85" i="2"/>
  <c r="BI101" i="2"/>
  <c r="BI30" i="2"/>
  <c r="BI47" i="2"/>
  <c r="BI80" i="2"/>
  <c r="BI24" i="2"/>
  <c r="BI42" i="2"/>
  <c r="BI59" i="2"/>
  <c r="BI75" i="2"/>
  <c r="BI91" i="2"/>
  <c r="BI107" i="2"/>
  <c r="BI18" i="2"/>
  <c r="BI37" i="2"/>
  <c r="BI70" i="2"/>
  <c r="BI86" i="2"/>
  <c r="BI102" i="2"/>
  <c r="BI12" i="2"/>
  <c r="BI32" i="2"/>
  <c r="BI49" i="2"/>
  <c r="BI66" i="2"/>
  <c r="BI82" i="2"/>
  <c r="BI98" i="2"/>
  <c r="BI40" i="2"/>
  <c r="BI34" i="2"/>
  <c r="BI8" i="2"/>
  <c r="BI46" i="2"/>
  <c r="BI95" i="2"/>
  <c r="BI35" i="2"/>
  <c r="BI6" i="2"/>
  <c r="BI26" i="2"/>
  <c r="BI44" i="2"/>
  <c r="BI61" i="2"/>
  <c r="BI77" i="2"/>
  <c r="BI93" i="2"/>
  <c r="BI100" i="2"/>
  <c r="BI79" i="2"/>
  <c r="BE22" i="2"/>
  <c r="BE34" i="2"/>
  <c r="BE100" i="2"/>
  <c r="BE95" i="2"/>
  <c r="BE16" i="2"/>
  <c r="BE35" i="2"/>
  <c r="BE85" i="2"/>
  <c r="BE10" i="2"/>
  <c r="BE30" i="2"/>
  <c r="BE47" i="2"/>
  <c r="BE64" i="2"/>
  <c r="BE80" i="2"/>
  <c r="BE96" i="2"/>
  <c r="BE24" i="2"/>
  <c r="BE42" i="2"/>
  <c r="BE59" i="2"/>
  <c r="BE75" i="2"/>
  <c r="BE91" i="2"/>
  <c r="BE107" i="2"/>
  <c r="BE18" i="2"/>
  <c r="BE37" i="2"/>
  <c r="BE70" i="2"/>
  <c r="BE86" i="2"/>
  <c r="BE102" i="2"/>
  <c r="BE73" i="2"/>
  <c r="BE89" i="2"/>
  <c r="BE105" i="2"/>
  <c r="BE68" i="2"/>
  <c r="BE84" i="2"/>
  <c r="BE8" i="2"/>
  <c r="BE53" i="2" s="1"/>
  <c r="F37" i="3" s="1"/>
  <c r="BE29" i="2"/>
  <c r="BE46" i="2"/>
  <c r="BE63" i="2"/>
  <c r="BE79" i="2"/>
  <c r="BE23" i="2"/>
  <c r="BE41" i="2"/>
  <c r="BE20" i="2"/>
  <c r="BE38" i="2"/>
  <c r="BE71" i="2"/>
  <c r="BE103" i="2"/>
  <c r="BE32" i="2"/>
  <c r="BE98" i="2"/>
  <c r="BE44" i="2"/>
  <c r="BE61" i="2"/>
  <c r="BE77" i="2"/>
  <c r="BE93" i="2"/>
  <c r="BE21" i="2"/>
  <c r="BE39" i="2"/>
  <c r="BE72" i="2"/>
  <c r="BE88" i="2"/>
  <c r="BE104" i="2"/>
  <c r="BE87" i="2"/>
  <c r="BE49" i="2"/>
  <c r="BA63" i="2"/>
  <c r="BA79" i="2"/>
  <c r="BA95" i="2"/>
  <c r="BA23" i="2"/>
  <c r="BA41" i="2"/>
  <c r="BA74" i="2"/>
  <c r="BA90" i="2"/>
  <c r="BA106" i="2"/>
  <c r="BA16" i="2"/>
  <c r="BA35" i="2"/>
  <c r="BA69" i="2"/>
  <c r="BA85" i="2"/>
  <c r="BA101" i="2"/>
  <c r="BA10" i="2"/>
  <c r="BA30" i="2"/>
  <c r="BA47" i="2"/>
  <c r="BA64" i="2"/>
  <c r="BA80" i="2"/>
  <c r="BA96" i="2"/>
  <c r="BA105" i="2"/>
  <c r="BA15" i="2"/>
  <c r="BA34" i="2"/>
  <c r="BA48" i="2"/>
  <c r="BA65" i="2"/>
  <c r="BA25" i="2"/>
  <c r="BA60" i="2"/>
  <c r="BA92" i="2"/>
  <c r="BA108" i="2"/>
  <c r="BA20" i="2"/>
  <c r="BA38" i="2"/>
  <c r="BA71" i="2"/>
  <c r="BA87" i="2"/>
  <c r="BA103" i="2"/>
  <c r="BA32" i="2"/>
  <c r="BA82" i="2"/>
  <c r="BA6" i="2"/>
  <c r="BA26" i="2"/>
  <c r="BA44" i="2"/>
  <c r="BA61" i="2"/>
  <c r="BA77" i="2"/>
  <c r="BA93" i="2"/>
  <c r="BA22" i="2"/>
  <c r="BA40" i="2"/>
  <c r="BA43" i="2"/>
  <c r="BA21" i="2"/>
  <c r="BA39" i="2"/>
  <c r="BA72" i="2"/>
  <c r="BA88" i="2"/>
  <c r="BA104" i="2"/>
  <c r="BA73" i="2"/>
  <c r="AW22" i="2"/>
  <c r="AW23" i="2"/>
  <c r="AW41" i="2"/>
  <c r="AW74" i="2"/>
  <c r="AW90" i="2"/>
  <c r="AW106" i="2"/>
  <c r="AW16" i="2"/>
  <c r="AW35" i="2"/>
  <c r="AW69" i="2"/>
  <c r="AW85" i="2"/>
  <c r="AW101" i="2"/>
  <c r="AW10" i="2"/>
  <c r="AW30" i="2"/>
  <c r="AW47" i="2"/>
  <c r="AW64" i="2"/>
  <c r="AW80" i="2"/>
  <c r="AW96" i="2"/>
  <c r="AW34" i="2"/>
  <c r="AW12" i="2"/>
  <c r="AW32" i="2"/>
  <c r="AW49" i="2"/>
  <c r="AW66" i="2"/>
  <c r="AW82" i="2"/>
  <c r="AW98" i="2"/>
  <c r="AW100" i="2"/>
  <c r="AW31" i="2"/>
  <c r="AW25" i="2"/>
  <c r="AW60" i="2"/>
  <c r="AW6" i="2"/>
  <c r="AW26" i="2"/>
  <c r="AW44" i="2"/>
  <c r="AW61" i="2"/>
  <c r="AW77" i="2"/>
  <c r="AW93" i="2"/>
  <c r="AW89" i="2"/>
  <c r="AW105" i="2"/>
  <c r="AW48" i="2"/>
  <c r="AW65" i="2"/>
  <c r="AW76" i="2"/>
  <c r="AW92" i="2"/>
  <c r="AW108" i="2"/>
  <c r="AW21" i="2"/>
  <c r="AW39" i="2"/>
  <c r="AW72" i="2"/>
  <c r="AW88" i="2"/>
  <c r="AW104" i="2"/>
  <c r="AS68" i="2"/>
  <c r="AS84" i="2"/>
  <c r="AS29" i="2"/>
  <c r="AS46" i="2"/>
  <c r="AS63" i="2"/>
  <c r="AS23" i="2"/>
  <c r="AS41" i="2"/>
  <c r="AS74" i="2"/>
  <c r="AS90" i="2"/>
  <c r="AS106" i="2"/>
  <c r="AS16" i="2"/>
  <c r="AS35" i="2"/>
  <c r="AS69" i="2"/>
  <c r="AS85" i="2"/>
  <c r="AS101" i="2"/>
  <c r="AS10" i="2"/>
  <c r="AS30" i="2"/>
  <c r="AS47" i="2"/>
  <c r="AS64" i="2"/>
  <c r="AS80" i="2"/>
  <c r="AS96" i="2"/>
  <c r="AS22" i="2"/>
  <c r="AS40" i="2"/>
  <c r="AS11" i="2"/>
  <c r="AS65" i="2"/>
  <c r="AS97" i="2"/>
  <c r="AS103" i="2"/>
  <c r="AS12" i="2"/>
  <c r="AS32" i="2"/>
  <c r="AS49" i="2"/>
  <c r="AS66" i="2"/>
  <c r="AS82" i="2"/>
  <c r="AS98" i="2"/>
  <c r="AS48" i="2"/>
  <c r="AS6" i="2"/>
  <c r="AS26" i="2"/>
  <c r="AS44" i="2"/>
  <c r="AS61" i="2"/>
  <c r="AS77" i="2"/>
  <c r="AS93" i="2"/>
  <c r="AS81" i="2"/>
  <c r="AS25" i="2"/>
  <c r="AS43" i="2"/>
  <c r="AS76" i="2"/>
  <c r="AS108" i="2"/>
  <c r="AS21" i="2"/>
  <c r="AS39" i="2"/>
  <c r="AS72" i="2"/>
  <c r="AS88" i="2"/>
  <c r="AS104" i="2"/>
  <c r="AS92" i="2"/>
  <c r="AO15" i="2"/>
  <c r="AO34" i="2"/>
  <c r="AO100" i="2"/>
  <c r="AO35" i="2"/>
  <c r="AO69" i="2"/>
  <c r="AO85" i="2"/>
  <c r="AO101" i="2"/>
  <c r="AO22" i="2"/>
  <c r="AO68" i="2"/>
  <c r="AO84" i="2"/>
  <c r="AO8" i="2"/>
  <c r="AO53" i="2" s="1"/>
  <c r="F35" i="3" s="1"/>
  <c r="AO29" i="2"/>
  <c r="AO46" i="2"/>
  <c r="AO63" i="2"/>
  <c r="AO47" i="2"/>
  <c r="AO64" i="2"/>
  <c r="AO80" i="2"/>
  <c r="AO75" i="2"/>
  <c r="AO91" i="2"/>
  <c r="AO107" i="2"/>
  <c r="AO18" i="2"/>
  <c r="AO37" i="2"/>
  <c r="AO70" i="2"/>
  <c r="AO86" i="2"/>
  <c r="AO102" i="2"/>
  <c r="AO40" i="2"/>
  <c r="AO10" i="2"/>
  <c r="AO20" i="2"/>
  <c r="AO38" i="2"/>
  <c r="AO71" i="2"/>
  <c r="AO87" i="2"/>
  <c r="AO103" i="2"/>
  <c r="AO12" i="2"/>
  <c r="AO32" i="2"/>
  <c r="AO49" i="2"/>
  <c r="AO66" i="2"/>
  <c r="AO82" i="2"/>
  <c r="AO98" i="2"/>
  <c r="AO21" i="2"/>
  <c r="AO39" i="2"/>
  <c r="AO72" i="2"/>
  <c r="AO88" i="2"/>
  <c r="AO104" i="2"/>
  <c r="AK22" i="2"/>
  <c r="AK40" i="2"/>
  <c r="AK73" i="2"/>
  <c r="AK79" i="2"/>
  <c r="AK23" i="2"/>
  <c r="AK41" i="2"/>
  <c r="AK74" i="2"/>
  <c r="AK90" i="2"/>
  <c r="AK106" i="2"/>
  <c r="AK16" i="2"/>
  <c r="AK35" i="2"/>
  <c r="AK69" i="2"/>
  <c r="AK85" i="2"/>
  <c r="AK101" i="2"/>
  <c r="AK10" i="2"/>
  <c r="AK30" i="2"/>
  <c r="AK47" i="2"/>
  <c r="AK64" i="2"/>
  <c r="AK80" i="2"/>
  <c r="AK96" i="2"/>
  <c r="AK20" i="2"/>
  <c r="AK12" i="2"/>
  <c r="AK32" i="2"/>
  <c r="AK49" i="2"/>
  <c r="AK66" i="2"/>
  <c r="AK82" i="2"/>
  <c r="AK98" i="2"/>
  <c r="AK100" i="2"/>
  <c r="AK11" i="2"/>
  <c r="AK81" i="2"/>
  <c r="AK97" i="2"/>
  <c r="AK25" i="2"/>
  <c r="AK92" i="2"/>
  <c r="AK108" i="2"/>
  <c r="AK6" i="2"/>
  <c r="AK26" i="2"/>
  <c r="AK44" i="2"/>
  <c r="AK61" i="2"/>
  <c r="AK77" i="2"/>
  <c r="AK93" i="2"/>
  <c r="AK105" i="2"/>
  <c r="AK34" i="2"/>
  <c r="AK31" i="2"/>
  <c r="AK65" i="2"/>
  <c r="AK43" i="2"/>
  <c r="AK76" i="2"/>
  <c r="AK88" i="2"/>
  <c r="AK104" i="2"/>
  <c r="AG40" i="2"/>
  <c r="AG89" i="2"/>
  <c r="AG105" i="2"/>
  <c r="AG15" i="2"/>
  <c r="AG46" i="2"/>
  <c r="AG63" i="2"/>
  <c r="AG95" i="2"/>
  <c r="AG35" i="2"/>
  <c r="AG69" i="2"/>
  <c r="AG85" i="2"/>
  <c r="AG101" i="2"/>
  <c r="AG10" i="2"/>
  <c r="AG30" i="2"/>
  <c r="AG47" i="2"/>
  <c r="AG64" i="2"/>
  <c r="AG80" i="2"/>
  <c r="AG96" i="2"/>
  <c r="AG24" i="2"/>
  <c r="AG42" i="2"/>
  <c r="AG59" i="2"/>
  <c r="AG75" i="2"/>
  <c r="AG91" i="2"/>
  <c r="AG107" i="2"/>
  <c r="AG18" i="2"/>
  <c r="AG37" i="2"/>
  <c r="AG70" i="2"/>
  <c r="AG86" i="2"/>
  <c r="AG102" i="2"/>
  <c r="AG68" i="2"/>
  <c r="AG100" i="2"/>
  <c r="AG41" i="2"/>
  <c r="AG6" i="2"/>
  <c r="AG26" i="2"/>
  <c r="AG44" i="2"/>
  <c r="AG61" i="2"/>
  <c r="AG77" i="2"/>
  <c r="AG93" i="2"/>
  <c r="AG21" i="2"/>
  <c r="AG39" i="2"/>
  <c r="AG72" i="2"/>
  <c r="AG88" i="2"/>
  <c r="AG104" i="2"/>
  <c r="AG73" i="2"/>
  <c r="AG20" i="2"/>
  <c r="AG38" i="2"/>
  <c r="AG71" i="2"/>
  <c r="AG87" i="2"/>
  <c r="AG103" i="2"/>
  <c r="AC61" i="2"/>
  <c r="AC71" i="2"/>
  <c r="AC100" i="2"/>
  <c r="AC26" i="2"/>
  <c r="AC46" i="2"/>
  <c r="AC15" i="2"/>
  <c r="AC38" i="2"/>
  <c r="AC63" i="2"/>
  <c r="AC82" i="2"/>
  <c r="AC73" i="2"/>
  <c r="AC93" i="2"/>
  <c r="AC103" i="2"/>
  <c r="AC6" i="2"/>
  <c r="AC29" i="2"/>
  <c r="AC20" i="2"/>
  <c r="AC40" i="2"/>
  <c r="AC49" i="2"/>
  <c r="AC84" i="2"/>
  <c r="AC8" i="2"/>
  <c r="AC22" i="2"/>
  <c r="AC32" i="2"/>
  <c r="AC77" i="2"/>
  <c r="AC87" i="2"/>
  <c r="AC68" i="2"/>
  <c r="AC44" i="2"/>
  <c r="AC98" i="2"/>
  <c r="AC79" i="2"/>
  <c r="AC95" i="2"/>
  <c r="AC23" i="2"/>
  <c r="AC41" i="2"/>
  <c r="AC74" i="2"/>
  <c r="AC90" i="2"/>
  <c r="AC106" i="2"/>
  <c r="AC16" i="2"/>
  <c r="AC35" i="2"/>
  <c r="AC69" i="2"/>
  <c r="AC85" i="2"/>
  <c r="AC101" i="2"/>
  <c r="AC10" i="2"/>
  <c r="AC30" i="2"/>
  <c r="AC47" i="2"/>
  <c r="AC64" i="2"/>
  <c r="AC80" i="2"/>
  <c r="AC96" i="2"/>
  <c r="AC24" i="2"/>
  <c r="AC42" i="2"/>
  <c r="AC59" i="2"/>
  <c r="AC75" i="2"/>
  <c r="AC91" i="2"/>
  <c r="AC107" i="2"/>
  <c r="AC18" i="2"/>
  <c r="AC37" i="2"/>
  <c r="AC70" i="2"/>
  <c r="AC86" i="2"/>
  <c r="AC102" i="2"/>
  <c r="AC21" i="2"/>
  <c r="AC39" i="2"/>
  <c r="AC72" i="2"/>
  <c r="AC88" i="2"/>
  <c r="AC104" i="2"/>
  <c r="Y77" i="2"/>
  <c r="Y72" i="2"/>
  <c r="Y83" i="2"/>
  <c r="Y99" i="2"/>
  <c r="Y73" i="2"/>
  <c r="Y89" i="2"/>
  <c r="Y105" i="2"/>
  <c r="Y68" i="2"/>
  <c r="Y69" i="2"/>
  <c r="Y93" i="2"/>
  <c r="Y88" i="2"/>
  <c r="Y104" i="2"/>
  <c r="Y62" i="2"/>
  <c r="Y78" i="2"/>
  <c r="Y94" i="2"/>
  <c r="Y84" i="2"/>
  <c r="Y100" i="2"/>
  <c r="Y63" i="2"/>
  <c r="Y79" i="2"/>
  <c r="Y95" i="2"/>
  <c r="Y74" i="2"/>
  <c r="Y90" i="2"/>
  <c r="Y85" i="2"/>
  <c r="Y101" i="2"/>
  <c r="Y64" i="2"/>
  <c r="Y80" i="2"/>
  <c r="Y96" i="2"/>
  <c r="Y75" i="2"/>
  <c r="Y91" i="2"/>
  <c r="Y107" i="2"/>
  <c r="Y70" i="2"/>
  <c r="Y86" i="2"/>
  <c r="Y102" i="2"/>
  <c r="Y65" i="2"/>
  <c r="Y81" i="2"/>
  <c r="Y97" i="2"/>
  <c r="Y60" i="2"/>
  <c r="Y76" i="2"/>
  <c r="Y92" i="2"/>
  <c r="Y108" i="2"/>
  <c r="Y59" i="2"/>
  <c r="AK53" i="2" l="1"/>
  <c r="F34" i="3" s="1"/>
  <c r="AS53" i="2"/>
  <c r="F29" i="3" s="1"/>
  <c r="AW53" i="2"/>
  <c r="F36" i="3" s="1"/>
  <c r="BA53" i="2"/>
  <c r="F28" i="3" s="1"/>
  <c r="AG53" i="2"/>
  <c r="F30" i="3" s="1"/>
  <c r="BI53" i="2"/>
  <c r="F33" i="3" s="1"/>
  <c r="BM53" i="2"/>
  <c r="F38" i="3" s="1"/>
  <c r="BQ53" i="2"/>
  <c r="F31" i="3" s="1"/>
  <c r="AC53" i="2"/>
  <c r="F27" i="3" s="1"/>
  <c r="X50" i="2" l="1"/>
  <c r="X49" i="2"/>
  <c r="X48" i="2"/>
  <c r="X47" i="2"/>
  <c r="X46" i="2"/>
  <c r="X45" i="2"/>
  <c r="Y45" i="2" s="1"/>
  <c r="X44" i="2"/>
  <c r="X43" i="2"/>
  <c r="Y43" i="2" s="1"/>
  <c r="X42" i="2"/>
  <c r="X41" i="2"/>
  <c r="X40" i="2"/>
  <c r="Y40" i="2" s="1"/>
  <c r="X39" i="2"/>
  <c r="X38" i="2"/>
  <c r="Y38" i="2" s="1"/>
  <c r="X37" i="2"/>
  <c r="X35" i="2"/>
  <c r="X34" i="2"/>
  <c r="Y34" i="2" s="1"/>
  <c r="X33" i="2"/>
  <c r="X32" i="2"/>
  <c r="X31" i="2"/>
  <c r="Y31" i="2" s="1"/>
  <c r="X30" i="2"/>
  <c r="Y30" i="2" s="1"/>
  <c r="X29" i="2"/>
  <c r="X28" i="2"/>
  <c r="X26" i="2"/>
  <c r="X25" i="2"/>
  <c r="X24" i="2"/>
  <c r="X23" i="2"/>
  <c r="X22" i="2"/>
  <c r="X21" i="2"/>
  <c r="X20" i="2"/>
  <c r="X18" i="2"/>
  <c r="X16" i="2"/>
  <c r="X15" i="2"/>
  <c r="X13" i="2"/>
  <c r="X12" i="2"/>
  <c r="Y12" i="2" s="1"/>
  <c r="X11" i="2"/>
  <c r="X10" i="2"/>
  <c r="X8" i="2"/>
  <c r="X7" i="2"/>
  <c r="X6" i="2"/>
  <c r="Y6" i="2" s="1"/>
  <c r="U52" i="2"/>
  <c r="Y10" i="2" l="1"/>
  <c r="Y46" i="2"/>
  <c r="Y41" i="2"/>
  <c r="Y47" i="2"/>
  <c r="Y42" i="2"/>
  <c r="Y37" i="2"/>
  <c r="Y48" i="2"/>
  <c r="Y49" i="2"/>
  <c r="Y44" i="2"/>
  <c r="Y39" i="2"/>
  <c r="Y50" i="2"/>
  <c r="Y32" i="2"/>
  <c r="Y33" i="2"/>
  <c r="Y29" i="2"/>
  <c r="Y35" i="2"/>
  <c r="Y28" i="2"/>
  <c r="Y24" i="2"/>
  <c r="Y25" i="2"/>
  <c r="Y26" i="2"/>
  <c r="Y23" i="2"/>
  <c r="Y22" i="2"/>
  <c r="Y21" i="2"/>
  <c r="Y20" i="2"/>
  <c r="Y18" i="2"/>
  <c r="Y15" i="2"/>
  <c r="Y16" i="2"/>
  <c r="Y13" i="2"/>
  <c r="Y11" i="2"/>
  <c r="Y8" i="2"/>
  <c r="Y7" i="2"/>
  <c r="F32" i="3" l="1"/>
  <c r="F108" i="2"/>
  <c r="P107" i="2"/>
  <c r="N107" i="2"/>
  <c r="M107" i="2"/>
  <c r="R107" i="2" s="1"/>
  <c r="L107" i="2"/>
  <c r="P106" i="2"/>
  <c r="N106" i="2"/>
  <c r="M106" i="2"/>
  <c r="R106" i="2" s="1"/>
  <c r="L106" i="2"/>
  <c r="P105" i="2"/>
  <c r="N105" i="2"/>
  <c r="M105" i="2"/>
  <c r="R105" i="2" s="1"/>
  <c r="L105" i="2"/>
  <c r="P104" i="2"/>
  <c r="N104" i="2"/>
  <c r="M104" i="2"/>
  <c r="R104" i="2" s="1"/>
  <c r="L104" i="2"/>
  <c r="J103" i="2"/>
  <c r="P103" i="2" s="1"/>
  <c r="P102" i="2"/>
  <c r="N102" i="2"/>
  <c r="M102" i="2"/>
  <c r="R102" i="2" s="1"/>
  <c r="L102" i="2"/>
  <c r="P101" i="2"/>
  <c r="N101" i="2"/>
  <c r="M101" i="2"/>
  <c r="R101" i="2" s="1"/>
  <c r="L101" i="2"/>
  <c r="P100" i="2"/>
  <c r="N100" i="2"/>
  <c r="M100" i="2"/>
  <c r="R100" i="2" s="1"/>
  <c r="L100" i="2"/>
  <c r="P99" i="2"/>
  <c r="N99" i="2"/>
  <c r="M99" i="2"/>
  <c r="R99" i="2" s="1"/>
  <c r="L99" i="2"/>
  <c r="H98" i="2"/>
  <c r="F98" i="2"/>
  <c r="H97" i="2"/>
  <c r="F97" i="2"/>
  <c r="P96" i="2"/>
  <c r="N96" i="2"/>
  <c r="M96" i="2"/>
  <c r="R96" i="2" s="1"/>
  <c r="L96" i="2"/>
  <c r="P95" i="2"/>
  <c r="N95" i="2"/>
  <c r="M95" i="2"/>
  <c r="R95" i="2" s="1"/>
  <c r="L95" i="2"/>
  <c r="P94" i="2"/>
  <c r="N94" i="2"/>
  <c r="M94" i="2"/>
  <c r="R94" i="2" s="1"/>
  <c r="L94" i="2"/>
  <c r="P93" i="2"/>
  <c r="N93" i="2"/>
  <c r="M93" i="2"/>
  <c r="R93" i="2" s="1"/>
  <c r="L93" i="2"/>
  <c r="F92" i="2"/>
  <c r="H91" i="2"/>
  <c r="P91" i="2" s="1"/>
  <c r="P90" i="2"/>
  <c r="N90" i="2"/>
  <c r="M90" i="2"/>
  <c r="R90" i="2" s="1"/>
  <c r="L90" i="2"/>
  <c r="P89" i="2"/>
  <c r="N89" i="2"/>
  <c r="M89" i="2"/>
  <c r="R89" i="2" s="1"/>
  <c r="L89" i="2"/>
  <c r="P88" i="2"/>
  <c r="N88" i="2"/>
  <c r="M88" i="2"/>
  <c r="R88" i="2" s="1"/>
  <c r="L88" i="2"/>
  <c r="P87" i="2"/>
  <c r="N87" i="2"/>
  <c r="M87" i="2"/>
  <c r="R87" i="2" s="1"/>
  <c r="L87" i="2"/>
  <c r="P86" i="2"/>
  <c r="N86" i="2"/>
  <c r="M86" i="2"/>
  <c r="R86" i="2" s="1"/>
  <c r="L86" i="2"/>
  <c r="J85" i="2"/>
  <c r="H85" i="2"/>
  <c r="F85" i="2"/>
  <c r="P84" i="2"/>
  <c r="N84" i="2"/>
  <c r="M84" i="2"/>
  <c r="R84" i="2" s="1"/>
  <c r="L84" i="2"/>
  <c r="P83" i="2"/>
  <c r="N83" i="2"/>
  <c r="M83" i="2"/>
  <c r="R83" i="2" s="1"/>
  <c r="L83" i="2"/>
  <c r="H82" i="2"/>
  <c r="P82" i="2" s="1"/>
  <c r="P81" i="2"/>
  <c r="N81" i="2"/>
  <c r="M81" i="2"/>
  <c r="R81" i="2" s="1"/>
  <c r="L81" i="2"/>
  <c r="P80" i="2"/>
  <c r="N80" i="2"/>
  <c r="M80" i="2"/>
  <c r="R80" i="2" s="1"/>
  <c r="L80" i="2"/>
  <c r="H79" i="2"/>
  <c r="F79" i="2"/>
  <c r="J78" i="2"/>
  <c r="H78" i="2"/>
  <c r="F78" i="2"/>
  <c r="P77" i="2"/>
  <c r="N77" i="2"/>
  <c r="M77" i="2"/>
  <c r="R77" i="2" s="1"/>
  <c r="L77" i="2"/>
  <c r="P76" i="2"/>
  <c r="N76" i="2"/>
  <c r="M76" i="2"/>
  <c r="R76" i="2" s="1"/>
  <c r="L76" i="2"/>
  <c r="P75" i="2"/>
  <c r="N75" i="2"/>
  <c r="M75" i="2"/>
  <c r="R75" i="2" s="1"/>
  <c r="L75" i="2"/>
  <c r="P74" i="2"/>
  <c r="N74" i="2"/>
  <c r="M74" i="2"/>
  <c r="R74" i="2" s="1"/>
  <c r="L74" i="2"/>
  <c r="P73" i="2"/>
  <c r="N73" i="2"/>
  <c r="M73" i="2"/>
  <c r="R73" i="2" s="1"/>
  <c r="L73" i="2"/>
  <c r="P72" i="2"/>
  <c r="N72" i="2"/>
  <c r="M72" i="2"/>
  <c r="R72" i="2" s="1"/>
  <c r="L72" i="2"/>
  <c r="P71" i="2"/>
  <c r="N71" i="2"/>
  <c r="M71" i="2"/>
  <c r="R71" i="2" s="1"/>
  <c r="L71" i="2"/>
  <c r="P70" i="2"/>
  <c r="N70" i="2"/>
  <c r="M70" i="2"/>
  <c r="R70" i="2" s="1"/>
  <c r="L70" i="2"/>
  <c r="P69" i="2"/>
  <c r="N69" i="2"/>
  <c r="M69" i="2"/>
  <c r="R69" i="2" s="1"/>
  <c r="L69" i="2"/>
  <c r="H68" i="2"/>
  <c r="F68" i="2"/>
  <c r="J67" i="2"/>
  <c r="H67" i="2"/>
  <c r="F67" i="2"/>
  <c r="H66" i="2"/>
  <c r="F66" i="2"/>
  <c r="J65" i="2"/>
  <c r="F65" i="2"/>
  <c r="J64" i="2"/>
  <c r="H64" i="2"/>
  <c r="F64" i="2"/>
  <c r="P63" i="2"/>
  <c r="N63" i="2"/>
  <c r="M63" i="2"/>
  <c r="R63" i="2" s="1"/>
  <c r="L63" i="2"/>
  <c r="J62" i="2"/>
  <c r="H62" i="2"/>
  <c r="F62" i="2"/>
  <c r="J61" i="2"/>
  <c r="H61" i="2"/>
  <c r="F61" i="2"/>
  <c r="P60" i="2"/>
  <c r="N60" i="2"/>
  <c r="M60" i="2"/>
  <c r="R60" i="2" s="1"/>
  <c r="L60" i="2"/>
  <c r="J59" i="2"/>
  <c r="H59" i="2"/>
  <c r="J50" i="2"/>
  <c r="Q50" i="2" s="1"/>
  <c r="J49" i="2"/>
  <c r="J48" i="2"/>
  <c r="Q48" i="2" s="1"/>
  <c r="J47" i="2"/>
  <c r="Q47" i="2" s="1"/>
  <c r="J46" i="2"/>
  <c r="Q46" i="2" s="1"/>
  <c r="H45" i="2"/>
  <c r="J44" i="2"/>
  <c r="M44" i="2" s="1"/>
  <c r="R44" i="2" s="1"/>
  <c r="F43" i="2"/>
  <c r="J42" i="2"/>
  <c r="Q42" i="2" s="1"/>
  <c r="J41" i="2"/>
  <c r="F41" i="2"/>
  <c r="J40" i="2"/>
  <c r="H40" i="2"/>
  <c r="F40" i="2"/>
  <c r="F39" i="2"/>
  <c r="M39" i="2" s="1"/>
  <c r="R39" i="2" s="1"/>
  <c r="J38" i="2"/>
  <c r="H38" i="2"/>
  <c r="F38" i="2"/>
  <c r="J37" i="2"/>
  <c r="H37" i="2"/>
  <c r="A37" i="2"/>
  <c r="A38" i="2" s="1"/>
  <c r="A39" i="2" s="1"/>
  <c r="A40" i="2" s="1"/>
  <c r="A41" i="2" s="1"/>
  <c r="A42" i="2" s="1"/>
  <c r="A43" i="2" s="1"/>
  <c r="A44" i="2" s="1"/>
  <c r="A45" i="2" s="1"/>
  <c r="A46" i="2" s="1"/>
  <c r="A47" i="2" s="1"/>
  <c r="A48" i="2" s="1"/>
  <c r="A49" i="2" s="1"/>
  <c r="A50" i="2" s="1"/>
  <c r="Q35" i="2"/>
  <c r="R35" i="2" s="1"/>
  <c r="N35" i="2"/>
  <c r="M35" i="2"/>
  <c r="Q34" i="2"/>
  <c r="R34" i="2" s="1"/>
  <c r="O34" i="2"/>
  <c r="N34" i="2"/>
  <c r="M34" i="2"/>
  <c r="Q33" i="2"/>
  <c r="R33" i="2" s="1"/>
  <c r="O33" i="2"/>
  <c r="N33" i="2"/>
  <c r="Q32" i="2"/>
  <c r="R32" i="2" s="1"/>
  <c r="O32" i="2"/>
  <c r="N32" i="2"/>
  <c r="I31" i="2"/>
  <c r="Q31" i="2" s="1"/>
  <c r="R31" i="2" s="1"/>
  <c r="I30" i="2"/>
  <c r="M30" i="2" s="1"/>
  <c r="I29" i="2"/>
  <c r="N29" i="2" s="1"/>
  <c r="Q28" i="2"/>
  <c r="R28" i="2" s="1"/>
  <c r="N28" i="2"/>
  <c r="M28" i="2"/>
  <c r="Q26" i="2"/>
  <c r="R26" i="2" s="1"/>
  <c r="O26" i="2"/>
  <c r="N26" i="2"/>
  <c r="M26" i="2"/>
  <c r="I25" i="2"/>
  <c r="E25" i="2"/>
  <c r="E24" i="2"/>
  <c r="I23" i="2"/>
  <c r="G23" i="2"/>
  <c r="E23" i="2"/>
  <c r="I22" i="2"/>
  <c r="G22" i="2"/>
  <c r="E22" i="2"/>
  <c r="Q21" i="2"/>
  <c r="R21" i="2" s="1"/>
  <c r="O21" i="2"/>
  <c r="N21" i="2"/>
  <c r="M21" i="2"/>
  <c r="I20" i="2"/>
  <c r="G20" i="2"/>
  <c r="E20" i="2"/>
  <c r="Q18" i="2"/>
  <c r="R18" i="2" s="1"/>
  <c r="O18" i="2"/>
  <c r="N18" i="2"/>
  <c r="M18" i="2"/>
  <c r="T16" i="2"/>
  <c r="T15" i="2"/>
  <c r="Q13" i="2"/>
  <c r="R13" i="2" s="1"/>
  <c r="O13" i="2"/>
  <c r="N13" i="2"/>
  <c r="M13" i="2"/>
  <c r="G12" i="2"/>
  <c r="E12" i="2"/>
  <c r="G11" i="2"/>
  <c r="E11" i="2"/>
  <c r="I10" i="2"/>
  <c r="G10" i="2"/>
  <c r="E10" i="2"/>
  <c r="I8" i="2"/>
  <c r="G8" i="2"/>
  <c r="I7" i="2"/>
  <c r="G7" i="2"/>
  <c r="E7" i="2"/>
  <c r="I6" i="2"/>
  <c r="G6" i="2"/>
  <c r="E6" i="2"/>
  <c r="U52" i="8"/>
  <c r="F105" i="8"/>
  <c r="P105" i="8" s="1"/>
  <c r="P104" i="8"/>
  <c r="N104" i="8"/>
  <c r="M104" i="8"/>
  <c r="R104" i="8" s="1"/>
  <c r="T104" i="8" s="1"/>
  <c r="L104" i="8"/>
  <c r="P103" i="8"/>
  <c r="N103" i="8"/>
  <c r="M103" i="8"/>
  <c r="R103" i="8" s="1"/>
  <c r="T103" i="8" s="1"/>
  <c r="L103" i="8"/>
  <c r="P102" i="8"/>
  <c r="N102" i="8"/>
  <c r="M102" i="8"/>
  <c r="R102" i="8" s="1"/>
  <c r="T102" i="8" s="1"/>
  <c r="L102" i="8"/>
  <c r="P101" i="8"/>
  <c r="N101" i="8"/>
  <c r="M101" i="8"/>
  <c r="R101" i="8" s="1"/>
  <c r="T101" i="8" s="1"/>
  <c r="L101" i="8"/>
  <c r="J100" i="8"/>
  <c r="M100" i="8" s="1"/>
  <c r="R100" i="8" s="1"/>
  <c r="T100" i="8" s="1"/>
  <c r="P99" i="8"/>
  <c r="N99" i="8"/>
  <c r="M99" i="8"/>
  <c r="R99" i="8" s="1"/>
  <c r="T99" i="8" s="1"/>
  <c r="L99" i="8"/>
  <c r="P98" i="8"/>
  <c r="N98" i="8"/>
  <c r="M98" i="8"/>
  <c r="R98" i="8" s="1"/>
  <c r="T98" i="8" s="1"/>
  <c r="L98" i="8"/>
  <c r="P97" i="8"/>
  <c r="N97" i="8"/>
  <c r="M97" i="8"/>
  <c r="R97" i="8" s="1"/>
  <c r="T97" i="8" s="1"/>
  <c r="L97" i="8"/>
  <c r="P96" i="8"/>
  <c r="N96" i="8"/>
  <c r="M96" i="8"/>
  <c r="R96" i="8" s="1"/>
  <c r="T96" i="8" s="1"/>
  <c r="L96" i="8"/>
  <c r="H95" i="8"/>
  <c r="F95" i="8"/>
  <c r="H94" i="8"/>
  <c r="F94" i="8"/>
  <c r="P93" i="8"/>
  <c r="N93" i="8"/>
  <c r="M93" i="8"/>
  <c r="R93" i="8" s="1"/>
  <c r="T93" i="8" s="1"/>
  <c r="L93" i="8"/>
  <c r="P92" i="8"/>
  <c r="N92" i="8"/>
  <c r="M92" i="8"/>
  <c r="R92" i="8" s="1"/>
  <c r="T92" i="8" s="1"/>
  <c r="L92" i="8"/>
  <c r="P91" i="8"/>
  <c r="N91" i="8"/>
  <c r="M91" i="8"/>
  <c r="R91" i="8" s="1"/>
  <c r="T91" i="8" s="1"/>
  <c r="L91" i="8"/>
  <c r="P90" i="8"/>
  <c r="N90" i="8"/>
  <c r="M90" i="8"/>
  <c r="R90" i="8" s="1"/>
  <c r="T90" i="8" s="1"/>
  <c r="L90" i="8"/>
  <c r="F89" i="8"/>
  <c r="M89" i="8" s="1"/>
  <c r="R89" i="8" s="1"/>
  <c r="T89" i="8" s="1"/>
  <c r="H88" i="8"/>
  <c r="N88" i="8" s="1"/>
  <c r="P87" i="8"/>
  <c r="N87" i="8"/>
  <c r="M87" i="8"/>
  <c r="R87" i="8" s="1"/>
  <c r="T87" i="8" s="1"/>
  <c r="L87" i="8"/>
  <c r="P86" i="8"/>
  <c r="N86" i="8"/>
  <c r="M86" i="8"/>
  <c r="R86" i="8" s="1"/>
  <c r="T86" i="8" s="1"/>
  <c r="L86" i="8"/>
  <c r="P85" i="8"/>
  <c r="N85" i="8"/>
  <c r="M85" i="8"/>
  <c r="R85" i="8" s="1"/>
  <c r="T85" i="8" s="1"/>
  <c r="L85" i="8"/>
  <c r="P84" i="8"/>
  <c r="N84" i="8"/>
  <c r="M84" i="8"/>
  <c r="R84" i="8" s="1"/>
  <c r="T84" i="8" s="1"/>
  <c r="L84" i="8"/>
  <c r="P83" i="8"/>
  <c r="N83" i="8"/>
  <c r="M83" i="8"/>
  <c r="R83" i="8" s="1"/>
  <c r="T83" i="8" s="1"/>
  <c r="L83" i="8"/>
  <c r="J82" i="8"/>
  <c r="H82" i="8"/>
  <c r="F82" i="8"/>
  <c r="P81" i="8"/>
  <c r="N81" i="8"/>
  <c r="M81" i="8"/>
  <c r="R81" i="8" s="1"/>
  <c r="T81" i="8" s="1"/>
  <c r="L81" i="8"/>
  <c r="P80" i="8"/>
  <c r="N80" i="8"/>
  <c r="M80" i="8"/>
  <c r="R80" i="8" s="1"/>
  <c r="T80" i="8" s="1"/>
  <c r="L80" i="8"/>
  <c r="H79" i="8"/>
  <c r="P78" i="8"/>
  <c r="N78" i="8"/>
  <c r="M78" i="8"/>
  <c r="R78" i="8" s="1"/>
  <c r="T78" i="8" s="1"/>
  <c r="L78" i="8"/>
  <c r="P77" i="8"/>
  <c r="N77" i="8"/>
  <c r="M77" i="8"/>
  <c r="R77" i="8" s="1"/>
  <c r="T77" i="8" s="1"/>
  <c r="L77" i="8"/>
  <c r="H76" i="8"/>
  <c r="F76" i="8"/>
  <c r="J75" i="8"/>
  <c r="H75" i="8"/>
  <c r="F75" i="8"/>
  <c r="P74" i="8"/>
  <c r="N74" i="8"/>
  <c r="M74" i="8"/>
  <c r="R74" i="8" s="1"/>
  <c r="T74" i="8" s="1"/>
  <c r="L74" i="8"/>
  <c r="P73" i="8"/>
  <c r="N73" i="8"/>
  <c r="M73" i="8"/>
  <c r="R73" i="8" s="1"/>
  <c r="T73" i="8" s="1"/>
  <c r="L73" i="8"/>
  <c r="P72" i="8"/>
  <c r="N72" i="8"/>
  <c r="M72" i="8"/>
  <c r="R72" i="8" s="1"/>
  <c r="T72" i="8" s="1"/>
  <c r="L72" i="8"/>
  <c r="P71" i="8"/>
  <c r="N71" i="8"/>
  <c r="M71" i="8"/>
  <c r="R71" i="8" s="1"/>
  <c r="T71" i="8" s="1"/>
  <c r="L71" i="8"/>
  <c r="P70" i="8"/>
  <c r="N70" i="8"/>
  <c r="M70" i="8"/>
  <c r="R70" i="8" s="1"/>
  <c r="T70" i="8" s="1"/>
  <c r="L70" i="8"/>
  <c r="P69" i="8"/>
  <c r="N69" i="8"/>
  <c r="M69" i="8"/>
  <c r="R69" i="8" s="1"/>
  <c r="T69" i="8" s="1"/>
  <c r="L69" i="8"/>
  <c r="P68" i="8"/>
  <c r="N68" i="8"/>
  <c r="M68" i="8"/>
  <c r="R68" i="8" s="1"/>
  <c r="T68" i="8" s="1"/>
  <c r="L68" i="8"/>
  <c r="P67" i="8"/>
  <c r="N67" i="8"/>
  <c r="M67" i="8"/>
  <c r="R67" i="8" s="1"/>
  <c r="T67" i="8" s="1"/>
  <c r="L67" i="8"/>
  <c r="P66" i="8"/>
  <c r="N66" i="8"/>
  <c r="M66" i="8"/>
  <c r="R66" i="8" s="1"/>
  <c r="T66" i="8" s="1"/>
  <c r="L66" i="8"/>
  <c r="H65" i="8"/>
  <c r="F65" i="8"/>
  <c r="J64" i="8"/>
  <c r="H64" i="8"/>
  <c r="F64" i="8"/>
  <c r="H63" i="8"/>
  <c r="F63" i="8"/>
  <c r="J62" i="8"/>
  <c r="F62" i="8"/>
  <c r="J61" i="8"/>
  <c r="H61" i="8"/>
  <c r="F61" i="8"/>
  <c r="P60" i="8"/>
  <c r="N60" i="8"/>
  <c r="M60" i="8"/>
  <c r="R60" i="8" s="1"/>
  <c r="T60" i="8" s="1"/>
  <c r="L60" i="8"/>
  <c r="J59" i="8"/>
  <c r="H59" i="8"/>
  <c r="F59" i="8"/>
  <c r="J58" i="8"/>
  <c r="H58" i="8"/>
  <c r="F58" i="8"/>
  <c r="P57" i="8"/>
  <c r="N57" i="8"/>
  <c r="M57" i="8"/>
  <c r="R57" i="8" s="1"/>
  <c r="T57" i="8" s="1"/>
  <c r="L57" i="8"/>
  <c r="J56" i="8"/>
  <c r="H56" i="8"/>
  <c r="A37" i="8"/>
  <c r="A38" i="8" s="1"/>
  <c r="A39" i="8" s="1"/>
  <c r="A40" i="8" s="1"/>
  <c r="A41" i="8" s="1"/>
  <c r="A42" i="8" s="1"/>
  <c r="A43" i="8" s="1"/>
  <c r="A44" i="8" s="1"/>
  <c r="A45" i="8" s="1"/>
  <c r="A46" i="8" s="1"/>
  <c r="A47" i="8" s="1"/>
  <c r="A48" i="8" s="1"/>
  <c r="A49" i="8" s="1"/>
  <c r="A50" i="8" s="1"/>
  <c r="J50" i="8"/>
  <c r="N50" i="8" s="1"/>
  <c r="J49" i="8"/>
  <c r="Q49" i="8" s="1"/>
  <c r="J48" i="8"/>
  <c r="M48" i="8" s="1"/>
  <c r="R48" i="8" s="1"/>
  <c r="T48" i="8" s="1"/>
  <c r="J47" i="8"/>
  <c r="M47" i="8" s="1"/>
  <c r="R47" i="8" s="1"/>
  <c r="T47" i="8" s="1"/>
  <c r="J46" i="8"/>
  <c r="M46" i="8" s="1"/>
  <c r="R46" i="8" s="1"/>
  <c r="T46" i="8" s="1"/>
  <c r="H45" i="8"/>
  <c r="Q45" i="8" s="1"/>
  <c r="J44" i="8"/>
  <c r="N44" i="8" s="1"/>
  <c r="F43" i="8"/>
  <c r="Q43" i="8" s="1"/>
  <c r="J42" i="8"/>
  <c r="N42" i="8" s="1"/>
  <c r="J41" i="8"/>
  <c r="F41" i="8"/>
  <c r="J40" i="8"/>
  <c r="H40" i="8"/>
  <c r="F40" i="8"/>
  <c r="F39" i="8"/>
  <c r="M39" i="8" s="1"/>
  <c r="R39" i="8" s="1"/>
  <c r="T39" i="8" s="1"/>
  <c r="J38" i="8"/>
  <c r="H38" i="8"/>
  <c r="F38" i="8"/>
  <c r="J37" i="8"/>
  <c r="H37" i="8"/>
  <c r="Q35" i="8"/>
  <c r="R35" i="8" s="1"/>
  <c r="T35" i="8" s="1"/>
  <c r="N35" i="8"/>
  <c r="M35" i="8"/>
  <c r="Q34" i="8"/>
  <c r="R34" i="8" s="1"/>
  <c r="T34" i="8" s="1"/>
  <c r="O34" i="8"/>
  <c r="N34" i="8"/>
  <c r="M34" i="8"/>
  <c r="Q33" i="8"/>
  <c r="R33" i="8" s="1"/>
  <c r="T33" i="8" s="1"/>
  <c r="O33" i="8"/>
  <c r="N33" i="8"/>
  <c r="Q32" i="8"/>
  <c r="R32" i="8" s="1"/>
  <c r="T32" i="8" s="1"/>
  <c r="O32" i="8"/>
  <c r="N32" i="8"/>
  <c r="I31" i="8"/>
  <c r="Q31" i="8" s="1"/>
  <c r="R31" i="8" s="1"/>
  <c r="T31" i="8" s="1"/>
  <c r="I30" i="8"/>
  <c r="Q30" i="8" s="1"/>
  <c r="R30" i="8" s="1"/>
  <c r="T30" i="8" s="1"/>
  <c r="I29" i="8"/>
  <c r="Q29" i="8" s="1"/>
  <c r="R29" i="8" s="1"/>
  <c r="T29" i="8" s="1"/>
  <c r="Q28" i="8"/>
  <c r="R28" i="8" s="1"/>
  <c r="T28" i="8" s="1"/>
  <c r="N28" i="8"/>
  <c r="M28" i="8"/>
  <c r="Q26" i="8"/>
  <c r="R26" i="8" s="1"/>
  <c r="T26" i="8" s="1"/>
  <c r="O26" i="8"/>
  <c r="N26" i="8"/>
  <c r="M26" i="8"/>
  <c r="I25" i="8"/>
  <c r="E25" i="8"/>
  <c r="E24" i="8"/>
  <c r="Q24" i="8" s="1"/>
  <c r="R24" i="8" s="1"/>
  <c r="T24" i="8" s="1"/>
  <c r="I23" i="8"/>
  <c r="G23" i="8"/>
  <c r="E23" i="8"/>
  <c r="I22" i="8"/>
  <c r="G22" i="8"/>
  <c r="E22" i="8"/>
  <c r="Q21" i="8"/>
  <c r="R21" i="8" s="1"/>
  <c r="T21" i="8" s="1"/>
  <c r="O21" i="8"/>
  <c r="N21" i="8"/>
  <c r="M21" i="8"/>
  <c r="I20" i="8"/>
  <c r="G20" i="8"/>
  <c r="E20" i="8"/>
  <c r="Q18" i="8"/>
  <c r="R18" i="8" s="1"/>
  <c r="T18" i="8" s="1"/>
  <c r="O18" i="8"/>
  <c r="N18" i="8"/>
  <c r="M18" i="8"/>
  <c r="T16" i="8"/>
  <c r="T15" i="8"/>
  <c r="Q13" i="8"/>
  <c r="R13" i="8" s="1"/>
  <c r="T13" i="8" s="1"/>
  <c r="O13" i="8"/>
  <c r="N13" i="8"/>
  <c r="M13" i="8"/>
  <c r="G12" i="8"/>
  <c r="E12" i="8"/>
  <c r="Q12" i="8" s="1"/>
  <c r="R12" i="8" s="1"/>
  <c r="T12" i="8" s="1"/>
  <c r="G11" i="8"/>
  <c r="E11" i="8"/>
  <c r="I10" i="8"/>
  <c r="G10" i="8"/>
  <c r="E10" i="8"/>
  <c r="I8" i="8"/>
  <c r="G8" i="8"/>
  <c r="I7" i="8"/>
  <c r="G7" i="8"/>
  <c r="E7" i="8"/>
  <c r="I6" i="8"/>
  <c r="G6" i="8"/>
  <c r="E6" i="8"/>
  <c r="T102" i="2" l="1"/>
  <c r="AL102" i="2"/>
  <c r="AT102" i="2"/>
  <c r="AD102" i="2"/>
  <c r="AX102" i="2"/>
  <c r="BB102" i="2"/>
  <c r="BF102" i="2"/>
  <c r="BV102" i="2"/>
  <c r="AH102" i="2"/>
  <c r="Z102" i="2"/>
  <c r="BN102" i="2"/>
  <c r="BR102" i="2"/>
  <c r="AP102" i="2"/>
  <c r="BJ102" i="2"/>
  <c r="T100" i="2"/>
  <c r="AP100" i="2" s="1"/>
  <c r="T76" i="2"/>
  <c r="AH76" i="2" s="1"/>
  <c r="AD76" i="2"/>
  <c r="BJ76" i="2"/>
  <c r="T63" i="2"/>
  <c r="BB63" i="2" s="1"/>
  <c r="AH63" i="2"/>
  <c r="AX63" i="2"/>
  <c r="BJ63" i="2"/>
  <c r="AL63" i="2"/>
  <c r="T99" i="2"/>
  <c r="AL99" i="2" s="1"/>
  <c r="BN99" i="2"/>
  <c r="AP99" i="2"/>
  <c r="AX99" i="2"/>
  <c r="AD99" i="2"/>
  <c r="BB99" i="2"/>
  <c r="BF99" i="2"/>
  <c r="T80" i="2"/>
  <c r="BB80" i="2" s="1"/>
  <c r="AX80" i="2"/>
  <c r="AH80" i="2"/>
  <c r="BF80" i="2"/>
  <c r="BR80" i="2"/>
  <c r="BV80" i="2"/>
  <c r="AT80" i="2"/>
  <c r="AD80" i="2"/>
  <c r="AL80" i="2"/>
  <c r="T89" i="2"/>
  <c r="AL89" i="2" s="1"/>
  <c r="BB89" i="2"/>
  <c r="BJ89" i="2"/>
  <c r="BR89" i="2"/>
  <c r="BV89" i="2"/>
  <c r="AX89" i="2"/>
  <c r="BN89" i="2"/>
  <c r="AP89" i="2"/>
  <c r="AT89" i="2"/>
  <c r="T104" i="2"/>
  <c r="BR104" i="2" s="1"/>
  <c r="AT104" i="2"/>
  <c r="BB104" i="2"/>
  <c r="AL104" i="2"/>
  <c r="Z104" i="2"/>
  <c r="AX104" i="2"/>
  <c r="BJ104" i="2"/>
  <c r="BN104" i="2"/>
  <c r="BV104" i="2"/>
  <c r="AH104" i="2"/>
  <c r="AD104" i="2"/>
  <c r="T26" i="2"/>
  <c r="BF26" i="2"/>
  <c r="AP26" i="2"/>
  <c r="BV26" i="2"/>
  <c r="AX26" i="2"/>
  <c r="BB26" i="2"/>
  <c r="BR26" i="2"/>
  <c r="AH26" i="2"/>
  <c r="AD26" i="2"/>
  <c r="BJ26" i="2"/>
  <c r="BN26" i="2"/>
  <c r="AL26" i="2"/>
  <c r="AT26" i="2"/>
  <c r="T28" i="2"/>
  <c r="AD28" i="2" s="1"/>
  <c r="BN28" i="2"/>
  <c r="T31" i="2"/>
  <c r="AD31" i="2" s="1"/>
  <c r="BN31" i="2"/>
  <c r="BV31" i="2"/>
  <c r="BJ31" i="2"/>
  <c r="AH31" i="2"/>
  <c r="T87" i="2"/>
  <c r="AH87" i="2" s="1"/>
  <c r="AT87" i="2"/>
  <c r="BB87" i="2"/>
  <c r="AX87" i="2"/>
  <c r="AP87" i="2"/>
  <c r="BJ87" i="2"/>
  <c r="AL87" i="2"/>
  <c r="BN87" i="2"/>
  <c r="AD87" i="2"/>
  <c r="T106" i="2"/>
  <c r="BR106" i="2" s="1"/>
  <c r="AD106" i="2"/>
  <c r="AT106" i="2"/>
  <c r="BN106" i="2"/>
  <c r="AP106" i="2"/>
  <c r="BJ106" i="2"/>
  <c r="AH106" i="2"/>
  <c r="Z106" i="2"/>
  <c r="BV106" i="2"/>
  <c r="AL106" i="2"/>
  <c r="AX106" i="2"/>
  <c r="Z26" i="2"/>
  <c r="T83" i="2"/>
  <c r="AT83" i="2" s="1"/>
  <c r="AL83" i="2"/>
  <c r="T72" i="2"/>
  <c r="BF72" i="2" s="1"/>
  <c r="BV72" i="2"/>
  <c r="AT72" i="2"/>
  <c r="AP72" i="2"/>
  <c r="T21" i="2"/>
  <c r="Z21" i="2" s="1"/>
  <c r="AT21" i="2"/>
  <c r="BN21" i="2"/>
  <c r="BB21" i="2"/>
  <c r="AH21" i="2"/>
  <c r="BJ21" i="2"/>
  <c r="T90" i="2"/>
  <c r="AH90" i="2" s="1"/>
  <c r="Z90" i="2"/>
  <c r="BF90" i="2"/>
  <c r="AT90" i="2"/>
  <c r="BR90" i="2"/>
  <c r="AD90" i="2"/>
  <c r="AL90" i="2"/>
  <c r="BB90" i="2"/>
  <c r="BJ90" i="2"/>
  <c r="T96" i="2"/>
  <c r="Z96" i="2" s="1"/>
  <c r="AP96" i="2"/>
  <c r="BV96" i="2"/>
  <c r="AT96" i="2"/>
  <c r="BR96" i="2"/>
  <c r="BF96" i="2"/>
  <c r="BJ96" i="2"/>
  <c r="BN96" i="2"/>
  <c r="AL96" i="2"/>
  <c r="T77" i="2"/>
  <c r="BV77" i="2" s="1"/>
  <c r="AH77" i="2"/>
  <c r="AL77" i="2"/>
  <c r="AP77" i="2"/>
  <c r="AX77" i="2"/>
  <c r="AT77" i="2"/>
  <c r="BF77" i="2"/>
  <c r="BB77" i="2"/>
  <c r="BR77" i="2"/>
  <c r="AD77" i="2"/>
  <c r="Z77" i="2"/>
  <c r="BN77" i="2"/>
  <c r="T32" i="2"/>
  <c r="BF32" i="2" s="1"/>
  <c r="BV32" i="2"/>
  <c r="AT32" i="2"/>
  <c r="BN32" i="2"/>
  <c r="AL32" i="2"/>
  <c r="AH32" i="2"/>
  <c r="BR32" i="2"/>
  <c r="BB32" i="2"/>
  <c r="AD32" i="2"/>
  <c r="AP32" i="2"/>
  <c r="AX32" i="2"/>
  <c r="BJ32" i="2"/>
  <c r="Z32" i="2"/>
  <c r="T93" i="2"/>
  <c r="AH93" i="2" s="1"/>
  <c r="T39" i="2"/>
  <c r="BR39" i="2" s="1"/>
  <c r="AL39" i="2"/>
  <c r="AT39" i="2"/>
  <c r="T70" i="2"/>
  <c r="AD70" i="2" s="1"/>
  <c r="BB70" i="2"/>
  <c r="BF70" i="2"/>
  <c r="AT70" i="2"/>
  <c r="BR70" i="2"/>
  <c r="T74" i="2"/>
  <c r="AH74" i="2" s="1"/>
  <c r="BF74" i="2"/>
  <c r="BR74" i="2"/>
  <c r="BB74" i="2"/>
  <c r="AP74" i="2"/>
  <c r="BV74" i="2"/>
  <c r="BN74" i="2"/>
  <c r="T44" i="2"/>
  <c r="AD44" i="2" s="1"/>
  <c r="BJ44" i="2"/>
  <c r="AX44" i="2"/>
  <c r="BF44" i="2"/>
  <c r="BB44" i="2"/>
  <c r="AT44" i="2"/>
  <c r="AP44" i="2"/>
  <c r="BV44" i="2"/>
  <c r="AH44" i="2"/>
  <c r="T81" i="2"/>
  <c r="AL81" i="2" s="1"/>
  <c r="BJ81" i="2"/>
  <c r="BN81" i="2"/>
  <c r="AP81" i="2"/>
  <c r="AX81" i="2"/>
  <c r="AH81" i="2"/>
  <c r="BR81" i="2"/>
  <c r="AD81" i="2"/>
  <c r="AT81" i="2"/>
  <c r="T105" i="2"/>
  <c r="BR105" i="2" s="1"/>
  <c r="AD105" i="2"/>
  <c r="AP105" i="2"/>
  <c r="BV105" i="2"/>
  <c r="BF105" i="2"/>
  <c r="AT105" i="2"/>
  <c r="AH105" i="2"/>
  <c r="AL105" i="2"/>
  <c r="BN105" i="2"/>
  <c r="BB105" i="2"/>
  <c r="BJ105" i="2"/>
  <c r="AX105" i="2"/>
  <c r="T101" i="2"/>
  <c r="AL101" i="2" s="1"/>
  <c r="BF101" i="2"/>
  <c r="BV101" i="2"/>
  <c r="AH101" i="2"/>
  <c r="BR101" i="2"/>
  <c r="Z101" i="2"/>
  <c r="AD101" i="2"/>
  <c r="AP101" i="2"/>
  <c r="BN101" i="2"/>
  <c r="AT101" i="2"/>
  <c r="AX101" i="2"/>
  <c r="BB101" i="2"/>
  <c r="BJ101" i="2"/>
  <c r="T73" i="2"/>
  <c r="AL73" i="2" s="1"/>
  <c r="T88" i="2"/>
  <c r="BV88" i="2" s="1"/>
  <c r="BJ88" i="2"/>
  <c r="BB88" i="2"/>
  <c r="T107" i="2"/>
  <c r="BV107" i="2" s="1"/>
  <c r="AT107" i="2"/>
  <c r="BB107" i="2"/>
  <c r="AL107" i="2"/>
  <c r="AX107" i="2"/>
  <c r="T18" i="2"/>
  <c r="Z18" i="2" s="1"/>
  <c r="BJ18" i="2"/>
  <c r="AL18" i="2"/>
  <c r="BN18" i="2"/>
  <c r="AX18" i="2"/>
  <c r="BB18" i="2"/>
  <c r="T33" i="2"/>
  <c r="AD33" i="2" s="1"/>
  <c r="BJ33" i="2"/>
  <c r="AL33" i="2"/>
  <c r="BN33" i="2"/>
  <c r="BR33" i="2"/>
  <c r="BF33" i="2"/>
  <c r="AP33" i="2"/>
  <c r="AX33" i="2"/>
  <c r="BV33" i="2"/>
  <c r="T60" i="2"/>
  <c r="BN60" i="2" s="1"/>
  <c r="AD60" i="2"/>
  <c r="BJ60" i="2"/>
  <c r="AP60" i="2"/>
  <c r="AH60" i="2"/>
  <c r="BF60" i="2"/>
  <c r="BR60" i="2"/>
  <c r="AT60" i="2"/>
  <c r="BV60" i="2"/>
  <c r="AX60" i="2"/>
  <c r="Z60" i="2"/>
  <c r="BB60" i="2"/>
  <c r="N65" i="2"/>
  <c r="M79" i="2"/>
  <c r="R79" i="2" s="1"/>
  <c r="T84" i="2"/>
  <c r="BV84" i="2" s="1"/>
  <c r="AH84" i="2"/>
  <c r="BJ84" i="2"/>
  <c r="BN84" i="2"/>
  <c r="AD84" i="2"/>
  <c r="AL84" i="2"/>
  <c r="BB84" i="2"/>
  <c r="Z84" i="2"/>
  <c r="BR84" i="2"/>
  <c r="AP84" i="2"/>
  <c r="AT84" i="2"/>
  <c r="BF84" i="2"/>
  <c r="T34" i="2"/>
  <c r="AT34" i="2" s="1"/>
  <c r="BN34" i="2"/>
  <c r="BR34" i="2"/>
  <c r="AD34" i="2"/>
  <c r="AH34" i="2"/>
  <c r="BB34" i="2"/>
  <c r="AP34" i="2"/>
  <c r="BF34" i="2"/>
  <c r="AX34" i="2"/>
  <c r="BV34" i="2"/>
  <c r="BJ34" i="2"/>
  <c r="Z34" i="2"/>
  <c r="T95" i="2"/>
  <c r="BR95" i="2" s="1"/>
  <c r="AL95" i="2"/>
  <c r="AP95" i="2"/>
  <c r="AX95" i="2"/>
  <c r="BF95" i="2"/>
  <c r="AH95" i="2"/>
  <c r="AT95" i="2"/>
  <c r="AD95" i="2"/>
  <c r="BV95" i="2"/>
  <c r="Z95" i="2"/>
  <c r="BB95" i="2"/>
  <c r="BN95" i="2"/>
  <c r="BJ95" i="2"/>
  <c r="T35" i="2"/>
  <c r="AL35" i="2" s="1"/>
  <c r="T86" i="2"/>
  <c r="BF86" i="2" s="1"/>
  <c r="AD86" i="2"/>
  <c r="AL86" i="2"/>
  <c r="AX86" i="2"/>
  <c r="T13" i="2"/>
  <c r="Z13" i="2" s="1"/>
  <c r="AP13" i="2"/>
  <c r="BN13" i="2"/>
  <c r="BJ13" i="2"/>
  <c r="AD13" i="2"/>
  <c r="AT13" i="2"/>
  <c r="T69" i="2"/>
  <c r="BR69" i="2" s="1"/>
  <c r="AL69" i="2"/>
  <c r="BJ69" i="2"/>
  <c r="BV69" i="2"/>
  <c r="Z69" i="2"/>
  <c r="AT69" i="2"/>
  <c r="AX69" i="2"/>
  <c r="BF69" i="2"/>
  <c r="AP69" i="2"/>
  <c r="T94" i="2"/>
  <c r="AX94" i="2" s="1"/>
  <c r="BB94" i="2"/>
  <c r="BN94" i="2"/>
  <c r="AL94" i="2"/>
  <c r="AH94" i="2"/>
  <c r="AP94" i="2"/>
  <c r="BV94" i="2"/>
  <c r="BR94" i="2"/>
  <c r="BJ94" i="2"/>
  <c r="T71" i="2"/>
  <c r="AD71" i="2" s="1"/>
  <c r="AX71" i="2"/>
  <c r="AT71" i="2"/>
  <c r="BN71" i="2"/>
  <c r="AL71" i="2"/>
  <c r="Z71" i="2"/>
  <c r="BJ71" i="2"/>
  <c r="AP71" i="2"/>
  <c r="BB71" i="2"/>
  <c r="AH71" i="2"/>
  <c r="BF71" i="2"/>
  <c r="BV71" i="2"/>
  <c r="T75" i="2"/>
  <c r="AP75" i="2"/>
  <c r="BR75" i="2"/>
  <c r="AT75" i="2"/>
  <c r="AD75" i="2"/>
  <c r="AL75" i="2"/>
  <c r="BJ75" i="2"/>
  <c r="BV75" i="2"/>
  <c r="BB75" i="2"/>
  <c r="AX75" i="2"/>
  <c r="Z75" i="2"/>
  <c r="AH75" i="2"/>
  <c r="BN75" i="2"/>
  <c r="BF75" i="2"/>
  <c r="Z33" i="2"/>
  <c r="L41" i="2"/>
  <c r="L40" i="2"/>
  <c r="N12" i="2"/>
  <c r="Q37" i="2"/>
  <c r="M85" i="2"/>
  <c r="R85" i="2" s="1"/>
  <c r="O6" i="2"/>
  <c r="N30" i="2"/>
  <c r="M68" i="2"/>
  <c r="R68" i="2" s="1"/>
  <c r="Q30" i="2"/>
  <c r="R30" i="2" s="1"/>
  <c r="O30" i="2"/>
  <c r="N59" i="2"/>
  <c r="O80" i="2"/>
  <c r="M6" i="2"/>
  <c r="P61" i="2"/>
  <c r="O23" i="2"/>
  <c r="N38" i="2"/>
  <c r="P18" i="2"/>
  <c r="P98" i="2"/>
  <c r="P79" i="2"/>
  <c r="O100" i="2"/>
  <c r="O74" i="2"/>
  <c r="O87" i="2"/>
  <c r="O83" i="2"/>
  <c r="N91" i="2"/>
  <c r="N50" i="2"/>
  <c r="P59" i="2"/>
  <c r="Q6" i="2"/>
  <c r="R6" i="2" s="1"/>
  <c r="O96" i="2"/>
  <c r="L50" i="2"/>
  <c r="O77" i="2"/>
  <c r="P85" i="2"/>
  <c r="N6" i="2"/>
  <c r="P6" i="2" s="1"/>
  <c r="M61" i="2"/>
  <c r="R61" i="2" s="1"/>
  <c r="O99" i="2"/>
  <c r="O12" i="2"/>
  <c r="P12" i="2" s="1"/>
  <c r="M91" i="2"/>
  <c r="R91" i="2" s="1"/>
  <c r="O88" i="2"/>
  <c r="P68" i="2"/>
  <c r="M50" i="2"/>
  <c r="R50" i="2" s="1"/>
  <c r="N8" i="2"/>
  <c r="L98" i="2"/>
  <c r="O75" i="2"/>
  <c r="Q39" i="2"/>
  <c r="L46" i="2"/>
  <c r="O71" i="2"/>
  <c r="O72" i="2"/>
  <c r="N85" i="2"/>
  <c r="O85" i="2" s="1"/>
  <c r="L37" i="2"/>
  <c r="P21" i="2"/>
  <c r="O69" i="2"/>
  <c r="N79" i="2"/>
  <c r="O79" i="2" s="1"/>
  <c r="M98" i="2"/>
  <c r="R98" i="2" s="1"/>
  <c r="O29" i="2"/>
  <c r="P29" i="2" s="1"/>
  <c r="P65" i="2"/>
  <c r="Q23" i="2"/>
  <c r="R23" i="2" s="1"/>
  <c r="Q29" i="2"/>
  <c r="R29" i="2" s="1"/>
  <c r="P34" i="2"/>
  <c r="N44" i="2"/>
  <c r="O44" i="2" s="1"/>
  <c r="N61" i="2"/>
  <c r="O70" i="2"/>
  <c r="O90" i="2"/>
  <c r="O106" i="2"/>
  <c r="N68" i="2"/>
  <c r="O81" i="2"/>
  <c r="P26" i="2"/>
  <c r="O63" i="2"/>
  <c r="O8" i="2"/>
  <c r="N37" i="2"/>
  <c r="N47" i="2"/>
  <c r="N98" i="2"/>
  <c r="Q11" i="2"/>
  <c r="R11" i="2" s="1"/>
  <c r="L38" i="2"/>
  <c r="Q44" i="2"/>
  <c r="O95" i="2"/>
  <c r="N39" i="2"/>
  <c r="O39" i="2" s="1"/>
  <c r="O107" i="2"/>
  <c r="M46" i="2"/>
  <c r="R46" i="2" s="1"/>
  <c r="Q12" i="2"/>
  <c r="R12" i="2" s="1"/>
  <c r="O31" i="2"/>
  <c r="N46" i="2"/>
  <c r="O93" i="2"/>
  <c r="O104" i="2"/>
  <c r="O7" i="2"/>
  <c r="P32" i="2"/>
  <c r="M37" i="2"/>
  <c r="R37" i="2" s="1"/>
  <c r="L79" i="2"/>
  <c r="O76" i="2"/>
  <c r="O89" i="2"/>
  <c r="Q8" i="2"/>
  <c r="R8" i="2" s="1"/>
  <c r="M47" i="2"/>
  <c r="R47" i="2" s="1"/>
  <c r="O73" i="2"/>
  <c r="M38" i="2"/>
  <c r="R38" i="2" s="1"/>
  <c r="N67" i="2"/>
  <c r="O102" i="2"/>
  <c r="Q25" i="2"/>
  <c r="R25" i="2" s="1"/>
  <c r="M25" i="2"/>
  <c r="O20" i="2"/>
  <c r="P97" i="2"/>
  <c r="L97" i="2"/>
  <c r="O105" i="2"/>
  <c r="O94" i="2"/>
  <c r="O25" i="2"/>
  <c r="N25" i="2"/>
  <c r="Q20" i="2"/>
  <c r="R20" i="2" s="1"/>
  <c r="N20" i="2"/>
  <c r="M20" i="2"/>
  <c r="Q22" i="2"/>
  <c r="R22" i="2" s="1"/>
  <c r="M22" i="2"/>
  <c r="O22" i="2"/>
  <c r="N10" i="2"/>
  <c r="M10" i="2"/>
  <c r="Q10" i="2"/>
  <c r="R10" i="2" s="1"/>
  <c r="O10" i="2"/>
  <c r="N22" i="2"/>
  <c r="N41" i="2"/>
  <c r="M41" i="2"/>
  <c r="R41" i="2" s="1"/>
  <c r="P92" i="2"/>
  <c r="N92" i="2"/>
  <c r="M92" i="2"/>
  <c r="R92" i="2" s="1"/>
  <c r="L92" i="2"/>
  <c r="N78" i="2"/>
  <c r="M78" i="2"/>
  <c r="R78" i="2" s="1"/>
  <c r="L78" i="2"/>
  <c r="Q7" i="2"/>
  <c r="R7" i="2" s="1"/>
  <c r="M7" i="2"/>
  <c r="N64" i="2"/>
  <c r="L64" i="2"/>
  <c r="P67" i="2"/>
  <c r="L103" i="2"/>
  <c r="L67" i="2"/>
  <c r="O86" i="2"/>
  <c r="N7" i="2"/>
  <c r="M23" i="2"/>
  <c r="M67" i="2"/>
  <c r="R67" i="2" s="1"/>
  <c r="N23" i="2"/>
  <c r="L48" i="2"/>
  <c r="M11" i="2"/>
  <c r="N11" i="2"/>
  <c r="N48" i="2"/>
  <c r="L65" i="2"/>
  <c r="M8" i="2"/>
  <c r="P62" i="2"/>
  <c r="Q43" i="2"/>
  <c r="N43" i="2"/>
  <c r="M40" i="2"/>
  <c r="R40" i="2" s="1"/>
  <c r="L43" i="2"/>
  <c r="Q49" i="2"/>
  <c r="N49" i="2"/>
  <c r="L49" i="2"/>
  <c r="M49" i="2"/>
  <c r="R49" i="2" s="1"/>
  <c r="N82" i="2"/>
  <c r="M82" i="2"/>
  <c r="R82" i="2" s="1"/>
  <c r="P78" i="2"/>
  <c r="P13" i="2"/>
  <c r="P33" i="2"/>
  <c r="P64" i="2"/>
  <c r="M103" i="2"/>
  <c r="R103" i="2" s="1"/>
  <c r="M42" i="2"/>
  <c r="R42" i="2" s="1"/>
  <c r="L42" i="2"/>
  <c r="N42" i="2"/>
  <c r="M64" i="2"/>
  <c r="R64" i="2" s="1"/>
  <c r="N103" i="2"/>
  <c r="O11" i="2"/>
  <c r="N45" i="2"/>
  <c r="M45" i="2"/>
  <c r="R45" i="2" s="1"/>
  <c r="L45" i="2"/>
  <c r="M48" i="2"/>
  <c r="R48" i="2" s="1"/>
  <c r="M62" i="2"/>
  <c r="R62" i="2" s="1"/>
  <c r="L62" i="2"/>
  <c r="O84" i="2"/>
  <c r="Q45" i="2"/>
  <c r="Q24" i="2"/>
  <c r="R24" i="2" s="1"/>
  <c r="N24" i="2"/>
  <c r="O24" i="2"/>
  <c r="M65" i="2"/>
  <c r="R65" i="2" s="1"/>
  <c r="O101" i="2"/>
  <c r="M24" i="2"/>
  <c r="Q40" i="2"/>
  <c r="N62" i="2"/>
  <c r="Q38" i="2"/>
  <c r="N40" i="2"/>
  <c r="M43" i="2"/>
  <c r="R43" i="2" s="1"/>
  <c r="O60" i="2"/>
  <c r="L82" i="2"/>
  <c r="P66" i="2"/>
  <c r="L66" i="2"/>
  <c r="N66" i="2"/>
  <c r="M66" i="2"/>
  <c r="R66" i="2" s="1"/>
  <c r="P108" i="2"/>
  <c r="N108" i="2"/>
  <c r="M108" i="2"/>
  <c r="R108" i="2" s="1"/>
  <c r="L108" i="2"/>
  <c r="Q41" i="2"/>
  <c r="N97" i="2"/>
  <c r="M97" i="2"/>
  <c r="R97" i="2" s="1"/>
  <c r="M29" i="2"/>
  <c r="M31" i="2"/>
  <c r="N31" i="2"/>
  <c r="L47" i="2"/>
  <c r="L91" i="2"/>
  <c r="M12" i="2"/>
  <c r="L39" i="2"/>
  <c r="L44" i="2"/>
  <c r="M59" i="2"/>
  <c r="L61" i="2"/>
  <c r="L68" i="2"/>
  <c r="L85" i="2"/>
  <c r="L59" i="2"/>
  <c r="N56" i="8"/>
  <c r="N61" i="8"/>
  <c r="L95" i="8"/>
  <c r="N25" i="8"/>
  <c r="N63" i="8"/>
  <c r="N76" i="8"/>
  <c r="L64" i="8"/>
  <c r="N82" i="8"/>
  <c r="P65" i="8"/>
  <c r="N11" i="8"/>
  <c r="O93" i="8"/>
  <c r="O67" i="8"/>
  <c r="O84" i="8"/>
  <c r="Q10" i="8"/>
  <c r="R10" i="8" s="1"/>
  <c r="T10" i="8" s="1"/>
  <c r="L62" i="8"/>
  <c r="O80" i="8"/>
  <c r="O74" i="8"/>
  <c r="N58" i="8"/>
  <c r="O78" i="8"/>
  <c r="O101" i="8"/>
  <c r="O97" i="8"/>
  <c r="P76" i="8"/>
  <c r="P95" i="8"/>
  <c r="O99" i="8"/>
  <c r="P58" i="8"/>
  <c r="M65" i="8"/>
  <c r="R65" i="8" s="1"/>
  <c r="T65" i="8" s="1"/>
  <c r="Q6" i="8"/>
  <c r="R6" i="8" s="1"/>
  <c r="T6" i="8" s="1"/>
  <c r="N37" i="8"/>
  <c r="O90" i="8"/>
  <c r="P82" i="8"/>
  <c r="L76" i="8"/>
  <c r="N95" i="8"/>
  <c r="N65" i="8"/>
  <c r="M76" i="8"/>
  <c r="R76" i="8" s="1"/>
  <c r="T76" i="8" s="1"/>
  <c r="O103" i="8"/>
  <c r="O60" i="8"/>
  <c r="O73" i="8"/>
  <c r="O92" i="8"/>
  <c r="M95" i="8"/>
  <c r="R95" i="8" s="1"/>
  <c r="T95" i="8" s="1"/>
  <c r="O83" i="8"/>
  <c r="O98" i="8"/>
  <c r="O69" i="8"/>
  <c r="P56" i="8"/>
  <c r="O104" i="8"/>
  <c r="P61" i="8"/>
  <c r="O70" i="8"/>
  <c r="N89" i="8"/>
  <c r="O89" i="8" s="1"/>
  <c r="P63" i="8"/>
  <c r="O86" i="8"/>
  <c r="O102" i="8"/>
  <c r="O72" i="8"/>
  <c r="O91" i="8"/>
  <c r="O77" i="8"/>
  <c r="O96" i="8"/>
  <c r="M82" i="8"/>
  <c r="R82" i="8" s="1"/>
  <c r="T82" i="8" s="1"/>
  <c r="P89" i="8"/>
  <c r="O71" i="8"/>
  <c r="O87" i="8"/>
  <c r="O66" i="8"/>
  <c r="L89" i="8"/>
  <c r="M58" i="8"/>
  <c r="R58" i="8" s="1"/>
  <c r="T58" i="8" s="1"/>
  <c r="O57" i="8"/>
  <c r="O85" i="8"/>
  <c r="P64" i="8"/>
  <c r="L100" i="8"/>
  <c r="O68" i="8"/>
  <c r="P94" i="8"/>
  <c r="M62" i="8"/>
  <c r="R62" i="8" s="1"/>
  <c r="T62" i="8" s="1"/>
  <c r="O81" i="8"/>
  <c r="N62" i="8"/>
  <c r="P59" i="8"/>
  <c r="P75" i="8"/>
  <c r="N79" i="8"/>
  <c r="L79" i="8"/>
  <c r="P79" i="8"/>
  <c r="M79" i="8"/>
  <c r="R79" i="8" s="1"/>
  <c r="T79" i="8" s="1"/>
  <c r="N64" i="8"/>
  <c r="M64" i="8"/>
  <c r="R64" i="8" s="1"/>
  <c r="T64" i="8" s="1"/>
  <c r="P100" i="8"/>
  <c r="N100" i="8"/>
  <c r="O100" i="8" s="1"/>
  <c r="P62" i="8"/>
  <c r="N94" i="8"/>
  <c r="M94" i="8"/>
  <c r="R94" i="8" s="1"/>
  <c r="T94" i="8" s="1"/>
  <c r="L94" i="8"/>
  <c r="N59" i="8"/>
  <c r="M59" i="8"/>
  <c r="R59" i="8" s="1"/>
  <c r="T59" i="8" s="1"/>
  <c r="L59" i="8"/>
  <c r="M75" i="8"/>
  <c r="R75" i="8" s="1"/>
  <c r="T75" i="8" s="1"/>
  <c r="N75" i="8"/>
  <c r="L75" i="8"/>
  <c r="L88" i="8"/>
  <c r="M88" i="8"/>
  <c r="R88" i="8" s="1"/>
  <c r="T88" i="8" s="1"/>
  <c r="M63" i="8"/>
  <c r="R63" i="8" s="1"/>
  <c r="T63" i="8" s="1"/>
  <c r="P88" i="8"/>
  <c r="L58" i="8"/>
  <c r="L65" i="8"/>
  <c r="L82" i="8"/>
  <c r="L105" i="8"/>
  <c r="M105" i="8"/>
  <c r="R105" i="8" s="1"/>
  <c r="T105" i="8" s="1"/>
  <c r="L61" i="8"/>
  <c r="N105" i="8"/>
  <c r="M61" i="8"/>
  <c r="R61" i="8" s="1"/>
  <c r="T61" i="8" s="1"/>
  <c r="L63" i="8"/>
  <c r="L56" i="8"/>
  <c r="M56" i="8"/>
  <c r="R56" i="8" s="1"/>
  <c r="T56" i="8" s="1"/>
  <c r="Q37" i="8"/>
  <c r="O8" i="8"/>
  <c r="N38" i="8"/>
  <c r="P13" i="8"/>
  <c r="N29" i="8"/>
  <c r="O20" i="8"/>
  <c r="P21" i="8"/>
  <c r="M29" i="8"/>
  <c r="O29" i="8"/>
  <c r="Q8" i="8"/>
  <c r="R8" i="8" s="1"/>
  <c r="T8" i="8" s="1"/>
  <c r="P18" i="8"/>
  <c r="P26" i="8"/>
  <c r="O10" i="8"/>
  <c r="M20" i="8"/>
  <c r="P34" i="8"/>
  <c r="Q11" i="8"/>
  <c r="R11" i="8" s="1"/>
  <c r="T11" i="8" s="1"/>
  <c r="Q41" i="8"/>
  <c r="N20" i="8"/>
  <c r="Q25" i="8"/>
  <c r="R25" i="8" s="1"/>
  <c r="T25" i="8" s="1"/>
  <c r="Q20" i="8"/>
  <c r="R20" i="8" s="1"/>
  <c r="T20" i="8" s="1"/>
  <c r="N31" i="8"/>
  <c r="O7" i="8"/>
  <c r="O31" i="8"/>
  <c r="O12" i="8"/>
  <c r="M31" i="8"/>
  <c r="P32" i="8"/>
  <c r="Q38" i="8"/>
  <c r="P33" i="8"/>
  <c r="N39" i="8"/>
  <c r="O39" i="8" s="1"/>
  <c r="O11" i="8"/>
  <c r="O30" i="8"/>
  <c r="O25" i="8"/>
  <c r="M8" i="8"/>
  <c r="O22" i="8"/>
  <c r="Q39" i="8"/>
  <c r="O23" i="8"/>
  <c r="Q40" i="8"/>
  <c r="O6" i="8"/>
  <c r="N8" i="8"/>
  <c r="Q23" i="8"/>
  <c r="R23" i="8" s="1"/>
  <c r="T23" i="8" s="1"/>
  <c r="N40" i="8"/>
  <c r="N45" i="8"/>
  <c r="L45" i="8"/>
  <c r="M45" i="8"/>
  <c r="R45" i="8" s="1"/>
  <c r="T45" i="8" s="1"/>
  <c r="M49" i="8"/>
  <c r="R49" i="8" s="1"/>
  <c r="T49" i="8" s="1"/>
  <c r="N47" i="8"/>
  <c r="O47" i="8" s="1"/>
  <c r="L38" i="8"/>
  <c r="M38" i="8"/>
  <c r="R38" i="8" s="1"/>
  <c r="T38" i="8" s="1"/>
  <c r="L44" i="8"/>
  <c r="L48" i="8"/>
  <c r="M44" i="8"/>
  <c r="R44" i="8" s="1"/>
  <c r="T44" i="8" s="1"/>
  <c r="M50" i="8"/>
  <c r="R50" i="8" s="1"/>
  <c r="T50" i="8" s="1"/>
  <c r="N46" i="8"/>
  <c r="O46" i="8" s="1"/>
  <c r="L37" i="8"/>
  <c r="M37" i="8"/>
  <c r="R37" i="8" s="1"/>
  <c r="T37" i="8" s="1"/>
  <c r="Q42" i="8"/>
  <c r="Q44" i="8"/>
  <c r="Q46" i="8"/>
  <c r="Q48" i="8"/>
  <c r="Q50" i="8"/>
  <c r="L43" i="8"/>
  <c r="L49" i="8"/>
  <c r="M43" i="8"/>
  <c r="R43" i="8" s="1"/>
  <c r="T43" i="8" s="1"/>
  <c r="N41" i="8"/>
  <c r="N43" i="8"/>
  <c r="Q47" i="8"/>
  <c r="L40" i="8"/>
  <c r="L42" i="8"/>
  <c r="L50" i="8"/>
  <c r="M42" i="8"/>
  <c r="R42" i="8" s="1"/>
  <c r="T42" i="8" s="1"/>
  <c r="N48" i="8"/>
  <c r="O48" i="8" s="1"/>
  <c r="L39" i="8"/>
  <c r="L41" i="8"/>
  <c r="L47" i="8"/>
  <c r="M41" i="8"/>
  <c r="R41" i="8" s="1"/>
  <c r="T41" i="8" s="1"/>
  <c r="N49" i="8"/>
  <c r="M40" i="8"/>
  <c r="R40" i="8" s="1"/>
  <c r="T40" i="8" s="1"/>
  <c r="L46" i="8"/>
  <c r="N7" i="8"/>
  <c r="M24" i="8"/>
  <c r="M10" i="8"/>
  <c r="N24" i="8"/>
  <c r="Q7" i="8"/>
  <c r="R7" i="8" s="1"/>
  <c r="T7" i="8" s="1"/>
  <c r="N10" i="8"/>
  <c r="Q22" i="8"/>
  <c r="R22" i="8" s="1"/>
  <c r="T22" i="8" s="1"/>
  <c r="O24" i="8"/>
  <c r="M12" i="8"/>
  <c r="M6" i="8"/>
  <c r="N12" i="8"/>
  <c r="N6" i="8"/>
  <c r="M30" i="8"/>
  <c r="N30" i="8"/>
  <c r="M7" i="8"/>
  <c r="M22" i="8"/>
  <c r="N22" i="8"/>
  <c r="M23" i="8"/>
  <c r="N23" i="8"/>
  <c r="M25" i="8"/>
  <c r="M11" i="8"/>
  <c r="X2" i="2"/>
  <c r="Y2" i="2"/>
  <c r="AB2" i="2"/>
  <c r="AC2" i="2"/>
  <c r="AF2" i="2"/>
  <c r="AG2" i="2"/>
  <c r="AJ2" i="2"/>
  <c r="AK2" i="2"/>
  <c r="AN2" i="2"/>
  <c r="AO2" i="2"/>
  <c r="AR2" i="2"/>
  <c r="AS2" i="2"/>
  <c r="AV2" i="2"/>
  <c r="AW2" i="2"/>
  <c r="AZ2" i="2"/>
  <c r="BA2" i="2"/>
  <c r="BD2" i="2"/>
  <c r="BE2" i="2"/>
  <c r="BH2" i="2"/>
  <c r="BI2" i="2"/>
  <c r="BL2" i="2"/>
  <c r="BM2" i="2"/>
  <c r="BP2" i="2"/>
  <c r="BQ2" i="2"/>
  <c r="Z73" i="2" l="1"/>
  <c r="BV100" i="2"/>
  <c r="T6" i="2"/>
  <c r="BJ6" i="2"/>
  <c r="BR6" i="2"/>
  <c r="BV6" i="2"/>
  <c r="AP6" i="2"/>
  <c r="BB6" i="2"/>
  <c r="BF6" i="2"/>
  <c r="AT6" i="2"/>
  <c r="AH6" i="2"/>
  <c r="AL6" i="2"/>
  <c r="BN6" i="2"/>
  <c r="AX6" i="2"/>
  <c r="AD6" i="2"/>
  <c r="Z6" i="2"/>
  <c r="AL100" i="2"/>
  <c r="BV83" i="2"/>
  <c r="AH100" i="2"/>
  <c r="AX39" i="2"/>
  <c r="BR83" i="2"/>
  <c r="BF28" i="2"/>
  <c r="AD100" i="2"/>
  <c r="T29" i="2"/>
  <c r="BN29" i="2" s="1"/>
  <c r="AH29" i="2"/>
  <c r="AL29" i="2"/>
  <c r="AX29" i="2"/>
  <c r="BJ29" i="2"/>
  <c r="BR29" i="2"/>
  <c r="BB29" i="2"/>
  <c r="BV29" i="2"/>
  <c r="AD29" i="2"/>
  <c r="BN107" i="2"/>
  <c r="BV70" i="2"/>
  <c r="Z31" i="2"/>
  <c r="BJ28" i="2"/>
  <c r="BF63" i="2"/>
  <c r="T48" i="2"/>
  <c r="AX48" i="2" s="1"/>
  <c r="BF48" i="2"/>
  <c r="BN48" i="2"/>
  <c r="AT48" i="2"/>
  <c r="AP48" i="2"/>
  <c r="BB48" i="2"/>
  <c r="T92" i="2"/>
  <c r="BF92" i="2" s="1"/>
  <c r="BB92" i="2"/>
  <c r="AD92" i="2"/>
  <c r="Z92" i="2"/>
  <c r="BJ92" i="2"/>
  <c r="AP92" i="2"/>
  <c r="AL92" i="2"/>
  <c r="BV92" i="2"/>
  <c r="T11" i="2"/>
  <c r="BR11" i="2" s="1"/>
  <c r="AX11" i="2"/>
  <c r="BJ11" i="2"/>
  <c r="BF11" i="2"/>
  <c r="BN11" i="2"/>
  <c r="AD11" i="2"/>
  <c r="AP11" i="2"/>
  <c r="BB11" i="2"/>
  <c r="AH11" i="2"/>
  <c r="AT11" i="2"/>
  <c r="AL11" i="2"/>
  <c r="Z11" i="2"/>
  <c r="T23" i="2"/>
  <c r="Z23" i="2" s="1"/>
  <c r="BR23" i="2"/>
  <c r="BN23" i="2"/>
  <c r="AP23" i="2"/>
  <c r="AH23" i="2"/>
  <c r="BJ23" i="2"/>
  <c r="AD23" i="2"/>
  <c r="AT23" i="2"/>
  <c r="BB23" i="2"/>
  <c r="BV23" i="2"/>
  <c r="BF23" i="2"/>
  <c r="AX23" i="2"/>
  <c r="AL23" i="2"/>
  <c r="T50" i="2"/>
  <c r="AL50" i="2"/>
  <c r="BJ50" i="2"/>
  <c r="AP50" i="2"/>
  <c r="BN50" i="2"/>
  <c r="BB50" i="2"/>
  <c r="BR50" i="2"/>
  <c r="AH50" i="2"/>
  <c r="AD50" i="2"/>
  <c r="AT50" i="2"/>
  <c r="BV50" i="2"/>
  <c r="BF50" i="2"/>
  <c r="AX50" i="2"/>
  <c r="Z50" i="2"/>
  <c r="BF94" i="2"/>
  <c r="AH86" i="2"/>
  <c r="BV35" i="2"/>
  <c r="AH107" i="2"/>
  <c r="BR88" i="2"/>
  <c r="BF73" i="2"/>
  <c r="BB81" i="2"/>
  <c r="Z70" i="2"/>
  <c r="BV39" i="2"/>
  <c r="AL93" i="2"/>
  <c r="AH96" i="2"/>
  <c r="AX72" i="2"/>
  <c r="BN83" i="2"/>
  <c r="BR87" i="2"/>
  <c r="AX31" i="2"/>
  <c r="BR28" i="2"/>
  <c r="AD89" i="2"/>
  <c r="BN63" i="2"/>
  <c r="AT76" i="2"/>
  <c r="BB100" i="2"/>
  <c r="T43" i="2"/>
  <c r="Z43" i="2" s="1"/>
  <c r="BJ43" i="2"/>
  <c r="AX43" i="2"/>
  <c r="AD43" i="2"/>
  <c r="BR43" i="2"/>
  <c r="BF43" i="2"/>
  <c r="AH43" i="2"/>
  <c r="AP43" i="2"/>
  <c r="BN43" i="2"/>
  <c r="BV43" i="2"/>
  <c r="AL43" i="2"/>
  <c r="BB43" i="2"/>
  <c r="AT43" i="2"/>
  <c r="T49" i="2"/>
  <c r="AL49" i="2"/>
  <c r="BF49" i="2"/>
  <c r="BB49" i="2"/>
  <c r="AD49" i="2"/>
  <c r="AX49" i="2"/>
  <c r="BJ49" i="2"/>
  <c r="BN49" i="2"/>
  <c r="AH49" i="2"/>
  <c r="BV49" i="2"/>
  <c r="AT49" i="2"/>
  <c r="BR49" i="2"/>
  <c r="AP49" i="2"/>
  <c r="Z49" i="2"/>
  <c r="T67" i="2"/>
  <c r="BN67" i="2" s="1"/>
  <c r="AT67" i="2"/>
  <c r="AH67" i="2"/>
  <c r="BJ67" i="2"/>
  <c r="AD67" i="2"/>
  <c r="AP67" i="2"/>
  <c r="BR67" i="2"/>
  <c r="BV67" i="2"/>
  <c r="Z67" i="2"/>
  <c r="AL67" i="2"/>
  <c r="BF67" i="2"/>
  <c r="BR71" i="2"/>
  <c r="AD94" i="2"/>
  <c r="BR13" i="2"/>
  <c r="BJ86" i="2"/>
  <c r="AT35" i="2"/>
  <c r="AL34" i="2"/>
  <c r="AX84" i="2"/>
  <c r="AL60" i="2"/>
  <c r="BR18" i="2"/>
  <c r="BR107" i="2"/>
  <c r="AP88" i="2"/>
  <c r="AT73" i="2"/>
  <c r="Z105" i="2"/>
  <c r="BF81" i="2"/>
  <c r="BJ74" i="2"/>
  <c r="AP70" i="2"/>
  <c r="AD39" i="2"/>
  <c r="BJ93" i="2"/>
  <c r="BJ77" i="2"/>
  <c r="AX96" i="2"/>
  <c r="AX21" i="2"/>
  <c r="BB72" i="2"/>
  <c r="BB83" i="2"/>
  <c r="BB106" i="2"/>
  <c r="Z87" i="2"/>
  <c r="AT31" i="2"/>
  <c r="BV28" i="2"/>
  <c r="AP104" i="2"/>
  <c r="AH89" i="2"/>
  <c r="Z99" i="2"/>
  <c r="Z63" i="2"/>
  <c r="BV76" i="2"/>
  <c r="AT100" i="2"/>
  <c r="T47" i="2"/>
  <c r="BR47" i="2" s="1"/>
  <c r="BF35" i="2"/>
  <c r="BR76" i="2"/>
  <c r="T85" i="2"/>
  <c r="BB85" i="2" s="1"/>
  <c r="BR86" i="2"/>
  <c r="AH18" i="2"/>
  <c r="AH70" i="2"/>
  <c r="T41" i="2"/>
  <c r="BV41" i="2" s="1"/>
  <c r="AH41" i="2"/>
  <c r="BR41" i="2"/>
  <c r="AT41" i="2"/>
  <c r="AP41" i="2"/>
  <c r="BF41" i="2"/>
  <c r="AD41" i="2"/>
  <c r="BB41" i="2"/>
  <c r="AL41" i="2"/>
  <c r="BJ41" i="2"/>
  <c r="BN41" i="2"/>
  <c r="Z41" i="2"/>
  <c r="T98" i="2"/>
  <c r="Z98" i="2" s="1"/>
  <c r="AH98" i="2"/>
  <c r="T91" i="2"/>
  <c r="BV91" i="2" s="1"/>
  <c r="BJ91" i="2"/>
  <c r="AL91" i="2"/>
  <c r="AX91" i="2"/>
  <c r="AH69" i="2"/>
  <c r="BB13" i="2"/>
  <c r="BB86" i="2"/>
  <c r="BB35" i="2"/>
  <c r="BV18" i="2"/>
  <c r="BJ107" i="2"/>
  <c r="AD88" i="2"/>
  <c r="AX73" i="2"/>
  <c r="Z44" i="2"/>
  <c r="AT74" i="2"/>
  <c r="BJ70" i="2"/>
  <c r="BN39" i="2"/>
  <c r="BV93" i="2"/>
  <c r="BV90" i="2"/>
  <c r="BF21" i="2"/>
  <c r="BN72" i="2"/>
  <c r="AX83" i="2"/>
  <c r="BF106" i="2"/>
  <c r="BR31" i="2"/>
  <c r="AX28" i="2"/>
  <c r="BF104" i="2"/>
  <c r="AP80" i="2"/>
  <c r="BV99" i="2"/>
  <c r="BV63" i="2"/>
  <c r="AX76" i="2"/>
  <c r="AX100" i="2"/>
  <c r="T25" i="2"/>
  <c r="Z25" i="2" s="1"/>
  <c r="BV25" i="2"/>
  <c r="AP25" i="2"/>
  <c r="AD25" i="2"/>
  <c r="AL25" i="2"/>
  <c r="BR25" i="2"/>
  <c r="BB25" i="2"/>
  <c r="BF25" i="2"/>
  <c r="AH25" i="2"/>
  <c r="AX25" i="2"/>
  <c r="BN25" i="2"/>
  <c r="AT25" i="2"/>
  <c r="T12" i="2"/>
  <c r="BR12" i="2"/>
  <c r="BB12" i="2"/>
  <c r="BN12" i="2"/>
  <c r="AH12" i="2"/>
  <c r="BF12" i="2"/>
  <c r="AD12" i="2"/>
  <c r="AP12" i="2"/>
  <c r="AX12" i="2"/>
  <c r="BV12" i="2"/>
  <c r="BJ12" i="2"/>
  <c r="AL12" i="2"/>
  <c r="AT12" i="2"/>
  <c r="Z12" i="2"/>
  <c r="T103" i="2"/>
  <c r="Z103" i="2" s="1"/>
  <c r="BV103" i="2"/>
  <c r="BN103" i="2"/>
  <c r="AX103" i="2"/>
  <c r="BR103" i="2"/>
  <c r="AP103" i="2"/>
  <c r="AL103" i="2"/>
  <c r="BF103" i="2"/>
  <c r="AH103" i="2"/>
  <c r="AT103" i="2"/>
  <c r="BB103" i="2"/>
  <c r="AD103" i="2"/>
  <c r="T66" i="2"/>
  <c r="BJ66" i="2" s="1"/>
  <c r="BF66" i="2"/>
  <c r="T7" i="2"/>
  <c r="BR7" i="2" s="1"/>
  <c r="AD7" i="2"/>
  <c r="BB7" i="2"/>
  <c r="AT7" i="2"/>
  <c r="BN93" i="2"/>
  <c r="T22" i="2"/>
  <c r="AP22" i="2" s="1"/>
  <c r="BJ22" i="2"/>
  <c r="AH22" i="2"/>
  <c r="BN22" i="2"/>
  <c r="AT22" i="2"/>
  <c r="AH35" i="2"/>
  <c r="BR73" i="2"/>
  <c r="T78" i="2"/>
  <c r="AT78" i="2" s="1"/>
  <c r="AP78" i="2"/>
  <c r="BN78" i="2"/>
  <c r="AL78" i="2"/>
  <c r="BJ78" i="2"/>
  <c r="BJ35" i="2"/>
  <c r="AH88" i="2"/>
  <c r="BJ73" i="2"/>
  <c r="Z39" i="2"/>
  <c r="AL28" i="2"/>
  <c r="AL76" i="2"/>
  <c r="AD35" i="2"/>
  <c r="Z28" i="2"/>
  <c r="BF88" i="2"/>
  <c r="AH73" i="2"/>
  <c r="AT93" i="2"/>
  <c r="AH72" i="2"/>
  <c r="Z76" i="2"/>
  <c r="T62" i="2"/>
  <c r="AX62" i="2" s="1"/>
  <c r="AL62" i="2"/>
  <c r="BB62" i="2"/>
  <c r="AH62" i="2"/>
  <c r="BR62" i="2"/>
  <c r="BN62" i="2"/>
  <c r="BF62" i="2"/>
  <c r="BJ62" i="2"/>
  <c r="AP62" i="2"/>
  <c r="BV62" i="2"/>
  <c r="AD62" i="2"/>
  <c r="Z62" i="2"/>
  <c r="T82" i="2"/>
  <c r="BV82" i="2" s="1"/>
  <c r="BJ82" i="2"/>
  <c r="AH82" i="2"/>
  <c r="AL82" i="2"/>
  <c r="BF82" i="2"/>
  <c r="Z82" i="2"/>
  <c r="AD82" i="2"/>
  <c r="AT82" i="2"/>
  <c r="BB82" i="2"/>
  <c r="BR82" i="2"/>
  <c r="AP82" i="2"/>
  <c r="AX82" i="2"/>
  <c r="T20" i="2"/>
  <c r="BV20" i="2"/>
  <c r="BF20" i="2"/>
  <c r="BR20" i="2"/>
  <c r="BJ20" i="2"/>
  <c r="AD20" i="2"/>
  <c r="BB20" i="2"/>
  <c r="AX20" i="2"/>
  <c r="AT20" i="2"/>
  <c r="AL20" i="2"/>
  <c r="BN20" i="2"/>
  <c r="AP20" i="2"/>
  <c r="AH20" i="2"/>
  <c r="Z20" i="2"/>
  <c r="BN86" i="2"/>
  <c r="AL88" i="2"/>
  <c r="BB73" i="2"/>
  <c r="AP39" i="2"/>
  <c r="BR93" i="2"/>
  <c r="BR72" i="2"/>
  <c r="Z100" i="2"/>
  <c r="T45" i="2"/>
  <c r="BR45" i="2" s="1"/>
  <c r="AP45" i="2"/>
  <c r="AT45" i="2"/>
  <c r="AD45" i="2"/>
  <c r="BJ45" i="2"/>
  <c r="AL45" i="2"/>
  <c r="BB45" i="2"/>
  <c r="AX45" i="2"/>
  <c r="BV45" i="2"/>
  <c r="T37" i="2"/>
  <c r="AP37" i="2" s="1"/>
  <c r="BN37" i="2"/>
  <c r="BJ37" i="2"/>
  <c r="AL37" i="2"/>
  <c r="AD37" i="2"/>
  <c r="AX37" i="2"/>
  <c r="BV37" i="2"/>
  <c r="AH37" i="2"/>
  <c r="AT37" i="2"/>
  <c r="BR37" i="2"/>
  <c r="AL13" i="2"/>
  <c r="BN35" i="2"/>
  <c r="BF107" i="2"/>
  <c r="AT88" i="2"/>
  <c r="BN73" i="2"/>
  <c r="Z74" i="2"/>
  <c r="AH39" i="2"/>
  <c r="AX93" i="2"/>
  <c r="BV21" i="2"/>
  <c r="AL72" i="2"/>
  <c r="AH83" i="2"/>
  <c r="BB31" i="2"/>
  <c r="BB28" i="2"/>
  <c r="BJ99" i="2"/>
  <c r="AP63" i="2"/>
  <c r="BN76" i="2"/>
  <c r="BR100" i="2"/>
  <c r="T97" i="2"/>
  <c r="BV97" i="2" s="1"/>
  <c r="BF97" i="2"/>
  <c r="AP97" i="2"/>
  <c r="AH97" i="2"/>
  <c r="BJ97" i="2"/>
  <c r="AX97" i="2"/>
  <c r="AT97" i="2"/>
  <c r="BR97" i="2"/>
  <c r="BN97" i="2"/>
  <c r="BB97" i="2"/>
  <c r="AL97" i="2"/>
  <c r="Z97" i="2"/>
  <c r="Z35" i="2"/>
  <c r="AD69" i="2"/>
  <c r="BV13" i="2"/>
  <c r="Z86" i="2"/>
  <c r="BR35" i="2"/>
  <c r="T79" i="2"/>
  <c r="BJ79" i="2" s="1"/>
  <c r="AP79" i="2"/>
  <c r="AH79" i="2"/>
  <c r="AX79" i="2"/>
  <c r="AT79" i="2"/>
  <c r="BR79" i="2"/>
  <c r="BV79" i="2"/>
  <c r="AD79" i="2"/>
  <c r="Z79" i="2"/>
  <c r="AT33" i="2"/>
  <c r="BF18" i="2"/>
  <c r="Z107" i="2"/>
  <c r="BN88" i="2"/>
  <c r="AD73" i="2"/>
  <c r="BR44" i="2"/>
  <c r="AL74" i="2"/>
  <c r="BN70" i="2"/>
  <c r="BJ39" i="2"/>
  <c r="AP93" i="2"/>
  <c r="AX90" i="2"/>
  <c r="AL21" i="2"/>
  <c r="Z72" i="2"/>
  <c r="BF83" i="2"/>
  <c r="AP31" i="2"/>
  <c r="AH28" i="2"/>
  <c r="BJ80" i="2"/>
  <c r="AT99" i="2"/>
  <c r="AT63" i="2"/>
  <c r="BB76" i="2"/>
  <c r="BJ100" i="2"/>
  <c r="Z94" i="2"/>
  <c r="BB69" i="2"/>
  <c r="BF13" i="2"/>
  <c r="BV86" i="2"/>
  <c r="AX35" i="2"/>
  <c r="BB33" i="2"/>
  <c r="AP18" i="2"/>
  <c r="AP107" i="2"/>
  <c r="AX88" i="2"/>
  <c r="AP73" i="2"/>
  <c r="Z81" i="2"/>
  <c r="AL44" i="2"/>
  <c r="AX74" i="2"/>
  <c r="AL70" i="2"/>
  <c r="BF39" i="2"/>
  <c r="Z93" i="2"/>
  <c r="AD96" i="2"/>
  <c r="BN90" i="2"/>
  <c r="AD21" i="2"/>
  <c r="BJ72" i="2"/>
  <c r="AD83" i="2"/>
  <c r="BF87" i="2"/>
  <c r="BF31" i="2"/>
  <c r="AT28" i="2"/>
  <c r="BF89" i="2"/>
  <c r="Z80" i="2"/>
  <c r="AH99" i="2"/>
  <c r="BR63" i="2"/>
  <c r="AP76" i="2"/>
  <c r="BF100" i="2"/>
  <c r="T65" i="2"/>
  <c r="AD65" i="2" s="1"/>
  <c r="BJ65" i="2"/>
  <c r="AH65" i="2"/>
  <c r="AP65" i="2"/>
  <c r="BN65" i="2"/>
  <c r="BV65" i="2"/>
  <c r="AX65" i="2"/>
  <c r="AL65" i="2"/>
  <c r="T42" i="2"/>
  <c r="AD42" i="2" s="1"/>
  <c r="AT42" i="2"/>
  <c r="BN42" i="2"/>
  <c r="AX42" i="2"/>
  <c r="AL42" i="2"/>
  <c r="AP42" i="2"/>
  <c r="BB42" i="2"/>
  <c r="BV42" i="2"/>
  <c r="BJ42" i="2"/>
  <c r="BF42" i="2"/>
  <c r="BR42" i="2"/>
  <c r="Z42" i="2"/>
  <c r="T46" i="2"/>
  <c r="Z46" i="2" s="1"/>
  <c r="AD46" i="2"/>
  <c r="BR46" i="2"/>
  <c r="AX46" i="2"/>
  <c r="AL46" i="2"/>
  <c r="AH46" i="2"/>
  <c r="BF46" i="2"/>
  <c r="BB46" i="2"/>
  <c r="BJ46" i="2"/>
  <c r="BV46" i="2"/>
  <c r="AT46" i="2"/>
  <c r="AP46" i="2"/>
  <c r="T24" i="2"/>
  <c r="BR24" i="2"/>
  <c r="AT24" i="2"/>
  <c r="BB24" i="2"/>
  <c r="AL24" i="2"/>
  <c r="AX24" i="2"/>
  <c r="AP24" i="2"/>
  <c r="AH24" i="2"/>
  <c r="BJ24" i="2"/>
  <c r="AD24" i="2"/>
  <c r="BN24" i="2"/>
  <c r="BV24" i="2"/>
  <c r="BF24" i="2"/>
  <c r="Z24" i="2"/>
  <c r="T38" i="2"/>
  <c r="BR38" i="2" s="1"/>
  <c r="BN38" i="2"/>
  <c r="AH38" i="2"/>
  <c r="AX38" i="2"/>
  <c r="BF38" i="2"/>
  <c r="BB38" i="2"/>
  <c r="AD38" i="2"/>
  <c r="BV38" i="2"/>
  <c r="AP38" i="2"/>
  <c r="Z38" i="2"/>
  <c r="AD93" i="2"/>
  <c r="Z83" i="2"/>
  <c r="BF93" i="2"/>
  <c r="T8" i="2"/>
  <c r="AX8" i="2" s="1"/>
  <c r="AT8" i="2"/>
  <c r="BN8" i="2"/>
  <c r="BB8" i="2"/>
  <c r="AH8" i="2"/>
  <c r="BV8" i="2"/>
  <c r="BJ8" i="2"/>
  <c r="AL8" i="2"/>
  <c r="BF8" i="2"/>
  <c r="BR8" i="2"/>
  <c r="AD8" i="2"/>
  <c r="AP8" i="2"/>
  <c r="Z8" i="2"/>
  <c r="AP86" i="2"/>
  <c r="T68" i="2"/>
  <c r="BJ68" i="2" s="1"/>
  <c r="BN68" i="2"/>
  <c r="Z68" i="2"/>
  <c r="AL68" i="2"/>
  <c r="AX68" i="2"/>
  <c r="BB68" i="2"/>
  <c r="BR68" i="2"/>
  <c r="BV68" i="2"/>
  <c r="BF68" i="2"/>
  <c r="AH68" i="2"/>
  <c r="T40" i="2"/>
  <c r="AH40" i="2" s="1"/>
  <c r="AX40" i="2"/>
  <c r="T61" i="2"/>
  <c r="AL61" i="2" s="1"/>
  <c r="BN61" i="2"/>
  <c r="BV61" i="2"/>
  <c r="BF61" i="2"/>
  <c r="AT94" i="2"/>
  <c r="BN69" i="2"/>
  <c r="AH13" i="2"/>
  <c r="AT86" i="2"/>
  <c r="AP35" i="2"/>
  <c r="AH33" i="2"/>
  <c r="AD18" i="2"/>
  <c r="AD107" i="2"/>
  <c r="Z88" i="2"/>
  <c r="BV73" i="2"/>
  <c r="BV81" i="2"/>
  <c r="BN44" i="2"/>
  <c r="AD74" i="2"/>
  <c r="AX70" i="2"/>
  <c r="BB39" i="2"/>
  <c r="BB93" i="2"/>
  <c r="BB96" i="2"/>
  <c r="AP90" i="2"/>
  <c r="BR21" i="2"/>
  <c r="AD72" i="2"/>
  <c r="BJ83" i="2"/>
  <c r="BV87" i="2"/>
  <c r="AL31" i="2"/>
  <c r="AP28" i="2"/>
  <c r="Z89" i="2"/>
  <c r="BN80" i="2"/>
  <c r="BR99" i="2"/>
  <c r="AD63" i="2"/>
  <c r="BF76" i="2"/>
  <c r="BN100" i="2"/>
  <c r="T108" i="2"/>
  <c r="AX108" i="2" s="1"/>
  <c r="BB108" i="2"/>
  <c r="Z108" i="2"/>
  <c r="AH108" i="2"/>
  <c r="BN108" i="2"/>
  <c r="AT108" i="2"/>
  <c r="BJ108" i="2"/>
  <c r="BR108" i="2"/>
  <c r="T30" i="2"/>
  <c r="BJ30" i="2" s="1"/>
  <c r="BV30" i="2"/>
  <c r="BR30" i="2"/>
  <c r="BN30" i="2"/>
  <c r="AH30" i="2"/>
  <c r="AX30" i="2"/>
  <c r="AL30" i="2"/>
  <c r="BF30" i="2"/>
  <c r="AP30" i="2"/>
  <c r="BB30" i="2"/>
  <c r="AT30" i="2"/>
  <c r="Z30" i="2"/>
  <c r="AP83" i="2"/>
  <c r="T64" i="2"/>
  <c r="AT64" i="2" s="1"/>
  <c r="BV64" i="2"/>
  <c r="BR64" i="2"/>
  <c r="BB64" i="2"/>
  <c r="BN64" i="2"/>
  <c r="BJ64" i="2"/>
  <c r="AL64" i="2"/>
  <c r="AP64" i="2"/>
  <c r="AH64" i="2"/>
  <c r="Z64" i="2"/>
  <c r="T10" i="2"/>
  <c r="BV10" i="2" s="1"/>
  <c r="AL10" i="2"/>
  <c r="BN10" i="2"/>
  <c r="AX10" i="2"/>
  <c r="BF10" i="2"/>
  <c r="BJ10" i="2"/>
  <c r="AH10" i="2"/>
  <c r="BR10" i="2"/>
  <c r="BB10" i="2"/>
  <c r="AD10" i="2"/>
  <c r="AP10" i="2"/>
  <c r="AT10" i="2"/>
  <c r="Z10" i="2"/>
  <c r="O38" i="2"/>
  <c r="AX13" i="2"/>
  <c r="AT18" i="2"/>
  <c r="AP21" i="2"/>
  <c r="P30" i="2"/>
  <c r="O68" i="2"/>
  <c r="O46" i="2"/>
  <c r="P23" i="2"/>
  <c r="O50" i="2"/>
  <c r="O91" i="2"/>
  <c r="P31" i="2"/>
  <c r="O48" i="2"/>
  <c r="O47" i="2"/>
  <c r="U35" i="2"/>
  <c r="O61" i="2"/>
  <c r="O37" i="2"/>
  <c r="P8" i="2"/>
  <c r="R59" i="2"/>
  <c r="O62" i="2"/>
  <c r="P11" i="2"/>
  <c r="O59" i="2"/>
  <c r="O103" i="2"/>
  <c r="P7" i="2"/>
  <c r="O45" i="2"/>
  <c r="O49" i="2"/>
  <c r="O42" i="2"/>
  <c r="O97" i="2"/>
  <c r="P24" i="2"/>
  <c r="O43" i="2"/>
  <c r="O98" i="2"/>
  <c r="O41" i="2"/>
  <c r="P25" i="2"/>
  <c r="O66" i="2"/>
  <c r="P10" i="2"/>
  <c r="O64" i="2"/>
  <c r="P20" i="2"/>
  <c r="O40" i="2"/>
  <c r="O82" i="2"/>
  <c r="O78" i="2"/>
  <c r="O92" i="2"/>
  <c r="O108" i="2"/>
  <c r="P22" i="2"/>
  <c r="O67" i="2"/>
  <c r="O65" i="2"/>
  <c r="P25" i="8"/>
  <c r="P11" i="8"/>
  <c r="U50" i="8"/>
  <c r="U36" i="8"/>
  <c r="O62" i="8"/>
  <c r="O105" i="8"/>
  <c r="O88" i="8"/>
  <c r="O65" i="8"/>
  <c r="O95" i="8"/>
  <c r="O82" i="8"/>
  <c r="O58" i="8"/>
  <c r="O41" i="8"/>
  <c r="T106" i="8"/>
  <c r="T107" i="8" s="1"/>
  <c r="O75" i="8"/>
  <c r="O79" i="8"/>
  <c r="O76" i="8"/>
  <c r="O64" i="8"/>
  <c r="O59" i="8"/>
  <c r="O94" i="8"/>
  <c r="O61" i="8"/>
  <c r="O63" i="8"/>
  <c r="O56" i="8"/>
  <c r="P29" i="8"/>
  <c r="P23" i="8"/>
  <c r="P20" i="8"/>
  <c r="O43" i="8"/>
  <c r="P8" i="8"/>
  <c r="P22" i="8"/>
  <c r="P30" i="8"/>
  <c r="P10" i="8"/>
  <c r="P12" i="8"/>
  <c r="P31" i="8"/>
  <c r="O44" i="8"/>
  <c r="P6" i="8"/>
  <c r="P7" i="8"/>
  <c r="O49" i="8"/>
  <c r="O45" i="8"/>
  <c r="O38" i="8"/>
  <c r="O37" i="8"/>
  <c r="O42" i="8"/>
  <c r="O40" i="8"/>
  <c r="O50" i="8"/>
  <c r="P24" i="8"/>
  <c r="BJ55" i="2" l="1"/>
  <c r="BN55" i="2"/>
  <c r="AH85" i="2"/>
  <c r="AX64" i="2"/>
  <c r="BB61" i="2"/>
  <c r="AL40" i="2"/>
  <c r="AT68" i="2"/>
  <c r="BJ38" i="2"/>
  <c r="BN46" i="2"/>
  <c r="AD97" i="2"/>
  <c r="BB37" i="2"/>
  <c r="BN82" i="2"/>
  <c r="BR78" i="2"/>
  <c r="AD22" i="2"/>
  <c r="AD54" i="2" s="1"/>
  <c r="BF7" i="2"/>
  <c r="BF55" i="2" s="1"/>
  <c r="BV66" i="2"/>
  <c r="BJ25" i="2"/>
  <c r="BN91" i="2"/>
  <c r="AX98" i="2"/>
  <c r="BN85" i="2"/>
  <c r="AD47" i="2"/>
  <c r="AH48" i="2"/>
  <c r="AX61" i="2"/>
  <c r="AT65" i="2"/>
  <c r="BF79" i="2"/>
  <c r="Z45" i="2"/>
  <c r="AD78" i="2"/>
  <c r="AL22" i="2"/>
  <c r="BV7" i="2"/>
  <c r="BV55" i="2" s="1"/>
  <c r="AD66" i="2"/>
  <c r="Z91" i="2"/>
  <c r="BB98" i="2"/>
  <c r="AP85" i="2"/>
  <c r="AX47" i="2"/>
  <c r="BB67" i="2"/>
  <c r="AX92" i="2"/>
  <c r="AL48" i="2"/>
  <c r="Z29" i="2"/>
  <c r="BR54" i="2"/>
  <c r="AX54" i="2"/>
  <c r="Z47" i="2"/>
  <c r="AP66" i="2"/>
  <c r="AD85" i="2"/>
  <c r="BJ40" i="2"/>
  <c r="AT66" i="2"/>
  <c r="BR98" i="2"/>
  <c r="AH47" i="2"/>
  <c r="AD61" i="2"/>
  <c r="Z7" i="2"/>
  <c r="Z54" i="2" s="1"/>
  <c r="Z58" i="2" s="1"/>
  <c r="BF91" i="2"/>
  <c r="BJ47" i="2"/>
  <c r="AT61" i="2"/>
  <c r="Z22" i="2"/>
  <c r="BN7" i="2"/>
  <c r="BR66" i="2"/>
  <c r="BJ98" i="2"/>
  <c r="AL85" i="2"/>
  <c r="BF47" i="2"/>
  <c r="BR61" i="2"/>
  <c r="AP40" i="2"/>
  <c r="BF22" i="2"/>
  <c r="AH66" i="2"/>
  <c r="BR91" i="2"/>
  <c r="Z85" i="2"/>
  <c r="AL47" i="2"/>
  <c r="AL108" i="2"/>
  <c r="AP61" i="2"/>
  <c r="BF40" i="2"/>
  <c r="BB65" i="2"/>
  <c r="AX78" i="2"/>
  <c r="AP7" i="2"/>
  <c r="AP55" i="2" s="1"/>
  <c r="AH91" i="2"/>
  <c r="AP98" i="2"/>
  <c r="BR85" i="2"/>
  <c r="AT47" i="2"/>
  <c r="BN92" i="2"/>
  <c r="BJ48" i="2"/>
  <c r="BV54" i="2"/>
  <c r="BF108" i="2"/>
  <c r="AT40" i="2"/>
  <c r="BV108" i="2"/>
  <c r="BR40" i="2"/>
  <c r="AL38" i="2"/>
  <c r="Z65" i="2"/>
  <c r="BB79" i="2"/>
  <c r="BF78" i="2"/>
  <c r="BV22" i="2"/>
  <c r="AX7" i="2"/>
  <c r="AX55" i="2" s="1"/>
  <c r="Z66" i="2"/>
  <c r="AD91" i="2"/>
  <c r="BF98" i="2"/>
  <c r="AT85" i="2"/>
  <c r="BB47" i="2"/>
  <c r="AT92" i="2"/>
  <c r="BR48" i="2"/>
  <c r="AT29" i="2"/>
  <c r="AT55" i="2" s="1"/>
  <c r="U50" i="2"/>
  <c r="BF64" i="2"/>
  <c r="AD30" i="2"/>
  <c r="AD108" i="2"/>
  <c r="Z61" i="2"/>
  <c r="BV40" i="2"/>
  <c r="AP68" i="2"/>
  <c r="AT38" i="2"/>
  <c r="AH42" i="2"/>
  <c r="BR65" i="2"/>
  <c r="BN79" i="2"/>
  <c r="Z37" i="2"/>
  <c r="BF45" i="2"/>
  <c r="AT62" i="2"/>
  <c r="AH78" i="2"/>
  <c r="BR22" i="2"/>
  <c r="BR55" i="2" s="1"/>
  <c r="BJ7" i="2"/>
  <c r="BN66" i="2"/>
  <c r="BJ103" i="2"/>
  <c r="BB91" i="2"/>
  <c r="BN98" i="2"/>
  <c r="AX41" i="2"/>
  <c r="BV85" i="2"/>
  <c r="BN47" i="2"/>
  <c r="AX67" i="2"/>
  <c r="BV11" i="2"/>
  <c r="BR92" i="2"/>
  <c r="BV48" i="2"/>
  <c r="AP29" i="2"/>
  <c r="Z40" i="2"/>
  <c r="BV98" i="2"/>
  <c r="AP47" i="2"/>
  <c r="BF85" i="2"/>
  <c r="BB40" i="2"/>
  <c r="AL66" i="2"/>
  <c r="AT98" i="2"/>
  <c r="BJ85" i="2"/>
  <c r="AD40" i="2"/>
  <c r="Z78" i="2"/>
  <c r="AP91" i="2"/>
  <c r="BB78" i="2"/>
  <c r="AH7" i="2"/>
  <c r="AH54" i="2" s="1"/>
  <c r="AD98" i="2"/>
  <c r="BB22" i="2"/>
  <c r="BB55" i="2" s="1"/>
  <c r="BB66" i="2"/>
  <c r="T59" i="2"/>
  <c r="T109" i="2" s="1"/>
  <c r="T110" i="2" s="1"/>
  <c r="BJ59" i="2"/>
  <c r="AL59" i="2"/>
  <c r="AX59" i="2"/>
  <c r="AH59" i="2"/>
  <c r="BF59" i="2"/>
  <c r="BN59" i="2"/>
  <c r="Z59" i="2"/>
  <c r="AD59" i="2"/>
  <c r="BJ61" i="2"/>
  <c r="AD68" i="2"/>
  <c r="BN45" i="2"/>
  <c r="AD64" i="2"/>
  <c r="AP108" i="2"/>
  <c r="AH61" i="2"/>
  <c r="BN40" i="2"/>
  <c r="BF65" i="2"/>
  <c r="AL79" i="2"/>
  <c r="BF37" i="2"/>
  <c r="AH45" i="2"/>
  <c r="BV78" i="2"/>
  <c r="AX22" i="2"/>
  <c r="AL7" i="2"/>
  <c r="AL54" i="2" s="1"/>
  <c r="AX66" i="2"/>
  <c r="AT91" i="2"/>
  <c r="AL98" i="2"/>
  <c r="AX85" i="2"/>
  <c r="BV47" i="2"/>
  <c r="AH92" i="2"/>
  <c r="AD48" i="2"/>
  <c r="BF29" i="2"/>
  <c r="Z48" i="2"/>
  <c r="U53" i="8"/>
  <c r="H18" i="3" s="1"/>
  <c r="AL55" i="2" l="1"/>
  <c r="AL58" i="2" s="1"/>
  <c r="AX58" i="2"/>
  <c r="AH55" i="2"/>
  <c r="AH58" i="2" s="1"/>
  <c r="BR58" i="2"/>
  <c r="BV58" i="2"/>
  <c r="AD55" i="2"/>
  <c r="AD58" i="2" s="1"/>
  <c r="BN112" i="2"/>
  <c r="BN113" i="2"/>
  <c r="BR56" i="2"/>
  <c r="AP54" i="2"/>
  <c r="AP58" i="2" s="1"/>
  <c r="AT59" i="2"/>
  <c r="BV56" i="2"/>
  <c r="AH113" i="2"/>
  <c r="AH112" i="2"/>
  <c r="AL112" i="2"/>
  <c r="AL113" i="2"/>
  <c r="BR59" i="2"/>
  <c r="BV59" i="2"/>
  <c r="BB59" i="2"/>
  <c r="BJ54" i="2"/>
  <c r="BJ58" i="2" s="1"/>
  <c r="AD112" i="2"/>
  <c r="AD113" i="2"/>
  <c r="BJ113" i="2"/>
  <c r="BJ112" i="2"/>
  <c r="AP59" i="2"/>
  <c r="AX56" i="2"/>
  <c r="Z112" i="2"/>
  <c r="Z113" i="2"/>
  <c r="BF112" i="2"/>
  <c r="BF113" i="2"/>
  <c r="BF54" i="2"/>
  <c r="BF58" i="2" s="1"/>
  <c r="AT54" i="2"/>
  <c r="AT58" i="2" s="1"/>
  <c r="BN54" i="2"/>
  <c r="BN58" i="2" s="1"/>
  <c r="BB54" i="2"/>
  <c r="BB58" i="2" s="1"/>
  <c r="AX113" i="2"/>
  <c r="AX112" i="2"/>
  <c r="BU2" i="2"/>
  <c r="BT2" i="2"/>
  <c r="AH56" i="2" l="1"/>
  <c r="AD56" i="2"/>
  <c r="Z56" i="2"/>
  <c r="BJ56" i="2"/>
  <c r="BF56" i="2"/>
  <c r="AD116" i="2"/>
  <c r="AD114" i="2"/>
  <c r="BV112" i="2"/>
  <c r="BV113" i="2"/>
  <c r="AP113" i="2"/>
  <c r="AP112" i="2"/>
  <c r="AP56" i="2"/>
  <c r="BB56" i="2"/>
  <c r="BN116" i="2"/>
  <c r="BN114" i="2"/>
  <c r="BR113" i="2"/>
  <c r="BR112" i="2"/>
  <c r="AH116" i="2"/>
  <c r="AH114" i="2"/>
  <c r="BJ116" i="2"/>
  <c r="BJ114" i="2"/>
  <c r="AX116" i="2"/>
  <c r="AX114" i="2"/>
  <c r="BN56" i="2"/>
  <c r="AL116" i="2"/>
  <c r="AL114" i="2"/>
  <c r="AL56" i="2"/>
  <c r="AT113" i="2"/>
  <c r="AT112" i="2"/>
  <c r="BB112" i="2"/>
  <c r="BB113" i="2"/>
  <c r="AT56" i="2"/>
  <c r="BF116" i="2"/>
  <c r="BF114" i="2"/>
  <c r="Z116" i="2"/>
  <c r="Z114" i="2"/>
  <c r="H39" i="3"/>
  <c r="C14" i="4" s="1"/>
  <c r="H29" i="3"/>
  <c r="H35" i="3"/>
  <c r="H28" i="3"/>
  <c r="H30" i="3"/>
  <c r="H27" i="3"/>
  <c r="H33" i="3"/>
  <c r="H36" i="3"/>
  <c r="C8" i="4" s="1"/>
  <c r="H37" i="3"/>
  <c r="C10" i="4" s="1"/>
  <c r="H31" i="3"/>
  <c r="C13" i="4" s="1"/>
  <c r="H34" i="3"/>
  <c r="C5" i="4" s="1"/>
  <c r="H32" i="3"/>
  <c r="H38" i="3"/>
  <c r="C4" i="4" l="1"/>
  <c r="C3" i="4"/>
  <c r="C9" i="4"/>
  <c r="C7" i="4"/>
  <c r="C11" i="4"/>
  <c r="C12" i="4"/>
  <c r="C2" i="4"/>
  <c r="H17" i="3"/>
  <c r="BB116" i="2"/>
  <c r="BB114" i="2"/>
  <c r="AT116" i="2"/>
  <c r="AT114" i="2"/>
  <c r="AP116" i="2"/>
  <c r="AP114" i="2"/>
  <c r="BV116" i="2"/>
  <c r="BV114" i="2"/>
  <c r="BR114" i="2"/>
  <c r="BR116" i="2"/>
  <c r="C27" i="3"/>
  <c r="D27" i="3"/>
  <c r="E27" i="3"/>
  <c r="C30" i="3"/>
  <c r="D30" i="3"/>
  <c r="E30" i="3"/>
  <c r="C34" i="3"/>
  <c r="D34" i="3"/>
  <c r="E34" i="3"/>
  <c r="C35" i="3"/>
  <c r="D35" i="3"/>
  <c r="E35" i="3"/>
  <c r="C29" i="3"/>
  <c r="D29" i="3"/>
  <c r="E29" i="3"/>
  <c r="C36" i="3"/>
  <c r="D36" i="3"/>
  <c r="E36" i="3"/>
  <c r="C28" i="3"/>
  <c r="D28" i="3"/>
  <c r="E28" i="3"/>
  <c r="C37" i="3"/>
  <c r="D37" i="3"/>
  <c r="E37" i="3"/>
  <c r="B12" i="4" s="1"/>
  <c r="C33" i="3"/>
  <c r="D33" i="3"/>
  <c r="E33" i="3"/>
  <c r="C38" i="3"/>
  <c r="D38" i="3"/>
  <c r="E38" i="3"/>
  <c r="C31" i="3"/>
  <c r="D31" i="3"/>
  <c r="E31" i="3"/>
  <c r="C39" i="3"/>
  <c r="D39" i="3"/>
  <c r="E39" i="3"/>
  <c r="E32" i="3"/>
  <c r="D32" i="3"/>
  <c r="C32" i="3"/>
  <c r="B5" i="4" l="1"/>
  <c r="B14" i="4"/>
  <c r="A12" i="4"/>
  <c r="A6" i="4"/>
  <c r="A14" i="4"/>
  <c r="A5" i="4"/>
  <c r="A13" i="4"/>
  <c r="B13" i="4"/>
  <c r="A10" i="4"/>
  <c r="B9" i="4"/>
  <c r="A11" i="4"/>
  <c r="B11" i="4"/>
  <c r="B10" i="4"/>
  <c r="A9" i="4"/>
  <c r="A8" i="4"/>
  <c r="B4" i="4"/>
  <c r="B8" i="4"/>
  <c r="B2" i="4"/>
  <c r="A2" i="4"/>
  <c r="A4" i="4"/>
  <c r="B3" i="4"/>
  <c r="A3" i="4"/>
  <c r="B7" i="4"/>
  <c r="A7" i="4"/>
  <c r="B6" i="4"/>
  <c r="C6" i="4"/>
  <c r="G4" i="4" s="1"/>
  <c r="G3" i="4" l="1"/>
  <c r="G6" i="4"/>
  <c r="J35" i="3"/>
  <c r="J34" i="3"/>
  <c r="J30" i="3"/>
  <c r="J36" i="3"/>
  <c r="J28" i="3"/>
  <c r="J37" i="3"/>
  <c r="J31" i="3"/>
  <c r="J27" i="3"/>
  <c r="J33" i="3"/>
  <c r="J29" i="3"/>
  <c r="J38" i="3"/>
  <c r="J32" i="3"/>
  <c r="G7" i="4" l="1"/>
  <c r="G10" i="4" l="1"/>
  <c r="G5" i="4" l="1"/>
  <c r="C45" i="3"/>
  <c r="H10" i="3" l="1"/>
  <c r="I11" i="3" l="1"/>
  <c r="H11" i="3"/>
  <c r="G11" i="3"/>
  <c r="F11" i="3"/>
  <c r="E11" i="3"/>
  <c r="C11" i="3"/>
  <c r="B11" i="3"/>
  <c r="G9" i="4" l="1"/>
  <c r="D2" i="4" s="1"/>
  <c r="G37" i="3" l="1"/>
  <c r="D11" i="4"/>
  <c r="D12" i="4"/>
  <c r="D3" i="4"/>
  <c r="G27" i="3" s="1"/>
  <c r="D5" i="4"/>
  <c r="D4" i="4"/>
  <c r="G30" i="3" s="1"/>
  <c r="G36" i="3"/>
  <c r="D13" i="4"/>
  <c r="D14" i="4"/>
  <c r="G39" i="3" s="1"/>
  <c r="G28" i="3"/>
  <c r="G29" i="3"/>
  <c r="D6" i="4"/>
  <c r="G35" i="3" s="1"/>
  <c r="G34" i="3" l="1"/>
  <c r="G32" i="3"/>
  <c r="G31" i="3"/>
  <c r="G38" i="3"/>
  <c r="G3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Andres Sanchez Bogota</author>
  </authors>
  <commentList>
    <comment ref="C1" authorId="0" shapeId="0" xr:uid="{00000000-0006-0000-0300-000001000000}">
      <text>
        <r>
          <rPr>
            <b/>
            <sz val="9"/>
            <color indexed="81"/>
            <rFont val="Tahoma"/>
            <family val="2"/>
          </rPr>
          <t>David Andres Sanchez Bogota:</t>
        </r>
        <r>
          <rPr>
            <sz val="9"/>
            <color indexed="81"/>
            <rFont val="Tahoma"/>
            <family val="2"/>
          </rPr>
          <t xml:space="preserve">
DIGITAR VALOR PROPUESTA SI ESTA HABILITADA DE LO CONTRARIO DEJAR EN BLANCO
</t>
        </r>
      </text>
    </comment>
  </commentList>
</comments>
</file>

<file path=xl/sharedStrings.xml><?xml version="1.0" encoding="utf-8"?>
<sst xmlns="http://schemas.openxmlformats.org/spreadsheetml/2006/main" count="1342" uniqueCount="391">
  <si>
    <t>Position</t>
  </si>
  <si>
    <t xml:space="preserve">FECHA DE REFERENCIA </t>
  </si>
  <si>
    <t>TRM</t>
  </si>
  <si>
    <t>DIGITOS TRM</t>
  </si>
  <si>
    <t xml:space="preserve">FECHA DE EVALUACION </t>
  </si>
  <si>
    <t xml:space="preserve">METODO DE EVALUACIÓN </t>
  </si>
  <si>
    <t xml:space="preserve">PRESUPUESTO </t>
  </si>
  <si>
    <t xml:space="preserve">PROPUESTA </t>
  </si>
  <si>
    <t>NIT</t>
  </si>
  <si>
    <t>EMPRESA</t>
  </si>
  <si>
    <t>ESTADO</t>
  </si>
  <si>
    <t>PUNTAJE</t>
  </si>
  <si>
    <t xml:space="preserve">DAVID ANDRÉS SÁNCHEZ BOGOTÁ </t>
  </si>
  <si>
    <t xml:space="preserve">CONTRATISTA </t>
  </si>
  <si>
    <t>Valor unitario incluido IVA (Si aplica)</t>
  </si>
  <si>
    <t>Valor total incluido IVA (Si aplica)</t>
  </si>
  <si>
    <t>Valor unitario incluido IVA (Si aplica) (REDONDEADO</t>
  </si>
  <si>
    <t xml:space="preserve">VALIDACIÓN </t>
  </si>
  <si>
    <t>proveedor</t>
  </si>
  <si>
    <t>VALOR PROPUESTA LOTE 1</t>
  </si>
  <si>
    <t>REQUERIR</t>
  </si>
  <si>
    <t>CANTIDAD DE PROPUESTAS</t>
  </si>
  <si>
    <t>PROMEDIO</t>
  </si>
  <si>
    <t>DESVIACION ESTANDAR</t>
  </si>
  <si>
    <t>MEDIANA</t>
  </si>
  <si>
    <t>PRESUPUESTO OFICIAL</t>
  </si>
  <si>
    <t>PORCENTAJE</t>
  </si>
  <si>
    <t>MINIMO ACEPTABLE</t>
  </si>
  <si>
    <t xml:space="preserve">ACEPTADA </t>
  </si>
  <si>
    <t>NO HABILITADA</t>
  </si>
  <si>
    <t>VALOR PROPUESTA A</t>
  </si>
  <si>
    <t>TOTAL PROPUESTA</t>
  </si>
  <si>
    <t>RECHAZADA</t>
  </si>
  <si>
    <t xml:space="preserve">JUSTIFICACION </t>
  </si>
  <si>
    <t>MINIMO ACEPTABLE &lt; 5 proponentes</t>
  </si>
  <si>
    <t>PUNTAJE MÁXIMO</t>
  </si>
  <si>
    <t>FUNDESCO</t>
  </si>
  <si>
    <t>PUBLICIDAD</t>
  </si>
  <si>
    <t>HACIENDA EL REFUGIO</t>
  </si>
  <si>
    <t>PROMOCIONALES BORDADOS Y DOTACIONES</t>
  </si>
  <si>
    <t>ÉXITO</t>
  </si>
  <si>
    <t>Unidad</t>
  </si>
  <si>
    <t>SENI</t>
  </si>
  <si>
    <t>PANAMERICANA</t>
  </si>
  <si>
    <t>ALKOSTO</t>
  </si>
  <si>
    <t>FALABELLA</t>
  </si>
  <si>
    <t>HOMECENTER</t>
  </si>
  <si>
    <t>SUBTOTAL</t>
  </si>
  <si>
    <t>Consultores y Asesores TIC</t>
  </si>
  <si>
    <t xml:space="preserve"> STAR COP HUMANITY</t>
  </si>
  <si>
    <t>FUNDACION COLOMBIA UTIL</t>
  </si>
  <si>
    <t>OTRO ROLLO SOCIAL</t>
  </si>
  <si>
    <t>CONFECCION Y PUBLICIDAD DAVID</t>
  </si>
  <si>
    <t>EL CARMEN</t>
  </si>
  <si>
    <t>LA GARZA</t>
  </si>
  <si>
    <t>CIPE</t>
  </si>
  <si>
    <t>Sonido cabina de 400 a 500 watts</t>
  </si>
  <si>
    <t>Hoodie</t>
  </si>
  <si>
    <t>Eventos Castillo Imperial F.R.</t>
  </si>
  <si>
    <t>EVENTOS Y LOGISTICA HADOSH</t>
  </si>
  <si>
    <t>CALYPSO</t>
  </si>
  <si>
    <t>EXITO</t>
  </si>
  <si>
    <t>NO OFERTABLES</t>
  </si>
  <si>
    <t>DIFERENCIA DE LA MEDIA</t>
  </si>
  <si>
    <t>FDLT SAMC 339-2024</t>
  </si>
  <si>
    <t>Posición</t>
  </si>
  <si>
    <t>Proveedor</t>
  </si>
  <si>
    <t>Número de documento 900018217</t>
  </si>
  <si>
    <t>Número de documento 900270491</t>
  </si>
  <si>
    <t>CUN</t>
  </si>
  <si>
    <t>Número de documento 860401734</t>
  </si>
  <si>
    <t>FUNDACIÓN ALBERTO MERANI</t>
  </si>
  <si>
    <t>Número de documento 800055691</t>
  </si>
  <si>
    <t>INDUHOTEL S.A.S</t>
  </si>
  <si>
    <t>Número de documento 900300970</t>
  </si>
  <si>
    <t>Número de documento 901360556</t>
  </si>
  <si>
    <t>ADIFCOL</t>
  </si>
  <si>
    <t>Número de documento 900216251</t>
  </si>
  <si>
    <t>Número de documento 830133329</t>
  </si>
  <si>
    <t>Número de documento 830103750</t>
  </si>
  <si>
    <t>CIDOR SAS</t>
  </si>
  <si>
    <t>Número de documento 830144794</t>
  </si>
  <si>
    <t xml:space="preserve">CORSERVICOL </t>
  </si>
  <si>
    <t>Número de documento 900004535</t>
  </si>
  <si>
    <t>DOKUMA. CREATIVIDAD</t>
  </si>
  <si>
    <t>Número de documento 901189368</t>
  </si>
  <si>
    <t>BONGA BUSTAMANTE SAS</t>
  </si>
  <si>
    <t>Número de documento 800181439</t>
  </si>
  <si>
    <t>ESTUDIO DE MERCADO
OBJETO: “PRESTAR LOS SERVICIOS DE CAPACITACIÓN EN PARTICIPACIÓN CIUDADANA, FORMULACIÓN DE PROYECTOS COMUNITARIOS Y DOTACIÓN DE ELEMENTOS A GRUPOS, ORGANIZACIONES E INSTANCIAS DE PARTICIPACIÓN, DE LA LOCALIDAD DE TUNJUELITO EN EL MARCO DEL PROYECTO 2069”</t>
  </si>
  <si>
    <t>NOMBRE DEL PROYECTO 2069</t>
  </si>
  <si>
    <t>NO.</t>
  </si>
  <si>
    <t>ITEM</t>
  </si>
  <si>
    <t>DETALLE CONCEPTO</t>
  </si>
  <si>
    <t>Unidad de
Medida</t>
  </si>
  <si>
    <t>Cot. 01
IVA Incluido</t>
  </si>
  <si>
    <t>Empresa Cotizante 01</t>
  </si>
  <si>
    <t>Cot. 02
IVA Incluido</t>
  </si>
  <si>
    <t>Empresa Cotizante 02</t>
  </si>
  <si>
    <t>Cot. 03
IVA Incluido</t>
  </si>
  <si>
    <t>Empresa Cotizante 03</t>
  </si>
  <si>
    <t>Cot. 04
IVA Incluido</t>
  </si>
  <si>
    <t>Empresa Cotizante 04</t>
  </si>
  <si>
    <t>No. de
Cotizaciones</t>
  </si>
  <si>
    <t xml:space="preserve">MEDIANA </t>
  </si>
  <si>
    <t xml:space="preserve">DESVIACIÓN ESTANDAR </t>
  </si>
  <si>
    <t>PORCENTAJE DESVIACION</t>
  </si>
  <si>
    <t xml:space="preserve">VALOR PROMEDIO UNITARIO 
IVA INCLUIDO 
</t>
  </si>
  <si>
    <t>VALOR UNITARIO 
IVA INCLUIDO 
(VIGENCIA 2024)
(REDONDEADO AL MÚLTIPLO DE 50 MÁS CERCANO SUPERIOR)</t>
  </si>
  <si>
    <t>CANTIDAD</t>
  </si>
  <si>
    <t>VALOR TOTAL CON IVA</t>
  </si>
  <si>
    <t>Componente 1. Presupuestos participativos - Proceso de formación para la participación  Expedición agroecológica en tren por la Sabana de Bogotá</t>
  </si>
  <si>
    <t>CHAQUETA SIN ACOLCHAR TIPO ROMPEVIENTOS</t>
  </si>
  <si>
    <t xml:space="preserve">Tejido de resistencia al frío y el viento 100% poliéster y ultraligeros; Zona frontal con pro-tección contra el viento, zona de espalda tejido micromesh o rejilla para una correcta transpira-ción. Debe de proteger el cuello; Cremallera que no se enganche y que tenga un buen tirador para poder abrirlo, quitarlo y ponerlo en marcha con o sin guantes; Bolsillos traseros y también acceso fácil a los bolsillos del maillot o chaqueta; Deta-lles reflectantes o colores brillantes y llamativos para ser visibles tallas para adultos, con logotipos de la Alcaldía y del colectivo </t>
  </si>
  <si>
    <t xml:space="preserve">Unidad </t>
  </si>
  <si>
    <t>ZOOM</t>
  </si>
  <si>
    <t>SOMBRERO SAFARI</t>
  </si>
  <si>
    <t>Sombrero safari protección sol, cuello solapa pesca, deportivo, en material de dril, talla única estandar, con logos del colectivo de la Alcaldía.</t>
  </si>
  <si>
    <t>UNIDAD</t>
  </si>
  <si>
    <t>NEO BRAND S.A.S</t>
  </si>
  <si>
    <t xml:space="preserve">SOMBRILLA PLEGABLE </t>
  </si>
  <si>
    <t xml:space="preserve">Sombrilla automática de mango de lujo 10 varillas, tamaño mediano, tela anti-fluido, con filtro UV, sublimada con logos del comité y de la Alcaldía, en dos de sus caras, color a definición de acuerdo a la solicitud del Fondo de Desarrollo Local. </t>
  </si>
  <si>
    <t xml:space="preserve">COMPONENTE 1 ACTIVIDAD 2 SEMINARIOS EN VEEDURIA CIUDADANA (ACTIVIDAD 2) DOS SEMINARIOS DE 3 HORAS </t>
  </si>
  <si>
    <t xml:space="preserve">BOLIGRAFOS PERSONALIZADOS </t>
  </si>
  <si>
    <t>Boligrafos personalizados con el logo de la Alcaldía y del colectivo, retractil y con resaltador en la cabeza del bolígrafo, en plástico, de tinta negra</t>
  </si>
  <si>
    <t xml:space="preserve">Planeador mensual </t>
  </si>
  <si>
    <t>Planeador-Agenda: 
Con Pastas en madera MDF impresa de alta calidad.
Hojas de Papel de caña de azúcar o papel reciclable
Tamaño de la hoja approximado:  9.3 cm x 21.6 cm
Dimensiones aproximadas: 22 cm x 11 cm x 2.5 c
Con separa de hojas que tengan informaciòn sobre el proyecto.</t>
  </si>
  <si>
    <t xml:space="preserve">BOLSA EN TELA RESISTENTE </t>
  </si>
  <si>
    <t>Bolsa en tela impermeable o antifluido sublimada de tamaño de 40cm x 35 cm, con logos de la Alcaldía y del colectivo</t>
  </si>
  <si>
    <t>NEOBRAND</t>
  </si>
  <si>
    <t>Refrigerio tipo 2</t>
  </si>
  <si>
    <t>Un sólido: Un pastel de pollo o un pastel gloria, jugo o avena en caja, fruta (manzana, pera, durazno, banano, mandarina, o ciruela) y dulce de chocolate Que cumpla con las normas de Bioseguridad - Empacado </t>
  </si>
  <si>
    <t>Hacienda el refugio</t>
  </si>
  <si>
    <t>Componente 1.  Recurso humano</t>
  </si>
  <si>
    <t xml:space="preserve">Coordinador </t>
  </si>
  <si>
    <t>Título Profesional en ciencias sociales, economía, administración pública, profesional en psicología o profesionales que pertenezcan al NBC equivalente según lo establecido por el SNIES.</t>
  </si>
  <si>
    <t>Docente  capacitador</t>
  </si>
  <si>
    <t xml:space="preserve">Profesional en ciencia sociales o humanas, ciencias políticas, sociología, antropología, administración pública, historia o profesionales de las áreas de ciencias sociales que pertenezcan al NBC y según lo establecido por el SNIES </t>
  </si>
  <si>
    <t> PAUTA PUBLICITARIA </t>
  </si>
  <si>
    <t>DISEÑO, GRABACION Y PUBLICACION DE UNA CUÑA RADIAL DE 30 SEGUNDOS, CON 20 EMISIONES A CONVENIR; EL GUION SERA REALIZADO POR EL AREA DE PRENSA DE ALCALDIA LOCAL</t>
  </si>
  <si>
    <t>MI BOSA ESTEREO</t>
  </si>
  <si>
    <t>Componente 1. Presupuestos participativos - Proceso de formación para la participación  ciudadana  "Expedición agroecológica en tren por la Sabana de Bogotá"</t>
  </si>
  <si>
    <t>PENDON VERTICAL TAMAÑO DE  90x1 40m</t>
  </si>
  <si>
    <t>Pendón vertical: impresión en Lona Banner policromía 13 onzas impreso a full color tamaño de 90x140m con estructura en araña (diseño estregado por el área de prensa de la Alcaldía Local)</t>
  </si>
  <si>
    <t>Diploma </t>
  </si>
  <si>
    <t>Certidficación: Diploma y/o certificado: entrega de diploma y/o certificados nivel básico en papel opalina de 240 gr, tintas 4x0, tamaño carta según diseño. </t>
  </si>
  <si>
    <t>Camiseta </t>
  </si>
  <si>
    <t>Camiseta en algodón con logos sublimados de la alcaldía y del colectivo </t>
  </si>
  <si>
    <t>Cartulinas </t>
  </si>
  <si>
    <t>cartulinas en octavos x 10 un</t>
  </si>
  <si>
    <t>ALVAREZ RAMOS ARVEY</t>
  </si>
  <si>
    <t>Caja de Marcadores x 10 </t>
  </si>
  <si>
    <t xml:space="preserve">Caja de marcadores de diferentes colores permanentes </t>
  </si>
  <si>
    <t>papeleria editoria zapata</t>
  </si>
  <si>
    <t>DISTRIBUCIONES LUK S DU S.A.S</t>
  </si>
  <si>
    <t>Caja de colores x 12 </t>
  </si>
  <si>
    <t>12 lápices de color, punta más gruesa de 4 mm, lápices de cuerpo redondo, colores variados </t>
  </si>
  <si>
    <t>INVERSIONES ZB</t>
  </si>
  <si>
    <t>MARIN PAPELERIA</t>
  </si>
  <si>
    <t xml:space="preserve">Salida agroecológica por tren por la Sábana de Bogotá </t>
  </si>
  <si>
    <t>Salida en tren de la sabana </t>
  </si>
  <si>
    <t>Pasaje por persona adulta en tren por la sabana, desde la estación de gran estación hasta zipaquirá ida y vuelta</t>
  </si>
  <si>
    <t>Turistren</t>
  </si>
  <si>
    <t>Desayunos en el tren tipo1 </t>
  </si>
  <si>
    <t>Tamal, pan y gaseosa</t>
  </si>
  <si>
    <t>Almuerzos en zipaquirá  tipo 1 </t>
  </si>
  <si>
    <t>Almuerzo típico de Zipaquirá, platos especiales  parrillada: pechuga, chatas, costillas de cerdo, ensalda, jugo y postre </t>
  </si>
  <si>
    <t xml:space="preserve">Refrigerios en el tren tipo 1 </t>
  </si>
  <si>
    <t>Mantecada y jugo</t>
  </si>
  <si>
    <t>TRANSPORTE DENTRO CIUDAD BOGOTA (BUS) de 20 a 25 km por recorrido</t>
  </si>
  <si>
    <t>Alquiler de un bus con capacidad de 40 pasajeros, capacidad de carga en bodega, en perfectas condiciones técnicas con documentación completamente al día Modelo Mínimo 2015 (SOAT, Revisión Técnico-Mecánica, Tarjeta de Propiedad, Copia de revisión de ultimo Mantenimiento) para transporte, punto de partida localidad de Tunjuelito con recorrido dentro de la ciudad de Bogotá, distrito Capital (Incluye ida y regreso al sitio de origen al finalizar el evento tanto de las personas como de sus productos)</t>
  </si>
  <si>
    <t>TRANSPORTE EN MUNICIPIOS A 100 KM DE DISTANCIA DE BOGOTA</t>
  </si>
  <si>
    <t>Transporte de la estacion de tren de Zipaquira hasta la mina de sal de Zipaquira ida y vuelta por persona 1.7 kilometros</t>
  </si>
  <si>
    <t>TURISTREN</t>
  </si>
  <si>
    <t>CASTILLO IMPERIAL</t>
  </si>
  <si>
    <t>POLIZA DE ACCIDENTES</t>
  </si>
  <si>
    <t>"Póliza por un día (debe cubrir toda clase de accidentes) Póliza de Responsabilidad Civil Extracontractual para beneficiarios de cualquier proyecto (Niños, Niñas, Adultos, Adultos Mayores) a cargo del contratista y que los cubra de cualquier eventualidad que se presente por 1 día   una Jornada</t>
  </si>
  <si>
    <t>sura</t>
  </si>
  <si>
    <t>seguros del estado</t>
  </si>
  <si>
    <t>Entrada a la catedral de Sal de Zipaquirá </t>
  </si>
  <si>
    <t xml:space="preserve">Incluye la entrada a la Catedral de sal d e Zipaquira y el trasnporte desde la parada del tren en Zipaquirá hasta la Catedral de sal d e Zipaquira y viceversa. </t>
  </si>
  <si>
    <t>catedral de sal de zipaquira</t>
  </si>
  <si>
    <t xml:space="preserve">CHAQUETA ACOLCHADA LIGERA </t>
  </si>
  <si>
    <t>Chaqueta acolchada ligera, en material adidas antifluido impermeable, con forro malla pool al interior de la chaqueta, con dos bolsillos laterales, de color azul rey con capota con el logo del comite de Libertad Religioso y de la Alcaldía. (como es el logos, sublimadao o bordado, y acomodar logos de acuerdo con el manual de imagen)</t>
  </si>
  <si>
    <t>ZOOM PUBLICIDAD</t>
  </si>
  <si>
    <t>PENDON VERTICAL TAMAÑO DE  90x1 40m</t>
  </si>
  <si>
    <t xml:space="preserve">Pendón vertical: pendón enrrollable o pendón roll up
Impresión: Impresión digital en plóter full color, Alta resolución
Material: Base RollUp en aluminio + Banner 13 oz. (Tela PVC ).
(diseño estregado por el área de prensa de la Alcaldía Local)
</t>
  </si>
  <si>
    <t xml:space="preserve">Millar de FOLLETOS </t>
  </si>
  <si>
    <t>Folleto plegable a 3 cuerpos refilado, impresión a full color, material en propalcote esmaltado, plastificado, tamaño carta 21,59 x27,94 cm (por millar (mil unidades)
Diseños pór parte de la oficina de prensa</t>
  </si>
  <si>
    <t>PAQUETE POR MIL</t>
  </si>
  <si>
    <t xml:space="preserve">MILLAR DE MARCALIBROS O SEPARADORES </t>
  </si>
  <si>
    <t>Marcalibro o separador de tamaño 8 cm x 2cm, impresión a full color, por dos caras, matertial en propalcote de 300gr</t>
  </si>
  <si>
    <t>Marcalibro o separador de tamaño 5,5cm x 14,5cm, impresión a full color, por dos caras, matertial en propalcote de 300gr</t>
  </si>
  <si>
    <t>AGENDA ARGOLLADA</t>
  </si>
  <si>
    <t>Agenda argollada de medidas 21cmx14cm, con las 3 primeras impresas con fotografías de la organización, losgos y una reseña de la política pública de libertad religiosa, pasta dura y de 100 hojas C/U (Reseña, generalizar)</t>
  </si>
  <si>
    <t xml:space="preserve">Boligrafos personalizados con el logo de la Alcaldía y del comité de libertad religiosa, retractil y con resaltador en la cabeza del bolígrafo </t>
  </si>
  <si>
    <t xml:space="preserve">PINES DE SOLAPA </t>
  </si>
  <si>
    <t>Pines de solapa redondos de 20 mm borde dorado, con logo del comité de libertad religiosa y logos de la Alcaldía</t>
  </si>
  <si>
    <t>RESMA DE PAPEL</t>
  </si>
  <si>
    <t>Resma membreteada tamaño carta, con los logos del Comité de Libertad Religiosa y logos de la Alcaldia</t>
  </si>
  <si>
    <t>DESING PUBLICIDAD</t>
  </si>
  <si>
    <t>CARPETAS CORPORATIVAS</t>
  </si>
  <si>
    <t>Carpetas corporativas tamaño carta, impresas a full color, papel propalcote 300gr, impresa 4x4 las caras, laminada</t>
  </si>
  <si>
    <t xml:space="preserve">ESCARAPELAS </t>
  </si>
  <si>
    <t>Escaraperla tipo periodista con cinta marcada con el logo del Comité de libertad religiosa y logos de la Alcaldía,  fundas en acetato alto calibre, cintas estampadas a 1tinta y full color</t>
  </si>
  <si>
    <t xml:space="preserve">CARNETS CORPORATIVOS </t>
  </si>
  <si>
    <t>Carnets corporativos para empresas  impresos en PVC con tintas UV LED, con porta-escarapela y un yoyo o cinta</t>
  </si>
  <si>
    <t xml:space="preserve">SOBRE DE INVITACIÓN </t>
  </si>
  <si>
    <t>Sobres de invitación de tamaño 18cm x 13,5 cm membretiados con los logos de la Alcadía y del comité de libertad religiosa</t>
  </si>
  <si>
    <t>INVITACIONES</t>
  </si>
  <si>
    <t>Invitaciones de 9,5 cm x 9,5cm membretiados con los logos de la Alcaldía y del Comité de Libertad Religiosa.</t>
  </si>
  <si>
    <t xml:space="preserve">Bolsa de monto agotable, dotación a organizaciones, instancias de participacion y mesas </t>
  </si>
  <si>
    <t>El monto disponible para esta bolsa es de  $26.223.071 y los ítems que componen dicha bolsa, pueden ser ofertados en la pestaña de este documento denominada INSUMOS DE LAS BOLSAS</t>
  </si>
  <si>
    <t xml:space="preserve">Nota1 : El oferente NO podra ofrecer un valor diferente al establecido en el valor total de cada una de las bolsas. Recuerde que puede ofertar sobre el precio unitario de los insumos que contienen la bolsa, pero no sobre el valor total de la misma; y que los valores de los ITEMS 8 y 9  fueron tomados de la tabla de honorarios de la Secretaría de gobierno / resolución número 0001 DE 2024 
Para obtener un mayor beneficio para la comunidad con los recursos disponibles para el presente proceso, el contrato se adjudicará por el valor total del presupuesto oficial estimado, al proponente que resulte adjudicatario, por ello la diferencia que resulte del valor de la Propuesta Económica del proponente adjudicatario Vs. El valor del presupuesto Oficial será redistribuida por la entidad, en una mayor cantidad de bienes y/o servicios a suministrar en los bienes y/o servicios del proyecto, teniendo en cuenta los valores unitarios ofrecidos en la oferta del proponente ganador, tales bienes y/o servicios a proveer se determinarán en el comité de seguimiento técnico. 
Nota 2: La Propuesta económica no debe presentar centavos, por tanto, el proponente deberá aproximarla al peso, ya sea por exceso si es mayor a 0.51 centavos o por defectos si es menor o igual a 0.51 centavos.
Nota 3: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Nota 4: Se evaluará la propuesta de menor valor total con incluido IVA (Si aplica) . Tenga en cuenta de no sobrepasar los precios unitarios promedio conforme a los valores de referencia del Estudio de Marcado en ninguno de sus ítems so pena de rechazo. 
Nota 5: Se rechazara la oferta cuando los calculos no correspondan, dado que esto modifica el valor del ìtem en su totalidad evidenciando una propuesta  que no corresponde a la realidad, por ende no se puede evaluar objetivamente. Igualmente en caso de no presentar el anexo de oferta economica se Rechazará.
Nota 6: El proponente debera presentar la propuesta economica por unidad, es decir, se cotizará una (1) unidad de cada item solicitado con sus respectivos precios, toda vez que el contrato se adjudicará al proponente que oferte el menor valor producto de la sumatoria unitaria de todos y cada  uno de los ítems y/o elementos requeridos por el Fondo de Desarrollo Local de Tunjuelito. </t>
  </si>
  <si>
    <t>CHAQUETA DOBLE FAZ</t>
  </si>
  <si>
    <t>Chaqueta unisex, en material antifluido impermeable, doble faz, con dos bolsillos laterales, de colores, con capota con el logos de la agrupación y de la Alcaldía.</t>
  </si>
  <si>
    <t>Grabadora de voz</t>
  </si>
  <si>
    <t>Grabadora de voz (de periodista)
Con monitor de grabación (pantalla)
4 GB de almacenamiento, con posibilidad de ser expandible. 
Con capaciadd de grabar en formato MP3. 
Con altavoz para escuchar las grabaciones y puerto para conectividad USB. </t>
  </si>
  <si>
    <t>M&amp;C TECHNOLOGY</t>
  </si>
  <si>
    <t>MEGASTORE</t>
  </si>
  <si>
    <t>CDPRONTO</t>
  </si>
  <si>
    <t xml:space="preserve">MORRAL </t>
  </si>
  <si>
    <t>Morral para adultos con medidas de 30 cm de ancho, 42 cm de alto y 12 cm de profundidad, elaborados en lona y forrados, estampado o sublimado según manual de imagen y diseño de la Alcaldía de la mejor tela</t>
  </si>
  <si>
    <t xml:space="preserve">AGENDAS CON PROGRAMADOR </t>
  </si>
  <si>
    <t>AGENDA CON PLANEADOR DIARIO, EN PASTA DURA, DE 100 HOJAS (tamaño carta)</t>
  </si>
  <si>
    <t>Caja de esferos de colores surtidos x 12</t>
  </si>
  <si>
    <t>Boligrafos Negro con mina 0.7 mm y  con tapa. Punta Coreana de 0.7 mm.  Tinta gel de secado inmediato</t>
  </si>
  <si>
    <t>DISFENIX</t>
  </si>
  <si>
    <t>LUKS DU</t>
  </si>
  <si>
    <r>
      <rPr>
        <sz val="11"/>
        <color rgb="FF000000"/>
        <rFont val="Calibri"/>
        <family val="2"/>
        <scheme val="minor"/>
      </rPr>
      <t>Buzo capota “hoodie”, unisex, con un bolsillo grande en la zona delantera inferior, 100% algodón perchado Con tres (3) logos institucionales 2 atrás tamaño bolsillo y uno (1) adelante tamaño carta con frase alusiva al proyecto, el diseño de los logos será entregado por la oficina de prensa.</t>
    </r>
    <r>
      <rPr>
        <sz val="11"/>
        <color rgb="FFFF0000"/>
        <rFont val="Calibri"/>
        <family val="2"/>
        <scheme val="minor"/>
      </rPr>
      <t xml:space="preserve"> </t>
    </r>
    <r>
      <rPr>
        <sz val="11"/>
        <color rgb="FF000000"/>
        <rFont val="Calibri"/>
        <family val="2"/>
        <scheme val="minor"/>
      </rPr>
      <t xml:space="preserve">Tamaños desed la s, hasta la xl </t>
    </r>
  </si>
  <si>
    <t>MGR</t>
  </si>
  <si>
    <t>CAMISETA TIPO POLO</t>
  </si>
  <si>
    <t>Camiseta tipo polo de 220gr, manga corta, cuello reforzado 100% algodón o del material principal y pechera reforzada, 1 logo pequeños en pecho bordado de tamaño 8 cm x 8 cm “Alcaldía Mayor de Bogotá”, y 1 logo grande de 30 cm x 12 cm en la espalda bordado “Alcaldía de Bogotá”</t>
  </si>
  <si>
    <t>Camisetas Sublimadas</t>
  </si>
  <si>
    <t>Camisetas cuello redondo en algodón, manga corta, estampadas  frente y espalda. Tres tintas. Talla: de la S a la XL. </t>
  </si>
  <si>
    <t>SUDADERA DEPORTIVA</t>
  </si>
  <si>
    <t>Sudadera: En tela impermeable 100% forrada en malla, chaqueta con cremallera de 75 cm en nylon, dos (2) bolsillos laterales con cremallera en nylon, un (1) bolsillo interno, tres (3) logotipos bordados, al frente dos (2) tamaño bolsillo y en la espalda un (1) logotipo bordado rectangular, tamaño carta; pantalón forrado en malla, pretina con caucho, cordón de 3 cm, dos (2) bolsillos laterales con cremallera en nylon, bota recta, un (1) logotipo bordado tamaño bolsillo (sudaderas Sublimadas)</t>
  </si>
  <si>
    <t>MICROFONO</t>
  </si>
  <si>
    <r>
      <rPr>
        <sz val="11"/>
        <color rgb="FF000000"/>
        <rFont val="Calibri"/>
        <family val="2"/>
        <scheme val="minor"/>
      </rPr>
      <t>MIC INHALAMBRICO
TIPO	
Dinámico (bobina móvil)
PATRÓN POLAR	
Cardioide
RESPUESTA DE FRECUENCIA	
50 a 15, 000 Hz
IMPEDANCIA DE SALIDA	
300 Ω
SENSIBILIDAD	
a 1 kHz, voltaje con circuito abierto –56, 0 dBV/Pa (1, 6 mV</t>
    </r>
    <r>
      <rPr>
        <sz val="11"/>
        <color rgb="FFFF0000"/>
        <rFont val="Calibri"/>
        <family val="2"/>
        <scheme val="minor"/>
      </rPr>
      <t>)</t>
    </r>
  </si>
  <si>
    <t xml:space="preserve">EL IMPERIO ELECTRONICO </t>
  </si>
  <si>
    <t>SONIDOS EFECTOS Y COMPONENTES</t>
  </si>
  <si>
    <t xml:space="preserve">SOUND CITY </t>
  </si>
  <si>
    <t>Microfono Tipo Boom (para podcast)</t>
  </si>
  <si>
    <r>
      <rPr>
        <b/>
        <sz val="12"/>
        <color rgb="FF000000"/>
        <rFont val="Calibri"/>
        <family val="2"/>
        <scheme val="minor"/>
      </rPr>
      <t>Salidas:</t>
    </r>
    <r>
      <rPr>
        <sz val="12"/>
        <color rgb="FF000000"/>
        <rFont val="Calibri"/>
        <family val="2"/>
        <scheme val="minor"/>
      </rPr>
      <t xml:space="preserve"> USB-C y XLR
</t>
    </r>
    <r>
      <rPr>
        <b/>
        <sz val="12"/>
        <color rgb="FF000000"/>
        <rFont val="Calibri"/>
        <family val="2"/>
        <scheme val="minor"/>
      </rPr>
      <t>Transductor:</t>
    </r>
    <r>
      <rPr>
        <sz val="12"/>
        <color rgb="FF000000"/>
        <rFont val="Calibri"/>
        <family val="2"/>
        <scheme val="minor"/>
      </rPr>
      <t xml:space="preserve"> Dinamico
</t>
    </r>
    <r>
      <rPr>
        <b/>
        <sz val="12"/>
        <color rgb="FF000000"/>
        <rFont val="Calibri"/>
        <family val="2"/>
        <scheme val="minor"/>
      </rPr>
      <t>Sensibilidad:</t>
    </r>
    <r>
      <rPr>
        <sz val="12"/>
        <color rgb="FF000000"/>
        <rFont val="Calibri"/>
        <family val="2"/>
        <scheme val="minor"/>
      </rPr>
      <t xml:space="preserve"> -59dB, -41dB, -31dB
</t>
    </r>
    <r>
      <rPr>
        <b/>
        <sz val="12"/>
        <color rgb="FF000000"/>
        <rFont val="Calibri"/>
        <family val="2"/>
        <scheme val="minor"/>
      </rPr>
      <t xml:space="preserve">Filtro: </t>
    </r>
    <r>
      <rPr>
        <sz val="12"/>
        <color rgb="FF000000"/>
        <rFont val="Calibri"/>
        <family val="2"/>
        <scheme val="minor"/>
      </rPr>
      <t xml:space="preserve">Anti pop
</t>
    </r>
    <r>
      <rPr>
        <b/>
        <sz val="12"/>
        <color rgb="FF000000"/>
        <rFont val="Calibri"/>
        <family val="2"/>
        <scheme val="minor"/>
      </rPr>
      <t xml:space="preserve">Soporte: </t>
    </r>
    <r>
      <rPr>
        <sz val="12"/>
        <color rgb="FF000000"/>
        <rFont val="Calibri"/>
        <family val="2"/>
        <scheme val="minor"/>
      </rPr>
      <t>Brazo modular de mesa o colgante</t>
    </r>
  </si>
  <si>
    <t xml:space="preserve">SOUND CITY NM </t>
  </si>
  <si>
    <t xml:space="preserve">"MCROFONO INALAMBRICO : de solapa con sistema VHF y circuito de retroalimentación efectiva con sistema de supresión de ruido </t>
  </si>
  <si>
    <t>K-TRONIX</t>
  </si>
  <si>
    <t>TIENDA DEL MUSICO</t>
  </si>
  <si>
    <t>Microfono inalambricos</t>
  </si>
  <si>
    <t>UHF - Alcance de 100 mts</t>
  </si>
  <si>
    <t>Disco Duro</t>
  </si>
  <si>
    <t>Disco duro SSD 1 tera portatiil</t>
  </si>
  <si>
    <t>Extensión de cinco (5) metros</t>
  </si>
  <si>
    <t>Extensión electrica industrial 5 metros de longitud de calibre 12 o 14</t>
  </si>
  <si>
    <t>ELECTRONICA CONTINENTAL</t>
  </si>
  <si>
    <t>Extensión de tres (3) metros</t>
  </si>
  <si>
    <t>extensión electrica industrial 3 metros de longitud de calibre 12 o 14</t>
  </si>
  <si>
    <t>Woofer de 15” con potencia de 12,000 WPMPO (300WRMS)- Salida de línea para conectar más bafles en cascada- Bluetooth para reproducción inalámbrica-Reproductor MP3 por USB o microSD</t>
  </si>
  <si>
    <t>ELECTRONICA AMERICANA</t>
  </si>
  <si>
    <t>EL IMPERIO ELECTRONICO</t>
  </si>
  <si>
    <t>BLAIR AUDIO</t>
  </si>
  <si>
    <t>Sonido cabina de potencia 130 W</t>
  </si>
  <si>
    <t>Cabina de sonido de potencia 130 W RMS mínimo con su respectivo cable de poder, cables de audio y base trípode</t>
  </si>
  <si>
    <t>AFICHES MEDIO PLIEGO</t>
  </si>
  <si>
    <t>AFICHES MEDIO PLIEGO IMPRESOS EN PROPALCOTE 115 grm 4x0 tintas </t>
  </si>
  <si>
    <t>Carpa 4*4</t>
  </si>
  <si>
    <t xml:space="preserve">El Toldo 4*4 con Paredes y Ventanas Ficha Técnica:
• Tipo de producto: Toldo con Paredes y Ventanas.
• Mecanismo de apertura: Manual, tipo araña o acordeón.
• Material: Lona OXFORD 600D impermeable y protección UV.
• Estructura: Acero reforzado con tratamiento anticorrosivo.
• Dimensiones: 4M*4M, altura ajustable hasta 2.10 metros, pico central de 3.21 metros.
• Tubos: 3x3 cm con 0.8 mm de grosor.
• Paredes: Plástico transparente, 1.47cm de alto.
• Sistema de fijación de paredes: Velcro.
</t>
  </si>
  <si>
    <t>MUEBLES LISS</t>
  </si>
  <si>
    <t>CARPAR Y TAPIZAR</t>
  </si>
  <si>
    <t xml:space="preserve">Proyector </t>
  </si>
  <si>
    <t>Tenologia de Visualizacion
LCD
Uso
Hogar
Brillo
3000 Lumens
Resolucion Imagen
WXGA
Tamaño Proyeccion
300 Pulgadas</t>
  </si>
  <si>
    <t>AUDIOVISUALES DE COLOMBIA</t>
  </si>
  <si>
    <t>tela para el proyector</t>
  </si>
  <si>
    <t>Telon Manual Para Proyeccion  Video Beam 1.80 M X 1.80 M</t>
  </si>
  <si>
    <t>BASES Y SOPORTES TV LTDA</t>
  </si>
  <si>
    <t>Tapete tipo cesped</t>
  </si>
  <si>
    <t>Tapete Pasto Sintetico Cesped Grama Espesor 25 Mm ( 1 METRO)</t>
  </si>
  <si>
    <t>JOSE GENIR MARTINEZ</t>
  </si>
  <si>
    <t>ABC DE LOS MUEBLES METALICOS</t>
  </si>
  <si>
    <t>Impresora Laser</t>
  </si>
  <si>
    <t xml:space="preserve">Impresora multifuncional, impresión a láser, con inyección de tinta, Conexión Con Cable  
WiFi, Puerto LAN/Ethernet  
Puerto USB </t>
  </si>
  <si>
    <t>Estabilizador de voltaje</t>
  </si>
  <si>
    <t xml:space="preserve"> Estabilizador de Voltaje 8 Salidas tipo NEMA 5-15R Ÿ Regulación automática de bajo y alto voltaje.
2 Puertos de carga USB 2,1A Máx.
Protección de red Internet/ADSL, Filtro de línea, Supresor de picos.
Protección de sobrecarga y cortocircuito por interruptor de rearme.
Indicadores visuales de funcionamiento
Caja plástica anti-inflamable.
Fácil instalación - Sistema de fijación en pared.
Ideales para hogares, negocios u oficinas que requieran proteger y dar larga vida útil a sus equipos eléctricos.</t>
  </si>
  <si>
    <t>SPEED LOGIC</t>
  </si>
  <si>
    <t xml:space="preserve">Gorro tipo safari </t>
  </si>
  <si>
    <t>con logos a solictud de la Alcadía</t>
  </si>
  <si>
    <t>Colores x 12</t>
  </si>
  <si>
    <t xml:space="preserve">12 lápices de color, punta más gruesa de 4 mm, lápices de cuerpo redondo, colores variados </t>
  </si>
  <si>
    <t>Kit de papeleria 1</t>
  </si>
  <si>
    <t>carpetas de archivo A-Z y de presentacion perforadora y engrapadora industrial y guillotina, sacagranchos</t>
  </si>
  <si>
    <t>Kit de papeleria 2</t>
  </si>
  <si>
    <t>Incluye:
- 1 Block hojas blancas
- 1 Block papel iris
- 1 Borrador de nata
- 1 Lápiz de escritura mina negra
- 1 tajalápiz
- 1 resaltador desechable
- 1 cinta transparente 1/2" (12 X 20)</t>
  </si>
  <si>
    <t>Lapices x 12</t>
  </si>
  <si>
    <t>caja de lápices mina Nº2 x 12  Lápices hexagonales 12 unidades. Caja de 12 Lápices cuerpo triangular para agarre ergonómico minas de 4.00mm de diámetro alto</t>
  </si>
  <si>
    <t xml:space="preserve">Silla tipo puff </t>
  </si>
  <si>
    <t>Silla tipo puff con material antifluidos
Relleno en Poliestireno
Capacidad (resistencia - carga máxima)
Hasta 70 Kg aproximadamente</t>
  </si>
  <si>
    <t>JM KATHERINE CASALLAS</t>
  </si>
  <si>
    <t>EXHIMUEBLES</t>
  </si>
  <si>
    <t>agendas con programador</t>
  </si>
  <si>
    <t>(la agenda debe ser de tamaño carta, tener logo de la instancia o organización en pasta y hojas, pasta dura, hoja de presentacion para datos de identificacion,  por lo menos 500 hojas para escribir dividida en anotaciones, puntos clave o idea central y compromisos o conclusiones (como cuaderno de campo), zona de calendario con programador diario de los años 2024,2025,2026 y 2027, cinta de posisionamiento en la agenda, liga elastica de cierre y en papel reciclado cuadriculado y con esfero interno)</t>
  </si>
  <si>
    <t xml:space="preserve">NEO BRAND S.A.S </t>
  </si>
  <si>
    <t>Mezclador Mix de 8 canales</t>
  </si>
  <si>
    <t>Consola Todo en uno para podcats
8 faders para controlar los niveles de audio
4 entradas de micrófono XLR de alta calidad
Reproducción instantánea de jingles
Grabación directa a la tarjeta microSD™ o al ordenador a través de USB</t>
  </si>
  <si>
    <t>EL IMPERIO ELECTRONICO JR S.AS</t>
  </si>
  <si>
    <t xml:space="preserve">SONIDOS EFECTOS Y COMPONENTES </t>
  </si>
  <si>
    <t>MUSIC HEAD STORE</t>
  </si>
  <si>
    <t xml:space="preserve">Caja de Marcadores permanente </t>
  </si>
  <si>
    <t xml:space="preserve">cajas de variados colores permanentes x 12 </t>
  </si>
  <si>
    <t>caja de Marcadores borrables</t>
  </si>
  <si>
    <t xml:space="preserve">cajas PARA TABLERO variados colores x12 </t>
  </si>
  <si>
    <t>LUK S DU</t>
  </si>
  <si>
    <t xml:space="preserve"> PORTATIL</t>
  </si>
  <si>
    <t xml:space="preserve"> tarjeta grafica y resolucion  Procesador: i7 i9 i12 minimo 12a generacion - RAM: 32 a 64 GB MEMORIA: SSD 1TB Resolucion 1080p a 4k</t>
  </si>
  <si>
    <t>MESA PLASTICA</t>
  </si>
  <si>
    <t>Mesa Plastica Peletizada Desarmable Cuadrada</t>
  </si>
  <si>
    <t>BRYSNA S.A.S</t>
  </si>
  <si>
    <t>LUCENA S.A.S</t>
  </si>
  <si>
    <t>MUEBLES ESCOLARES LUCENA S.A.S</t>
  </si>
  <si>
    <t>sillas platicas</t>
  </si>
  <si>
    <t>Silla Plastica Con Brazo Para Adulto Ligera Apilable Color Blanco</t>
  </si>
  <si>
    <t>cables HDMI</t>
  </si>
  <si>
    <t>Cable Platinum HDMI 4K</t>
  </si>
  <si>
    <t>RESMAS DE PAPEL</t>
  </si>
  <si>
    <t>carta y oficio en papel reciclado</t>
  </si>
  <si>
    <t>MEGAFONO</t>
  </si>
  <si>
    <t>Megafono Perifoneo Recargable 6 Pulgad 25w Microfono Bocina</t>
  </si>
  <si>
    <t>SENNET</t>
  </si>
  <si>
    <t>PLANTA ELECTRICA</t>
  </si>
  <si>
    <t>Estación de energía portable 300w/256Wh</t>
  </si>
  <si>
    <t>BIOSOLAR ENERGY S.A.S</t>
  </si>
  <si>
    <t>ECOPOWER</t>
  </si>
  <si>
    <t>EBAY</t>
  </si>
  <si>
    <t>BOTILITO</t>
  </si>
  <si>
    <t xml:space="preserve">termo metalico (para caliente y frio) con medidor de temperatura con logos de la organización y de la Alcaldía </t>
  </si>
  <si>
    <t>usb</t>
  </si>
  <si>
    <t>DE 128GB de alta velocidad METALICAS RESISTENTES A GOLPES</t>
  </si>
  <si>
    <t>PAPELOGRAFO</t>
  </si>
  <si>
    <t>Tablero Acrílico Liso (1.23×80cm) + Papelografo + Trípode</t>
  </si>
  <si>
    <t>COMERCIAL PAPELERA 24 HORAS</t>
  </si>
  <si>
    <t>PUNTERO LASER</t>
  </si>
  <si>
    <t>Puntero Laser Presentador Power Point Ergonomico Usb/ Pc/mac</t>
  </si>
  <si>
    <t>COMPULAGO</t>
  </si>
  <si>
    <t xml:space="preserve">AMPLIFICADOR </t>
  </si>
  <si>
    <t>010g Amplificador Para instrumentos 10w Color
Amplificador combo.
Tiene 1 canal.
Potencia de salida 10 W.
Tipo de conector de entrada: Jack 1/4".
Tipo de conector de salida: Jack 1/8".
Pesa 3.8 kg.
Dimensiones: 27.94 cm de alto x 260 mm de ancho x 14.6 cm de profundidad.</t>
  </si>
  <si>
    <t>INVERMUSIC GE S.A.S</t>
  </si>
  <si>
    <t xml:space="preserve">MUSICAL CEDAR </t>
  </si>
  <si>
    <t>THE MUSIC SITE</t>
  </si>
  <si>
    <t>POP MAN</t>
  </si>
  <si>
    <t>doble cara personal para publicidad en banner  Pop Man Doble Cara Portapendon</t>
  </si>
  <si>
    <t>TOTAL</t>
  </si>
  <si>
    <t>ACEPTADAS</t>
  </si>
  <si>
    <t>OBSERVACIONES:
1. Se rechaza propoente  13. BONGA BUSTAMANTE  por incurrir en causal de rechazo 25. Cuando la propuesta esté incompleta por no incluir alguno de los documentos exigidos en este pliego de condiciones o cuando contengan defectos no subsanables generadores de rechazo, todo lo cual según lo dispuesto en este pliego 
de condiciones y en armonía con lo previsto en el parágrafo 1 del artículo 5º de la Ley 1150 de 2007. Esto por cuanto no se diligenció completo formato Bolsa " y "14. Cuando se presenten propuestas parciales o incompletas.
2. Se rechaza proponente 7. ADIFICOL por causal  21. Cuando los oferentes incluyan condicionamientos diferentes o las actividades ofrecidas no se ajusten a todas y cada una de las actividades, condiciones y especificaciones técnicas descritas en el presente pliego de condiciones, al ofertar un valor diferente al esgablecido para los items 8 y 9
3. Se rechaza proponente 11. CORSERVICOL al incurrir en causal 14. Cuando se presenten propuestas parciales o incompletas., esto para el item 10, al no estar diligenciado.
Se rechaza proponente 9. Fundación Colombia Util al incurrir en causal de rechazo "Cuando el valor de los precios unitarios ofertados supere el valor promedio de los precios unitarios indicados en el estudio de mercado y/o el estudio del Sector realizado por el Fondo." Esto para el item 34</t>
  </si>
  <si>
    <t>OBJETO: PRESTAR LOS SERVICIOS DE CAPACITACIÓN EN PARTICIPACIÓN CIUDADANA, FORMULACIÓN DE PROYECTOS COMUNITARIOS Y DOTACIÓN DE ELEMENTOS A GRUPOS, ORGANIZACIONES E INSTANCIAS DE PARTICIPACIÓN, DE LA LOCALIDAD DE TUNJUELITO EN EL MARCO DEL PROYECTO 2069”</t>
  </si>
  <si>
    <t xml:space="preserve">MEDIA GEOMETRICA CON PRESUPUESTO </t>
  </si>
  <si>
    <t>MEDIA GEOMETRICA</t>
  </si>
  <si>
    <t>PPTO 1</t>
  </si>
  <si>
    <t>PPTO 2</t>
  </si>
  <si>
    <t>PPTO 3</t>
  </si>
  <si>
    <t>FONDO DE DESARROLLO LOCAL DE TUNJUELITO</t>
  </si>
  <si>
    <t>PROCESO DE LICITACIÒN PÙBLICA 
No. FDLT-SAMC-339-2024 (120804)</t>
  </si>
  <si>
    <t xml:space="preserve"> INFORME CONSOLIDADO VERIFICACIÓN  DE REQUISITOS HABILITANTES</t>
  </si>
  <si>
    <t>OBJETO:“ “PRESTAR LOS SERVICIOS DE CAPACITACIÓN EN PARTICIPACIÓN CIUDADANA, FORMULACIÓN DE PROYECTOS COMUNITARIOS Y DOTACIÓN DE ELEMENTOS A GRUPOS, ORGANIZACIONES E INSTANCIAS DE PARTICIPACIÓN, DE LA LOCALIDAD DE TUNJUELITO EN EL MARCO DEL PROYECTO 2069”</t>
  </si>
  <si>
    <t>PROPONENTE (NOMBRE DE LA EMPRESA )</t>
  </si>
  <si>
    <t>CAPACIDAD JURÍDICA</t>
  </si>
  <si>
    <t>CAPACIDAD FINANCIERA</t>
  </si>
  <si>
    <t xml:space="preserve">CAPACIDAD ORGANIZACIONAL </t>
  </si>
  <si>
    <t>EXPERIENCIA              CUMPLE NO / CUMPLE</t>
  </si>
  <si>
    <t>BUENAS PRACTICAS AMBIENTALES/ REQUISITOS HABILITANTES CUMPLE/NO CUMPLE</t>
  </si>
  <si>
    <t>CUMPLIMIENTO REQUISITOS TÉCNICO REQUISITOS HABILITANTES CUMPLE/NO CUMPLE</t>
  </si>
  <si>
    <t>HABILITADO/NO HABILITADO</t>
  </si>
  <si>
    <t>FUNDACIÓN OTRO ROLLO SOCIAL</t>
  </si>
  <si>
    <t>CUMPLE</t>
  </si>
  <si>
    <t>HABILITADO</t>
  </si>
  <si>
    <t>CIDOR CONULTING ALLIANCE SAS</t>
  </si>
  <si>
    <t>NO CUMPLE</t>
  </si>
  <si>
    <t xml:space="preserve">NO HABILITADO </t>
  </si>
  <si>
    <t>FUNDACIÓN STAR COP HUMANITY</t>
  </si>
  <si>
    <t>CORSERVICOL</t>
  </si>
  <si>
    <t>Consultores y Asesores TIC SAS</t>
  </si>
  <si>
    <t xml:space="preserve">HABILITADO </t>
  </si>
  <si>
    <t>CORPORACIÓN UNIFICADA NACIONAL DE EDUCACIÓN SUPERIOR CUN</t>
  </si>
  <si>
    <t xml:space="preserve"> HABILITADO </t>
  </si>
  <si>
    <t>FUNDACIÓN COLOMBIA ÚTIL</t>
  </si>
  <si>
    <t xml:space="preserve"> CUMPLE</t>
  </si>
  <si>
    <t>INDUHOTEL SAS</t>
  </si>
  <si>
    <t>ASOCIACIÒN PARA EL DESARROLLO INTEGRAL DE LA FAMILIA COLOMBIANA - ADIFCOL</t>
  </si>
  <si>
    <t>FUNDACIÓN INTERNACIONAL DE PEDAGOGÍA CONCEPTUAL ALBERTO MERANI</t>
  </si>
  <si>
    <t xml:space="preserve">DOKUMA </t>
  </si>
  <si>
    <t>MIEMBROS DEL COMITÉ EVALUADOR:</t>
  </si>
  <si>
    <t>ZAIDE NATALIE BURGOS</t>
  </si>
  <si>
    <t>PROFESIONAL DE APOYO FDLT</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</si>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</sst>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 ;\-#,##0.00\ "/>
    <numFmt numFmtId="166" formatCode="_-[$$-409]* #,##0_ ;_-[$$-409]* \-#,##0\ ;_-[$$-409]* &quot;-&quot;??_ ;_-@_ "/>
    <numFmt numFmtId="167" formatCode="_ &quot;$&quot;\ * #,##0_ ;_ &quot;$&quot;\ * \-#,##0_ ;_ &quot;$&quot;\ * &quot;-&quot;_ ;_ @_ "/>
    <numFmt numFmtId="168" formatCode="&quot;$&quot;\ #,##0.00;[Red]&quot;$&quot;\ \-#,##0.00"/>
    <numFmt numFmtId="169" formatCode="_-* #,##0.00\ &quot;Pts&quot;_-;\-* #,##0.00\ &quot;Pts&quot;_-;_-* &quot;-&quot;??\ &quot;Pts&quot;_-;_-@_-"/>
    <numFmt numFmtId="170" formatCode="_(&quot;$&quot;\ * #,##0_);_(&quot;$&quot;\ * \(#,##0\);_(&quot;$&quot;\ * &quot;-&quot;??_);_(@_)"/>
    <numFmt numFmtId="171" formatCode="_-* #,##0.00\ &quot;€&quot;_-;\-* #,##0.00\ &quot;€&quot;_-;_-* &quot;-&quot;??\ &quot;€&quot;_-;_-@_-"/>
    <numFmt numFmtId="172" formatCode="_-&quot;$&quot;\ * #,##0_-;\-&quot;$&quot;\ * #,##0_-;_-&quot;$&quot;\ * &quot;-&quot;??_-;_-@"/>
    <numFmt numFmtId="173" formatCode="_-&quot;$&quot;* #,##0.00_-;\-&quot;$&quot;* #,##0.00_-;_-&quot;$&quot;* &quot;-&quot;??_-;_-@_-"/>
    <numFmt numFmtId="174" formatCode="_-[$$-240A]\ * #,##0_-;\-[$$-240A]\ * #,##0_-;_-[$$-240A]\ * &quot;-&quot;??_-;_-@_-"/>
    <numFmt numFmtId="175" formatCode="_-[$$-409]* #,##0.00_ ;_-[$$-409]* \-#,##0.00\ ;_-[$$-409]* &quot;-&quot;??_ ;_-@_ "/>
    <numFmt numFmtId="176" formatCode="_-&quot;$&quot;* #,##0_-;\-&quot;$&quot;* #,##0_-;_-&quot;$&quot;* &quot;-&quot;??_-;_-@_-"/>
    <numFmt numFmtId="177" formatCode="[$$-240A]\ #,##0"/>
    <numFmt numFmtId="178" formatCode="&quot;$ &quot;#,##0"/>
  </numFmts>
  <fonts count="69">
    <font>
      <sz val="11"/>
      <color theme="1"/>
      <name val="Calibri"/>
      <family val="2"/>
      <scheme val="minor"/>
    </font>
    <font>
      <sz val="11"/>
      <color theme="1"/>
      <name val="Calibri"/>
      <family val="2"/>
    </font>
    <font>
      <b/>
      <sz val="26"/>
      <color theme="1"/>
      <name val="Arial Narrow"/>
      <family val="2"/>
    </font>
    <font>
      <sz val="11"/>
      <color theme="1"/>
      <name val="Arial Narrow"/>
      <family val="2"/>
    </font>
    <font>
      <sz val="11"/>
      <color theme="0"/>
      <name val="Arial Narrow"/>
      <family val="2"/>
    </font>
    <font>
      <b/>
      <sz val="20"/>
      <color theme="1"/>
      <name val="Arial Narrow"/>
      <family val="2"/>
    </font>
    <font>
      <b/>
      <sz val="14"/>
      <color theme="0"/>
      <name val="Arial Narrow"/>
      <family val="2"/>
    </font>
    <font>
      <sz val="14"/>
      <color theme="1"/>
      <name val="Arial Narrow"/>
      <family val="2"/>
    </font>
    <font>
      <b/>
      <sz val="14"/>
      <color theme="1"/>
      <name val="Arial Narrow"/>
      <family val="2"/>
    </font>
    <font>
      <b/>
      <sz val="11"/>
      <color theme="1"/>
      <name val="Arial Narrow"/>
      <family val="2"/>
    </font>
    <font>
      <sz val="11"/>
      <color theme="1"/>
      <name val="Calibri"/>
      <family val="2"/>
      <scheme val="minor"/>
    </font>
    <font>
      <b/>
      <sz val="10"/>
      <color theme="0"/>
      <name val="Arial"/>
      <family val="2"/>
    </font>
    <font>
      <sz val="10"/>
      <name val="Arial"/>
      <family val="2"/>
    </font>
    <font>
      <b/>
      <u/>
      <sz val="10"/>
      <name val="Arial"/>
      <family val="2"/>
    </font>
    <font>
      <b/>
      <sz val="9"/>
      <color indexed="81"/>
      <name val="Tahoma"/>
      <family val="2"/>
    </font>
    <font>
      <sz val="9"/>
      <color indexed="81"/>
      <name val="Tahoma"/>
      <family val="2"/>
    </font>
    <font>
      <b/>
      <sz val="12"/>
      <color theme="1"/>
      <name val="Arial Narrow"/>
      <family val="2"/>
    </font>
    <font>
      <sz val="11"/>
      <color rgb="FFFF0000"/>
      <name val="Calibri"/>
      <family val="2"/>
      <scheme val="minor"/>
    </font>
    <font>
      <sz val="10"/>
      <color theme="1"/>
      <name val="Arial1"/>
      <family val="2"/>
    </font>
    <font>
      <sz val="11"/>
      <color rgb="FFFF0000"/>
      <name val="Arial Narrow"/>
      <family val="2"/>
    </font>
    <font>
      <u/>
      <sz val="11"/>
      <color theme="10"/>
      <name val="Calibri"/>
      <family val="2"/>
      <scheme val="minor"/>
    </font>
    <font>
      <sz val="11"/>
      <name val="Calibri"/>
      <family val="2"/>
      <scheme val="minor"/>
    </font>
    <font>
      <sz val="16"/>
      <color theme="0"/>
      <name val="Arial Narrow"/>
      <family val="2"/>
    </font>
    <font>
      <b/>
      <sz val="14"/>
      <color rgb="FFF2F2F2"/>
      <name val="Calibri"/>
      <family val="2"/>
      <scheme val="minor"/>
    </font>
    <font>
      <b/>
      <sz val="10"/>
      <color rgb="FFF2F2F2"/>
      <name val="Calibri"/>
      <family val="2"/>
      <scheme val="minor"/>
    </font>
    <font>
      <sz val="12"/>
      <name val="Calibri"/>
      <family val="2"/>
      <scheme val="minor"/>
    </font>
    <font>
      <b/>
      <sz val="12"/>
      <name val="Calibri"/>
      <family val="2"/>
      <scheme val="minor"/>
    </font>
    <font>
      <sz val="14"/>
      <name val="Calibri"/>
      <family val="2"/>
      <scheme val="minor"/>
    </font>
    <font>
      <b/>
      <sz val="12"/>
      <color rgb="FF000000"/>
      <name val="Garamond"/>
      <family val="1"/>
    </font>
    <font>
      <sz val="11"/>
      <name val="Garamond"/>
      <family val="1"/>
    </font>
    <font>
      <sz val="14"/>
      <color theme="1"/>
      <name val="Calibri"/>
      <family val="2"/>
      <scheme val="minor"/>
    </font>
    <font>
      <sz val="11"/>
      <color theme="0"/>
      <name val="Calibri"/>
      <family val="2"/>
      <scheme val="minor"/>
    </font>
    <font>
      <sz val="18"/>
      <name val="Arial Narrow"/>
      <family val="2"/>
    </font>
    <font>
      <sz val="8"/>
      <name val="Calibri"/>
      <family val="2"/>
      <scheme val="minor"/>
    </font>
    <font>
      <sz val="10"/>
      <color rgb="FF000000"/>
      <name val="Calibri"/>
      <family val="2"/>
      <scheme val="minor"/>
    </font>
    <font>
      <b/>
      <sz val="11"/>
      <name val="Garamond"/>
      <family val="1"/>
    </font>
    <font>
      <b/>
      <i/>
      <sz val="11"/>
      <color rgb="FF000000"/>
      <name val="Garamond"/>
      <family val="1"/>
    </font>
    <font>
      <b/>
      <sz val="11"/>
      <color rgb="FF000000"/>
      <name val="Garamond"/>
      <family val="1"/>
    </font>
    <font>
      <b/>
      <sz val="11"/>
      <color theme="1"/>
      <name val="Calibri"/>
      <family val="2"/>
      <scheme val="minor"/>
    </font>
    <font>
      <b/>
      <sz val="14"/>
      <color theme="0"/>
      <name val="Calibri"/>
      <family val="2"/>
      <scheme val="minor"/>
    </font>
    <font>
      <b/>
      <sz val="11"/>
      <color rgb="FFF2F2F2"/>
      <name val="Calibri"/>
      <family val="2"/>
      <scheme val="minor"/>
    </font>
    <font>
      <b/>
      <sz val="10"/>
      <color rgb="FF222222"/>
      <name val="Calibri"/>
      <family val="2"/>
      <scheme val="minor"/>
    </font>
    <font>
      <sz val="11"/>
      <color rgb="FF000000"/>
      <name val="Calibri"/>
      <family val="2"/>
      <scheme val="minor"/>
    </font>
    <font>
      <sz val="10"/>
      <color theme="1"/>
      <name val="Arial"/>
      <family val="2"/>
    </font>
    <font>
      <sz val="12"/>
      <color rgb="FF000000"/>
      <name val="Calibri"/>
      <family val="2"/>
      <scheme val="minor"/>
    </font>
    <font>
      <sz val="12"/>
      <color rgb="FF222222"/>
      <name val="Calibri"/>
      <family val="2"/>
      <scheme val="minor"/>
    </font>
    <font>
      <sz val="12"/>
      <name val="Arial"/>
      <family val="2"/>
    </font>
    <font>
      <b/>
      <sz val="11"/>
      <color rgb="FF000000"/>
      <name val="Calibri"/>
      <family val="2"/>
      <scheme val="minor"/>
    </font>
    <font>
      <sz val="12"/>
      <name val="Calibri"/>
      <family val="2"/>
    </font>
    <font>
      <sz val="12"/>
      <color theme="1"/>
      <name val="Calibri"/>
      <family val="2"/>
      <scheme val="minor"/>
    </font>
    <font>
      <sz val="12"/>
      <color rgb="FF000000"/>
      <name val="Calibri"/>
      <family val="2"/>
    </font>
    <font>
      <sz val="12"/>
      <name val="Arial"/>
      <family val="2"/>
      <charset val="1"/>
    </font>
    <font>
      <sz val="11"/>
      <color rgb="FF000000"/>
      <name val="Arial"/>
      <family val="2"/>
      <charset val="1"/>
    </font>
    <font>
      <sz val="11"/>
      <color rgb="FF242424"/>
      <name val="Calibri"/>
      <family val="2"/>
    </font>
    <font>
      <b/>
      <sz val="11"/>
      <name val="Calibri"/>
      <family val="2"/>
      <scheme val="minor"/>
    </font>
    <font>
      <b/>
      <sz val="10"/>
      <color rgb="FF000000"/>
      <name val="Garamond"/>
      <family val="1"/>
    </font>
    <font>
      <b/>
      <sz val="12"/>
      <color rgb="FF000000"/>
      <name val="Calibri"/>
      <family val="2"/>
      <scheme val="minor"/>
    </font>
    <font>
      <sz val="12"/>
      <color rgb="FF000000"/>
      <name val="Arial"/>
      <family val="2"/>
      <charset val="1"/>
    </font>
    <font>
      <sz val="11"/>
      <color rgb="FF000000"/>
      <name val="Calibri"/>
      <family val="2"/>
    </font>
    <font>
      <u/>
      <sz val="10"/>
      <color theme="10"/>
      <name val="Calibri"/>
      <family val="2"/>
      <scheme val="minor"/>
    </font>
    <font>
      <b/>
      <sz val="18"/>
      <color rgb="FFFF0000"/>
      <name val="Calibri"/>
      <family val="2"/>
      <scheme val="minor"/>
    </font>
    <font>
      <b/>
      <sz val="10"/>
      <name val="Arial"/>
      <family val="2"/>
    </font>
    <font>
      <b/>
      <sz val="11"/>
      <color theme="1"/>
      <name val="Arial"/>
      <family val="2"/>
    </font>
    <font>
      <sz val="11"/>
      <name val="Calibri"/>
      <family val="2"/>
    </font>
    <font>
      <b/>
      <sz val="8"/>
      <color theme="1"/>
      <name val="Arial"/>
      <family val="2"/>
    </font>
    <font>
      <sz val="11"/>
      <color theme="1"/>
      <name val="Arial"/>
      <family val="2"/>
    </font>
    <font>
      <sz val="11"/>
      <color rgb="FF000000"/>
      <name val="Arial"/>
      <family val="2"/>
    </font>
    <font>
      <sz val="11"/>
      <color rgb="FFFF0000"/>
      <name val="Arial"/>
      <family val="2"/>
    </font>
    <font>
      <b/>
      <sz val="11"/>
      <color theme="1"/>
      <name val="Calibri"/>
      <family val="2"/>
    </font>
  </fonts>
  <fills count="33">
    <fill>
      <patternFill patternType="none"/>
    </fill>
    <fill>
      <patternFill patternType="gray125"/>
    </fill>
    <fill>
      <patternFill patternType="solid">
        <fgColor theme="0"/>
        <bgColor indexed="64"/>
      </patternFill>
    </fill>
    <fill>
      <patternFill patternType="solid">
        <fgColor theme="5" tint="-0.499984740745262"/>
        <bgColor indexed="64"/>
      </patternFill>
    </fill>
    <fill>
      <patternFill patternType="solid">
        <fgColor rgb="FF00B050"/>
        <bgColor indexed="64"/>
      </patternFill>
    </fill>
    <fill>
      <patternFill patternType="solid">
        <fgColor theme="5" tint="0.59999389629810485"/>
        <bgColor indexed="64"/>
      </patternFill>
    </fill>
    <fill>
      <patternFill patternType="solid">
        <fgColor rgb="FFC00000"/>
        <bgColor indexed="64"/>
      </patternFill>
    </fill>
    <fill>
      <patternFill patternType="solid">
        <fgColor theme="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8" tint="-0.499984740745262"/>
        <bgColor indexed="64"/>
      </patternFill>
    </fill>
    <fill>
      <patternFill patternType="solid">
        <fgColor theme="0"/>
        <bgColor rgb="FF2F5496"/>
      </patternFill>
    </fill>
    <fill>
      <patternFill patternType="solid">
        <fgColor rgb="FFDEEAF6"/>
        <bgColor rgb="FFDEEAF6"/>
      </patternFill>
    </fill>
    <fill>
      <patternFill patternType="solid">
        <fgColor rgb="FFFFD965"/>
        <bgColor rgb="FFFFD965"/>
      </patternFill>
    </fill>
    <fill>
      <patternFill patternType="solid">
        <fgColor rgb="FFE2EFD9"/>
        <bgColor rgb="FFE2EFD9"/>
      </patternFill>
    </fill>
    <fill>
      <patternFill patternType="solid">
        <fgColor theme="6" tint="0.79998168889431442"/>
        <bgColor indexed="64"/>
      </patternFill>
    </fill>
    <fill>
      <patternFill patternType="solid">
        <fgColor rgb="FF2F5496"/>
        <bgColor rgb="FF2F5496"/>
      </patternFill>
    </fill>
    <fill>
      <patternFill patternType="solid">
        <fgColor rgb="FF305496"/>
        <bgColor indexed="64"/>
      </patternFill>
    </fill>
    <fill>
      <patternFill patternType="solid">
        <fgColor rgb="FFB4C6E7"/>
        <bgColor rgb="FFB4C6E7"/>
      </patternFill>
    </fill>
    <fill>
      <patternFill patternType="solid">
        <fgColor rgb="FFFFFFFF"/>
        <bgColor indexed="64"/>
      </patternFill>
    </fill>
    <fill>
      <patternFill patternType="solid">
        <fgColor theme="5" tint="0.39997558519241921"/>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0000"/>
        <bgColor indexed="64"/>
      </patternFill>
    </fill>
    <fill>
      <patternFill patternType="solid">
        <fgColor rgb="FFFFFF00"/>
        <bgColor rgb="FF000000"/>
      </patternFill>
    </fill>
    <fill>
      <patternFill patternType="solid">
        <fgColor theme="0"/>
        <bgColor theme="0"/>
      </patternFill>
    </fill>
    <fill>
      <patternFill patternType="solid">
        <fgColor rgb="FFA8D08D"/>
        <bgColor rgb="FFA8D08D"/>
      </patternFill>
    </fill>
    <fill>
      <patternFill patternType="solid">
        <fgColor rgb="FF93C47D"/>
        <bgColor rgb="FF93C47D"/>
      </patternFill>
    </fill>
    <fill>
      <patternFill patternType="solid">
        <fgColor theme="9" tint="0.39997558519241921"/>
        <bgColor theme="0"/>
      </patternFill>
    </fill>
  </fills>
  <borders count="5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rgb="FF000000"/>
      </right>
      <top/>
      <bottom/>
      <diagonal/>
    </border>
    <border>
      <left style="thin">
        <color rgb="FF000000"/>
      </left>
      <right style="medium">
        <color auto="1"/>
      </right>
      <top/>
      <bottom/>
      <diagonal/>
    </border>
    <border>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auto="1"/>
      </bottom>
      <diagonal/>
    </border>
    <border>
      <left style="thin">
        <color rgb="FF000000"/>
      </left>
      <right style="medium">
        <color indexed="64"/>
      </right>
      <top style="thin">
        <color rgb="FF000000"/>
      </top>
      <bottom/>
      <diagonal/>
    </border>
    <border>
      <left style="thin">
        <color auto="1"/>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bottom/>
      <diagonal/>
    </border>
  </borders>
  <cellStyleXfs count="46">
    <xf numFmtId="0" fontId="0" fillId="0" borderId="0"/>
    <xf numFmtId="0" fontId="1" fillId="0" borderId="0"/>
    <xf numFmtId="44" fontId="1" fillId="0" borderId="0" applyFont="0" applyFill="0" applyBorder="0" applyAlignment="0" applyProtection="0"/>
    <xf numFmtId="44" fontId="10" fillId="0" borderId="0" applyFont="0" applyFill="0" applyBorder="0" applyAlignment="0" applyProtection="0"/>
    <xf numFmtId="0" fontId="1" fillId="0" borderId="0"/>
    <xf numFmtId="9" fontId="10" fillId="0" borderId="0" applyFont="0" applyFill="0" applyBorder="0" applyAlignment="0" applyProtection="0"/>
    <xf numFmtId="43" fontId="10" fillId="0" borderId="0" applyFont="0" applyFill="0" applyBorder="0" applyAlignment="0" applyProtection="0"/>
    <xf numFmtId="9" fontId="18" fillId="0" borderId="0"/>
    <xf numFmtId="0" fontId="20" fillId="0" borderId="0" applyNumberFormat="0" applyFill="0" applyBorder="0" applyAlignment="0" applyProtection="0"/>
    <xf numFmtId="0" fontId="10" fillId="0" borderId="0"/>
    <xf numFmtId="0" fontId="12" fillId="0" borderId="0"/>
    <xf numFmtId="0" fontId="10" fillId="0" borderId="0"/>
    <xf numFmtId="0" fontId="12" fillId="0" borderId="0"/>
    <xf numFmtId="0" fontId="12" fillId="0" borderId="0"/>
    <xf numFmtId="0" fontId="12" fillId="0" borderId="0"/>
    <xf numFmtId="167" fontId="12" fillId="0" borderId="0" applyFont="0" applyFill="0" applyBorder="0" applyAlignment="0" applyProtection="0"/>
    <xf numFmtId="44" fontId="12" fillId="0" borderId="0" applyFont="0" applyFill="0" applyBorder="0" applyAlignment="0" applyProtection="0"/>
    <xf numFmtId="168" fontId="12" fillId="0" borderId="0" applyFont="0" applyFill="0" applyBorder="0" applyAlignment="0" applyProtection="0"/>
    <xf numFmtId="0" fontId="12" fillId="0" borderId="0"/>
    <xf numFmtId="169" fontId="12" fillId="0" borderId="0" applyFont="0" applyFill="0" applyBorder="0" applyAlignment="0" applyProtection="0"/>
    <xf numFmtId="0" fontId="10" fillId="0" borderId="0"/>
    <xf numFmtId="9" fontId="12" fillId="0" borderId="0" applyFont="0" applyFill="0" applyBorder="0" applyAlignment="0" applyProtection="0"/>
    <xf numFmtId="171" fontId="10" fillId="0" borderId="0" applyFon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42" fontId="12" fillId="0" borderId="0" applyFill="0" applyBorder="0" applyAlignment="0" applyProtection="0"/>
    <xf numFmtId="0" fontId="10" fillId="0" borderId="0"/>
    <xf numFmtId="42" fontId="12" fillId="0" borderId="0" applyFill="0" applyBorder="0" applyAlignment="0" applyProtection="0"/>
    <xf numFmtId="42" fontId="12" fillId="0" borderId="0" applyFill="0" applyBorder="0" applyAlignment="0" applyProtection="0"/>
    <xf numFmtId="42" fontId="12" fillId="0" borderId="0" applyFill="0" applyBorder="0" applyAlignment="0" applyProtection="0"/>
    <xf numFmtId="4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0" fontId="34" fillId="0" borderId="0"/>
    <xf numFmtId="9" fontId="34"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0" fontId="59" fillId="0" borderId="0" applyNumberFormat="0" applyFill="0" applyBorder="0" applyAlignment="0" applyProtection="0"/>
  </cellStyleXfs>
  <cellXfs count="509">
    <xf numFmtId="0" fontId="0" fillId="0" borderId="0" xfId="0"/>
    <xf numFmtId="0" fontId="3" fillId="0" borderId="0" xfId="1" applyFont="1"/>
    <xf numFmtId="0" fontId="3" fillId="2" borderId="3" xfId="1" applyFont="1" applyFill="1" applyBorder="1"/>
    <xf numFmtId="0" fontId="3" fillId="2" borderId="4" xfId="1" applyFont="1" applyFill="1" applyBorder="1"/>
    <xf numFmtId="0" fontId="4" fillId="2" borderId="5" xfId="1" applyFont="1" applyFill="1" applyBorder="1"/>
    <xf numFmtId="0" fontId="3" fillId="2" borderId="0" xfId="1" applyFont="1" applyFill="1"/>
    <xf numFmtId="0" fontId="3" fillId="2" borderId="6" xfId="1" applyFont="1" applyFill="1" applyBorder="1"/>
    <xf numFmtId="0" fontId="6" fillId="3" borderId="9" xfId="1" applyFont="1" applyFill="1" applyBorder="1"/>
    <xf numFmtId="14" fontId="7" fillId="0" borderId="10" xfId="1" applyNumberFormat="1" applyFont="1" applyBorder="1"/>
    <xf numFmtId="44" fontId="7" fillId="0" borderId="11" xfId="2" applyFont="1" applyBorder="1"/>
    <xf numFmtId="2" fontId="7" fillId="2" borderId="12" xfId="1" applyNumberFormat="1" applyFont="1" applyFill="1" applyBorder="1"/>
    <xf numFmtId="0" fontId="7" fillId="0" borderId="0" xfId="1" applyFont="1"/>
    <xf numFmtId="0" fontId="6" fillId="3" borderId="0" xfId="1" applyFont="1" applyFill="1"/>
    <xf numFmtId="0" fontId="4" fillId="0" borderId="5" xfId="1" applyFont="1" applyBorder="1"/>
    <xf numFmtId="0" fontId="4" fillId="2" borderId="13" xfId="1" applyFont="1" applyFill="1" applyBorder="1"/>
    <xf numFmtId="0" fontId="4" fillId="0" borderId="0" xfId="1" applyFont="1"/>
    <xf numFmtId="0" fontId="6" fillId="3" borderId="7" xfId="1" applyFont="1" applyFill="1" applyBorder="1"/>
    <xf numFmtId="0" fontId="7" fillId="2" borderId="0" xfId="1" applyFont="1" applyFill="1"/>
    <xf numFmtId="0" fontId="3" fillId="2" borderId="2" xfId="1" applyFont="1" applyFill="1" applyBorder="1"/>
    <xf numFmtId="0" fontId="7" fillId="2" borderId="3" xfId="1" applyFont="1" applyFill="1" applyBorder="1"/>
    <xf numFmtId="0" fontId="3" fillId="2" borderId="5" xfId="1" applyFont="1" applyFill="1" applyBorder="1"/>
    <xf numFmtId="0" fontId="6" fillId="3" borderId="5" xfId="1" applyFont="1" applyFill="1" applyBorder="1"/>
    <xf numFmtId="44" fontId="7" fillId="2" borderId="5" xfId="1" applyNumberFormat="1" applyFont="1" applyFill="1" applyBorder="1"/>
    <xf numFmtId="0" fontId="7" fillId="2" borderId="6" xfId="1" applyFont="1" applyFill="1" applyBorder="1"/>
    <xf numFmtId="44" fontId="7" fillId="2" borderId="7" xfId="1" applyNumberFormat="1" applyFont="1" applyFill="1" applyBorder="1"/>
    <xf numFmtId="0" fontId="7" fillId="2" borderId="1" xfId="1" applyFont="1" applyFill="1" applyBorder="1"/>
    <xf numFmtId="0" fontId="7" fillId="2" borderId="8" xfId="1" applyFont="1" applyFill="1" applyBorder="1"/>
    <xf numFmtId="44" fontId="7" fillId="2" borderId="0" xfId="1" applyNumberFormat="1" applyFont="1" applyFill="1"/>
    <xf numFmtId="0" fontId="3" fillId="2" borderId="0" xfId="1" applyFont="1" applyFill="1" applyAlignment="1">
      <alignment horizontal="center"/>
    </xf>
    <xf numFmtId="0" fontId="3" fillId="0" borderId="0" xfId="1" applyFont="1" applyAlignment="1">
      <alignment horizontal="center"/>
    </xf>
    <xf numFmtId="0" fontId="3" fillId="0" borderId="6" xfId="1" applyFont="1" applyBorder="1"/>
    <xf numFmtId="0" fontId="9" fillId="0" borderId="11" xfId="1" applyFont="1" applyBorder="1" applyAlignment="1">
      <alignment wrapText="1"/>
    </xf>
    <xf numFmtId="0" fontId="7" fillId="3" borderId="0" xfId="1" applyFont="1" applyFill="1"/>
    <xf numFmtId="6" fontId="7" fillId="3" borderId="0" xfId="1" applyNumberFormat="1" applyFont="1" applyFill="1"/>
    <xf numFmtId="44" fontId="7" fillId="3" borderId="0" xfId="1" applyNumberFormat="1" applyFont="1" applyFill="1"/>
    <xf numFmtId="0" fontId="3" fillId="3" borderId="6" xfId="1" applyFont="1" applyFill="1" applyBorder="1"/>
    <xf numFmtId="0" fontId="3" fillId="2" borderId="7" xfId="1" applyFont="1" applyFill="1" applyBorder="1"/>
    <xf numFmtId="0" fontId="3" fillId="2" borderId="1" xfId="1" applyFont="1" applyFill="1" applyBorder="1"/>
    <xf numFmtId="0" fontId="3" fillId="2" borderId="8" xfId="1" applyFont="1" applyFill="1" applyBorder="1"/>
    <xf numFmtId="43" fontId="0" fillId="0" borderId="15" xfId="0" applyNumberFormat="1" applyBorder="1"/>
    <xf numFmtId="43" fontId="0" fillId="0" borderId="17" xfId="0" applyNumberFormat="1" applyBorder="1"/>
    <xf numFmtId="0" fontId="11" fillId="6" borderId="14" xfId="0" applyFont="1" applyFill="1" applyBorder="1"/>
    <xf numFmtId="0" fontId="11" fillId="6" borderId="0" xfId="0" applyFont="1" applyFill="1"/>
    <xf numFmtId="0" fontId="0" fillId="2" borderId="14" xfId="0" applyFill="1" applyBorder="1"/>
    <xf numFmtId="44" fontId="0" fillId="2" borderId="14" xfId="0" applyNumberFormat="1" applyFill="1" applyBorder="1"/>
    <xf numFmtId="0" fontId="8" fillId="2" borderId="3" xfId="1" applyFont="1" applyFill="1" applyBorder="1"/>
    <xf numFmtId="0" fontId="8" fillId="2" borderId="4" xfId="1" applyFont="1" applyFill="1" applyBorder="1"/>
    <xf numFmtId="0" fontId="8" fillId="0" borderId="4" xfId="1" applyFont="1" applyBorder="1"/>
    <xf numFmtId="0" fontId="7" fillId="2" borderId="14" xfId="1" applyFont="1" applyFill="1" applyBorder="1"/>
    <xf numFmtId="0" fontId="3" fillId="0" borderId="14" xfId="1" applyFont="1" applyBorder="1"/>
    <xf numFmtId="164" fontId="7" fillId="2" borderId="14" xfId="1" applyNumberFormat="1" applyFont="1" applyFill="1" applyBorder="1"/>
    <xf numFmtId="44" fontId="7" fillId="2" borderId="14" xfId="1" applyNumberFormat="1" applyFont="1" applyFill="1" applyBorder="1"/>
    <xf numFmtId="0" fontId="8" fillId="4" borderId="14" xfId="1" applyFont="1" applyFill="1" applyBorder="1"/>
    <xf numFmtId="164" fontId="7" fillId="2" borderId="14" xfId="2" applyNumberFormat="1" applyFont="1" applyFill="1" applyBorder="1"/>
    <xf numFmtId="0" fontId="19" fillId="0" borderId="0" xfId="1" applyFont="1"/>
    <xf numFmtId="44" fontId="7" fillId="2" borderId="14" xfId="3" applyFont="1" applyFill="1" applyBorder="1"/>
    <xf numFmtId="0" fontId="0" fillId="2" borderId="0" xfId="0" applyFill="1"/>
    <xf numFmtId="0" fontId="16" fillId="9" borderId="14" xfId="1" applyFont="1" applyFill="1" applyBorder="1"/>
    <xf numFmtId="0" fontId="0" fillId="0" borderId="0" xfId="0" applyAlignment="1">
      <alignment vertical="center" wrapText="1"/>
    </xf>
    <xf numFmtId="165" fontId="8" fillId="2" borderId="5" xfId="6" applyNumberFormat="1" applyFont="1" applyFill="1" applyBorder="1" applyAlignment="1">
      <alignment wrapText="1"/>
    </xf>
    <xf numFmtId="165" fontId="8" fillId="2" borderId="0" xfId="6" applyNumberFormat="1" applyFont="1" applyFill="1" applyBorder="1" applyAlignment="1">
      <alignment wrapText="1"/>
    </xf>
    <xf numFmtId="165" fontId="8" fillId="2" borderId="6" xfId="6" applyNumberFormat="1" applyFont="1" applyFill="1" applyBorder="1" applyAlignment="1">
      <alignment wrapText="1"/>
    </xf>
    <xf numFmtId="14" fontId="7" fillId="0" borderId="3" xfId="1" applyNumberFormat="1" applyFont="1" applyBorder="1"/>
    <xf numFmtId="44" fontId="7" fillId="2" borderId="0" xfId="2" applyFont="1" applyFill="1" applyBorder="1"/>
    <xf numFmtId="2" fontId="7" fillId="2" borderId="6" xfId="1" applyNumberFormat="1" applyFont="1" applyFill="1" applyBorder="1"/>
    <xf numFmtId="0" fontId="7" fillId="0" borderId="24" xfId="1" applyFont="1" applyBorder="1"/>
    <xf numFmtId="0" fontId="7" fillId="0" borderId="22" xfId="1" applyFont="1" applyBorder="1"/>
    <xf numFmtId="0" fontId="7" fillId="2" borderId="22" xfId="1" applyFont="1" applyFill="1" applyBorder="1"/>
    <xf numFmtId="0" fontId="7" fillId="2" borderId="21" xfId="1" applyFont="1" applyFill="1" applyBorder="1"/>
    <xf numFmtId="164" fontId="7" fillId="2" borderId="6" xfId="1" applyNumberFormat="1" applyFont="1" applyFill="1" applyBorder="1"/>
    <xf numFmtId="43" fontId="16" fillId="9" borderId="14" xfId="6" applyFont="1" applyFill="1" applyBorder="1"/>
    <xf numFmtId="44" fontId="7" fillId="2" borderId="5" xfId="3" applyFont="1" applyFill="1" applyBorder="1" applyAlignment="1"/>
    <xf numFmtId="44" fontId="7" fillId="2" borderId="0" xfId="3" applyFont="1" applyFill="1" applyBorder="1" applyAlignment="1"/>
    <xf numFmtId="44" fontId="7" fillId="2" borderId="6" xfId="3" applyFont="1" applyFill="1" applyBorder="1" applyAlignment="1"/>
    <xf numFmtId="0" fontId="0" fillId="10" borderId="0" xfId="0" applyFill="1"/>
    <xf numFmtId="165" fontId="7" fillId="2" borderId="5" xfId="2" applyNumberFormat="1" applyFont="1" applyFill="1" applyBorder="1" applyAlignment="1">
      <alignment vertical="center" wrapText="1"/>
    </xf>
    <xf numFmtId="165" fontId="7" fillId="2" borderId="0" xfId="2" applyNumberFormat="1" applyFont="1" applyFill="1" applyBorder="1" applyAlignment="1">
      <alignment vertical="center" wrapText="1"/>
    </xf>
    <xf numFmtId="165" fontId="7" fillId="2" borderId="6" xfId="2" applyNumberFormat="1" applyFont="1" applyFill="1" applyBorder="1" applyAlignment="1">
      <alignment vertical="center" wrapText="1"/>
    </xf>
    <xf numFmtId="44" fontId="7" fillId="8" borderId="5" xfId="2" applyFont="1" applyFill="1" applyBorder="1" applyAlignment="1"/>
    <xf numFmtId="44" fontId="7" fillId="8" borderId="0" xfId="2" applyFont="1" applyFill="1" applyBorder="1" applyAlignment="1"/>
    <xf numFmtId="44" fontId="7" fillId="8" borderId="6" xfId="2" applyFont="1" applyFill="1" applyBorder="1" applyAlignment="1"/>
    <xf numFmtId="0" fontId="22" fillId="4" borderId="14" xfId="1" applyFont="1" applyFill="1" applyBorder="1"/>
    <xf numFmtId="0" fontId="7" fillId="4" borderId="14" xfId="1" applyFont="1" applyFill="1" applyBorder="1" applyAlignment="1">
      <alignment wrapText="1"/>
    </xf>
    <xf numFmtId="0" fontId="31" fillId="11" borderId="9" xfId="0" applyFont="1" applyFill="1" applyBorder="1" applyAlignment="1">
      <alignment vertical="center" wrapText="1"/>
    </xf>
    <xf numFmtId="0" fontId="31" fillId="11" borderId="10" xfId="0" applyFont="1" applyFill="1" applyBorder="1" applyAlignment="1">
      <alignment vertical="center" wrapText="1"/>
    </xf>
    <xf numFmtId="0" fontId="31" fillId="11" borderId="11" xfId="0" applyFont="1" applyFill="1" applyBorder="1" applyAlignment="1">
      <alignment vertical="center" wrapText="1"/>
    </xf>
    <xf numFmtId="44" fontId="31" fillId="11" borderId="18" xfId="3" applyFont="1" applyFill="1" applyBorder="1" applyAlignment="1">
      <alignment vertical="center" wrapText="1"/>
    </xf>
    <xf numFmtId="0" fontId="31" fillId="11" borderId="19" xfId="0" applyFont="1" applyFill="1" applyBorder="1" applyAlignment="1">
      <alignment vertical="center" wrapText="1"/>
    </xf>
    <xf numFmtId="0" fontId="31" fillId="11" borderId="20" xfId="0" applyFont="1" applyFill="1" applyBorder="1" applyAlignment="1">
      <alignment vertical="center" wrapText="1"/>
    </xf>
    <xf numFmtId="0" fontId="23" fillId="12" borderId="0" xfId="0" applyFont="1" applyFill="1" applyAlignment="1">
      <alignment horizontal="center" vertical="center" wrapText="1"/>
    </xf>
    <xf numFmtId="0" fontId="23" fillId="12" borderId="0" xfId="0" applyFont="1" applyFill="1" applyAlignment="1">
      <alignment horizontal="center" wrapText="1"/>
    </xf>
    <xf numFmtId="0" fontId="24" fillId="12" borderId="0" xfId="0" applyFont="1" applyFill="1" applyAlignment="1">
      <alignment horizontal="center" vertical="center" wrapText="1"/>
    </xf>
    <xf numFmtId="0" fontId="21" fillId="2" borderId="0" xfId="0" applyFont="1" applyFill="1"/>
    <xf numFmtId="164" fontId="21" fillId="2" borderId="0" xfId="0" applyNumberFormat="1" applyFont="1" applyFill="1" applyAlignment="1">
      <alignment vertical="center"/>
    </xf>
    <xf numFmtId="164" fontId="26" fillId="2" borderId="0" xfId="0" applyNumberFormat="1" applyFont="1" applyFill="1" applyAlignment="1">
      <alignment vertical="center"/>
    </xf>
    <xf numFmtId="0" fontId="26" fillId="2" borderId="0" xfId="0" applyFont="1" applyFill="1" applyAlignment="1">
      <alignment horizontal="center" vertical="center" wrapText="1"/>
    </xf>
    <xf numFmtId="170" fontId="21" fillId="2" borderId="0" xfId="0" applyNumberFormat="1" applyFont="1" applyFill="1" applyAlignment="1">
      <alignment vertical="center"/>
    </xf>
    <xf numFmtId="170" fontId="26" fillId="2" borderId="0" xfId="0" applyNumberFormat="1" applyFont="1" applyFill="1" applyAlignment="1">
      <alignment vertical="center"/>
    </xf>
    <xf numFmtId="170" fontId="21" fillId="2" borderId="0" xfId="0" applyNumberFormat="1" applyFont="1" applyFill="1"/>
    <xf numFmtId="0" fontId="21" fillId="10" borderId="0" xfId="0" applyFont="1" applyFill="1"/>
    <xf numFmtId="164" fontId="32" fillId="2" borderId="14" xfId="1" applyNumberFormat="1" applyFont="1" applyFill="1" applyBorder="1"/>
    <xf numFmtId="172" fontId="29" fillId="14" borderId="25" xfId="39" applyNumberFormat="1" applyFont="1" applyFill="1" applyBorder="1" applyAlignment="1">
      <alignment horizontal="center" vertical="center"/>
    </xf>
    <xf numFmtId="164" fontId="21" fillId="16" borderId="0" xfId="0" applyNumberFormat="1" applyFont="1" applyFill="1" applyAlignment="1">
      <alignment vertical="center"/>
    </xf>
    <xf numFmtId="43" fontId="0" fillId="16" borderId="15" xfId="0" applyNumberFormat="1" applyFill="1" applyBorder="1"/>
    <xf numFmtId="0" fontId="0" fillId="16" borderId="0" xfId="0" applyFill="1"/>
    <xf numFmtId="0" fontId="0" fillId="16" borderId="0" xfId="0" applyFill="1" applyAlignment="1">
      <alignment vertical="center" wrapText="1"/>
    </xf>
    <xf numFmtId="0" fontId="21" fillId="16" borderId="0" xfId="0" applyFont="1" applyFill="1"/>
    <xf numFmtId="0" fontId="25" fillId="16" borderId="0" xfId="0" applyFont="1" applyFill="1" applyAlignment="1">
      <alignment horizontal="center" vertical="center" wrapText="1"/>
    </xf>
    <xf numFmtId="170" fontId="27" fillId="16" borderId="0" xfId="0" applyNumberFormat="1" applyFont="1" applyFill="1" applyAlignment="1">
      <alignment vertical="center"/>
    </xf>
    <xf numFmtId="0" fontId="30" fillId="16" borderId="0" xfId="0" applyFont="1" applyFill="1"/>
    <xf numFmtId="170" fontId="21" fillId="16" borderId="0" xfId="0" applyNumberFormat="1" applyFont="1" applyFill="1" applyAlignment="1">
      <alignment vertical="center"/>
    </xf>
    <xf numFmtId="172" fontId="12" fillId="0" borderId="0" xfId="0" applyNumberFormat="1" applyFont="1"/>
    <xf numFmtId="0" fontId="8" fillId="2" borderId="23" xfId="1" applyFont="1" applyFill="1" applyBorder="1" applyAlignment="1">
      <alignment vertical="center"/>
    </xf>
    <xf numFmtId="6" fontId="0" fillId="16" borderId="16" xfId="0" applyNumberFormat="1" applyFill="1" applyBorder="1"/>
    <xf numFmtId="6" fontId="0" fillId="5" borderId="16" xfId="0" applyNumberFormat="1" applyFill="1" applyBorder="1"/>
    <xf numFmtId="0" fontId="42" fillId="0" borderId="14" xfId="0" applyFont="1" applyBorder="1" applyAlignment="1">
      <alignment horizontal="center" vertical="center" wrapText="1"/>
    </xf>
    <xf numFmtId="0" fontId="43" fillId="2" borderId="25" xfId="0" applyFont="1" applyFill="1" applyBorder="1" applyAlignment="1">
      <alignment horizontal="center" vertical="center" wrapText="1"/>
    </xf>
    <xf numFmtId="0" fontId="44" fillId="0" borderId="14" xfId="0" applyFont="1" applyBorder="1" applyAlignment="1">
      <alignment horizontal="justify" vertical="center" wrapText="1"/>
    </xf>
    <xf numFmtId="174" fontId="45" fillId="0" borderId="14" xfId="44" applyNumberFormat="1" applyFont="1" applyFill="1" applyBorder="1" applyAlignment="1">
      <alignment horizontal="center" vertical="center" wrapText="1"/>
    </xf>
    <xf numFmtId="166" fontId="45" fillId="0" borderId="14" xfId="0" applyNumberFormat="1" applyFont="1" applyBorder="1" applyAlignment="1">
      <alignment horizontal="center" vertical="center" wrapText="1"/>
    </xf>
    <xf numFmtId="174" fontId="45" fillId="0" borderId="14" xfId="6" applyNumberFormat="1" applyFont="1" applyFill="1" applyBorder="1" applyAlignment="1">
      <alignment horizontal="center" vertical="center" wrapText="1"/>
    </xf>
    <xf numFmtId="1" fontId="0" fillId="0" borderId="14" xfId="0" applyNumberFormat="1" applyBorder="1" applyAlignment="1">
      <alignment horizontal="center" vertical="center"/>
    </xf>
    <xf numFmtId="175" fontId="0" fillId="0" borderId="14" xfId="0" applyNumberFormat="1" applyBorder="1" applyAlignment="1">
      <alignment horizontal="center" vertical="center"/>
    </xf>
    <xf numFmtId="9" fontId="0" fillId="0" borderId="14" xfId="5" applyFont="1" applyBorder="1" applyAlignment="1">
      <alignment horizontal="center" vertical="center"/>
    </xf>
    <xf numFmtId="170" fontId="0" fillId="0" borderId="14" xfId="0" applyNumberFormat="1" applyBorder="1" applyAlignment="1">
      <alignment vertical="center"/>
    </xf>
    <xf numFmtId="0" fontId="46" fillId="0" borderId="14" xfId="0" applyFont="1" applyBorder="1" applyAlignment="1">
      <alignment horizontal="center" vertical="center" wrapText="1"/>
    </xf>
    <xf numFmtId="0" fontId="44" fillId="0" borderId="14" xfId="0" applyFont="1" applyBorder="1" applyAlignment="1">
      <alignment horizontal="left" vertical="top" wrapText="1"/>
    </xf>
    <xf numFmtId="0" fontId="42" fillId="0" borderId="14" xfId="0" applyFont="1" applyBorder="1" applyAlignment="1">
      <alignment horizontal="center" vertical="center"/>
    </xf>
    <xf numFmtId="174" fontId="45" fillId="0" borderId="33" xfId="44" applyNumberFormat="1" applyFont="1" applyFill="1" applyBorder="1" applyAlignment="1">
      <alignment horizontal="center" vertical="center" wrapText="1"/>
    </xf>
    <xf numFmtId="166" fontId="45" fillId="0" borderId="33" xfId="0" applyNumberFormat="1" applyFont="1" applyBorder="1" applyAlignment="1">
      <alignment horizontal="center" vertical="center" wrapText="1"/>
    </xf>
    <xf numFmtId="176" fontId="0" fillId="0" borderId="0" xfId="44" applyNumberFormat="1" applyFont="1" applyAlignment="1">
      <alignment vertical="center"/>
    </xf>
    <xf numFmtId="0" fontId="0" fillId="0" borderId="14" xfId="0" applyBorder="1" applyAlignment="1">
      <alignment vertical="center"/>
    </xf>
    <xf numFmtId="0" fontId="44" fillId="0" borderId="14" xfId="0" applyFont="1" applyBorder="1" applyAlignment="1">
      <alignment horizontal="center" vertical="center" wrapText="1"/>
    </xf>
    <xf numFmtId="0" fontId="42" fillId="0" borderId="24" xfId="0" applyFont="1" applyBorder="1" applyAlignment="1">
      <alignment horizontal="center" vertical="center"/>
    </xf>
    <xf numFmtId="176" fontId="0" fillId="0" borderId="25" xfId="44" applyNumberFormat="1" applyFont="1" applyBorder="1" applyAlignment="1">
      <alignment vertical="center"/>
    </xf>
    <xf numFmtId="0" fontId="0" fillId="0" borderId="25" xfId="0" applyBorder="1" applyAlignment="1">
      <alignment vertical="center"/>
    </xf>
    <xf numFmtId="174" fontId="45" fillId="0" borderId="21" xfId="44" applyNumberFormat="1" applyFont="1" applyFill="1" applyBorder="1" applyAlignment="1">
      <alignment horizontal="center" vertical="center" wrapText="1"/>
    </xf>
    <xf numFmtId="0" fontId="44" fillId="2" borderId="14" xfId="0" applyFont="1" applyFill="1" applyBorder="1" applyAlignment="1">
      <alignment horizontal="justify" vertical="center" wrapText="1"/>
    </xf>
    <xf numFmtId="174" fontId="45" fillId="0" borderId="33" xfId="6" applyNumberFormat="1" applyFont="1" applyFill="1" applyBorder="1" applyAlignment="1">
      <alignment horizontal="center" vertical="center" wrapText="1"/>
    </xf>
    <xf numFmtId="166" fontId="45" fillId="0" borderId="24" xfId="0" applyNumberFormat="1" applyFont="1" applyBorder="1" applyAlignment="1">
      <alignment horizontal="center" vertical="center" wrapText="1"/>
    </xf>
    <xf numFmtId="0" fontId="0" fillId="0" borderId="25" xfId="0" applyBorder="1"/>
    <xf numFmtId="166" fontId="45" fillId="0" borderId="21" xfId="0" applyNumberFormat="1" applyFont="1" applyBorder="1" applyAlignment="1">
      <alignment horizontal="center" vertical="center" wrapText="1"/>
    </xf>
    <xf numFmtId="0" fontId="48" fillId="0" borderId="14" xfId="0" applyFont="1" applyBorder="1" applyAlignment="1">
      <alignment horizontal="center" vertical="center" wrapText="1"/>
    </xf>
    <xf numFmtId="0" fontId="49" fillId="0" borderId="25" xfId="0" applyFont="1" applyBorder="1" applyAlignment="1">
      <alignment horizontal="center" vertical="center"/>
    </xf>
    <xf numFmtId="0" fontId="0" fillId="0" borderId="25" xfId="0" applyBorder="1" applyAlignment="1">
      <alignment horizontal="center" vertical="center"/>
    </xf>
    <xf numFmtId="0" fontId="42" fillId="0" borderId="24" xfId="0" applyFont="1" applyBorder="1" applyAlignment="1">
      <alignment horizontal="center" vertical="center" wrapText="1"/>
    </xf>
    <xf numFmtId="0" fontId="50" fillId="0" borderId="25" xfId="0" applyFont="1" applyBorder="1" applyAlignment="1">
      <alignment horizontal="center" wrapText="1"/>
    </xf>
    <xf numFmtId="0" fontId="42" fillId="20" borderId="25" xfId="0" applyFont="1" applyFill="1" applyBorder="1" applyAlignment="1">
      <alignment vertical="center" wrapText="1"/>
    </xf>
    <xf numFmtId="0" fontId="42" fillId="0" borderId="21" xfId="0" applyFont="1" applyBorder="1" applyAlignment="1">
      <alignment horizontal="center" vertical="center"/>
    </xf>
    <xf numFmtId="0" fontId="0" fillId="0" borderId="14" xfId="0" applyBorder="1" applyAlignment="1">
      <alignment horizontal="center" vertical="center"/>
    </xf>
    <xf numFmtId="166" fontId="45" fillId="0" borderId="15" xfId="0" applyNumberFormat="1" applyFont="1" applyBorder="1" applyAlignment="1">
      <alignment horizontal="center" vertical="center" wrapText="1"/>
    </xf>
    <xf numFmtId="166" fontId="45" fillId="0" borderId="36" xfId="0" applyNumberFormat="1" applyFont="1" applyBorder="1" applyAlignment="1">
      <alignment horizontal="center" vertical="center" wrapText="1"/>
    </xf>
    <xf numFmtId="1" fontId="0" fillId="0" borderId="21" xfId="0" applyNumberFormat="1" applyBorder="1" applyAlignment="1">
      <alignment horizontal="center" vertical="center"/>
    </xf>
    <xf numFmtId="0" fontId="0" fillId="8" borderId="0" xfId="0" applyFill="1"/>
    <xf numFmtId="0" fontId="46" fillId="0" borderId="24" xfId="0" applyFont="1" applyBorder="1" applyAlignment="1">
      <alignment wrapText="1"/>
    </xf>
    <xf numFmtId="0" fontId="50" fillId="0" borderId="25" xfId="0" applyFont="1" applyBorder="1" applyAlignment="1">
      <alignment wrapText="1"/>
    </xf>
    <xf numFmtId="0" fontId="42" fillId="0" borderId="33" xfId="0" applyFont="1" applyBorder="1" applyAlignment="1">
      <alignment horizontal="center" vertical="center" wrapText="1"/>
    </xf>
    <xf numFmtId="0" fontId="46" fillId="0" borderId="38" xfId="0" applyFont="1" applyBorder="1" applyAlignment="1">
      <alignment wrapText="1"/>
    </xf>
    <xf numFmtId="0" fontId="50" fillId="0" borderId="29" xfId="0" applyFont="1" applyBorder="1" applyAlignment="1">
      <alignment wrapText="1"/>
    </xf>
    <xf numFmtId="0" fontId="42" fillId="0" borderId="39" xfId="0" applyFont="1" applyBorder="1" applyAlignment="1">
      <alignment horizontal="center" vertical="center"/>
    </xf>
    <xf numFmtId="1" fontId="0" fillId="0" borderId="33" xfId="0" applyNumberFormat="1" applyBorder="1" applyAlignment="1">
      <alignment horizontal="center" vertical="center"/>
    </xf>
    <xf numFmtId="175" fontId="0" fillId="0" borderId="33" xfId="0" applyNumberFormat="1" applyBorder="1" applyAlignment="1">
      <alignment horizontal="center" vertical="center"/>
    </xf>
    <xf numFmtId="9" fontId="0" fillId="0" borderId="33" xfId="5" applyFont="1" applyBorder="1" applyAlignment="1">
      <alignment horizontal="center" vertical="center"/>
    </xf>
    <xf numFmtId="170" fontId="0" fillId="0" borderId="33" xfId="0" applyNumberFormat="1" applyBorder="1" applyAlignment="1">
      <alignment vertical="center"/>
    </xf>
    <xf numFmtId="0" fontId="42" fillId="0" borderId="40" xfId="0" applyFont="1" applyBorder="1" applyAlignment="1">
      <alignment horizontal="center" vertical="center" wrapText="1"/>
    </xf>
    <xf numFmtId="0" fontId="51" fillId="0" borderId="40" xfId="0" applyFont="1" applyBorder="1" applyAlignment="1">
      <alignment wrapText="1"/>
    </xf>
    <xf numFmtId="0" fontId="52" fillId="0" borderId="41" xfId="0" applyFont="1" applyBorder="1" applyAlignment="1">
      <alignment wrapText="1"/>
    </xf>
    <xf numFmtId="0" fontId="42" fillId="0" borderId="40" xfId="0" applyFont="1" applyBorder="1" applyAlignment="1">
      <alignment horizontal="center" vertical="center"/>
    </xf>
    <xf numFmtId="6" fontId="42" fillId="0" borderId="40" xfId="0" applyNumberFormat="1" applyFont="1" applyBorder="1" applyAlignment="1">
      <alignment horizontal="center" vertical="center"/>
    </xf>
    <xf numFmtId="174" fontId="45" fillId="0" borderId="40" xfId="6" applyNumberFormat="1" applyFont="1" applyFill="1" applyBorder="1" applyAlignment="1">
      <alignment horizontal="center" vertical="center" wrapText="1"/>
    </xf>
    <xf numFmtId="166" fontId="45" fillId="0" borderId="40" xfId="0" applyNumberFormat="1" applyFont="1" applyBorder="1" applyAlignment="1">
      <alignment horizontal="center" vertical="center" wrapText="1"/>
    </xf>
    <xf numFmtId="1" fontId="0" fillId="0" borderId="40" xfId="0" applyNumberFormat="1" applyBorder="1" applyAlignment="1">
      <alignment horizontal="center" vertical="center"/>
    </xf>
    <xf numFmtId="175" fontId="0" fillId="0" borderId="40" xfId="0" applyNumberFormat="1" applyBorder="1" applyAlignment="1">
      <alignment horizontal="center" vertical="center"/>
    </xf>
    <xf numFmtId="9" fontId="0" fillId="0" borderId="40" xfId="5" applyFont="1" applyBorder="1" applyAlignment="1">
      <alignment horizontal="center" vertical="center"/>
    </xf>
    <xf numFmtId="170" fontId="0" fillId="0" borderId="40" xfId="0" applyNumberFormat="1" applyBorder="1" applyAlignment="1">
      <alignment vertical="center"/>
    </xf>
    <xf numFmtId="0" fontId="42" fillId="0" borderId="15" xfId="0" applyFont="1" applyBorder="1" applyAlignment="1">
      <alignment horizontal="center" vertical="center" wrapText="1"/>
    </xf>
    <xf numFmtId="0" fontId="51" fillId="0" borderId="15" xfId="0" applyFont="1" applyBorder="1" applyAlignment="1">
      <alignment wrapText="1"/>
    </xf>
    <xf numFmtId="0" fontId="52" fillId="0" borderId="30" xfId="0" applyFont="1" applyBorder="1" applyAlignment="1">
      <alignment wrapText="1"/>
    </xf>
    <xf numFmtId="0" fontId="42" fillId="0" borderId="15" xfId="0" applyFont="1" applyBorder="1" applyAlignment="1">
      <alignment horizontal="center" vertical="center"/>
    </xf>
    <xf numFmtId="174" fontId="45" fillId="0" borderId="15" xfId="44" applyNumberFormat="1" applyFont="1" applyFill="1" applyBorder="1" applyAlignment="1">
      <alignment horizontal="center" vertical="center" wrapText="1"/>
    </xf>
    <xf numFmtId="174" fontId="45" fillId="0" borderId="15" xfId="6" applyNumberFormat="1" applyFont="1" applyFill="1" applyBorder="1" applyAlignment="1">
      <alignment horizontal="center" vertical="center" wrapText="1"/>
    </xf>
    <xf numFmtId="1" fontId="0" fillId="0" borderId="15" xfId="0" applyNumberFormat="1" applyBorder="1" applyAlignment="1">
      <alignment horizontal="center" vertical="center"/>
    </xf>
    <xf numFmtId="175" fontId="0" fillId="0" borderId="15" xfId="0" applyNumberFormat="1" applyBorder="1" applyAlignment="1">
      <alignment horizontal="center" vertical="center"/>
    </xf>
    <xf numFmtId="9" fontId="0" fillId="0" borderId="15" xfId="5" applyFont="1" applyBorder="1" applyAlignment="1">
      <alignment horizontal="center" vertical="center"/>
    </xf>
    <xf numFmtId="170" fontId="0" fillId="0" borderId="15" xfId="0" applyNumberFormat="1" applyBorder="1" applyAlignment="1">
      <alignment vertical="center"/>
    </xf>
    <xf numFmtId="0" fontId="50" fillId="20" borderId="25" xfId="0" applyFont="1" applyFill="1" applyBorder="1" applyAlignment="1">
      <alignment vertical="center" wrapText="1"/>
    </xf>
    <xf numFmtId="0" fontId="50" fillId="0" borderId="42" xfId="0" applyFont="1" applyBorder="1" applyAlignment="1">
      <alignment wrapText="1"/>
    </xf>
    <xf numFmtId="0" fontId="50" fillId="0" borderId="41" xfId="0" applyFont="1" applyBorder="1" applyAlignment="1">
      <alignment wrapText="1"/>
    </xf>
    <xf numFmtId="0" fontId="42" fillId="0" borderId="33" xfId="0" applyFont="1" applyBorder="1" applyAlignment="1">
      <alignment horizontal="center" vertical="center"/>
    </xf>
    <xf numFmtId="9" fontId="0" fillId="0" borderId="14" xfId="5" applyFont="1" applyFill="1" applyBorder="1" applyAlignment="1">
      <alignment horizontal="center" vertical="center"/>
    </xf>
    <xf numFmtId="0" fontId="42" fillId="0" borderId="43" xfId="0" applyFont="1" applyBorder="1" applyAlignment="1">
      <alignment horizontal="center" vertical="center" wrapText="1"/>
    </xf>
    <xf numFmtId="0" fontId="50" fillId="0" borderId="25" xfId="0" applyFont="1" applyBorder="1"/>
    <xf numFmtId="0" fontId="53" fillId="0" borderId="25" xfId="0" applyFont="1" applyBorder="1"/>
    <xf numFmtId="174" fontId="45" fillId="0" borderId="25" xfId="44" applyNumberFormat="1" applyFont="1" applyFill="1" applyBorder="1" applyAlignment="1">
      <alignment horizontal="center" vertical="center" wrapText="1"/>
    </xf>
    <xf numFmtId="166" fontId="45" fillId="0" borderId="25" xfId="0" applyNumberFormat="1" applyFont="1" applyBorder="1" applyAlignment="1">
      <alignment horizontal="center" vertical="center" wrapText="1"/>
    </xf>
    <xf numFmtId="174" fontId="45" fillId="0" borderId="25" xfId="6" applyNumberFormat="1" applyFont="1" applyFill="1" applyBorder="1" applyAlignment="1">
      <alignment horizontal="center" vertical="center" wrapText="1"/>
    </xf>
    <xf numFmtId="0" fontId="42" fillId="0" borderId="0" xfId="0" applyFont="1" applyAlignment="1">
      <alignment horizontal="center" vertical="center" wrapText="1"/>
    </xf>
    <xf numFmtId="0" fontId="50" fillId="0" borderId="29" xfId="0" applyFont="1" applyBorder="1"/>
    <xf numFmtId="0" fontId="53" fillId="0" borderId="29" xfId="0" applyFont="1" applyBorder="1"/>
    <xf numFmtId="174" fontId="45" fillId="0" borderId="29" xfId="44" applyNumberFormat="1" applyFont="1" applyFill="1" applyBorder="1" applyAlignment="1">
      <alignment horizontal="center" vertical="center" wrapText="1"/>
    </xf>
    <xf numFmtId="166" fontId="45" fillId="0" borderId="29" xfId="0" applyNumberFormat="1" applyFont="1" applyBorder="1" applyAlignment="1">
      <alignment horizontal="center" vertical="center" wrapText="1"/>
    </xf>
    <xf numFmtId="174" fontId="45" fillId="0" borderId="29" xfId="6" applyNumberFormat="1" applyFont="1" applyFill="1" applyBorder="1" applyAlignment="1">
      <alignment horizontal="center" vertical="center" wrapText="1"/>
    </xf>
    <xf numFmtId="1" fontId="0" fillId="0" borderId="39" xfId="0" applyNumberFormat="1" applyBorder="1" applyAlignment="1">
      <alignment horizontal="center" vertical="center"/>
    </xf>
    <xf numFmtId="0" fontId="42" fillId="0" borderId="25" xfId="0" applyFont="1" applyBorder="1" applyAlignment="1">
      <alignment horizontal="center" vertical="center" wrapText="1"/>
    </xf>
    <xf numFmtId="0" fontId="53" fillId="0" borderId="25" xfId="0" applyFont="1" applyBorder="1" applyAlignment="1">
      <alignment wrapText="1"/>
    </xf>
    <xf numFmtId="1" fontId="0" fillId="0" borderId="25" xfId="0" applyNumberFormat="1" applyBorder="1" applyAlignment="1">
      <alignment horizontal="center" vertical="center"/>
    </xf>
    <xf numFmtId="175" fontId="0" fillId="0" borderId="25" xfId="0" applyNumberFormat="1" applyBorder="1" applyAlignment="1">
      <alignment horizontal="center" vertical="center"/>
    </xf>
    <xf numFmtId="9" fontId="0" fillId="0" borderId="25" xfId="5" applyFont="1" applyBorder="1" applyAlignment="1">
      <alignment horizontal="center" vertical="center"/>
    </xf>
    <xf numFmtId="170" fontId="0" fillId="0" borderId="25" xfId="0" applyNumberFormat="1" applyBorder="1" applyAlignment="1">
      <alignment vertical="center"/>
    </xf>
    <xf numFmtId="0" fontId="50" fillId="0" borderId="45" xfId="0" applyFont="1" applyBorder="1" applyAlignment="1">
      <alignment wrapText="1"/>
    </xf>
    <xf numFmtId="0" fontId="53" fillId="0" borderId="45" xfId="0" applyFont="1" applyBorder="1" applyAlignment="1">
      <alignment wrapText="1"/>
    </xf>
    <xf numFmtId="0" fontId="50" fillId="0" borderId="46" xfId="0" applyFont="1" applyBorder="1" applyAlignment="1">
      <alignment wrapText="1"/>
    </xf>
    <xf numFmtId="0" fontId="53" fillId="0" borderId="46" xfId="0" applyFont="1" applyBorder="1" applyAlignment="1">
      <alignment wrapText="1"/>
    </xf>
    <xf numFmtId="0" fontId="50" fillId="0" borderId="0" xfId="0" applyFont="1"/>
    <xf numFmtId="0" fontId="50" fillId="0" borderId="47" xfId="0" applyFont="1" applyBorder="1" applyAlignment="1">
      <alignment wrapText="1"/>
    </xf>
    <xf numFmtId="0" fontId="53" fillId="0" borderId="32" xfId="0" applyFont="1" applyBorder="1" applyAlignment="1">
      <alignment wrapText="1"/>
    </xf>
    <xf numFmtId="0" fontId="50" fillId="0" borderId="25" xfId="0" applyFont="1" applyBorder="1" applyAlignment="1">
      <alignment vertical="top" wrapText="1"/>
    </xf>
    <xf numFmtId="0" fontId="50" fillId="0" borderId="29" xfId="0" applyFont="1" applyBorder="1" applyAlignment="1">
      <alignment vertical="top" wrapText="1"/>
    </xf>
    <xf numFmtId="0" fontId="0" fillId="0" borderId="33" xfId="0" applyBorder="1" applyAlignment="1">
      <alignment horizontal="center" vertical="center"/>
    </xf>
    <xf numFmtId="0" fontId="1" fillId="0" borderId="26" xfId="0" applyFont="1" applyBorder="1"/>
    <xf numFmtId="0" fontId="1" fillId="0" borderId="25" xfId="0" applyFont="1" applyBorder="1" applyAlignment="1">
      <alignment wrapText="1"/>
    </xf>
    <xf numFmtId="174" fontId="45" fillId="0" borderId="25" xfId="44" applyNumberFormat="1" applyFont="1" applyBorder="1" applyAlignment="1">
      <alignment horizontal="center" vertical="center" wrapText="1"/>
    </xf>
    <xf numFmtId="174" fontId="45" fillId="0" borderId="25" xfId="6" applyNumberFormat="1" applyFont="1" applyBorder="1" applyAlignment="1">
      <alignment horizontal="center" vertical="center" wrapText="1"/>
    </xf>
    <xf numFmtId="0" fontId="54" fillId="21" borderId="24" xfId="0" applyFont="1" applyFill="1" applyBorder="1" applyAlignment="1">
      <alignment horizontal="center" vertical="center"/>
    </xf>
    <xf numFmtId="0" fontId="0" fillId="21" borderId="0" xfId="0" applyFill="1"/>
    <xf numFmtId="0" fontId="54" fillId="21" borderId="0" xfId="0" applyFont="1" applyFill="1" applyAlignment="1">
      <alignment horizontal="center" vertical="center"/>
    </xf>
    <xf numFmtId="0" fontId="54" fillId="21" borderId="43" xfId="0" applyFont="1" applyFill="1" applyBorder="1" applyAlignment="1">
      <alignment horizontal="center" vertical="center"/>
    </xf>
    <xf numFmtId="0" fontId="54" fillId="21" borderId="44" xfId="0" applyFont="1" applyFill="1" applyBorder="1" applyAlignment="1">
      <alignment horizontal="center" vertical="center"/>
    </xf>
    <xf numFmtId="170" fontId="38" fillId="21" borderId="15" xfId="0" applyNumberFormat="1" applyFont="1" applyFill="1" applyBorder="1" applyAlignment="1">
      <alignment horizontal="center" vertical="center"/>
    </xf>
    <xf numFmtId="170" fontId="0" fillId="0" borderId="0" xfId="0" applyNumberFormat="1"/>
    <xf numFmtId="0" fontId="44" fillId="0" borderId="14" xfId="0" applyFont="1" applyBorder="1" applyAlignment="1">
      <alignment horizontal="center" vertical="center" wrapText="1" indent="3"/>
    </xf>
    <xf numFmtId="176" fontId="0" fillId="0" borderId="14" xfId="44" applyNumberFormat="1" applyFont="1" applyBorder="1" applyAlignment="1">
      <alignment horizontal="center" vertical="center"/>
    </xf>
    <xf numFmtId="174" fontId="0" fillId="0" borderId="14" xfId="44" applyNumberFormat="1" applyFont="1" applyBorder="1" applyAlignment="1">
      <alignment horizontal="center" vertical="center"/>
    </xf>
    <xf numFmtId="0" fontId="46" fillId="0" borderId="14" xfId="0" applyFont="1" applyBorder="1" applyAlignment="1">
      <alignment horizontal="center" vertical="center" wrapText="1" indent="3"/>
    </xf>
    <xf numFmtId="176" fontId="0" fillId="0" borderId="14" xfId="44" applyNumberFormat="1" applyFont="1" applyFill="1" applyBorder="1" applyAlignment="1">
      <alignment horizontal="center" vertical="center"/>
    </xf>
    <xf numFmtId="0" fontId="25" fillId="0" borderId="14" xfId="0" applyFont="1" applyBorder="1" applyAlignment="1">
      <alignment horizontal="center" vertical="center" wrapText="1" indent="3"/>
    </xf>
    <xf numFmtId="0" fontId="25" fillId="0" borderId="14" xfId="0" applyFont="1" applyBorder="1" applyAlignment="1">
      <alignment horizontal="center" vertical="center" wrapText="1"/>
    </xf>
    <xf numFmtId="0" fontId="44" fillId="2" borderId="14" xfId="0" applyFont="1" applyFill="1" applyBorder="1" applyAlignment="1">
      <alignment horizontal="center" vertical="center" wrapText="1"/>
    </xf>
    <xf numFmtId="0" fontId="28" fillId="22" borderId="14" xfId="0" applyFont="1" applyFill="1" applyBorder="1" applyAlignment="1">
      <alignment horizontal="center" vertical="center" wrapText="1"/>
    </xf>
    <xf numFmtId="0" fontId="37" fillId="0" borderId="14" xfId="0" applyFont="1" applyBorder="1" applyAlignment="1">
      <alignment horizontal="center" vertical="center"/>
    </xf>
    <xf numFmtId="0" fontId="37" fillId="0" borderId="14" xfId="0" applyFont="1" applyBorder="1" applyAlignment="1">
      <alignment horizontal="center"/>
    </xf>
    <xf numFmtId="177" fontId="55" fillId="0" borderId="14" xfId="0" applyNumberFormat="1" applyFont="1" applyBorder="1" applyAlignment="1">
      <alignment horizontal="center" vertical="center"/>
    </xf>
    <xf numFmtId="0" fontId="42" fillId="4" borderId="0" xfId="0" applyFont="1" applyFill="1" applyAlignment="1">
      <alignment horizontal="center" vertical="center" wrapText="1"/>
    </xf>
    <xf numFmtId="0" fontId="25" fillId="4" borderId="14" xfId="0" applyFont="1" applyFill="1" applyBorder="1" applyAlignment="1">
      <alignment horizontal="center" vertical="center" wrapText="1" indent="3"/>
    </xf>
    <xf numFmtId="0" fontId="25" fillId="4" borderId="14" xfId="0" applyFont="1" applyFill="1" applyBorder="1" applyAlignment="1">
      <alignment horizontal="center" vertical="center" wrapText="1"/>
    </xf>
    <xf numFmtId="0" fontId="42" fillId="4" borderId="14" xfId="0" applyFont="1" applyFill="1" applyBorder="1" applyAlignment="1">
      <alignment horizontal="center" vertical="center"/>
    </xf>
    <xf numFmtId="1" fontId="0" fillId="4" borderId="14" xfId="0" applyNumberFormat="1" applyFill="1" applyBorder="1" applyAlignment="1">
      <alignment horizontal="center" vertical="center"/>
    </xf>
    <xf numFmtId="176" fontId="0" fillId="4" borderId="14" xfId="44" applyNumberFormat="1" applyFont="1" applyFill="1" applyBorder="1" applyAlignment="1">
      <alignment horizontal="center" vertical="center"/>
    </xf>
    <xf numFmtId="0" fontId="0" fillId="4" borderId="0" xfId="0" applyFill="1" applyAlignment="1">
      <alignment horizontal="center" vertical="center"/>
    </xf>
    <xf numFmtId="176" fontId="0" fillId="4" borderId="0" xfId="44" applyNumberFormat="1" applyFont="1" applyFill="1" applyBorder="1" applyAlignment="1">
      <alignment horizontal="center" vertical="center"/>
    </xf>
    <xf numFmtId="174" fontId="0" fillId="4" borderId="0" xfId="44" applyNumberFormat="1" applyFont="1" applyFill="1" applyBorder="1" applyAlignment="1">
      <alignment horizontal="center" vertical="center"/>
    </xf>
    <xf numFmtId="9" fontId="0" fillId="4" borderId="0" xfId="5" applyFont="1" applyFill="1" applyBorder="1" applyAlignment="1">
      <alignment horizontal="center" vertical="center"/>
    </xf>
    <xf numFmtId="1" fontId="0" fillId="4" borderId="0" xfId="0" applyNumberFormat="1" applyFill="1" applyAlignment="1">
      <alignment horizontal="center" vertical="center"/>
    </xf>
    <xf numFmtId="174" fontId="0" fillId="4" borderId="14" xfId="44" applyNumberFormat="1" applyFont="1" applyFill="1" applyBorder="1" applyAlignment="1">
      <alignment horizontal="center" vertical="center"/>
    </xf>
    <xf numFmtId="0" fontId="25" fillId="0" borderId="14" xfId="0" applyFont="1" applyBorder="1" applyAlignment="1">
      <alignment horizontal="left" vertical="center" wrapText="1" indent="3"/>
    </xf>
    <xf numFmtId="176" fontId="0" fillId="0" borderId="14" xfId="44" applyNumberFormat="1" applyFont="1" applyBorder="1" applyAlignment="1">
      <alignment vertical="center"/>
    </xf>
    <xf numFmtId="0" fontId="0" fillId="0" borderId="14" xfId="0" applyBorder="1"/>
    <xf numFmtId="174" fontId="0" fillId="0" borderId="14" xfId="44" applyNumberFormat="1" applyFont="1" applyBorder="1"/>
    <xf numFmtId="9" fontId="0" fillId="0" borderId="14" xfId="5" applyFont="1" applyBorder="1" applyAlignment="1">
      <alignment horizontal="center"/>
    </xf>
    <xf numFmtId="0" fontId="0" fillId="0" borderId="14" xfId="44" applyNumberFormat="1" applyFont="1" applyBorder="1"/>
    <xf numFmtId="0" fontId="57" fillId="20" borderId="14" xfId="0" applyFont="1" applyFill="1" applyBorder="1" applyAlignment="1">
      <alignment horizontal="left" vertical="center" wrapText="1" indent="3"/>
    </xf>
    <xf numFmtId="0" fontId="52" fillId="20" borderId="14" xfId="0" applyFont="1" applyFill="1" applyBorder="1" applyAlignment="1">
      <alignment wrapText="1"/>
    </xf>
    <xf numFmtId="0" fontId="25" fillId="0" borderId="14" xfId="0" applyFont="1" applyBorder="1" applyAlignment="1">
      <alignment horizontal="justify" vertical="center" wrapText="1"/>
    </xf>
    <xf numFmtId="176" fontId="0" fillId="0" borderId="14" xfId="44" applyNumberFormat="1" applyFont="1" applyFill="1" applyBorder="1" applyAlignment="1">
      <alignment vertical="center"/>
    </xf>
    <xf numFmtId="0" fontId="44" fillId="2" borderId="14" xfId="0" applyFont="1" applyFill="1" applyBorder="1" applyAlignment="1">
      <alignment horizontal="left" vertical="center" wrapText="1" indent="3"/>
    </xf>
    <xf numFmtId="0" fontId="42" fillId="2" borderId="14" xfId="0" applyFont="1" applyFill="1" applyBorder="1" applyAlignment="1">
      <alignment horizontal="left" vertical="center" wrapText="1"/>
    </xf>
    <xf numFmtId="0" fontId="42" fillId="20" borderId="14" xfId="0" applyFont="1" applyFill="1" applyBorder="1" applyAlignment="1">
      <alignment horizontal="left" vertical="center" wrapText="1"/>
    </xf>
    <xf numFmtId="0" fontId="0" fillId="0" borderId="0" xfId="0" applyAlignment="1">
      <alignment horizontal="left" vertical="center" indent="3"/>
    </xf>
    <xf numFmtId="176" fontId="0" fillId="0" borderId="15" xfId="44" applyNumberFormat="1" applyFont="1" applyFill="1" applyBorder="1" applyAlignment="1">
      <alignment vertical="center"/>
    </xf>
    <xf numFmtId="0" fontId="0" fillId="0" borderId="15" xfId="0" applyBorder="1" applyAlignment="1">
      <alignment vertical="center"/>
    </xf>
    <xf numFmtId="176" fontId="0" fillId="0" borderId="15" xfId="44" applyNumberFormat="1" applyFont="1" applyBorder="1" applyAlignment="1">
      <alignment vertical="center"/>
    </xf>
    <xf numFmtId="0" fontId="44" fillId="0" borderId="14" xfId="0" applyFont="1" applyBorder="1" applyAlignment="1">
      <alignment horizontal="left" vertical="center" wrapText="1" indent="3"/>
    </xf>
    <xf numFmtId="0" fontId="42" fillId="2" borderId="14" xfId="0" applyFont="1" applyFill="1" applyBorder="1" applyAlignment="1">
      <alignment horizontal="center" vertical="center" wrapText="1"/>
    </xf>
    <xf numFmtId="0" fontId="44" fillId="2" borderId="33" xfId="0" applyFont="1" applyFill="1" applyBorder="1" applyAlignment="1">
      <alignment horizontal="left" vertical="center" wrapText="1" indent="3"/>
    </xf>
    <xf numFmtId="0" fontId="42" fillId="2" borderId="28" xfId="0" applyFont="1" applyFill="1" applyBorder="1" applyAlignment="1">
      <alignment vertical="center" wrapText="1"/>
    </xf>
    <xf numFmtId="0" fontId="42" fillId="2" borderId="14" xfId="0" applyFont="1" applyFill="1" applyBorder="1" applyAlignment="1">
      <alignment horizontal="center" vertical="center"/>
    </xf>
    <xf numFmtId="1" fontId="0" fillId="2" borderId="14" xfId="0" applyNumberFormat="1" applyFill="1" applyBorder="1" applyAlignment="1">
      <alignment horizontal="center" vertical="center"/>
    </xf>
    <xf numFmtId="0" fontId="0" fillId="0" borderId="29" xfId="0" applyBorder="1" applyAlignment="1">
      <alignment horizontal="left" vertical="center" indent="3"/>
    </xf>
    <xf numFmtId="0" fontId="0" fillId="0" borderId="0" xfId="0" applyAlignment="1">
      <alignment wrapText="1"/>
    </xf>
    <xf numFmtId="0" fontId="0" fillId="0" borderId="25" xfId="0" applyBorder="1" applyAlignment="1">
      <alignment horizontal="left" vertical="center" indent="3"/>
    </xf>
    <xf numFmtId="0" fontId="17" fillId="0" borderId="25" xfId="0" applyFont="1" applyBorder="1" applyAlignment="1">
      <alignment vertical="center" wrapText="1"/>
    </xf>
    <xf numFmtId="0" fontId="49" fillId="2" borderId="40" xfId="0" applyFont="1" applyFill="1" applyBorder="1" applyAlignment="1">
      <alignment horizontal="center" vertical="center" wrapText="1"/>
    </xf>
    <xf numFmtId="0" fontId="44" fillId="2" borderId="31" xfId="0" applyFont="1" applyFill="1" applyBorder="1" applyAlignment="1">
      <alignment horizontal="left" vertical="center" wrapText="1"/>
    </xf>
    <xf numFmtId="0" fontId="0" fillId="0" borderId="25" xfId="0" applyBorder="1" applyAlignment="1">
      <alignment vertical="center" wrapText="1"/>
    </xf>
    <xf numFmtId="0" fontId="44" fillId="0" borderId="14" xfId="26" applyFont="1" applyBorder="1" applyAlignment="1">
      <alignment horizontal="center" vertical="center" wrapText="1"/>
    </xf>
    <xf numFmtId="0" fontId="49" fillId="0" borderId="25" xfId="0" applyFont="1" applyBorder="1" applyAlignment="1">
      <alignment horizontal="center" vertical="center" wrapText="1"/>
    </xf>
    <xf numFmtId="0" fontId="0" fillId="2" borderId="29" xfId="0" applyFill="1" applyBorder="1" applyAlignment="1">
      <alignment horizontal="center" vertical="center" indent="3"/>
    </xf>
    <xf numFmtId="0" fontId="0" fillId="2" borderId="29" xfId="0" applyFill="1" applyBorder="1" applyAlignment="1">
      <alignment horizontal="center" vertical="center"/>
    </xf>
    <xf numFmtId="0" fontId="0" fillId="0" borderId="33" xfId="0" applyBorder="1" applyAlignment="1">
      <alignment vertical="center"/>
    </xf>
    <xf numFmtId="176" fontId="0" fillId="0" borderId="33" xfId="44" applyNumberFormat="1" applyFont="1" applyBorder="1" applyAlignment="1">
      <alignment vertical="center"/>
    </xf>
    <xf numFmtId="0" fontId="0" fillId="0" borderId="29" xfId="0" applyBorder="1" applyAlignment="1">
      <alignment vertical="center"/>
    </xf>
    <xf numFmtId="176" fontId="0" fillId="0" borderId="24" xfId="44" applyNumberFormat="1" applyFont="1" applyBorder="1" applyAlignment="1">
      <alignment vertical="center"/>
    </xf>
    <xf numFmtId="0" fontId="0" fillId="0" borderId="21" xfId="0" applyBorder="1" applyAlignment="1">
      <alignment vertical="center"/>
    </xf>
    <xf numFmtId="0" fontId="21" fillId="2" borderId="48" xfId="0" applyFont="1" applyFill="1" applyBorder="1" applyAlignment="1">
      <alignment horizontal="right" vertical="center"/>
    </xf>
    <xf numFmtId="0" fontId="44" fillId="2" borderId="33" xfId="26" applyFont="1" applyFill="1" applyBorder="1" applyAlignment="1">
      <alignment horizontal="center" vertical="center" wrapText="1"/>
    </xf>
    <xf numFmtId="0" fontId="49" fillId="2" borderId="29" xfId="0" applyFont="1" applyFill="1" applyBorder="1" applyAlignment="1">
      <alignment horizontal="center" vertical="center" wrapText="1"/>
    </xf>
    <xf numFmtId="0" fontId="54" fillId="2" borderId="49" xfId="0" applyFont="1" applyFill="1" applyBorder="1" applyAlignment="1">
      <alignment vertical="center"/>
    </xf>
    <xf numFmtId="176" fontId="0" fillId="2" borderId="14" xfId="44" applyNumberFormat="1" applyFont="1" applyFill="1" applyBorder="1" applyAlignment="1">
      <alignment vertical="center"/>
    </xf>
    <xf numFmtId="0" fontId="0" fillId="2" borderId="14" xfId="0" applyFill="1" applyBorder="1" applyAlignment="1">
      <alignment vertical="center"/>
    </xf>
    <xf numFmtId="0" fontId="0" fillId="2" borderId="15" xfId="0" applyFill="1" applyBorder="1" applyAlignment="1">
      <alignment vertical="center"/>
    </xf>
    <xf numFmtId="176" fontId="0" fillId="2" borderId="15" xfId="44" applyNumberFormat="1" applyFont="1" applyFill="1" applyBorder="1" applyAlignment="1">
      <alignment vertical="center"/>
    </xf>
    <xf numFmtId="0" fontId="0" fillId="0" borderId="25" xfId="0" applyBorder="1" applyAlignment="1">
      <alignment horizontal="left" vertical="center" wrapText="1" indent="3"/>
    </xf>
    <xf numFmtId="0" fontId="25" fillId="0" borderId="14" xfId="13" applyFont="1" applyBorder="1" applyAlignment="1">
      <alignment horizontal="center" vertical="center" wrapText="1"/>
    </xf>
    <xf numFmtId="0" fontId="42" fillId="0" borderId="14" xfId="0" applyFont="1" applyBorder="1"/>
    <xf numFmtId="166" fontId="58" fillId="20" borderId="14" xfId="44" applyNumberFormat="1" applyFont="1" applyFill="1" applyBorder="1" applyAlignment="1">
      <alignment horizontal="center" vertical="center"/>
    </xf>
    <xf numFmtId="0" fontId="59" fillId="20" borderId="14" xfId="45" applyFill="1" applyBorder="1" applyAlignment="1">
      <alignment horizontal="center" vertical="center" wrapText="1"/>
    </xf>
    <xf numFmtId="166" fontId="58" fillId="20" borderId="14" xfId="0" applyNumberFormat="1" applyFont="1" applyFill="1" applyBorder="1" applyAlignment="1">
      <alignment horizontal="center" vertical="center"/>
    </xf>
    <xf numFmtId="0" fontId="49" fillId="0" borderId="14" xfId="0" applyFont="1" applyBorder="1" applyAlignment="1">
      <alignment horizontal="center" vertical="center" wrapText="1"/>
    </xf>
    <xf numFmtId="0" fontId="0" fillId="0" borderId="14" xfId="0" applyBorder="1" applyAlignment="1">
      <alignment vertical="center" wrapText="1"/>
    </xf>
    <xf numFmtId="166" fontId="45" fillId="0" borderId="14" xfId="0" applyNumberFormat="1" applyFont="1" applyBorder="1" applyAlignment="1">
      <alignment horizontal="center" wrapText="1"/>
    </xf>
    <xf numFmtId="0" fontId="0" fillId="0" borderId="0" xfId="0" applyAlignment="1">
      <alignment vertical="center"/>
    </xf>
    <xf numFmtId="174" fontId="0" fillId="0" borderId="14" xfId="44" applyNumberFormat="1" applyFont="1" applyBorder="1" applyAlignment="1">
      <alignment vertical="center"/>
    </xf>
    <xf numFmtId="0" fontId="0" fillId="0" borderId="14" xfId="44" applyNumberFormat="1" applyFont="1" applyBorder="1" applyAlignment="1">
      <alignment vertical="center"/>
    </xf>
    <xf numFmtId="0" fontId="42" fillId="0" borderId="28" xfId="0" applyFont="1" applyBorder="1" applyAlignment="1">
      <alignment wrapText="1"/>
    </xf>
    <xf numFmtId="0" fontId="42" fillId="0" borderId="14" xfId="0" applyFont="1" applyBorder="1" applyAlignment="1">
      <alignment wrapText="1"/>
    </xf>
    <xf numFmtId="0" fontId="10" fillId="0" borderId="0" xfId="0" applyFont="1"/>
    <xf numFmtId="176" fontId="10" fillId="0" borderId="14" xfId="44" applyNumberFormat="1" applyFont="1" applyBorder="1" applyAlignment="1">
      <alignment vertical="center"/>
    </xf>
    <xf numFmtId="0" fontId="10" fillId="0" borderId="14" xfId="0" applyFont="1" applyBorder="1" applyAlignment="1">
      <alignment vertical="center"/>
    </xf>
    <xf numFmtId="0" fontId="10" fillId="0" borderId="14" xfId="0" applyFont="1" applyBorder="1"/>
    <xf numFmtId="174" fontId="10" fillId="0" borderId="14" xfId="44" applyNumberFormat="1" applyFont="1" applyBorder="1"/>
    <xf numFmtId="9" fontId="10" fillId="0" borderId="14" xfId="5" applyFont="1" applyBorder="1" applyAlignment="1">
      <alignment horizontal="center"/>
    </xf>
    <xf numFmtId="0" fontId="10" fillId="0" borderId="14" xfId="44" applyNumberFormat="1" applyFont="1" applyBorder="1"/>
    <xf numFmtId="176" fontId="10" fillId="0" borderId="14" xfId="44" applyNumberFormat="1" applyFont="1" applyFill="1" applyBorder="1" applyAlignment="1">
      <alignment vertical="center"/>
    </xf>
    <xf numFmtId="0" fontId="10" fillId="0" borderId="0" xfId="0" applyFont="1" applyAlignment="1">
      <alignment horizontal="right" vertical="center"/>
    </xf>
    <xf numFmtId="174" fontId="10" fillId="0" borderId="14" xfId="44" applyNumberFormat="1" applyFont="1" applyBorder="1" applyAlignment="1">
      <alignment vertical="center"/>
    </xf>
    <xf numFmtId="0" fontId="10" fillId="0" borderId="14" xfId="44" applyNumberFormat="1" applyFont="1" applyBorder="1" applyAlignment="1">
      <alignment vertical="center"/>
    </xf>
    <xf numFmtId="0" fontId="49" fillId="0" borderId="33" xfId="0" applyFont="1" applyBorder="1" applyAlignment="1">
      <alignment horizontal="center" vertical="center" wrapText="1"/>
    </xf>
    <xf numFmtId="176" fontId="10" fillId="0" borderId="33" xfId="44" applyNumberFormat="1" applyFont="1" applyBorder="1" applyAlignment="1">
      <alignment vertical="center"/>
    </xf>
    <xf numFmtId="0" fontId="10" fillId="0" borderId="33" xfId="0" applyFont="1" applyBorder="1" applyAlignment="1">
      <alignment vertical="center"/>
    </xf>
    <xf numFmtId="0" fontId="10" fillId="0" borderId="33" xfId="0" applyFont="1" applyBorder="1"/>
    <xf numFmtId="174" fontId="10" fillId="0" borderId="33" xfId="44" applyNumberFormat="1" applyFont="1" applyBorder="1"/>
    <xf numFmtId="9" fontId="10" fillId="0" borderId="33" xfId="5" applyFont="1" applyBorder="1" applyAlignment="1">
      <alignment horizontal="center"/>
    </xf>
    <xf numFmtId="1" fontId="10" fillId="0" borderId="33" xfId="44" applyNumberFormat="1" applyFont="1" applyBorder="1"/>
    <xf numFmtId="0" fontId="10" fillId="0" borderId="33" xfId="44" applyNumberFormat="1" applyFont="1" applyBorder="1"/>
    <xf numFmtId="174" fontId="0" fillId="0" borderId="33" xfId="44" applyNumberFormat="1" applyFont="1" applyBorder="1"/>
    <xf numFmtId="174" fontId="0" fillId="23" borderId="25" xfId="44" applyNumberFormat="1" applyFont="1" applyFill="1" applyBorder="1"/>
    <xf numFmtId="174" fontId="0" fillId="24" borderId="25" xfId="44" applyNumberFormat="1" applyFont="1" applyFill="1" applyBorder="1"/>
    <xf numFmtId="0" fontId="43" fillId="0" borderId="2" xfId="0" applyFont="1" applyBorder="1" applyAlignment="1">
      <alignment vertical="center" wrapText="1"/>
    </xf>
    <xf numFmtId="0" fontId="43" fillId="0" borderId="3" xfId="0" applyFont="1" applyBorder="1" applyAlignment="1">
      <alignment vertical="center"/>
    </xf>
    <xf numFmtId="0" fontId="43" fillId="0" borderId="4" xfId="0" applyFont="1" applyBorder="1" applyAlignment="1">
      <alignment vertical="center"/>
    </xf>
    <xf numFmtId="0" fontId="43" fillId="0" borderId="5" xfId="0" applyFont="1" applyBorder="1" applyAlignment="1">
      <alignment vertical="center"/>
    </xf>
    <xf numFmtId="0" fontId="43" fillId="0" borderId="0" xfId="0" applyFont="1" applyAlignment="1">
      <alignment vertical="center"/>
    </xf>
    <xf numFmtId="0" fontId="43" fillId="0" borderId="6" xfId="0" applyFont="1" applyBorder="1" applyAlignment="1">
      <alignment vertical="center"/>
    </xf>
    <xf numFmtId="0" fontId="43" fillId="0" borderId="7" xfId="0" applyFont="1" applyBorder="1" applyAlignment="1">
      <alignment vertical="center"/>
    </xf>
    <xf numFmtId="0" fontId="43" fillId="0" borderId="1" xfId="0" applyFont="1" applyBorder="1" applyAlignment="1">
      <alignment vertical="center"/>
    </xf>
    <xf numFmtId="0" fontId="43" fillId="0" borderId="8" xfId="0" applyFont="1" applyBorder="1" applyAlignment="1">
      <alignment vertical="center"/>
    </xf>
    <xf numFmtId="0" fontId="56" fillId="8" borderId="24" xfId="0" applyFont="1" applyFill="1" applyBorder="1" applyAlignment="1">
      <alignment vertical="center"/>
    </xf>
    <xf numFmtId="0" fontId="25" fillId="8" borderId="22" xfId="0" applyFont="1" applyFill="1" applyBorder="1" applyAlignment="1">
      <alignment vertical="center"/>
    </xf>
    <xf numFmtId="0" fontId="25" fillId="8" borderId="21" xfId="0" applyFont="1" applyFill="1" applyBorder="1" applyAlignment="1">
      <alignment vertical="center"/>
    </xf>
    <xf numFmtId="0" fontId="0" fillId="23" borderId="25" xfId="0" applyFill="1" applyBorder="1"/>
    <xf numFmtId="0" fontId="0" fillId="24" borderId="25" xfId="0" applyFill="1" applyBorder="1"/>
    <xf numFmtId="0" fontId="26" fillId="8" borderId="24" xfId="0" applyFont="1" applyFill="1" applyBorder="1" applyAlignment="1">
      <alignment vertical="center"/>
    </xf>
    <xf numFmtId="0" fontId="26" fillId="8" borderId="22" xfId="0" applyFont="1" applyFill="1" applyBorder="1" applyAlignment="1">
      <alignment vertical="center"/>
    </xf>
    <xf numFmtId="0" fontId="26" fillId="8" borderId="21" xfId="0" applyFont="1" applyFill="1" applyBorder="1" applyAlignment="1">
      <alignment vertical="center"/>
    </xf>
    <xf numFmtId="0" fontId="47" fillId="8" borderId="34" xfId="0" applyFont="1" applyFill="1" applyBorder="1" applyAlignment="1">
      <alignment vertical="center" wrapText="1"/>
    </xf>
    <xf numFmtId="0" fontId="47" fillId="8" borderId="0" xfId="0" applyFont="1" applyFill="1" applyAlignment="1">
      <alignment vertical="center" wrapText="1"/>
    </xf>
    <xf numFmtId="0" fontId="47" fillId="8" borderId="35" xfId="0" applyFont="1" applyFill="1" applyBorder="1" applyAlignment="1">
      <alignment vertical="center" wrapText="1"/>
    </xf>
    <xf numFmtId="0" fontId="26" fillId="8" borderId="37" xfId="0" applyFont="1" applyFill="1" applyBorder="1" applyAlignment="1">
      <alignment vertical="center"/>
    </xf>
    <xf numFmtId="0" fontId="47" fillId="8" borderId="26" xfId="0" applyFont="1" applyFill="1" applyBorder="1" applyAlignment="1">
      <alignment vertical="center" wrapText="1"/>
    </xf>
    <xf numFmtId="0" fontId="42" fillId="8" borderId="27" xfId="0" applyFont="1" applyFill="1" applyBorder="1" applyAlignment="1">
      <alignment vertical="center" wrapText="1"/>
    </xf>
    <xf numFmtId="0" fontId="42" fillId="8" borderId="28" xfId="0" applyFont="1" applyFill="1" applyBorder="1" applyAlignment="1">
      <alignment vertical="center" wrapText="1"/>
    </xf>
    <xf numFmtId="0" fontId="47" fillId="8" borderId="43" xfId="0" applyFont="1" applyFill="1" applyBorder="1" applyAlignment="1">
      <alignment vertical="center"/>
    </xf>
    <xf numFmtId="0" fontId="47" fillId="8" borderId="44" xfId="0" applyFont="1" applyFill="1" applyBorder="1" applyAlignment="1">
      <alignment vertical="center"/>
    </xf>
    <xf numFmtId="0" fontId="24" fillId="17" borderId="14" xfId="0" applyFont="1" applyFill="1" applyBorder="1" applyAlignment="1">
      <alignment vertical="center" wrapText="1"/>
    </xf>
    <xf numFmtId="0" fontId="24" fillId="17" borderId="33" xfId="0" applyFont="1" applyFill="1" applyBorder="1" applyAlignment="1">
      <alignment vertical="center" wrapText="1"/>
    </xf>
    <xf numFmtId="0" fontId="24" fillId="17" borderId="15" xfId="0" applyFont="1" applyFill="1" applyBorder="1" applyAlignment="1">
      <alignment vertical="center" wrapText="1"/>
    </xf>
    <xf numFmtId="0" fontId="21" fillId="0" borderId="14" xfId="0" applyFont="1" applyBorder="1"/>
    <xf numFmtId="0" fontId="41" fillId="19" borderId="14" xfId="0" applyFont="1" applyFill="1" applyBorder="1" applyAlignment="1">
      <alignment vertical="center" wrapText="1"/>
    </xf>
    <xf numFmtId="0" fontId="23" fillId="17" borderId="14" xfId="0" applyFont="1" applyFill="1" applyBorder="1" applyAlignment="1">
      <alignment vertical="center" wrapText="1"/>
    </xf>
    <xf numFmtId="0" fontId="39" fillId="17" borderId="14" xfId="0" applyFont="1" applyFill="1" applyBorder="1" applyAlignment="1">
      <alignment wrapText="1"/>
    </xf>
    <xf numFmtId="0" fontId="40" fillId="17" borderId="14" xfId="0" applyFont="1" applyFill="1" applyBorder="1" applyAlignment="1">
      <alignment vertical="center"/>
    </xf>
    <xf numFmtId="0" fontId="40" fillId="18" borderId="14" xfId="0" applyFont="1" applyFill="1" applyBorder="1" applyAlignment="1">
      <alignment vertical="center"/>
    </xf>
    <xf numFmtId="0" fontId="40" fillId="17" borderId="14" xfId="0" applyFont="1" applyFill="1" applyBorder="1" applyAlignment="1">
      <alignment vertical="center" wrapText="1"/>
    </xf>
    <xf numFmtId="174" fontId="0" fillId="0" borderId="0" xfId="0" applyNumberFormat="1"/>
    <xf numFmtId="177" fontId="0" fillId="0" borderId="0" xfId="0" applyNumberFormat="1"/>
    <xf numFmtId="172" fontId="35" fillId="13" borderId="0" xfId="0" applyNumberFormat="1" applyFont="1" applyFill="1" applyAlignment="1">
      <alignment horizontal="center" vertical="center" wrapText="1"/>
    </xf>
    <xf numFmtId="0" fontId="36" fillId="13" borderId="0" xfId="0" applyFont="1" applyFill="1" applyAlignment="1">
      <alignment horizontal="center" vertical="center" wrapText="1"/>
    </xf>
    <xf numFmtId="6" fontId="29" fillId="0" borderId="0" xfId="0" applyNumberFormat="1" applyFont="1" applyAlignment="1">
      <alignment horizontal="center" vertical="center"/>
    </xf>
    <xf numFmtId="172" fontId="29" fillId="14" borderId="0" xfId="0" applyNumberFormat="1" applyFont="1" applyFill="1" applyAlignment="1">
      <alignment horizontal="center" vertical="center"/>
    </xf>
    <xf numFmtId="0" fontId="35" fillId="15" borderId="0" xfId="0" applyFont="1" applyFill="1" applyAlignment="1">
      <alignment horizontal="center" vertical="center"/>
    </xf>
    <xf numFmtId="172" fontId="29" fillId="15" borderId="0" xfId="0" applyNumberFormat="1" applyFont="1" applyFill="1" applyAlignment="1">
      <alignment horizontal="center" vertical="center"/>
    </xf>
    <xf numFmtId="0" fontId="35" fillId="15" borderId="0" xfId="0" applyFont="1" applyFill="1" applyAlignment="1">
      <alignment horizontal="center" vertical="center" wrapText="1"/>
    </xf>
    <xf numFmtId="0" fontId="37" fillId="15" borderId="0" xfId="0" applyFont="1" applyFill="1" applyAlignment="1">
      <alignment horizontal="center" vertical="center" wrapText="1"/>
    </xf>
    <xf numFmtId="170" fontId="29" fillId="0" borderId="0" xfId="0" applyNumberFormat="1" applyFont="1" applyAlignment="1">
      <alignment horizontal="center" vertical="center"/>
    </xf>
    <xf numFmtId="174" fontId="29" fillId="0" borderId="0" xfId="0" applyNumberFormat="1" applyFont="1" applyAlignment="1">
      <alignment horizontal="center" vertical="center"/>
    </xf>
    <xf numFmtId="6" fontId="0" fillId="10" borderId="16" xfId="0" applyNumberFormat="1" applyFill="1" applyBorder="1"/>
    <xf numFmtId="43" fontId="0" fillId="10" borderId="15" xfId="0" applyNumberFormat="1" applyFill="1" applyBorder="1"/>
    <xf numFmtId="43" fontId="0" fillId="10" borderId="17" xfId="0" applyNumberFormat="1" applyFill="1" applyBorder="1"/>
    <xf numFmtId="6" fontId="0" fillId="0" borderId="16" xfId="0" applyNumberFormat="1" applyBorder="1"/>
    <xf numFmtId="43" fontId="60" fillId="25" borderId="0" xfId="6" applyFont="1" applyFill="1"/>
    <xf numFmtId="43" fontId="0" fillId="26" borderId="15" xfId="0" applyNumberFormat="1" applyFill="1" applyBorder="1"/>
    <xf numFmtId="0" fontId="40" fillId="18" borderId="14" xfId="0" applyFont="1" applyFill="1" applyBorder="1" applyAlignment="1">
      <alignment vertical="center" wrapText="1"/>
    </xf>
    <xf numFmtId="0" fontId="8" fillId="27" borderId="14" xfId="1" applyFont="1" applyFill="1" applyBorder="1"/>
    <xf numFmtId="44" fontId="0" fillId="8" borderId="0" xfId="3" applyFont="1" applyFill="1"/>
    <xf numFmtId="44" fontId="44" fillId="8" borderId="14" xfId="3" applyFont="1" applyFill="1" applyBorder="1" applyAlignment="1">
      <alignment horizontal="center" vertical="center" wrapText="1"/>
    </xf>
    <xf numFmtId="44" fontId="28" fillId="28" borderId="14" xfId="3" applyFont="1" applyFill="1" applyBorder="1" applyAlignment="1">
      <alignment horizontal="center" vertical="center" wrapText="1"/>
    </xf>
    <xf numFmtId="44" fontId="42" fillId="8" borderId="14" xfId="3" applyFont="1" applyFill="1" applyBorder="1" applyAlignment="1">
      <alignment horizontal="center" vertical="center" wrapText="1"/>
    </xf>
    <xf numFmtId="44" fontId="37" fillId="8" borderId="14" xfId="3" applyFont="1" applyFill="1" applyBorder="1" applyAlignment="1">
      <alignment horizontal="center" vertical="center"/>
    </xf>
    <xf numFmtId="44" fontId="37" fillId="8" borderId="14" xfId="3" applyFont="1" applyFill="1" applyBorder="1" applyAlignment="1">
      <alignment horizontal="center"/>
    </xf>
    <xf numFmtId="44" fontId="55" fillId="8" borderId="14" xfId="3" applyFont="1" applyFill="1" applyBorder="1" applyAlignment="1">
      <alignment horizontal="center" vertical="center"/>
    </xf>
    <xf numFmtId="44" fontId="29" fillId="8" borderId="0" xfId="3" applyFont="1" applyFill="1" applyBorder="1" applyAlignment="1">
      <alignment horizontal="center" vertical="center"/>
    </xf>
    <xf numFmtId="44" fontId="26" fillId="8" borderId="0" xfId="3" applyFont="1" applyFill="1" applyAlignment="1">
      <alignment vertical="center"/>
    </xf>
    <xf numFmtId="44" fontId="0" fillId="8" borderId="16" xfId="3" applyFont="1" applyFill="1" applyBorder="1"/>
    <xf numFmtId="44" fontId="0" fillId="8" borderId="15" xfId="3" applyFont="1" applyFill="1" applyBorder="1"/>
    <xf numFmtId="44" fontId="38" fillId="8" borderId="0" xfId="3" applyFont="1" applyFill="1"/>
    <xf numFmtId="44" fontId="0" fillId="8" borderId="17" xfId="3" applyFont="1" applyFill="1" applyBorder="1"/>
    <xf numFmtId="0" fontId="42" fillId="8" borderId="14" xfId="0" applyFont="1" applyFill="1" applyBorder="1" applyAlignment="1">
      <alignment horizontal="center" vertical="center" wrapText="1"/>
    </xf>
    <xf numFmtId="0" fontId="46" fillId="8" borderId="24" xfId="0" applyFont="1" applyFill="1" applyBorder="1" applyAlignment="1">
      <alignment wrapText="1"/>
    </xf>
    <xf numFmtId="0" fontId="50" fillId="8" borderId="25" xfId="0" applyFont="1" applyFill="1" applyBorder="1" applyAlignment="1">
      <alignment wrapText="1"/>
    </xf>
    <xf numFmtId="0" fontId="42" fillId="8" borderId="21" xfId="0" applyFont="1" applyFill="1" applyBorder="1" applyAlignment="1">
      <alignment horizontal="center" vertical="center"/>
    </xf>
    <xf numFmtId="174" fontId="45" fillId="8" borderId="14" xfId="44" applyNumberFormat="1" applyFont="1" applyFill="1" applyBorder="1" applyAlignment="1">
      <alignment horizontal="center" vertical="center" wrapText="1"/>
    </xf>
    <xf numFmtId="166" fontId="45" fillId="8" borderId="14" xfId="0" applyNumberFormat="1" applyFont="1" applyFill="1" applyBorder="1" applyAlignment="1">
      <alignment horizontal="center" vertical="center" wrapText="1"/>
    </xf>
    <xf numFmtId="174" fontId="45" fillId="8" borderId="14" xfId="6" applyNumberFormat="1" applyFont="1" applyFill="1" applyBorder="1" applyAlignment="1">
      <alignment horizontal="center" vertical="center" wrapText="1"/>
    </xf>
    <xf numFmtId="1" fontId="0" fillId="8" borderId="14" xfId="0" applyNumberFormat="1" applyFill="1" applyBorder="1" applyAlignment="1">
      <alignment horizontal="center" vertical="center"/>
    </xf>
    <xf numFmtId="175" fontId="0" fillId="8" borderId="14" xfId="0" applyNumberFormat="1" applyFill="1" applyBorder="1" applyAlignment="1">
      <alignment horizontal="center" vertical="center"/>
    </xf>
    <xf numFmtId="9" fontId="0" fillId="8" borderId="14" xfId="5" applyFont="1" applyFill="1" applyBorder="1" applyAlignment="1">
      <alignment horizontal="center" vertical="center"/>
    </xf>
    <xf numFmtId="170" fontId="0" fillId="8" borderId="14" xfId="0" applyNumberFormat="1" applyFill="1" applyBorder="1" applyAlignment="1">
      <alignment vertical="center"/>
    </xf>
    <xf numFmtId="6" fontId="29" fillId="8" borderId="0" xfId="0" applyNumberFormat="1" applyFont="1" applyFill="1" applyAlignment="1">
      <alignment horizontal="center" vertical="center"/>
    </xf>
    <xf numFmtId="164" fontId="26" fillId="8" borderId="0" xfId="0" applyNumberFormat="1" applyFont="1" applyFill="1" applyAlignment="1">
      <alignment vertical="center"/>
    </xf>
    <xf numFmtId="6" fontId="0" fillId="8" borderId="16" xfId="0" applyNumberFormat="1" applyFill="1" applyBorder="1"/>
    <xf numFmtId="43" fontId="0" fillId="8" borderId="15" xfId="0" applyNumberFormat="1" applyFill="1" applyBorder="1"/>
    <xf numFmtId="0" fontId="0" fillId="8" borderId="0" xfId="0" applyFill="1" applyAlignment="1">
      <alignment vertical="center" wrapText="1"/>
    </xf>
    <xf numFmtId="0" fontId="42" fillId="8" borderId="33" xfId="0" applyFont="1" applyFill="1" applyBorder="1" applyAlignment="1">
      <alignment horizontal="center" vertical="center" wrapText="1"/>
    </xf>
    <xf numFmtId="0" fontId="46" fillId="8" borderId="38" xfId="0" applyFont="1" applyFill="1" applyBorder="1" applyAlignment="1">
      <alignment wrapText="1"/>
    </xf>
    <xf numFmtId="0" fontId="50" fillId="8" borderId="29" xfId="0" applyFont="1" applyFill="1" applyBorder="1" applyAlignment="1">
      <alignment wrapText="1"/>
    </xf>
    <xf numFmtId="0" fontId="42" fillId="8" borderId="39" xfId="0" applyFont="1" applyFill="1" applyBorder="1" applyAlignment="1">
      <alignment horizontal="center" vertical="center"/>
    </xf>
    <xf numFmtId="174" fontId="45" fillId="8" borderId="33" xfId="44" applyNumberFormat="1" applyFont="1" applyFill="1" applyBorder="1" applyAlignment="1">
      <alignment horizontal="center" vertical="center" wrapText="1"/>
    </xf>
    <xf numFmtId="166" fontId="45" fillId="8" borderId="33" xfId="0" applyNumberFormat="1" applyFont="1" applyFill="1" applyBorder="1" applyAlignment="1">
      <alignment horizontal="center" vertical="center" wrapText="1"/>
    </xf>
    <xf numFmtId="174" fontId="45" fillId="8" borderId="33" xfId="6" applyNumberFormat="1" applyFont="1" applyFill="1" applyBorder="1" applyAlignment="1">
      <alignment horizontal="center" vertical="center" wrapText="1"/>
    </xf>
    <xf numFmtId="1" fontId="0" fillId="8" borderId="33" xfId="0" applyNumberFormat="1" applyFill="1" applyBorder="1" applyAlignment="1">
      <alignment horizontal="center" vertical="center"/>
    </xf>
    <xf numFmtId="175" fontId="0" fillId="8" borderId="33" xfId="0" applyNumberFormat="1" applyFill="1" applyBorder="1" applyAlignment="1">
      <alignment horizontal="center" vertical="center"/>
    </xf>
    <xf numFmtId="9" fontId="0" fillId="8" borderId="33" xfId="5" applyFont="1" applyFill="1" applyBorder="1" applyAlignment="1">
      <alignment horizontal="center" vertical="center"/>
    </xf>
    <xf numFmtId="170" fontId="0" fillId="8" borderId="33" xfId="0" applyNumberFormat="1" applyFill="1" applyBorder="1" applyAlignment="1">
      <alignment vertical="center"/>
    </xf>
    <xf numFmtId="0" fontId="26" fillId="8" borderId="0" xfId="0" applyFont="1" applyFill="1" applyAlignment="1">
      <alignment horizontal="center" vertical="center" wrapText="1"/>
    </xf>
    <xf numFmtId="0" fontId="8" fillId="2" borderId="2"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6"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3" fillId="2" borderId="0" xfId="1" applyFont="1" applyFill="1" applyAlignment="1">
      <alignment horizontal="center"/>
    </xf>
    <xf numFmtId="0" fontId="2" fillId="0" borderId="1" xfId="1" applyFont="1" applyBorder="1" applyAlignment="1">
      <alignment horizont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8" xfId="1" applyFont="1" applyFill="1" applyBorder="1" applyAlignment="1">
      <alignment horizontal="center" vertical="center" wrapText="1"/>
    </xf>
    <xf numFmtId="165" fontId="8" fillId="2" borderId="5" xfId="6" applyNumberFormat="1" applyFont="1" applyFill="1" applyBorder="1" applyAlignment="1">
      <alignment horizontal="center" wrapText="1"/>
    </xf>
    <xf numFmtId="165" fontId="8" fillId="2" borderId="0" xfId="6" applyNumberFormat="1" applyFont="1" applyFill="1" applyBorder="1" applyAlignment="1">
      <alignment horizontal="center" wrapText="1"/>
    </xf>
    <xf numFmtId="165" fontId="8" fillId="2" borderId="6" xfId="6" applyNumberFormat="1" applyFont="1" applyFill="1" applyBorder="1" applyAlignment="1">
      <alignment horizontal="center" wrapText="1"/>
    </xf>
    <xf numFmtId="43" fontId="0" fillId="2" borderId="24" xfId="0" applyNumberFormat="1" applyFill="1" applyBorder="1"/>
    <xf numFmtId="0" fontId="0" fillId="2" borderId="24" xfId="0" applyFill="1" applyBorder="1"/>
    <xf numFmtId="0" fontId="0" fillId="2" borderId="21" xfId="0" applyFill="1" applyBorder="1"/>
    <xf numFmtId="0" fontId="13" fillId="2" borderId="33" xfId="0" applyFont="1" applyFill="1" applyBorder="1" applyAlignment="1">
      <alignment wrapText="1"/>
    </xf>
    <xf numFmtId="0" fontId="0" fillId="2" borderId="15" xfId="0" applyFill="1" applyBorder="1"/>
    <xf numFmtId="43" fontId="0" fillId="2" borderId="51" xfId="0" applyNumberFormat="1" applyFill="1" applyBorder="1"/>
    <xf numFmtId="43" fontId="0" fillId="2" borderId="53" xfId="0" applyNumberFormat="1" applyFill="1" applyBorder="1"/>
    <xf numFmtId="44" fontId="0" fillId="2" borderId="53" xfId="3" applyFont="1" applyFill="1" applyBorder="1"/>
    <xf numFmtId="9" fontId="0" fillId="2" borderId="53" xfId="5" applyFont="1" applyFill="1" applyBorder="1"/>
    <xf numFmtId="44" fontId="17" fillId="2" borderId="53" xfId="3" applyFont="1" applyFill="1" applyBorder="1"/>
    <xf numFmtId="44" fontId="21" fillId="2" borderId="55" xfId="3" applyFont="1" applyFill="1" applyBorder="1"/>
    <xf numFmtId="0" fontId="61" fillId="7" borderId="50" xfId="0" applyFont="1" applyFill="1" applyBorder="1"/>
    <xf numFmtId="0" fontId="61" fillId="7" borderId="52" xfId="0" applyFont="1" applyFill="1" applyBorder="1"/>
    <xf numFmtId="0" fontId="61" fillId="7" borderId="54" xfId="0" applyFont="1" applyFill="1" applyBorder="1"/>
    <xf numFmtId="0" fontId="62" fillId="15" borderId="26" xfId="0" applyFont="1" applyFill="1" applyBorder="1" applyAlignment="1">
      <alignment horizontal="center" vertical="center"/>
    </xf>
    <xf numFmtId="0" fontId="63" fillId="0" borderId="27" xfId="0" applyFont="1" applyBorder="1"/>
    <xf numFmtId="0" fontId="62" fillId="0" borderId="26" xfId="0" applyFont="1" applyBorder="1" applyAlignment="1">
      <alignment horizontal="center" vertical="center" wrapText="1"/>
    </xf>
    <xf numFmtId="0" fontId="62" fillId="15" borderId="31" xfId="0" applyFont="1" applyFill="1" applyBorder="1" applyAlignment="1">
      <alignment horizontal="center" vertical="center"/>
    </xf>
    <xf numFmtId="178" fontId="62" fillId="15" borderId="56" xfId="0" applyNumberFormat="1" applyFont="1" applyFill="1" applyBorder="1" applyAlignment="1">
      <alignment horizontal="center" vertical="center" wrapText="1"/>
    </xf>
    <xf numFmtId="0" fontId="63" fillId="0" borderId="41" xfId="0" applyFont="1" applyBorder="1"/>
    <xf numFmtId="178" fontId="62" fillId="15" borderId="31" xfId="0" applyNumberFormat="1" applyFont="1" applyFill="1" applyBorder="1" applyAlignment="1">
      <alignment horizontal="center" vertical="center" wrapText="1"/>
    </xf>
    <xf numFmtId="178" fontId="64" fillId="15" borderId="31" xfId="0" applyNumberFormat="1" applyFont="1" applyFill="1" applyBorder="1" applyAlignment="1">
      <alignment horizontal="center" vertical="center" wrapText="1"/>
    </xf>
    <xf numFmtId="0" fontId="65" fillId="29" borderId="25" xfId="0" applyFont="1" applyFill="1" applyBorder="1" applyAlignment="1">
      <alignment horizontal="center" vertical="center"/>
    </xf>
    <xf numFmtId="178" fontId="65" fillId="0" borderId="26" xfId="0" applyNumberFormat="1" applyFont="1" applyBorder="1" applyAlignment="1">
      <alignment horizontal="center" vertical="center" wrapText="1"/>
    </xf>
    <xf numFmtId="178" fontId="65" fillId="0" borderId="28" xfId="0" applyNumberFormat="1" applyFont="1" applyBorder="1" applyAlignment="1">
      <alignment horizontal="center" vertical="center" wrapText="1"/>
    </xf>
    <xf numFmtId="0" fontId="66" fillId="29" borderId="25" xfId="0" applyFont="1" applyFill="1" applyBorder="1" applyAlignment="1">
      <alignment horizontal="center" vertical="center" wrapText="1"/>
    </xf>
    <xf numFmtId="178" fontId="65" fillId="30" borderId="25" xfId="0" applyNumberFormat="1" applyFont="1" applyFill="1" applyBorder="1" applyAlignment="1">
      <alignment horizontal="center" vertical="center" wrapText="1"/>
    </xf>
    <xf numFmtId="0" fontId="66" fillId="27" borderId="25" xfId="0" applyFont="1" applyFill="1" applyBorder="1" applyAlignment="1">
      <alignment horizontal="center" vertical="center" wrapText="1"/>
    </xf>
    <xf numFmtId="178" fontId="65" fillId="27" borderId="25" xfId="0" applyNumberFormat="1" applyFont="1" applyFill="1" applyBorder="1" applyAlignment="1">
      <alignment horizontal="center" vertical="center" wrapText="1"/>
    </xf>
    <xf numFmtId="178" fontId="65" fillId="31" borderId="25" xfId="0" applyNumberFormat="1" applyFont="1" applyFill="1" applyBorder="1" applyAlignment="1">
      <alignment horizontal="center" vertical="center" wrapText="1"/>
    </xf>
    <xf numFmtId="178" fontId="65" fillId="0" borderId="25" xfId="0" applyNumberFormat="1" applyFont="1" applyBorder="1" applyAlignment="1">
      <alignment horizontal="center" vertical="center" wrapText="1"/>
    </xf>
    <xf numFmtId="178" fontId="65" fillId="29" borderId="25" xfId="0" applyNumberFormat="1" applyFont="1" applyFill="1" applyBorder="1" applyAlignment="1">
      <alignment horizontal="center" vertical="center" wrapText="1"/>
    </xf>
    <xf numFmtId="178" fontId="65" fillId="32" borderId="25" xfId="0" applyNumberFormat="1" applyFont="1" applyFill="1" applyBorder="1" applyAlignment="1">
      <alignment horizontal="center" vertical="center" wrapText="1"/>
    </xf>
    <xf numFmtId="0" fontId="65" fillId="0" borderId="25" xfId="0" applyFont="1" applyBorder="1" applyAlignment="1">
      <alignment horizontal="center"/>
    </xf>
    <xf numFmtId="0" fontId="65" fillId="27" borderId="25" xfId="0" applyFont="1" applyFill="1" applyBorder="1" applyAlignment="1">
      <alignment horizontal="center"/>
    </xf>
    <xf numFmtId="0" fontId="65" fillId="32" borderId="25" xfId="0" applyFont="1" applyFill="1" applyBorder="1" applyAlignment="1">
      <alignment horizontal="center"/>
    </xf>
    <xf numFmtId="0" fontId="65" fillId="30" borderId="25" xfId="0" applyFont="1" applyFill="1" applyBorder="1" applyAlignment="1">
      <alignment horizontal="center"/>
    </xf>
    <xf numFmtId="0" fontId="65" fillId="0" borderId="29" xfId="0" applyFont="1" applyBorder="1" applyAlignment="1">
      <alignment horizontal="center"/>
    </xf>
    <xf numFmtId="0" fontId="65" fillId="31" borderId="29" xfId="0" applyFont="1" applyFill="1" applyBorder="1" applyAlignment="1">
      <alignment horizontal="center"/>
    </xf>
    <xf numFmtId="0" fontId="1" fillId="0" borderId="25" xfId="0" applyFont="1" applyBorder="1" applyAlignment="1">
      <alignment horizontal="center" vertical="center"/>
    </xf>
    <xf numFmtId="178" fontId="67" fillId="0" borderId="26" xfId="0" applyNumberFormat="1" applyFont="1" applyBorder="1" applyAlignment="1">
      <alignment horizontal="center" vertical="center" wrapText="1"/>
    </xf>
    <xf numFmtId="0" fontId="63" fillId="0" borderId="28" xfId="0" applyFont="1" applyBorder="1"/>
    <xf numFmtId="0" fontId="1" fillId="0" borderId="28" xfId="0" applyFont="1" applyBorder="1"/>
    <xf numFmtId="0" fontId="1" fillId="0" borderId="25" xfId="0" applyFont="1" applyBorder="1"/>
    <xf numFmtId="0" fontId="65" fillId="29" borderId="25" xfId="0" applyFont="1" applyFill="1" applyBorder="1" applyAlignment="1">
      <alignment horizontal="center"/>
    </xf>
    <xf numFmtId="0" fontId="1" fillId="0" borderId="0" xfId="0" applyFont="1" applyAlignment="1">
      <alignment horizontal="center" vertical="center"/>
    </xf>
    <xf numFmtId="0" fontId="68" fillId="0" borderId="0" xfId="0" applyFont="1"/>
    <xf numFmtId="0" fontId="65" fillId="0" borderId="0" xfId="0" applyFont="1" applyAlignment="1">
      <alignment vertical="center"/>
    </xf>
    <xf numFmtId="0" fontId="62" fillId="0" borderId="0" xfId="0" applyFont="1" applyAlignment="1">
      <alignment horizontal="center" vertical="center"/>
    </xf>
    <xf numFmtId="0" fontId="1" fillId="0" borderId="0" xfId="0" applyFont="1" applyAlignment="1">
      <alignment horizontal="center"/>
    </xf>
    <xf numFmtId="0" fontId="68" fillId="0" borderId="0" xfId="0" applyFont="1" applyAlignment="1">
      <alignment horizontal="center" vertical="center"/>
    </xf>
    <xf numFmtId="0" fontId="0" fillId="0" borderId="0" xfId="0"/>
  </cellXfs>
  <cellStyles count="46">
    <cellStyle name="Excel Built-in Percent" xfId="7" xr:uid="{00000000-0005-0000-0000-000001000000}"/>
    <cellStyle name="Hipervínculo" xfId="45" builtinId="8"/>
    <cellStyle name="Hipervínculo 2" xfId="23" xr:uid="{5CB5EC96-7C2D-4AF0-A465-15377F20DC1E}"/>
    <cellStyle name="Hyperlink" xfId="8" xr:uid="{00000000-0005-0000-0000-000003000000}"/>
    <cellStyle name="Hyperlink 2" xfId="24" xr:uid="{6AA355D2-50E1-40A2-9DEF-E0C0B10C0BD4}"/>
    <cellStyle name="Millares" xfId="6" builtinId="3"/>
    <cellStyle name="Millares 2" xfId="15" xr:uid="{197C0261-FB65-4871-92FE-6C6BCFB66350}"/>
    <cellStyle name="Millares 2 2" xfId="38" xr:uid="{7C51F525-9C37-4A41-8455-812A9C205347}"/>
    <cellStyle name="Millares 3" xfId="33" xr:uid="{F19996DF-A8F4-40F0-9F4D-6D74A7F9A9A0}"/>
    <cellStyle name="Millares 4" xfId="42" xr:uid="{78BDBB0A-0F69-40ED-85BC-85FF77981559}"/>
    <cellStyle name="Moneda" xfId="3" builtinId="4"/>
    <cellStyle name="Moneda [0] 10 2" xfId="27" xr:uid="{7EFCD6CF-BD98-4C22-B316-A5797415C38F}"/>
    <cellStyle name="Moneda [0] 2" xfId="25" xr:uid="{A92D6CFF-9D74-4928-9E50-463C04D0E59E}"/>
    <cellStyle name="Moneda [0] 2 4" xfId="30" xr:uid="{8BEC4A2E-02D9-4B12-87B0-83A5603F4ED9}"/>
    <cellStyle name="Moneda [0] 3" xfId="28" xr:uid="{11E1E2AC-75B4-4C0B-9605-9FAA11D2625F}"/>
    <cellStyle name="Moneda [0] 3 4" xfId="29" xr:uid="{316D891C-B4A9-41E6-B281-07C0A28665C3}"/>
    <cellStyle name="Moneda 10" xfId="37" xr:uid="{929F4B95-0FD2-4E24-8417-2A7F65EF5D68}"/>
    <cellStyle name="Moneda 11" xfId="43" xr:uid="{F1D01A3A-069A-4982-9ED7-D60572CDFAFD}"/>
    <cellStyle name="Moneda 12" xfId="44" xr:uid="{715FC3C4-C0F7-483C-9C61-3F8C3CD7EA91}"/>
    <cellStyle name="Moneda 2" xfId="2" xr:uid="{00000000-0005-0000-0000-000007000000}"/>
    <cellStyle name="Moneda 2 2" xfId="17" xr:uid="{749B2B0E-0798-432D-8483-B29CE352220F}"/>
    <cellStyle name="Moneda 2 2 2 2 2" xfId="19" xr:uid="{E2C32DA0-DE67-4C0C-A5B2-C95976ED390C}"/>
    <cellStyle name="Moneda 2 3" xfId="41" xr:uid="{CC5E4714-7043-4B9D-AF29-3FB94949B130}"/>
    <cellStyle name="Moneda 3" xfId="16" xr:uid="{BD01F6A7-5692-42B4-9F2B-3444270E8159}"/>
    <cellStyle name="Moneda 4" xfId="22" xr:uid="{7D367ED5-D39A-454B-AA3A-7A18E1E341CE}"/>
    <cellStyle name="Moneda 5" xfId="31" xr:uid="{F1C76698-F2E0-498B-AC18-10B58CE6BC1F}"/>
    <cellStyle name="Moneda 6" xfId="32" xr:uid="{6E197C81-9AB4-4ABF-89A6-FAC2241286D6}"/>
    <cellStyle name="Moneda 7" xfId="34" xr:uid="{646CAC2A-F690-4207-A2E4-068AA76CFC45}"/>
    <cellStyle name="Moneda 8" xfId="35" xr:uid="{B4B99271-3A86-4F6E-87E8-60EE5EB0C30F}"/>
    <cellStyle name="Moneda 9" xfId="36" xr:uid="{2C9B6959-56F3-4DA3-85A2-89A9749E46AE}"/>
    <cellStyle name="Normal" xfId="0" builtinId="0"/>
    <cellStyle name="Normal 2" xfId="1" xr:uid="{00000000-0005-0000-0000-000009000000}"/>
    <cellStyle name="Normal 2 10" xfId="13" xr:uid="{5144DBA1-09C5-4C94-ABD5-2382E01788E6}"/>
    <cellStyle name="Normal 2 10 2 2" xfId="14" xr:uid="{E58994ED-5C60-4574-B308-C0AF4AE537A5}"/>
    <cellStyle name="Normal 2 2" xfId="12" xr:uid="{0B64BFA6-DF81-4071-8752-FFC9628D7CE8}"/>
    <cellStyle name="Normal 3" xfId="4" xr:uid="{00000000-0005-0000-0000-00000A000000}"/>
    <cellStyle name="Normal 3 11" xfId="11" xr:uid="{A9C546CC-4A6C-4DDE-8B07-7E4D018884A1}"/>
    <cellStyle name="Normal 3 11 4" xfId="20" xr:uid="{949058C5-073C-4743-9FCF-F104833F2826}"/>
    <cellStyle name="Normal 3 2" xfId="9" xr:uid="{0AE0E1D7-7F5C-4F3C-9E63-2532530D5117}"/>
    <cellStyle name="Normal 3 2 2" xfId="18" xr:uid="{B1B529E5-929D-468C-B007-73F59CD7DFB8}"/>
    <cellStyle name="Normal 4" xfId="10" xr:uid="{25A37B2F-DBF2-4260-B987-BCC8930A7058}"/>
    <cellStyle name="Normal 5" xfId="39" xr:uid="{129001D7-3CF6-4EC1-90DB-D75B27D84593}"/>
    <cellStyle name="Normal 6" xfId="26" xr:uid="{946EE1A3-D9FE-4C2B-B717-DFE56BEFAF29}"/>
    <cellStyle name="Porcentaje" xfId="5" builtinId="5"/>
    <cellStyle name="Porcentaje 2" xfId="21" xr:uid="{FCAFAFE0-DF18-4329-85B7-BE8450B87694}"/>
    <cellStyle name="Porcentaje 3" xfId="40" xr:uid="{BB112A84-D8EB-4AD2-81A2-1EB336506D0A}"/>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63" Type="http://schemas.openxmlformats.org/officeDocument/2006/relationships/externalLink" Target="externalLinks/externalLink57.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191" Type="http://schemas.openxmlformats.org/officeDocument/2006/relationships/externalLink" Target="externalLinks/externalLink185.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externalLink" Target="externalLinks/externalLink186.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6" Type="http://schemas.openxmlformats.org/officeDocument/2006/relationships/worksheet" Target="worksheets/sheet6.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externalLink" Target="externalLinks/externalLink187.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20" Type="http://schemas.openxmlformats.org/officeDocument/2006/relationships/externalLink" Target="externalLinks/externalLink114.xml"/><Relationship Id="rId141" Type="http://schemas.openxmlformats.org/officeDocument/2006/relationships/externalLink" Target="externalLinks/externalLink135.xml"/><Relationship Id="rId7" Type="http://schemas.openxmlformats.org/officeDocument/2006/relationships/externalLink" Target="externalLinks/externalLink1.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131" Type="http://schemas.openxmlformats.org/officeDocument/2006/relationships/externalLink" Target="externalLinks/externalLink125.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4" Type="http://schemas.openxmlformats.org/officeDocument/2006/relationships/externalLink" Target="externalLinks/externalLink188.xml"/><Relationship Id="rId199" Type="http://schemas.openxmlformats.org/officeDocument/2006/relationships/sharedStrings" Target="sharedStrings.xml"/><Relationship Id="rId203" Type="http://schemas.openxmlformats.org/officeDocument/2006/relationships/customXml" Target="../customXml/item2.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189" Type="http://schemas.openxmlformats.org/officeDocument/2006/relationships/externalLink" Target="externalLinks/externalLink183.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79" Type="http://schemas.openxmlformats.org/officeDocument/2006/relationships/externalLink" Target="externalLinks/externalLink173.xml"/><Relationship Id="rId195" Type="http://schemas.openxmlformats.org/officeDocument/2006/relationships/externalLink" Target="externalLinks/externalLink189.xml"/><Relationship Id="rId190" Type="http://schemas.openxmlformats.org/officeDocument/2006/relationships/externalLink" Target="externalLinks/externalLink184.xml"/><Relationship Id="rId204" Type="http://schemas.openxmlformats.org/officeDocument/2006/relationships/customXml" Target="../customXml/item3.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48" Type="http://schemas.openxmlformats.org/officeDocument/2006/relationships/externalLink" Target="externalLinks/externalLink142.xml"/><Relationship Id="rId164" Type="http://schemas.openxmlformats.org/officeDocument/2006/relationships/externalLink" Target="externalLinks/externalLink158.xml"/><Relationship Id="rId169" Type="http://schemas.openxmlformats.org/officeDocument/2006/relationships/externalLink" Target="externalLinks/externalLink163.xml"/><Relationship Id="rId185" Type="http://schemas.openxmlformats.org/officeDocument/2006/relationships/externalLink" Target="externalLinks/externalLink179.xml"/><Relationship Id="rId4" Type="http://schemas.openxmlformats.org/officeDocument/2006/relationships/worksheet" Target="worksheets/sheet4.xml"/><Relationship Id="rId9" Type="http://schemas.openxmlformats.org/officeDocument/2006/relationships/externalLink" Target="externalLinks/externalLink3.xml"/><Relationship Id="rId180" Type="http://schemas.openxmlformats.org/officeDocument/2006/relationships/externalLink" Target="externalLinks/externalLink174.xml"/><Relationship Id="rId26" Type="http://schemas.openxmlformats.org/officeDocument/2006/relationships/externalLink" Target="externalLinks/externalLink20.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96" Type="http://schemas.openxmlformats.org/officeDocument/2006/relationships/externalLink" Target="externalLinks/externalLink190.xml"/><Relationship Id="rId200" Type="http://schemas.microsoft.com/office/2017/10/relationships/person" Target="persons/person.xml"/><Relationship Id="rId16" Type="http://schemas.openxmlformats.org/officeDocument/2006/relationships/externalLink" Target="externalLinks/externalLink10.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97" Type="http://schemas.openxmlformats.org/officeDocument/2006/relationships/theme" Target="theme/theme1.xml"/><Relationship Id="rId201" Type="http://schemas.openxmlformats.org/officeDocument/2006/relationships/calcChain" Target="calcChain.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98" Type="http://schemas.openxmlformats.org/officeDocument/2006/relationships/styles" Target="styles.xml"/><Relationship Id="rId202" Type="http://schemas.openxmlformats.org/officeDocument/2006/relationships/customXml" Target="../customXml/item1.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50" Type="http://schemas.openxmlformats.org/officeDocument/2006/relationships/externalLink" Target="externalLinks/externalLink44.xml"/><Relationship Id="rId104" Type="http://schemas.openxmlformats.org/officeDocument/2006/relationships/externalLink" Target="externalLinks/externalLink98.xml"/><Relationship Id="rId125" Type="http://schemas.openxmlformats.org/officeDocument/2006/relationships/externalLink" Target="externalLinks/externalLink119.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9</xdr:col>
      <xdr:colOff>19050</xdr:colOff>
      <xdr:row>20</xdr:row>
      <xdr:rowOff>38100</xdr:rowOff>
    </xdr:from>
    <xdr:ext cx="1714500" cy="904875"/>
    <xdr:pic>
      <xdr:nvPicPr>
        <xdr:cNvPr id="2" name="image1.png">
          <a:extLst>
            <a:ext uri="{FF2B5EF4-FFF2-40B4-BE49-F238E27FC236}">
              <a16:creationId xmlns:a16="http://schemas.microsoft.com/office/drawing/2014/main" id="{2C0FC76C-44A9-4B69-B826-D88906B3E2FD}"/>
            </a:ext>
          </a:extLst>
        </xdr:cNvPr>
        <xdr:cNvPicPr preferRelativeResize="0"/>
      </xdr:nvPicPr>
      <xdr:blipFill>
        <a:blip xmlns:r="http://schemas.openxmlformats.org/officeDocument/2006/relationships" r:embed="rId1" cstate="print"/>
        <a:stretch>
          <a:fillRect/>
        </a:stretch>
      </xdr:blipFill>
      <xdr:spPr>
        <a:xfrm>
          <a:off x="15309850" y="6229350"/>
          <a:ext cx="1714500" cy="9048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9</xdr:col>
      <xdr:colOff>25400</xdr:colOff>
      <xdr:row>12</xdr:row>
      <xdr:rowOff>228600</xdr:rowOff>
    </xdr:from>
    <xdr:to>
      <xdr:col>12</xdr:col>
      <xdr:colOff>304800</xdr:colOff>
      <xdr:row>19</xdr:row>
      <xdr:rowOff>66886</xdr:rowOff>
    </xdr:to>
    <xdr:pic>
      <xdr:nvPicPr>
        <xdr:cNvPr id="3" name="Imagen 2">
          <a:extLst>
            <a:ext uri="{FF2B5EF4-FFF2-40B4-BE49-F238E27FC236}">
              <a16:creationId xmlns:a16="http://schemas.microsoft.com/office/drawing/2014/main" id="{10754C79-C898-4B36-79D1-9F04DBB36E5C}"/>
            </a:ext>
          </a:extLst>
        </xdr:cNvPr>
        <xdr:cNvPicPr>
          <a:picLocks noChangeAspect="1"/>
        </xdr:cNvPicPr>
      </xdr:nvPicPr>
      <xdr:blipFill>
        <a:blip xmlns:r="http://schemas.openxmlformats.org/officeDocument/2006/relationships" r:embed="rId1"/>
        <a:stretch>
          <a:fillRect/>
        </a:stretch>
      </xdr:blipFill>
      <xdr:spPr>
        <a:xfrm>
          <a:off x="17106900" y="2882900"/>
          <a:ext cx="6134100" cy="1514686"/>
        </a:xfrm>
        <a:prstGeom prst="rect">
          <a:avLst/>
        </a:prstGeom>
      </xdr:spPr>
    </xdr:pic>
    <xdr:clientData/>
  </xdr:twoCellAnchor>
  <xdr:twoCellAnchor editAs="oneCell">
    <xdr:from>
      <xdr:col>7</xdr:col>
      <xdr:colOff>2259941</xdr:colOff>
      <xdr:row>20</xdr:row>
      <xdr:rowOff>38101</xdr:rowOff>
    </xdr:from>
    <xdr:to>
      <xdr:col>13</xdr:col>
      <xdr:colOff>0</xdr:colOff>
      <xdr:row>21</xdr:row>
      <xdr:rowOff>127001</xdr:rowOff>
    </xdr:to>
    <xdr:pic>
      <xdr:nvPicPr>
        <xdr:cNvPr id="5" name="Imagen 4">
          <a:extLst>
            <a:ext uri="{FF2B5EF4-FFF2-40B4-BE49-F238E27FC236}">
              <a16:creationId xmlns:a16="http://schemas.microsoft.com/office/drawing/2014/main" id="{C605E0E0-B39F-499B-8C29-5C7B70E8BEC7}"/>
            </a:ext>
          </a:extLst>
        </xdr:cNvPr>
        <xdr:cNvPicPr>
          <a:picLocks noChangeAspect="1"/>
        </xdr:cNvPicPr>
      </xdr:nvPicPr>
      <xdr:blipFill>
        <a:blip xmlns:r="http://schemas.openxmlformats.org/officeDocument/2006/relationships" r:embed="rId2"/>
        <a:stretch>
          <a:fillRect/>
        </a:stretch>
      </xdr:blipFill>
      <xdr:spPr>
        <a:xfrm>
          <a:off x="16991941" y="4597401"/>
          <a:ext cx="6960259" cy="330200"/>
        </a:xfrm>
        <a:prstGeom prst="rect">
          <a:avLst/>
        </a:prstGeom>
      </xdr:spPr>
    </xdr:pic>
    <xdr:clientData/>
  </xdr:twoCellAnchor>
  <xdr:twoCellAnchor editAs="oneCell">
    <xdr:from>
      <xdr:col>3</xdr:col>
      <xdr:colOff>63500</xdr:colOff>
      <xdr:row>17</xdr:row>
      <xdr:rowOff>0</xdr:rowOff>
    </xdr:from>
    <xdr:to>
      <xdr:col>4</xdr:col>
      <xdr:colOff>4749800</xdr:colOff>
      <xdr:row>24</xdr:row>
      <xdr:rowOff>59810</xdr:rowOff>
    </xdr:to>
    <xdr:pic>
      <xdr:nvPicPr>
        <xdr:cNvPr id="2" name="Imagen 1">
          <a:extLst>
            <a:ext uri="{FF2B5EF4-FFF2-40B4-BE49-F238E27FC236}">
              <a16:creationId xmlns:a16="http://schemas.microsoft.com/office/drawing/2014/main" id="{319D3B12-2780-B84C-9694-1BBEA96EF3D1}"/>
            </a:ext>
          </a:extLst>
        </xdr:cNvPr>
        <xdr:cNvPicPr>
          <a:picLocks noChangeAspect="1"/>
        </xdr:cNvPicPr>
      </xdr:nvPicPr>
      <xdr:blipFill>
        <a:blip xmlns:r="http://schemas.openxmlformats.org/officeDocument/2006/relationships" r:embed="rId3"/>
        <a:stretch>
          <a:fillRect/>
        </a:stretch>
      </xdr:blipFill>
      <xdr:spPr>
        <a:xfrm>
          <a:off x="2578100" y="3860800"/>
          <a:ext cx="5981700" cy="1685410"/>
        </a:xfrm>
        <a:prstGeom prst="rect">
          <a:avLst/>
        </a:prstGeom>
      </xdr:spPr>
    </xdr:pic>
    <xdr:clientData/>
  </xdr:twoCellAnchor>
  <xdr:twoCellAnchor editAs="oneCell">
    <xdr:from>
      <xdr:col>4</xdr:col>
      <xdr:colOff>4864100</xdr:colOff>
      <xdr:row>17</xdr:row>
      <xdr:rowOff>50566</xdr:rowOff>
    </xdr:from>
    <xdr:to>
      <xdr:col>6</xdr:col>
      <xdr:colOff>1162914</xdr:colOff>
      <xdr:row>24</xdr:row>
      <xdr:rowOff>273377</xdr:rowOff>
    </xdr:to>
    <xdr:pic>
      <xdr:nvPicPr>
        <xdr:cNvPr id="4" name="Imagen 3">
          <a:extLst>
            <a:ext uri="{FF2B5EF4-FFF2-40B4-BE49-F238E27FC236}">
              <a16:creationId xmlns:a16="http://schemas.microsoft.com/office/drawing/2014/main" id="{B5CA894B-9D23-0A54-0F58-946E040FD3CE}"/>
            </a:ext>
          </a:extLst>
        </xdr:cNvPr>
        <xdr:cNvPicPr>
          <a:picLocks noChangeAspect="1"/>
        </xdr:cNvPicPr>
      </xdr:nvPicPr>
      <xdr:blipFill>
        <a:blip xmlns:r="http://schemas.openxmlformats.org/officeDocument/2006/relationships" r:embed="rId4"/>
        <a:stretch>
          <a:fillRect/>
        </a:stretch>
      </xdr:blipFill>
      <xdr:spPr>
        <a:xfrm>
          <a:off x="8674100" y="3911366"/>
          <a:ext cx="4884014" cy="184841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TOSHIBA/AppData/Local/Microsoft/Windows/INetCache/Content.Outlook/54I6Z5NW/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1510\BASES%20PRESUPUESTO\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520redes%2520HYS%2520V2-V3%2520TM%2520Av.%252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JTORRES\Mis%2520documentos\Documents%2520and%2520Settings\LUZ%2520MARY\Configuraci&#243;n%2520local\Temp\hgg\0bra%2520552\PPTO%2520ADMINISTRATIVO%252013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H\DISE&#209;O%20ARQUITEC\Mis%20documentos\A&#209;O%202008\PRESUPUESTOS%202008\LIMPIEZA%20DE%20ACEQUIAS\PPTO%20103-2008%20LIMPIEZA%20Y%20MANTENIMIENTO%20ACQ%20LA%20PACHITA%20DESDE%20LA%20CRA%2016%20HASTA%20LA%20DOBLE%20CALZAD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aparra\Documents%2520and%2520Settings\crendon.HMV\Local%2520Settings\Temporary%2520Internet%2520Files\OLK3\859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DISE&#209;O%20ARQUITEC/JADELCAM/PRESUPUESTOS/ALCANTARILLADOS/EXPANSION/ALC%20CL%2031C%20CRA%2011%20A%201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entauro\datos\1\CIRCUITOS%2520CODENS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ocuments%20and%20Settings/Adolfo.obando/Mis%20documentos/Sandrar/ARP%20Colpatria/Documentos%20ARP%20Colpatria/Documentos%20Base%20ARP%20Colpatria/PROG.%20IN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203\usr%20andres\USR%20FELIZZOLA\ARGOS\FORMULARIO%20PRECIOS%20CIVIL%20ARGOS%20REVLTM%20rev2\Formulario%20de%20Precios%20V2\Sub-Juan%20de%20Acosta\QUARK%20UP\101-OFR\Cospique\formularios\ECOPETROL%20FORMULARIO%20DE%20OBRAS%20CIVI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3B33EFB1\PE_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3B33EFB1\IDE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DISE&#209;O%20ARQUITEC/Documents%20and%20Settings/JAIR%20DEL%20CAMPO/Escritorio/J%20DEL%20CAMPO%20(H)/carpeta%20formatos%202008/Presupuesto%20CON%20CRONOGRAMA%20CUBIERT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DISE&#209;O%20ARQUITEC/Mis%20documentos/A&#209;O%202007/PRESUPUESTOS%202007/VIAS%20RURALES/VIA%20LA%20MAGDALENA%20EL%20JANEIRO/PRESUPUESTO%20076-2007%20MANTENIMIENTO%20VIAL%20VEREDAS%20LA%20MAGDALENA-EL%20JANEIRO.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520Internet%2520Files\Low\Content.IE5\HMHA3DMH\FORMATO_FINAL_VERTICAL.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520V1%2520EN%2520PROCES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leoca\temp\Mis%2520documentos\Con%25200605%252002\actas\acta%2520noviembre02\388\Actas\HACE\Mis%2520documentos\INF.BIMENSUAL\INFORME%2520BIMENSUAL%25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mb8\DOCUMENTOS%2520ZS\SEGUIMIENTO%2520PMT\Users\RAGARCIA\Desktop\SM\PROYECTS\Matriz_AspectosSubestaciones%2520DEF.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PROG.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BI.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_0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TOSHIBA/AppData/Local/Microsoft/Windows/INetCache/Content.Outlook/54I6Z5NW/Pc1/d/LIQ.TRANSPORTE%20DE%20MATERIALES%20OCTUBRE%20DE%202006%20HASMER%20FI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AL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520BOYACA%2520YOMA-CL%2520170\PPTOS%2520PATIO%2520LA%2520REFORMA\HS\PPTO%2520TM%2520Av.%2520BOYACA%2520-%2520REDES%2520HS%2520-%2520Enviado%2520OBR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arqdi/OneDrive/Documentos/VALORA-2020/Presupuesto_Grupo%206-2020-05MAYO-15-v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C/Users/jmperez/Documents/TECNICA/DEPORTE%20Y%20RECREACION/02%20ESTANDARIZADO%20POLIDEPORTIVO/05%20HOJA%20CALCULO%20ESTANDARIZADO/PRESUPUESTO%20DEL%20POLIDEPORTIVO%20COMPLETO.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mb8\Trabajo\ID\Formatos\FORMATO%2520final.xlsx"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APU%20GAITANA/APU%20PRESUPUESTO%2020-01-07%20(NO%20ABRIR).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Alianza/Downloads/APUS%20CRA%2011%20V5%2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admon%20Vial%20henry/Mis%20documentos/ALEX/TERMINAL/PROPUESTATERMINAL/PRECIOS%20TRANSI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DISE&#209;O/Downloads/PPTO%20CENTRO%20DE%20VID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Users\ALBERTO\Downloads\APU%20GRUPO%201%20TBOYACA_ABRIL%202014.xlsx"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520BOYACA%2520YOMA-CL%2520170\PPTOS%2520PATIO%2520LA%2520REFORMA\OBRA%2520AV.%2520BOYACA%2520PATIO%2520LA%2520REFORMA-%2520CL%2520170%2520-11%2520SEPT%2520201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mb8\DOCUMENTOS%2520ZS\SEGUIMIENTO%2520PMT\Users\RAGARCIA\Documents\%2520RAGN\PROYECTOS%2520RAGN\SM%2520Bogot&#225;\SM\Formatos%2520SM%2520Definitivo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lENOVO/AppData/Local/Temp/Rar$DI31.444/2012_12_18_PRESUPUESTO_REDES_DEFINITIVO_v2.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B-H%20Ing%20y%20Desarrollo%20Territorial%20dic%201/providencia%202018885640002/Enero%202019/2.%20Ptresup%20Puente%20Enamorados%20Providencia%20ene%2026%20.xlsb.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Mis%20documentos/Usuario%201/GRUPO%2004/INFORME%20ENERO%20A%20MARZO%202010%20GRUPO%204/OBRAS/BANADIA/INFORMES/BANADIACD/1erINFORM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reddy/RAPH/Proyecto%20Remolino/Presupuesto%20y%20APU%20Remolinos%20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mb8\Users\Fabio\Desktop\Mantenimiento%2520IDIPRON\VERTICAL\SEPTIEMBRE\del%25201%2520al%25204%2520SEPTIEMBRE\EM_19_217\EM_19_217.xls"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DISE&#209;O%20ARQUITEC/WINDOWS/TEMP/PROYECTO-JAIR.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ervidor\archivo%20ofertas\Aforos%20Tanques%20UEN%20Mayorist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2kprincipal\licitaciones2\Datos\LICITACIONES\Planes%2520de%2520accion\DATOS\Equipos\COSTO%2520DE%2520PROPIEDAD.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admon%20Vial%20henry/Mis%20documentos/OBRAS/BANADIA/INFORMES/BANADIACD/1erINFORME.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admon%20Vial%20henry/henry/Propuestas/invias/RCAS-007-2002/precios%20unitarios%20carana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Users/cjpolanc2/Documents/DTD/PPTOS%202014/11%20TINTAL-ALSACIA/TR%201/0%20BASES/FACTIBILIDAD/140801%201%20ALT-MP%20Tintal%20Alsacia%20Seg%201%20OCC.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davidan.sanchez\OneDrive%20-%20Universidad%20del%20rosario\Documentos\DOCS%20PERSONALES%20DAVID\FDLT\SAMC%20017%20DE%202021\MODELO%20DE%20VALORACI&#211;N%20%20PROCESO%20SAMC%20017%20DE%202021%20DEFINITIV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201_71"/>
      <sheetName val="210_1_1"/>
      <sheetName val="210_1_2"/>
      <sheetName val="210_2_1"/>
      <sheetName val="220_1"/>
      <sheetName val="230_21"/>
      <sheetName val="330_1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1"/>
      <sheetName val="211_11"/>
      <sheetName val="320_2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P1"/>
      <sheetName val="621_1-1P1"/>
      <sheetName val="621_1_2P1"/>
      <sheetName val="PESO_VARILLAS1"/>
      <sheetName val="TORTA_EST"/>
      <sheetName val="Indicadores_Y_Listas"/>
      <sheetName val="_x0000_㈀㰰⌀_x0000_㈀㰮⌀_x0000_䰀଒v_x0000__x0000__x0000_頀"/>
      <sheetName val="REAJUSTESACTA1PROVI"/>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ogramacion"/>
      <sheetName val="ó&gt;_x0000__x0001__x0000__x0000__"/>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efreshError="1"/>
      <sheetData sheetId="1698" refreshError="1"/>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efreshError="1"/>
      <sheetData sheetId="1711" refreshError="1"/>
      <sheetData sheetId="1712">
        <row r="2">
          <cell r="A2">
            <v>0</v>
          </cell>
        </row>
      </sheetData>
      <sheetData sheetId="1713">
        <row r="2">
          <cell r="A2">
            <v>0</v>
          </cell>
        </row>
      </sheetData>
      <sheetData sheetId="1714" refreshError="1"/>
      <sheetData sheetId="1715"/>
      <sheetData sheetId="1716">
        <row r="2">
          <cell r="B2" t="str">
            <v>Patrimonio
neto
personal</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efreshError="1"/>
      <sheetData sheetId="1728" refreshError="1"/>
      <sheetData sheetId="1729" refreshError="1"/>
      <sheetData sheetId="1730" refreshError="1"/>
      <sheetData sheetId="1731" refreshError="1"/>
      <sheetData sheetId="1732" refreshError="1"/>
      <sheetData sheetId="1733" refreshError="1"/>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sheetData sheetId="2288"/>
      <sheetData sheetId="2289"/>
      <sheetData sheetId="2290"/>
      <sheetData sheetId="2291"/>
      <sheetData sheetId="2292"/>
      <sheetData sheetId="2293"/>
      <sheetData sheetId="2294"/>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sheetData sheetId="2480"/>
      <sheetData sheetId="2481"/>
      <sheetData sheetId="2482"/>
      <sheetData sheetId="2483"/>
      <sheetData sheetId="2484">
        <row r="2">
          <cell r="A2">
            <v>0</v>
          </cell>
        </row>
      </sheetData>
      <sheetData sheetId="2485"/>
      <sheetData sheetId="2486"/>
      <sheetData sheetId="2487" refreshError="1"/>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sheetData sheetId="2631">
        <row r="2">
          <cell r="A2">
            <v>0</v>
          </cell>
        </row>
      </sheetData>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row r="2">
          <cell r="A2">
            <v>0</v>
          </cell>
        </row>
      </sheetData>
      <sheetData sheetId="2659"/>
      <sheetData sheetId="2660"/>
      <sheetData sheetId="2661"/>
      <sheetData sheetId="2662"/>
      <sheetData sheetId="2663"/>
      <sheetData sheetId="2664"/>
      <sheetData sheetId="2665"/>
      <sheetData sheetId="2666"/>
      <sheetData sheetId="2667">
        <row r="2">
          <cell r="A2">
            <v>0</v>
          </cell>
        </row>
      </sheetData>
      <sheetData sheetId="2668">
        <row r="2">
          <cell r="A2">
            <v>0</v>
          </cell>
        </row>
      </sheetData>
      <sheetData sheetId="2669"/>
      <sheetData sheetId="2670"/>
      <sheetData sheetId="2671"/>
      <sheetData sheetId="2672"/>
      <sheetData sheetId="2673"/>
      <sheetData sheetId="2674"/>
      <sheetData sheetId="2675"/>
      <sheetData sheetId="2676"/>
      <sheetData sheetId="2677">
        <row r="2">
          <cell r="A2">
            <v>0</v>
          </cell>
        </row>
      </sheetData>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sheetData sheetId="2701"/>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sheetData sheetId="2903"/>
      <sheetData sheetId="2904"/>
      <sheetData sheetId="2905">
        <row r="2">
          <cell r="A2">
            <v>0</v>
          </cell>
        </row>
      </sheetData>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ow r="2">
          <cell r="A2">
            <v>0</v>
          </cell>
        </row>
      </sheetData>
      <sheetData sheetId="2933"/>
      <sheetData sheetId="2934"/>
      <sheetData sheetId="2935"/>
      <sheetData sheetId="2936"/>
      <sheetData sheetId="2937"/>
      <sheetData sheetId="2938"/>
      <sheetData sheetId="2939"/>
      <sheetData sheetId="2940"/>
      <sheetData sheetId="2941">
        <row r="2">
          <cell r="A2">
            <v>0</v>
          </cell>
        </row>
      </sheetData>
      <sheetData sheetId="2942">
        <row r="2">
          <cell r="A2">
            <v>0</v>
          </cell>
        </row>
      </sheetData>
      <sheetData sheetId="2943"/>
      <sheetData sheetId="2944"/>
      <sheetData sheetId="2945"/>
      <sheetData sheetId="2946"/>
      <sheetData sheetId="2947"/>
      <sheetData sheetId="2948"/>
      <sheetData sheetId="2949"/>
      <sheetData sheetId="2950"/>
      <sheetData sheetId="2951">
        <row r="2">
          <cell r="A2">
            <v>0</v>
          </cell>
        </row>
      </sheetData>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row r="2">
          <cell r="A2">
            <v>0</v>
          </cell>
        </row>
      </sheetData>
      <sheetData sheetId="3303"/>
      <sheetData sheetId="3304"/>
      <sheetData sheetId="3305"/>
      <sheetData sheetId="3306"/>
      <sheetData sheetId="3307"/>
      <sheetData sheetId="3308"/>
      <sheetData sheetId="3309"/>
      <sheetData sheetId="3310"/>
      <sheetData sheetId="3311">
        <row r="2">
          <cell r="A2">
            <v>0</v>
          </cell>
        </row>
      </sheetData>
      <sheetData sheetId="3312">
        <row r="2">
          <cell r="A2">
            <v>0</v>
          </cell>
        </row>
      </sheetData>
      <sheetData sheetId="3313"/>
      <sheetData sheetId="3314"/>
      <sheetData sheetId="3315"/>
      <sheetData sheetId="3316"/>
      <sheetData sheetId="3317"/>
      <sheetData sheetId="3318"/>
      <sheetData sheetId="3319"/>
      <sheetData sheetId="3320"/>
      <sheetData sheetId="3321">
        <row r="2">
          <cell r="A2">
            <v>0</v>
          </cell>
        </row>
      </sheetData>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sheetData sheetId="3643"/>
      <sheetData sheetId="3644"/>
      <sheetData sheetId="3645">
        <row r="2">
          <cell r="A2">
            <v>0</v>
          </cell>
        </row>
      </sheetData>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row r="2">
          <cell r="A2">
            <v>0</v>
          </cell>
        </row>
      </sheetData>
      <sheetData sheetId="3673"/>
      <sheetData sheetId="3674"/>
      <sheetData sheetId="3675"/>
      <sheetData sheetId="3676"/>
      <sheetData sheetId="3677"/>
      <sheetData sheetId="3678"/>
      <sheetData sheetId="3679"/>
      <sheetData sheetId="3680"/>
      <sheetData sheetId="3681">
        <row r="2">
          <cell r="A2">
            <v>0</v>
          </cell>
        </row>
      </sheetData>
      <sheetData sheetId="3682">
        <row r="2">
          <cell r="A2">
            <v>0</v>
          </cell>
        </row>
      </sheetData>
      <sheetData sheetId="3683"/>
      <sheetData sheetId="3684"/>
      <sheetData sheetId="3685"/>
      <sheetData sheetId="3686"/>
      <sheetData sheetId="3687"/>
      <sheetData sheetId="3688"/>
      <sheetData sheetId="3689"/>
      <sheetData sheetId="3690"/>
      <sheetData sheetId="3691">
        <row r="2">
          <cell r="A2">
            <v>0</v>
          </cell>
        </row>
      </sheetData>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sheetData sheetId="4013"/>
      <sheetData sheetId="4014"/>
      <sheetData sheetId="4015">
        <row r="2">
          <cell r="A2">
            <v>0</v>
          </cell>
        </row>
      </sheetData>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row r="2">
          <cell r="A2">
            <v>0</v>
          </cell>
        </row>
      </sheetData>
      <sheetData sheetId="4052"/>
      <sheetData sheetId="4053"/>
      <sheetData sheetId="4054"/>
      <sheetData sheetId="4055"/>
      <sheetData sheetId="4056"/>
      <sheetData sheetId="4057"/>
      <sheetData sheetId="4058"/>
      <sheetData sheetId="4059"/>
      <sheetData sheetId="4060"/>
      <sheetData sheetId="4061">
        <row r="2">
          <cell r="A2">
            <v>0</v>
          </cell>
        </row>
      </sheetData>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row r="2">
          <cell r="A2">
            <v>0</v>
          </cell>
        </row>
      </sheetData>
      <sheetData sheetId="4228"/>
      <sheetData sheetId="4229"/>
      <sheetData sheetId="4230"/>
      <sheetData sheetId="4231"/>
      <sheetData sheetId="4232"/>
      <sheetData sheetId="4233"/>
      <sheetData sheetId="4234"/>
      <sheetData sheetId="4235"/>
      <sheetData sheetId="4236"/>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row r="2">
          <cell r="A2">
            <v>0</v>
          </cell>
        </row>
      </sheetData>
      <sheetData sheetId="4330"/>
      <sheetData sheetId="4331"/>
      <sheetData sheetId="4332"/>
      <sheetData sheetId="4333"/>
      <sheetData sheetId="4334"/>
      <sheetData sheetId="4335"/>
      <sheetData sheetId="4336"/>
      <sheetData sheetId="4337"/>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row r="2">
          <cell r="A2">
            <v>0</v>
          </cell>
        </row>
      </sheetData>
      <sheetData sheetId="4422">
        <row r="2">
          <cell r="A2">
            <v>0</v>
          </cell>
        </row>
      </sheetData>
      <sheetData sheetId="4423"/>
      <sheetData sheetId="4424"/>
      <sheetData sheetId="4425"/>
      <sheetData sheetId="4426"/>
      <sheetData sheetId="4427"/>
      <sheetData sheetId="4428"/>
      <sheetData sheetId="4429"/>
      <sheetData sheetId="4430"/>
      <sheetData sheetId="4431">
        <row r="2">
          <cell r="A2">
            <v>0</v>
          </cell>
        </row>
      </sheetData>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row r="2">
          <cell r="A2">
            <v>0</v>
          </cell>
        </row>
      </sheetData>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sheetData sheetId="4516"/>
      <sheetData sheetId="4517"/>
      <sheetData sheetId="4518"/>
      <sheetData sheetId="4519"/>
      <sheetData sheetId="4520"/>
      <sheetData sheetId="4521"/>
      <sheetData sheetId="4522"/>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sheetData sheetId="4606">
        <row r="2">
          <cell r="A2">
            <v>0</v>
          </cell>
        </row>
      </sheetData>
      <sheetData sheetId="4607">
        <row r="2">
          <cell r="A2">
            <v>0</v>
          </cell>
        </row>
      </sheetData>
      <sheetData sheetId="4608"/>
      <sheetData sheetId="4609"/>
      <sheetData sheetId="4610"/>
      <sheetData sheetId="4611"/>
      <sheetData sheetId="4612"/>
      <sheetData sheetId="4613"/>
      <sheetData sheetId="4614"/>
      <sheetData sheetId="4615"/>
      <sheetData sheetId="4616">
        <row r="2">
          <cell r="A2">
            <v>0</v>
          </cell>
        </row>
      </sheetData>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sheetData sheetId="4640"/>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sheetData sheetId="4938"/>
      <sheetData sheetId="4939"/>
      <sheetData sheetId="4940">
        <row r="2">
          <cell r="A2">
            <v>0</v>
          </cell>
        </row>
      </sheetData>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row r="2">
          <cell r="A2">
            <v>0</v>
          </cell>
        </row>
      </sheetData>
      <sheetData sheetId="4968"/>
      <sheetData sheetId="4969"/>
      <sheetData sheetId="4970"/>
      <sheetData sheetId="4971"/>
      <sheetData sheetId="4972"/>
      <sheetData sheetId="4973"/>
      <sheetData sheetId="4974"/>
      <sheetData sheetId="4975"/>
      <sheetData sheetId="4976">
        <row r="2">
          <cell r="A2">
            <v>0</v>
          </cell>
        </row>
      </sheetData>
      <sheetData sheetId="4977">
        <row r="2">
          <cell r="A2">
            <v>0</v>
          </cell>
        </row>
      </sheetData>
      <sheetData sheetId="4978"/>
      <sheetData sheetId="4979"/>
      <sheetData sheetId="4980"/>
      <sheetData sheetId="4981"/>
      <sheetData sheetId="4982"/>
      <sheetData sheetId="4983"/>
      <sheetData sheetId="4984"/>
      <sheetData sheetId="4985"/>
      <sheetData sheetId="4986">
        <row r="2">
          <cell r="A2">
            <v>0</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row r="2">
          <cell r="A2">
            <v>0</v>
          </cell>
        </row>
      </sheetData>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row r="2">
          <cell r="A2">
            <v>0</v>
          </cell>
        </row>
      </sheetData>
      <sheetData sheetId="5162">
        <row r="2">
          <cell r="A2">
            <v>0</v>
          </cell>
        </row>
      </sheetData>
      <sheetData sheetId="5163"/>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sheetData sheetId="5195"/>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sheetData sheetId="5441" refreshError="1"/>
      <sheetData sheetId="5442" refreshError="1"/>
      <sheetData sheetId="5443"/>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sheetData sheetId="5461"/>
      <sheetData sheetId="5462"/>
      <sheetData sheetId="5463"/>
      <sheetData sheetId="5464" refreshError="1"/>
      <sheetData sheetId="5465" refreshError="1"/>
      <sheetData sheetId="5466"/>
      <sheetData sheetId="5467"/>
      <sheetData sheetId="5468" refreshError="1"/>
      <sheetData sheetId="5469" refreshError="1"/>
      <sheetData sheetId="5470"/>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refreshError="1"/>
      <sheetData sheetId="5489" refreshError="1"/>
      <sheetData sheetId="5490" refreshError="1"/>
      <sheetData sheetId="5491" refreshError="1"/>
      <sheetData sheetId="5492" refreshError="1"/>
      <sheetData sheetId="5493" refreshError="1"/>
      <sheetData sheetId="5494"/>
      <sheetData sheetId="5495" refreshError="1"/>
      <sheetData sheetId="5496"/>
      <sheetData sheetId="5497"/>
      <sheetData sheetId="5498"/>
      <sheetData sheetId="5499"/>
      <sheetData sheetId="5500"/>
      <sheetData sheetId="5501"/>
      <sheetData sheetId="5502"/>
      <sheetData sheetId="5503"/>
      <sheetData sheetId="5504"/>
      <sheetData sheetId="5505"/>
      <sheetData sheetId="5506">
        <row r="2">
          <cell r="A2" t="str">
            <v>FORMULARIO N° 4</v>
          </cell>
        </row>
      </sheetData>
      <sheetData sheetId="5507">
        <row r="2">
          <cell r="A2">
            <v>0</v>
          </cell>
        </row>
      </sheetData>
      <sheetData sheetId="5508">
        <row r="2">
          <cell r="B2">
            <v>0</v>
          </cell>
        </row>
      </sheetData>
      <sheetData sheetId="5509">
        <row r="5">
          <cell r="A5" t="str">
            <v>OFERTA ECONÓMICA DETALLADA</v>
          </cell>
        </row>
      </sheetData>
      <sheetData sheetId="5510"/>
      <sheetData sheetId="5511" refreshError="1"/>
      <sheetData sheetId="5512"/>
      <sheetData sheetId="5513" refreshError="1"/>
      <sheetData sheetId="5514" refreshError="1"/>
      <sheetData sheetId="5515">
        <row r="2">
          <cell r="A2">
            <v>0</v>
          </cell>
        </row>
      </sheetData>
      <sheetData sheetId="5516" refreshError="1"/>
      <sheetData sheetId="5517" refreshError="1"/>
      <sheetData sheetId="5518" refreshError="1"/>
      <sheetData sheetId="5519">
        <row r="2">
          <cell r="A2" t="str">
            <v>Locación</v>
          </cell>
        </row>
      </sheetData>
      <sheetData sheetId="5520">
        <row r="2">
          <cell r="A2">
            <v>0</v>
          </cell>
        </row>
      </sheetData>
      <sheetData sheetId="5521"/>
      <sheetData sheetId="5522"/>
      <sheetData sheetId="5523"/>
      <sheetData sheetId="5524">
        <row r="2">
          <cell r="A2">
            <v>0</v>
          </cell>
        </row>
      </sheetData>
      <sheetData sheetId="5525" refreshError="1"/>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sheetData sheetId="5577"/>
      <sheetData sheetId="5578"/>
      <sheetData sheetId="5579"/>
      <sheetData sheetId="5580"/>
      <sheetData sheetId="5581"/>
      <sheetData sheetId="5582">
        <row r="2">
          <cell r="A2">
            <v>0</v>
          </cell>
        </row>
      </sheetData>
      <sheetData sheetId="5583"/>
      <sheetData sheetId="5584">
        <row r="2">
          <cell r="A2">
            <v>0</v>
          </cell>
        </row>
      </sheetData>
      <sheetData sheetId="5585"/>
      <sheetData sheetId="5586">
        <row r="2">
          <cell r="A2">
            <v>0</v>
          </cell>
        </row>
      </sheetData>
      <sheetData sheetId="5587">
        <row r="5">
          <cell r="B5">
            <v>0</v>
          </cell>
        </row>
      </sheetData>
      <sheetData sheetId="5588"/>
      <sheetData sheetId="5589">
        <row r="2">
          <cell r="A2">
            <v>0</v>
          </cell>
        </row>
      </sheetData>
      <sheetData sheetId="5590"/>
      <sheetData sheetId="5591">
        <row r="2">
          <cell r="A2">
            <v>0</v>
          </cell>
        </row>
      </sheetData>
      <sheetData sheetId="5592"/>
      <sheetData sheetId="5593" refreshError="1"/>
      <sheetData sheetId="5594" refreshError="1"/>
      <sheetData sheetId="5595" refreshError="1"/>
      <sheetData sheetId="5596" refreshError="1"/>
      <sheetData sheetId="5597"/>
      <sheetData sheetId="5598">
        <row r="2">
          <cell r="A2">
            <v>0</v>
          </cell>
        </row>
      </sheetData>
      <sheetData sheetId="5599"/>
      <sheetData sheetId="5600">
        <row r="2">
          <cell r="A2">
            <v>0</v>
          </cell>
        </row>
      </sheetData>
      <sheetData sheetId="560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Análisis_determinístico"/>
      <sheetName val="Modelo_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s>
    <sheetDataSet>
      <sheetData sheetId="0"/>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PU (2)"/>
      <sheetName val="PR 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JECUCION PRESUPUESTAL"/>
      <sheetName val="AFECTACION"/>
      <sheetName val="COPIA PARAFISCALES"/>
      <sheetName val="Financiera "/>
      <sheetName val="ACTA DE COSTOS 8"/>
      <sheetName val="HOJA DE RUTA 11-2-6"/>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TAPA 50 SMMLV"/>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PTO (VIEJO)"/>
      <sheetName val="CO"/>
      <sheetName val="PPTO"/>
      <sheetName val="LISTA APU"/>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Users\JoseGabriel\Documents\Mi"/>
      <sheetName val="RESUMEN DE FLUJO"/>
      <sheetName val="FLUJO DE CAJA (2)"/>
      <sheetName val="FLUJO DE CAJA"/>
      <sheetName val="ActFij"/>
      <sheetName val="PTTO"/>
      <sheetName val="consiliatura"/>
      <sheetName val="cuadre"/>
      <sheetName val="SALIDA"/>
      <sheetName val="FlujoDeCaja"/>
      <sheetName val="ANEPYG"/>
      <sheetName val="ANEPYG (2)"/>
      <sheetName val="HC"/>
      <sheetName val="ANEBAL"/>
      <sheetName val="ENTRADAS"/>
      <sheetName val="DAT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sheetData sheetId="525"/>
      <sheetData sheetId="526"/>
      <sheetData sheetId="527"/>
      <sheetData sheetId="528">
        <row r="1">
          <cell r="A1" t="str">
            <v>ADMINISTRACION</v>
          </cell>
        </row>
      </sheetData>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ITEM</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sheetData sheetId="985"/>
      <sheetData sheetId="986">
        <row r="1">
          <cell r="A1" t="str">
            <v>INSTITUTO NACIONAL DE VIAS</v>
          </cell>
        </row>
      </sheetData>
      <sheetData sheetId="987"/>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sheetData sheetId="2759"/>
      <sheetData sheetId="2760"/>
      <sheetData sheetId="2761"/>
      <sheetData sheetId="2762"/>
      <sheetData sheetId="2763"/>
      <sheetData sheetId="2764"/>
      <sheetData sheetId="2765"/>
      <sheetData sheetId="2766"/>
      <sheetData sheetId="2767">
        <row r="2">
          <cell r="A2" t="str">
            <v>ACTA No</v>
          </cell>
        </row>
      </sheetData>
      <sheetData sheetId="2768"/>
      <sheetData sheetId="2769"/>
      <sheetData sheetId="2770"/>
      <sheetData sheetId="2771"/>
      <sheetData sheetId="2772"/>
      <sheetData sheetId="2773">
        <row r="4">
          <cell r="B4" t="str">
            <v xml:space="preserve"> Bisagra Pivotante </v>
          </cell>
        </row>
      </sheetData>
      <sheetData sheetId="2774"/>
      <sheetData sheetId="2775"/>
      <sheetData sheetId="2776"/>
      <sheetData sheetId="2777"/>
      <sheetData sheetId="2778">
        <row r="1">
          <cell r="C1">
            <v>0.2</v>
          </cell>
        </row>
      </sheetData>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row r="8">
          <cell r="A8">
            <v>2.1</v>
          </cell>
        </row>
      </sheetData>
      <sheetData sheetId="2793">
        <row r="8">
          <cell r="A8">
            <v>3.1</v>
          </cell>
        </row>
      </sheetData>
      <sheetData sheetId="2794"/>
      <sheetData sheetId="2795"/>
      <sheetData sheetId="2796"/>
      <sheetData sheetId="2797"/>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sheetData sheetId="2811"/>
      <sheetData sheetId="2812"/>
      <sheetData sheetId="2813"/>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sheetData sheetId="2825"/>
      <sheetData sheetId="2826"/>
      <sheetData sheetId="2827"/>
      <sheetData sheetId="2828"/>
      <sheetData sheetId="2829"/>
      <sheetData sheetId="2830"/>
      <sheetData sheetId="2831">
        <row r="8">
          <cell r="A8">
            <v>2.1</v>
          </cell>
        </row>
      </sheetData>
      <sheetData sheetId="2832"/>
      <sheetData sheetId="2833"/>
      <sheetData sheetId="2834"/>
      <sheetData sheetId="2835"/>
      <sheetData sheetId="2836"/>
      <sheetData sheetId="2837"/>
      <sheetData sheetId="2838"/>
      <sheetData sheetId="2839"/>
      <sheetData sheetId="2840" refreshError="1"/>
      <sheetData sheetId="2841" refreshError="1"/>
      <sheetData sheetId="2842" refreshError="1"/>
      <sheetData sheetId="2843" refreshError="1"/>
      <sheetData sheetId="2844"/>
      <sheetData sheetId="2845"/>
      <sheetData sheetId="2846"/>
      <sheetData sheetId="2847"/>
      <sheetData sheetId="2848"/>
      <sheetData sheetId="2849">
        <row r="6">
          <cell r="A6" t="str">
            <v>CONTRATISTA:</v>
          </cell>
        </row>
      </sheetData>
      <sheetData sheetId="2850" refreshError="1"/>
      <sheetData sheetId="2851" refreshError="1"/>
      <sheetData sheetId="2852" refreshError="1"/>
      <sheetData sheetId="2853"/>
      <sheetData sheetId="2854"/>
      <sheetData sheetId="2855"/>
      <sheetData sheetId="2856"/>
      <sheetData sheetId="2857"/>
      <sheetData sheetId="2858" refreshError="1"/>
      <sheetData sheetId="2859" refreshError="1"/>
      <sheetData sheetId="2860" refreshError="1"/>
      <sheetData sheetId="2861" refreshError="1"/>
      <sheetData sheetId="2862" refreshError="1"/>
      <sheetData sheetId="2863"/>
      <sheetData sheetId="2864"/>
      <sheetData sheetId="2865"/>
      <sheetData sheetId="2866">
        <row r="9">
          <cell r="A9">
            <v>1</v>
          </cell>
        </row>
      </sheetData>
      <sheetData sheetId="2867" refreshError="1"/>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ow r="5">
          <cell r="E5" t="str">
            <v>CANTIDAD</v>
          </cell>
        </row>
      </sheetData>
      <sheetData sheetId="2881">
        <row r="5">
          <cell r="E5" t="str">
            <v>CANTIDAD</v>
          </cell>
        </row>
      </sheetData>
      <sheetData sheetId="2882">
        <row r="5">
          <cell r="E5" t="str">
            <v>CANTIDAD</v>
          </cell>
        </row>
      </sheetData>
      <sheetData sheetId="2883">
        <row r="5">
          <cell r="E5" t="str">
            <v>CANTIDAD</v>
          </cell>
        </row>
      </sheetData>
      <sheetData sheetId="2884">
        <row r="5">
          <cell r="E5" t="str">
            <v>CANTIDAD</v>
          </cell>
        </row>
      </sheetData>
      <sheetData sheetId="2885">
        <row r="5">
          <cell r="E5" t="str">
            <v>CANTIDAD</v>
          </cell>
        </row>
      </sheetData>
      <sheetData sheetId="2886">
        <row r="5">
          <cell r="E5" t="str">
            <v>CANTIDAD</v>
          </cell>
        </row>
      </sheetData>
      <sheetData sheetId="2887">
        <row r="5">
          <cell r="E5" t="str">
            <v>CANTIDAD</v>
          </cell>
        </row>
      </sheetData>
      <sheetData sheetId="2888">
        <row r="5">
          <cell r="E5" t="str">
            <v>CANTIDAD</v>
          </cell>
        </row>
      </sheetData>
      <sheetData sheetId="2889">
        <row r="5">
          <cell r="E5" t="str">
            <v>CANTIDAD</v>
          </cell>
        </row>
      </sheetData>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16">
          <cell r="A16" t="str">
            <v>ABONO 10-30-10</v>
          </cell>
        </row>
      </sheetData>
      <sheetData sheetId="312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sheetData sheetId="3168"/>
      <sheetData sheetId="3169"/>
      <sheetData sheetId="3170"/>
      <sheetData sheetId="3171">
        <row r="6">
          <cell r="A6" t="str">
            <v>CO-A1</v>
          </cell>
        </row>
      </sheetData>
      <sheetData sheetId="3172"/>
      <sheetData sheetId="3173" refreshError="1"/>
      <sheetData sheetId="3174"/>
      <sheetData sheetId="3175"/>
      <sheetData sheetId="3176"/>
      <sheetData sheetId="3177">
        <row r="4">
          <cell r="E4" t="str">
            <v>GUPCO</v>
          </cell>
        </row>
      </sheetData>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refreshError="1"/>
      <sheetData sheetId="3206"/>
      <sheetData sheetId="3207" refreshError="1"/>
      <sheetData sheetId="3208"/>
      <sheetData sheetId="3209"/>
      <sheetData sheetId="3210"/>
      <sheetData sheetId="3211"/>
      <sheetData sheetId="3212"/>
      <sheetData sheetId="3213"/>
      <sheetData sheetId="3214"/>
      <sheetData sheetId="3215"/>
      <sheetData sheetId="3216"/>
      <sheetData sheetId="3217"/>
      <sheetData sheetId="3218" refreshError="1"/>
      <sheetData sheetId="3219"/>
      <sheetData sheetId="3220"/>
      <sheetData sheetId="3221"/>
      <sheetData sheetId="3222"/>
      <sheetData sheetId="3223" refreshError="1"/>
      <sheetData sheetId="3224" refreshError="1"/>
      <sheetData sheetId="3225" refreshError="1"/>
      <sheetData sheetId="3226"/>
      <sheetData sheetId="3227" refreshError="1"/>
      <sheetData sheetId="3228" refreshError="1"/>
      <sheetData sheetId="3229"/>
      <sheetData sheetId="3230"/>
      <sheetData sheetId="3231" refreshError="1"/>
      <sheetData sheetId="3232" refreshError="1"/>
      <sheetData sheetId="3233"/>
      <sheetData sheetId="3234" refreshError="1"/>
      <sheetData sheetId="3235" refreshError="1"/>
      <sheetData sheetId="3236"/>
      <sheetData sheetId="3237"/>
      <sheetData sheetId="3238"/>
      <sheetData sheetId="3239" refreshError="1"/>
      <sheetData sheetId="3240"/>
      <sheetData sheetId="3241"/>
      <sheetData sheetId="3242"/>
      <sheetData sheetId="3243"/>
      <sheetData sheetId="3244"/>
      <sheetData sheetId="3245"/>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sheetData sheetId="3274"/>
      <sheetData sheetId="3275"/>
      <sheetData sheetId="3276"/>
      <sheetData sheetId="3277"/>
      <sheetData sheetId="3278"/>
      <sheetData sheetId="3279"/>
      <sheetData sheetId="3280"/>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4">
          <cell r="A4">
            <v>0</v>
          </cell>
        </row>
      </sheetData>
      <sheetData sheetId="3309"/>
      <sheetData sheetId="3310">
        <row r="3">
          <cell r="A3">
            <v>5.0999999999999996</v>
          </cell>
        </row>
      </sheetData>
      <sheetData sheetId="3311" refreshError="1"/>
      <sheetData sheetId="3312"/>
      <sheetData sheetId="3313" refreshError="1"/>
      <sheetData sheetId="3314" refreshError="1"/>
      <sheetData sheetId="3315"/>
      <sheetData sheetId="3316"/>
      <sheetData sheetId="3317"/>
      <sheetData sheetId="3318"/>
      <sheetData sheetId="3319"/>
      <sheetData sheetId="3320"/>
      <sheetData sheetId="3321"/>
      <sheetData sheetId="3322"/>
      <sheetData sheetId="3323"/>
      <sheetData sheetId="3324"/>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sheetData sheetId="3534"/>
      <sheetData sheetId="3535"/>
      <sheetData sheetId="3536"/>
      <sheetData sheetId="3537"/>
      <sheetData sheetId="3538"/>
      <sheetData sheetId="3539"/>
      <sheetData sheetId="3540"/>
      <sheetData sheetId="3541"/>
      <sheetData sheetId="3542"/>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ow r="2">
          <cell r="A2" t="str">
            <v>ACTA No</v>
          </cell>
        </row>
      </sheetData>
      <sheetData sheetId="3566"/>
      <sheetData sheetId="3567"/>
      <sheetData sheetId="3568"/>
      <sheetData sheetId="3569"/>
      <sheetData sheetId="3570"/>
      <sheetData sheetId="3571"/>
      <sheetData sheetId="3572"/>
      <sheetData sheetId="3573"/>
      <sheetData sheetId="3574"/>
      <sheetData sheetId="3575">
        <row r="2">
          <cell r="A2" t="str">
            <v>ACTA No</v>
          </cell>
        </row>
      </sheetData>
      <sheetData sheetId="3576"/>
      <sheetData sheetId="3577"/>
      <sheetData sheetId="3578"/>
      <sheetData sheetId="3579"/>
      <sheetData sheetId="3580"/>
      <sheetData sheetId="3581"/>
      <sheetData sheetId="3582"/>
      <sheetData sheetId="3583">
        <row r="8">
          <cell r="A8">
            <v>3.1</v>
          </cell>
        </row>
      </sheetData>
      <sheetData sheetId="3584">
        <row r="1">
          <cell r="C1">
            <v>0.2</v>
          </cell>
        </row>
      </sheetData>
      <sheetData sheetId="3585"/>
      <sheetData sheetId="3586"/>
      <sheetData sheetId="3587"/>
      <sheetData sheetId="3588">
        <row r="1">
          <cell r="A1" t="str">
            <v>ITEM</v>
          </cell>
        </row>
      </sheetData>
      <sheetData sheetId="3589">
        <row r="1">
          <cell r="A1" t="str">
            <v>EQUIPO</v>
          </cell>
        </row>
      </sheetData>
      <sheetData sheetId="3590">
        <row r="1">
          <cell r="A1" t="str">
            <v>ADMINISTRACION</v>
          </cell>
        </row>
      </sheetData>
      <sheetData sheetId="3591"/>
      <sheetData sheetId="3592">
        <row r="1">
          <cell r="A1" t="str">
            <v>ITEM</v>
          </cell>
        </row>
      </sheetData>
      <sheetData sheetId="3593">
        <row r="1">
          <cell r="A1" t="str">
            <v>EQUIPO</v>
          </cell>
        </row>
      </sheetData>
      <sheetData sheetId="3594"/>
      <sheetData sheetId="3595"/>
      <sheetData sheetId="3596"/>
      <sheetData sheetId="3597"/>
      <sheetData sheetId="3598">
        <row r="1">
          <cell r="A1" t="str">
            <v>EQUIPO</v>
          </cell>
        </row>
      </sheetData>
      <sheetData sheetId="3599"/>
      <sheetData sheetId="3600"/>
      <sheetData sheetId="3601"/>
      <sheetData sheetId="3602"/>
      <sheetData sheetId="3603"/>
      <sheetData sheetId="3604"/>
      <sheetData sheetId="3605"/>
      <sheetData sheetId="3606">
        <row r="1">
          <cell r="A1" t="str">
            <v>ITEM</v>
          </cell>
        </row>
      </sheetData>
      <sheetData sheetId="3607">
        <row r="1">
          <cell r="A1" t="str">
            <v>EQUIPO</v>
          </cell>
        </row>
      </sheetData>
      <sheetData sheetId="3608">
        <row r="1">
          <cell r="A1" t="str">
            <v>ADMINISTRACION</v>
          </cell>
        </row>
      </sheetData>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row r="1">
          <cell r="A1" t="str">
            <v>ITEM</v>
          </cell>
        </row>
      </sheetData>
      <sheetData sheetId="3646">
        <row r="1">
          <cell r="A1" t="str">
            <v>EQUIPO</v>
          </cell>
        </row>
      </sheetData>
      <sheetData sheetId="3647">
        <row r="1">
          <cell r="A1" t="str">
            <v>ADMINISTRACION</v>
          </cell>
        </row>
      </sheetData>
      <sheetData sheetId="3648" refreshError="1"/>
      <sheetData sheetId="3649" refreshError="1"/>
      <sheetData sheetId="3650"/>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row r="14">
          <cell r="D14">
            <v>38504</v>
          </cell>
        </row>
      </sheetData>
      <sheetData sheetId="3713" refreshError="1"/>
      <sheetData sheetId="3714" refreshError="1"/>
      <sheetData sheetId="3715">
        <row r="14">
          <cell r="D14">
            <v>38504</v>
          </cell>
        </row>
      </sheetData>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row r="1">
          <cell r="A1" t="str">
            <v>INSTITUTO NACIONAL DE VIAS</v>
          </cell>
        </row>
      </sheetData>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row r="1">
          <cell r="A1" t="str">
            <v>INSTITUTO NACIONAL DE VIAS</v>
          </cell>
        </row>
      </sheetData>
      <sheetData sheetId="3840"/>
      <sheetData sheetId="3841"/>
      <sheetData sheetId="3842"/>
      <sheetData sheetId="3843"/>
      <sheetData sheetId="3844"/>
      <sheetData sheetId="3845"/>
      <sheetData sheetId="3846"/>
      <sheetData sheetId="3847"/>
      <sheetData sheetId="3848">
        <row r="1">
          <cell r="A1" t="str">
            <v>INSTITUTO NACIONAL DE VIAS</v>
          </cell>
        </row>
      </sheetData>
      <sheetData sheetId="3849"/>
      <sheetData sheetId="3850"/>
      <sheetData sheetId="3851"/>
      <sheetData sheetId="3852"/>
      <sheetData sheetId="3853"/>
      <sheetData sheetId="3854"/>
      <sheetData sheetId="3855"/>
      <sheetData sheetId="3856">
        <row r="1">
          <cell r="A1" t="str">
            <v>INSTITUTO NACIONAL DE VIAS</v>
          </cell>
        </row>
      </sheetData>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row r="2">
          <cell r="A2" t="str">
            <v>ACTA No</v>
          </cell>
        </row>
      </sheetData>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ow r="2">
          <cell r="A2" t="str">
            <v>ACTA No</v>
          </cell>
        </row>
      </sheetData>
      <sheetData sheetId="3911">
        <row r="1">
          <cell r="A1" t="str">
            <v>Name</v>
          </cell>
        </row>
      </sheetData>
      <sheetData sheetId="3912"/>
      <sheetData sheetId="3913"/>
      <sheetData sheetId="3914"/>
      <sheetData sheetId="3915"/>
      <sheetData sheetId="3916"/>
      <sheetData sheetId="3917"/>
      <sheetData sheetId="3918" refreshError="1"/>
      <sheetData sheetId="3919"/>
      <sheetData sheetId="3920">
        <row r="1">
          <cell r="A1" t="str">
            <v>INSTITUTO NACIONAL DE VIAS</v>
          </cell>
        </row>
      </sheetData>
      <sheetData sheetId="3921"/>
      <sheetData sheetId="3922"/>
      <sheetData sheetId="3923"/>
      <sheetData sheetId="3924"/>
      <sheetData sheetId="3925"/>
      <sheetData sheetId="3926"/>
      <sheetData sheetId="3927"/>
      <sheetData sheetId="3928">
        <row r="1">
          <cell r="A1" t="str">
            <v>Name</v>
          </cell>
        </row>
      </sheetData>
      <sheetData sheetId="3929"/>
      <sheetData sheetId="3930"/>
      <sheetData sheetId="3931"/>
      <sheetData sheetId="3932"/>
      <sheetData sheetId="3933"/>
      <sheetData sheetId="3934"/>
      <sheetData sheetId="3935"/>
      <sheetData sheetId="3936" refreshError="1"/>
      <sheetData sheetId="3937" refreshError="1"/>
      <sheetData sheetId="3938" refreshError="1"/>
      <sheetData sheetId="3939" refreshError="1"/>
      <sheetData sheetId="3940" refreshError="1"/>
      <sheetData sheetId="3941" refreshError="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sheetData sheetId="3952"/>
      <sheetData sheetId="3953" refreshError="1"/>
      <sheetData sheetId="3954"/>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sheetData sheetId="3998" refreshError="1"/>
      <sheetData sheetId="3999"/>
      <sheetData sheetId="4000"/>
      <sheetData sheetId="4001"/>
      <sheetData sheetId="4002"/>
      <sheetData sheetId="4003"/>
      <sheetData sheetId="4004"/>
      <sheetData sheetId="4005"/>
      <sheetData sheetId="4006"/>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row r="3">
          <cell r="A3">
            <v>1</v>
          </cell>
        </row>
      </sheetData>
      <sheetData sheetId="4062"/>
      <sheetData sheetId="4063"/>
      <sheetData sheetId="4064"/>
      <sheetData sheetId="4065"/>
      <sheetData sheetId="4066"/>
      <sheetData sheetId="4067"/>
      <sheetData sheetId="4068">
        <row r="1">
          <cell r="A1" t="str">
            <v>LISTADO DE INSUMOS GENERAL</v>
          </cell>
        </row>
      </sheetData>
      <sheetData sheetId="4069"/>
      <sheetData sheetId="4070"/>
      <sheetData sheetId="4071"/>
      <sheetData sheetId="4072"/>
      <sheetData sheetId="4073"/>
      <sheetData sheetId="4074"/>
      <sheetData sheetId="4075"/>
      <sheetData sheetId="4076">
        <row r="8">
          <cell r="A8">
            <v>2.1</v>
          </cell>
        </row>
      </sheetData>
      <sheetData sheetId="4077">
        <row r="8">
          <cell r="A8">
            <v>3.1</v>
          </cell>
        </row>
      </sheetData>
      <sheetData sheetId="4078"/>
      <sheetData sheetId="4079"/>
      <sheetData sheetId="4080">
        <row r="1">
          <cell r="A1" t="str">
            <v>ITEM</v>
          </cell>
        </row>
      </sheetData>
      <sheetData sheetId="4081">
        <row r="1">
          <cell r="A1" t="str">
            <v>EQUIPO</v>
          </cell>
        </row>
      </sheetData>
      <sheetData sheetId="4082">
        <row r="1">
          <cell r="A1" t="str">
            <v>ADMINISTRACION</v>
          </cell>
        </row>
      </sheetData>
      <sheetData sheetId="4083">
        <row r="3">
          <cell r="A3">
            <v>1</v>
          </cell>
        </row>
      </sheetData>
      <sheetData sheetId="4084"/>
      <sheetData sheetId="4085"/>
      <sheetData sheetId="4086"/>
      <sheetData sheetId="4087"/>
      <sheetData sheetId="4088">
        <row r="1">
          <cell r="A1" t="str">
            <v>LISTADO DE INSUMOS GENERAL</v>
          </cell>
        </row>
      </sheetData>
      <sheetData sheetId="4089"/>
      <sheetData sheetId="4090">
        <row r="1">
          <cell r="A1" t="str">
            <v>LISTADO DE INSUMOS GENERAL</v>
          </cell>
        </row>
      </sheetData>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row r="8">
          <cell r="A8">
            <v>2.1</v>
          </cell>
        </row>
      </sheetData>
      <sheetData sheetId="4105">
        <row r="8">
          <cell r="A8">
            <v>3.1</v>
          </cell>
        </row>
      </sheetData>
      <sheetData sheetId="4106"/>
      <sheetData sheetId="4107"/>
      <sheetData sheetId="4108">
        <row r="1">
          <cell r="A1" t="str">
            <v>ITEM</v>
          </cell>
        </row>
      </sheetData>
      <sheetData sheetId="4109">
        <row r="1">
          <cell r="A1" t="str">
            <v>EQUIPO</v>
          </cell>
        </row>
      </sheetData>
      <sheetData sheetId="4110">
        <row r="1">
          <cell r="A1" t="str">
            <v>ADMINISTRACION</v>
          </cell>
        </row>
      </sheetData>
      <sheetData sheetId="4111">
        <row r="3">
          <cell r="A3">
            <v>1</v>
          </cell>
        </row>
      </sheetData>
      <sheetData sheetId="4112">
        <row r="1">
          <cell r="A1" t="str">
            <v>ITEM</v>
          </cell>
        </row>
      </sheetData>
      <sheetData sheetId="4113">
        <row r="1">
          <cell r="A1" t="str">
            <v>EQUIPO</v>
          </cell>
        </row>
      </sheetData>
      <sheetData sheetId="4114">
        <row r="1">
          <cell r="A1" t="str">
            <v>ADMINISTRACION</v>
          </cell>
        </row>
      </sheetData>
      <sheetData sheetId="4115"/>
      <sheetData sheetId="4116"/>
      <sheetData sheetId="4117">
        <row r="3">
          <cell r="A3">
            <v>1</v>
          </cell>
        </row>
      </sheetData>
      <sheetData sheetId="4118">
        <row r="1">
          <cell r="A1" t="str">
            <v>LISTADO DE INSUMOS GENERAL</v>
          </cell>
        </row>
      </sheetData>
      <sheetData sheetId="4119"/>
      <sheetData sheetId="4120">
        <row r="1">
          <cell r="A1" t="str">
            <v>ITEM</v>
          </cell>
        </row>
      </sheetData>
      <sheetData sheetId="4121">
        <row r="1">
          <cell r="A1" t="str">
            <v>EQUIPO</v>
          </cell>
        </row>
      </sheetData>
      <sheetData sheetId="4122">
        <row r="1">
          <cell r="A1" t="str">
            <v>ADMINISTRACION</v>
          </cell>
        </row>
      </sheetData>
      <sheetData sheetId="4123"/>
      <sheetData sheetId="4124">
        <row r="1">
          <cell r="A1" t="str">
            <v>LISTADO DE INSUMOS GENERAL</v>
          </cell>
        </row>
      </sheetData>
      <sheetData sheetId="4125"/>
      <sheetData sheetId="4126"/>
      <sheetData sheetId="4127"/>
      <sheetData sheetId="4128"/>
      <sheetData sheetId="4129"/>
      <sheetData sheetId="4130"/>
      <sheetData sheetId="4131"/>
      <sheetData sheetId="4132"/>
      <sheetData sheetId="4133"/>
      <sheetData sheetId="4134"/>
      <sheetData sheetId="4135" refreshError="1"/>
      <sheetData sheetId="4136"/>
      <sheetData sheetId="4137"/>
      <sheetData sheetId="4138">
        <row r="8">
          <cell r="A8">
            <v>2.1</v>
          </cell>
        </row>
      </sheetData>
      <sheetData sheetId="4139">
        <row r="8">
          <cell r="A8">
            <v>3.1</v>
          </cell>
        </row>
      </sheetData>
      <sheetData sheetId="4140">
        <row r="1">
          <cell r="A1" t="str">
            <v>ITEM</v>
          </cell>
        </row>
      </sheetData>
      <sheetData sheetId="4141">
        <row r="1">
          <cell r="A1" t="str">
            <v>EQUIPO</v>
          </cell>
        </row>
      </sheetData>
      <sheetData sheetId="4142">
        <row r="1">
          <cell r="A1" t="str">
            <v>ADMINISTRACION</v>
          </cell>
        </row>
      </sheetData>
      <sheetData sheetId="4143"/>
      <sheetData sheetId="4144"/>
      <sheetData sheetId="4145">
        <row r="3">
          <cell r="A3">
            <v>1</v>
          </cell>
        </row>
      </sheetData>
      <sheetData sheetId="4146"/>
      <sheetData sheetId="4147"/>
      <sheetData sheetId="4148">
        <row r="1">
          <cell r="A1" t="str">
            <v>ITEM</v>
          </cell>
        </row>
      </sheetData>
      <sheetData sheetId="4149">
        <row r="1">
          <cell r="A1" t="str">
            <v>EQUIPO</v>
          </cell>
        </row>
      </sheetData>
      <sheetData sheetId="4150">
        <row r="1">
          <cell r="A1" t="str">
            <v>ADMINISTRACION</v>
          </cell>
        </row>
      </sheetData>
      <sheetData sheetId="4151"/>
      <sheetData sheetId="4152">
        <row r="1">
          <cell r="A1" t="str">
            <v>LISTADO DE INSUMOS GENERAL</v>
          </cell>
        </row>
      </sheetData>
      <sheetData sheetId="4153">
        <row r="1">
          <cell r="A1" t="str">
            <v>EQUIPO</v>
          </cell>
        </row>
      </sheetData>
      <sheetData sheetId="4154">
        <row r="1">
          <cell r="A1" t="str">
            <v>ADMINISTRACION</v>
          </cell>
        </row>
      </sheetData>
      <sheetData sheetId="4155"/>
      <sheetData sheetId="4156"/>
      <sheetData sheetId="4157"/>
      <sheetData sheetId="4158"/>
      <sheetData sheetId="4159">
        <row r="1">
          <cell r="C1">
            <v>0.2</v>
          </cell>
        </row>
      </sheetData>
      <sheetData sheetId="4160"/>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sheetData sheetId="4214" refreshError="1"/>
      <sheetData sheetId="4215"/>
      <sheetData sheetId="4216"/>
      <sheetData sheetId="4217"/>
      <sheetData sheetId="4218"/>
      <sheetData sheetId="4219"/>
      <sheetData sheetId="4220"/>
      <sheetData sheetId="4221"/>
      <sheetData sheetId="4222">
        <row r="1">
          <cell r="A1" t="str">
            <v>ITEM</v>
          </cell>
        </row>
      </sheetData>
      <sheetData sheetId="4223">
        <row r="1">
          <cell r="A1" t="str">
            <v>EQUIPO</v>
          </cell>
        </row>
      </sheetData>
      <sheetData sheetId="4224">
        <row r="1">
          <cell r="A1" t="str">
            <v>ADMINISTRACION</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refreshError="1"/>
      <sheetData sheetId="4241"/>
      <sheetData sheetId="4242" refreshError="1"/>
      <sheetData sheetId="4243" refreshError="1"/>
      <sheetData sheetId="4244" refreshError="1"/>
      <sheetData sheetId="4245"/>
      <sheetData sheetId="4246" refreshError="1"/>
      <sheetData sheetId="4247" refreshError="1"/>
      <sheetData sheetId="4248"/>
      <sheetData sheetId="4249"/>
      <sheetData sheetId="4250">
        <row r="1">
          <cell r="A1" t="str">
            <v>ITEM</v>
          </cell>
        </row>
      </sheetData>
      <sheetData sheetId="4251">
        <row r="1">
          <cell r="A1" t="str">
            <v>ADMINISTRACION</v>
          </cell>
        </row>
      </sheetData>
      <sheetData sheetId="4252"/>
      <sheetData sheetId="4253"/>
      <sheetData sheetId="4254"/>
      <sheetData sheetId="4255"/>
      <sheetData sheetId="4256">
        <row r="1">
          <cell r="A1" t="str">
            <v>ITEM</v>
          </cell>
        </row>
      </sheetData>
      <sheetData sheetId="4257">
        <row r="1">
          <cell r="A1" t="str">
            <v>EQUIPO</v>
          </cell>
        </row>
      </sheetData>
      <sheetData sheetId="4258">
        <row r="1">
          <cell r="A1" t="str">
            <v>ADMINISTRACION</v>
          </cell>
        </row>
      </sheetData>
      <sheetData sheetId="4259"/>
      <sheetData sheetId="4260">
        <row r="1">
          <cell r="A1" t="str">
            <v>ITEM</v>
          </cell>
        </row>
      </sheetData>
      <sheetData sheetId="4261">
        <row r="1">
          <cell r="A1" t="str">
            <v>EQUIPO</v>
          </cell>
        </row>
      </sheetData>
      <sheetData sheetId="4262">
        <row r="1">
          <cell r="A1" t="str">
            <v>ADMINISTRACION</v>
          </cell>
        </row>
      </sheetData>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1">
          <cell r="A1" t="str">
            <v>ITEM</v>
          </cell>
        </row>
      </sheetData>
      <sheetData sheetId="4285">
        <row r="1">
          <cell r="A1" t="str">
            <v>EQUIPO</v>
          </cell>
        </row>
      </sheetData>
      <sheetData sheetId="4286">
        <row r="1">
          <cell r="A1" t="str">
            <v>ADMINISTRACION</v>
          </cell>
        </row>
      </sheetData>
      <sheetData sheetId="4287"/>
      <sheetData sheetId="4288">
        <row r="1">
          <cell r="A1" t="str">
            <v>ITEM</v>
          </cell>
        </row>
      </sheetData>
      <sheetData sheetId="4289">
        <row r="1">
          <cell r="A1" t="str">
            <v>EQUIPO</v>
          </cell>
        </row>
      </sheetData>
      <sheetData sheetId="4290">
        <row r="1">
          <cell r="A1" t="str">
            <v>ADMINISTRACION</v>
          </cell>
        </row>
      </sheetData>
      <sheetData sheetId="4291"/>
      <sheetData sheetId="4292"/>
      <sheetData sheetId="4293"/>
      <sheetData sheetId="4294"/>
      <sheetData sheetId="4295">
        <row r="1">
          <cell r="A1" t="str">
            <v>ITEM</v>
          </cell>
        </row>
      </sheetData>
      <sheetData sheetId="4296">
        <row r="1">
          <cell r="A1" t="str">
            <v>EQUIPO</v>
          </cell>
        </row>
      </sheetData>
      <sheetData sheetId="4297">
        <row r="1">
          <cell r="A1" t="str">
            <v>ADMINISTRACION</v>
          </cell>
        </row>
      </sheetData>
      <sheetData sheetId="4298"/>
      <sheetData sheetId="4299"/>
      <sheetData sheetId="4300">
        <row r="1">
          <cell r="A1" t="str">
            <v>ITEM</v>
          </cell>
        </row>
      </sheetData>
      <sheetData sheetId="4301">
        <row r="1">
          <cell r="A1" t="str">
            <v>EQUIPO</v>
          </cell>
        </row>
      </sheetData>
      <sheetData sheetId="4302">
        <row r="1">
          <cell r="A1" t="str">
            <v>ADMINISTRACION</v>
          </cell>
        </row>
      </sheetData>
      <sheetData sheetId="4303"/>
      <sheetData sheetId="4304"/>
      <sheetData sheetId="4305"/>
      <sheetData sheetId="4306"/>
      <sheetData sheetId="4307"/>
      <sheetData sheetId="4308">
        <row r="1">
          <cell r="A1" t="str">
            <v>Name</v>
          </cell>
        </row>
      </sheetData>
      <sheetData sheetId="4309"/>
      <sheetData sheetId="4310"/>
      <sheetData sheetId="4311"/>
      <sheetData sheetId="4312"/>
      <sheetData sheetId="4313"/>
      <sheetData sheetId="4314"/>
      <sheetData sheetId="4315"/>
      <sheetData sheetId="4316" refreshError="1"/>
      <sheetData sheetId="4317"/>
      <sheetData sheetId="4318"/>
      <sheetData sheetId="4319"/>
      <sheetData sheetId="4320"/>
      <sheetData sheetId="4321"/>
      <sheetData sheetId="4322"/>
      <sheetData sheetId="4323" refreshError="1"/>
      <sheetData sheetId="4324" refreshError="1"/>
      <sheetData sheetId="4325">
        <row r="1">
          <cell r="A1" t="str">
            <v>ADMINISTRACION</v>
          </cell>
        </row>
      </sheetData>
      <sheetData sheetId="4326"/>
      <sheetData sheetId="4327"/>
      <sheetData sheetId="4328">
        <row r="1">
          <cell r="A1" t="str">
            <v>ITEM</v>
          </cell>
        </row>
      </sheetData>
      <sheetData sheetId="4329">
        <row r="1">
          <cell r="A1" t="str">
            <v>EQUIPO</v>
          </cell>
        </row>
      </sheetData>
      <sheetData sheetId="4330" refreshError="1"/>
      <sheetData sheetId="4331"/>
      <sheetData sheetId="4332"/>
      <sheetData sheetId="4333"/>
      <sheetData sheetId="4334"/>
      <sheetData sheetId="4335"/>
      <sheetData sheetId="4336">
        <row r="1">
          <cell r="A1" t="str">
            <v>Name</v>
          </cell>
        </row>
      </sheetData>
      <sheetData sheetId="4337"/>
      <sheetData sheetId="4338"/>
      <sheetData sheetId="4339"/>
      <sheetData sheetId="4340"/>
      <sheetData sheetId="4341"/>
      <sheetData sheetId="4342"/>
      <sheetData sheetId="4343"/>
      <sheetData sheetId="4344"/>
      <sheetData sheetId="4345"/>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sheetData sheetId="4486"/>
      <sheetData sheetId="4487" refreshError="1"/>
      <sheetData sheetId="4488"/>
      <sheetData sheetId="4489" refreshError="1"/>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ow r="2">
          <cell r="A2" t="str">
            <v>ACTA No</v>
          </cell>
        </row>
      </sheetData>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sheetData sheetId="4530"/>
      <sheetData sheetId="4531"/>
      <sheetData sheetId="4532"/>
      <sheetData sheetId="4533">
        <row r="1">
          <cell r="A1" t="str">
            <v>Name</v>
          </cell>
        </row>
      </sheetData>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sheetData sheetId="4551"/>
      <sheetData sheetId="4552"/>
      <sheetData sheetId="4553"/>
      <sheetData sheetId="4554"/>
      <sheetData sheetId="4555"/>
      <sheetData sheetId="4556"/>
      <sheetData sheetId="4557"/>
      <sheetData sheetId="4558"/>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sheetData sheetId="4594"/>
      <sheetData sheetId="4595">
        <row r="1">
          <cell r="A1" t="str">
            <v>ITEM</v>
          </cell>
        </row>
      </sheetData>
      <sheetData sheetId="4596">
        <row r="1">
          <cell r="A1" t="str">
            <v>EQUIPO</v>
          </cell>
        </row>
      </sheetData>
      <sheetData sheetId="4597">
        <row r="1">
          <cell r="A1" t="str">
            <v>ADMINISTRACION</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row r="14">
          <cell r="D14">
            <v>38504</v>
          </cell>
        </row>
      </sheetData>
      <sheetData sheetId="4694"/>
      <sheetData sheetId="4695"/>
      <sheetData sheetId="4696">
        <row r="14">
          <cell r="D14">
            <v>38504</v>
          </cell>
        </row>
      </sheetData>
      <sheetData sheetId="4697"/>
      <sheetData sheetId="4698"/>
      <sheetData sheetId="4699"/>
      <sheetData sheetId="4700">
        <row r="14">
          <cell r="D14">
            <v>38504</v>
          </cell>
        </row>
      </sheetData>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ow r="1">
          <cell r="A1" t="str">
            <v>ITEM</v>
          </cell>
        </row>
      </sheetData>
      <sheetData sheetId="4829">
        <row r="1">
          <cell r="A1" t="str">
            <v>EQUIPO</v>
          </cell>
        </row>
      </sheetData>
      <sheetData sheetId="4830">
        <row r="1">
          <cell r="A1" t="str">
            <v>ADMINISTRACION</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row r="1">
          <cell r="A1" t="str">
            <v>ITEM</v>
          </cell>
        </row>
      </sheetData>
      <sheetData sheetId="4866">
        <row r="1">
          <cell r="A1" t="str">
            <v>EQUIPO</v>
          </cell>
        </row>
      </sheetData>
      <sheetData sheetId="4867">
        <row r="1">
          <cell r="A1" t="str">
            <v>ADMINISTRACION</v>
          </cell>
        </row>
      </sheetData>
      <sheetData sheetId="4868"/>
      <sheetData sheetId="4869"/>
      <sheetData sheetId="4870"/>
      <sheetData sheetId="4871"/>
      <sheetData sheetId="4872"/>
      <sheetData sheetId="4873"/>
      <sheetData sheetId="4874"/>
      <sheetData sheetId="4875"/>
      <sheetData sheetId="4876"/>
      <sheetData sheetId="4877"/>
      <sheetData sheetId="4878"/>
      <sheetData sheetId="4879" refreshError="1"/>
      <sheetData sheetId="4880"/>
      <sheetData sheetId="4881"/>
      <sheetData sheetId="4882"/>
      <sheetData sheetId="4883"/>
      <sheetData sheetId="4884"/>
      <sheetData sheetId="4885"/>
      <sheetData sheetId="4886"/>
      <sheetData sheetId="4887">
        <row r="2">
          <cell r="A2" t="str">
            <v>ACTA No</v>
          </cell>
        </row>
      </sheetData>
      <sheetData sheetId="4888"/>
      <sheetData sheetId="4889"/>
      <sheetData sheetId="4890"/>
      <sheetData sheetId="4891"/>
      <sheetData sheetId="4892"/>
      <sheetData sheetId="4893"/>
      <sheetData sheetId="4894"/>
      <sheetData sheetId="4895">
        <row r="1">
          <cell r="A1" t="str">
            <v>INSTITUTO NACIONAL DE VIAS</v>
          </cell>
        </row>
      </sheetData>
      <sheetData sheetId="4896"/>
      <sheetData sheetId="4897"/>
      <sheetData sheetId="4898"/>
      <sheetData sheetId="4899"/>
      <sheetData sheetId="4900"/>
      <sheetData sheetId="4901"/>
      <sheetData sheetId="4902"/>
      <sheetData sheetId="4903"/>
      <sheetData sheetId="4904"/>
      <sheetData sheetId="4905">
        <row r="1">
          <cell r="A1" t="str">
            <v>Name</v>
          </cell>
        </row>
      </sheetData>
      <sheetData sheetId="4906"/>
      <sheetData sheetId="4907"/>
      <sheetData sheetId="4908"/>
      <sheetData sheetId="4909"/>
      <sheetData sheetId="4910">
        <row r="1">
          <cell r="A1" t="str">
            <v>ITEM</v>
          </cell>
        </row>
      </sheetData>
      <sheetData sheetId="4911">
        <row r="1">
          <cell r="A1" t="str">
            <v>EQUIPO</v>
          </cell>
        </row>
      </sheetData>
      <sheetData sheetId="4912">
        <row r="1">
          <cell r="A1" t="str">
            <v>ADMINISTRACION</v>
          </cell>
        </row>
      </sheetData>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refreshError="1"/>
      <sheetData sheetId="4928" refreshError="1"/>
      <sheetData sheetId="4929" refreshError="1"/>
      <sheetData sheetId="4930" refreshError="1"/>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refreshError="1"/>
      <sheetData sheetId="4978" refreshError="1"/>
      <sheetData sheetId="4979"/>
      <sheetData sheetId="4980" refreshError="1"/>
      <sheetData sheetId="4981"/>
      <sheetData sheetId="4982"/>
      <sheetData sheetId="4983"/>
      <sheetData sheetId="4984">
        <row r="2">
          <cell r="A2" t="str">
            <v>HOSPITAL HERNANDO MONCALEANO PERDOMO ETAPA 1</v>
          </cell>
        </row>
      </sheetData>
      <sheetData sheetId="4985"/>
      <sheetData sheetId="4986">
        <row r="2">
          <cell r="A2" t="str">
            <v>HOSPITAL HERNANDO MONCALEANO PERDOMO ETAPA 2 A</v>
          </cell>
        </row>
      </sheetData>
      <sheetData sheetId="4987">
        <row r="2">
          <cell r="A2" t="str">
            <v>HOSPITAL HERNANDO MONCALEANO PERDOMO ETAPA 2B</v>
          </cell>
        </row>
      </sheetData>
      <sheetData sheetId="4988"/>
      <sheetData sheetId="4989"/>
      <sheetData sheetId="4990"/>
      <sheetData sheetId="4991"/>
      <sheetData sheetId="4992"/>
      <sheetData sheetId="4993"/>
      <sheetData sheetId="4994" refreshError="1"/>
      <sheetData sheetId="4995"/>
      <sheetData sheetId="4996"/>
      <sheetData sheetId="4997" refreshError="1"/>
      <sheetData sheetId="4998" refreshError="1"/>
      <sheetData sheetId="4999" refreshError="1"/>
      <sheetData sheetId="5000" refreshError="1"/>
      <sheetData sheetId="5001" refreshError="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refreshError="1"/>
      <sheetData sheetId="5024" refreshError="1"/>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LISTADO "/>
      <sheetName val="M.O."/>
      <sheetName val="\Users\USUARIO\Downloads\a  aaI"/>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 ACTA FINAL + MODIFICATORIA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 sheetId="339"/>
      <sheetData sheetId="340"/>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refreshError="1"/>
      <sheetData sheetId="9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 PRESTACIONAL"/>
      <sheetName val="CANTIDADES"/>
      <sheetName val="ACTA 01"/>
    </sheetNames>
    <sheetDataSet>
      <sheetData sheetId="0"/>
      <sheetData sheetId="1"/>
      <sheetData sheetId="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MEM"/>
      <sheetName val="TUBERIAS"/>
      <sheetName val="Hoja3"/>
    </sheetNames>
    <sheetDataSet>
      <sheetData sheetId="0" refreshError="1"/>
      <sheetData sheetId="1">
        <row r="39">
          <cell r="E39">
            <v>111.47</v>
          </cell>
        </row>
        <row r="45">
          <cell r="N45">
            <v>0</v>
          </cell>
        </row>
        <row r="46">
          <cell r="N46">
            <v>32</v>
          </cell>
        </row>
        <row r="47">
          <cell r="I47">
            <v>1</v>
          </cell>
          <cell r="N47">
            <v>2</v>
          </cell>
        </row>
        <row r="48">
          <cell r="I48">
            <v>1</v>
          </cell>
        </row>
        <row r="49">
          <cell r="N49">
            <v>12</v>
          </cell>
        </row>
        <row r="51">
          <cell r="N51">
            <v>160</v>
          </cell>
        </row>
        <row r="53">
          <cell r="E53">
            <v>70.83</v>
          </cell>
        </row>
        <row r="54">
          <cell r="E54">
            <v>30.36</v>
          </cell>
        </row>
        <row r="55">
          <cell r="E55">
            <v>47.02</v>
          </cell>
        </row>
        <row r="56">
          <cell r="E56">
            <v>47.01</v>
          </cell>
        </row>
        <row r="59">
          <cell r="E59">
            <v>10.119999999999999</v>
          </cell>
        </row>
        <row r="60">
          <cell r="E60">
            <v>9.4</v>
          </cell>
          <cell r="M60">
            <v>8.73</v>
          </cell>
        </row>
        <row r="62">
          <cell r="M62">
            <v>35.11</v>
          </cell>
        </row>
        <row r="63">
          <cell r="M63">
            <v>0</v>
          </cell>
        </row>
        <row r="64">
          <cell r="M64">
            <v>168.21</v>
          </cell>
        </row>
        <row r="66">
          <cell r="M66">
            <v>1</v>
          </cell>
        </row>
        <row r="73">
          <cell r="M73">
            <v>1</v>
          </cell>
        </row>
        <row r="79">
          <cell r="M79">
            <v>110.27</v>
          </cell>
        </row>
        <row r="80">
          <cell r="M80">
            <v>0</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s>
    <sheetDataSet>
      <sheetData sheetId="0"/>
      <sheetData sheetId="1"/>
      <sheetData sheetId="2">
        <row r="5">
          <cell r="K5" t="str">
            <v>PARTE DEL 
CUERPO AFECTADA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
          <cell r="A1" t="str">
            <v>ADMINISTRACION COMERCIAL Y FINANCIERA - MINTRANS</v>
          </cell>
        </row>
        <row r="2">
          <cell r="A2" t="str">
            <v>ADMINISTRACION DE PRESTACIONES SOCIALES (CAPRESUB)</v>
          </cell>
        </row>
        <row r="3">
          <cell r="A3" t="str">
            <v>ADMINISTRACION POSTAL NACIONAL</v>
          </cell>
        </row>
        <row r="4">
          <cell r="A4" t="str">
            <v>ADMINISTRACION Y MANEJO DEL SISTEMA DE PARQUES NACIONALES NATURALES</v>
          </cell>
        </row>
        <row r="5">
          <cell r="A5" t="str">
            <v>AGENCIA COLOMBIANA DE COOPERACION INTERNACIONAL</v>
          </cell>
        </row>
        <row r="6">
          <cell r="A6" t="str">
            <v>ALCALDIA DE ABEJORRAL</v>
          </cell>
        </row>
        <row r="7">
          <cell r="A7" t="str">
            <v>ALCALDIA DE ABREGO</v>
          </cell>
        </row>
        <row r="8">
          <cell r="A8" t="str">
            <v>ALCALDIA DE ABRIAQUÍ</v>
          </cell>
        </row>
        <row r="9">
          <cell r="A9" t="str">
            <v>ALCALDIA DE ACACÍAS</v>
          </cell>
        </row>
        <row r="10">
          <cell r="A10" t="str">
            <v>ALCALDIA DE ACANDÍ</v>
          </cell>
        </row>
        <row r="11">
          <cell r="A11" t="str">
            <v>ALCALDIA DE ACEVEDO</v>
          </cell>
        </row>
        <row r="12">
          <cell r="A12" t="str">
            <v>ALCALDIA DE ACHÍ</v>
          </cell>
        </row>
        <row r="13">
          <cell r="A13" t="str">
            <v>ALCALDIA DE AGRADO</v>
          </cell>
        </row>
        <row r="14">
          <cell r="A14" t="str">
            <v>ALCALDIA DE AGUA DE DIOS</v>
          </cell>
        </row>
        <row r="15">
          <cell r="A15" t="str">
            <v>ALCALDIA DE AGUACHICA</v>
          </cell>
        </row>
        <row r="16">
          <cell r="A16" t="str">
            <v>ALCALDIA DE AGUADA</v>
          </cell>
        </row>
        <row r="17">
          <cell r="A17" t="str">
            <v>ALCALDIA DE AGUADAS</v>
          </cell>
        </row>
        <row r="18">
          <cell r="A18" t="str">
            <v>ALCALDIA DE AGUAZUL</v>
          </cell>
        </row>
        <row r="19">
          <cell r="A19" t="str">
            <v>ALCALDIA DE AGUSTÍN CODAZZI</v>
          </cell>
        </row>
        <row r="20">
          <cell r="A20" t="str">
            <v>ALCALDIA DE AIPE</v>
          </cell>
        </row>
        <row r="21">
          <cell r="A21" t="str">
            <v>ALCALDIA DE ALBAN</v>
          </cell>
        </row>
        <row r="22">
          <cell r="A22" t="str">
            <v>ALCALDIA DE ALBANIA</v>
          </cell>
        </row>
        <row r="23">
          <cell r="A23" t="str">
            <v>ALCALDIA DE ALCALÁ</v>
          </cell>
        </row>
        <row r="24">
          <cell r="A24" t="str">
            <v>ALCALDIA DE ALDANA</v>
          </cell>
        </row>
        <row r="25">
          <cell r="A25" t="str">
            <v>ALCALDIA DE ALEJANDRÍA</v>
          </cell>
        </row>
        <row r="26">
          <cell r="A26" t="str">
            <v>ALCALDIA DE ALGARROBO</v>
          </cell>
        </row>
        <row r="27">
          <cell r="A27" t="str">
            <v>ALCALDIA DE ALGECIRAS</v>
          </cell>
        </row>
        <row r="28">
          <cell r="A28" t="str">
            <v>ALCALDIA DE ALMAGUER</v>
          </cell>
        </row>
        <row r="29">
          <cell r="A29" t="str">
            <v>ALCALDIA DE ALMEIDA</v>
          </cell>
        </row>
        <row r="30">
          <cell r="A30" t="str">
            <v>ALCALDIA DE ALPUJARRA</v>
          </cell>
        </row>
        <row r="31">
          <cell r="A31" t="str">
            <v>ALCALDIA DE ALTAMIRA</v>
          </cell>
        </row>
        <row r="32">
          <cell r="A32" t="str">
            <v>ALCALDIA DE ALTO BAUDO</v>
          </cell>
        </row>
        <row r="33">
          <cell r="A33" t="str">
            <v>ALCALDIA DE ALTOS DEL ROSARIO</v>
          </cell>
        </row>
        <row r="34">
          <cell r="A34" t="str">
            <v>ALCALDIA DE ALVARADO</v>
          </cell>
        </row>
        <row r="35">
          <cell r="A35" t="str">
            <v>ALCALDIA DE AMAGÁ</v>
          </cell>
        </row>
        <row r="36">
          <cell r="A36" t="str">
            <v>ALCALDIA DE AMALFI</v>
          </cell>
        </row>
        <row r="37">
          <cell r="A37" t="str">
            <v>ALCALDIA DE AMBALEMA</v>
          </cell>
        </row>
        <row r="38">
          <cell r="A38" t="str">
            <v>ALCALDIA DE ANAPOIMA</v>
          </cell>
        </row>
        <row r="39">
          <cell r="A39" t="str">
            <v>ALCALDIA DE ANCUYÁ</v>
          </cell>
        </row>
        <row r="40">
          <cell r="A40" t="str">
            <v>ALCALDIA DE ANDALUCÍA</v>
          </cell>
        </row>
        <row r="41">
          <cell r="A41" t="str">
            <v>ALCALDIA DE ANDES</v>
          </cell>
        </row>
        <row r="42">
          <cell r="A42" t="str">
            <v>ALCALDIA DE ANGELÓPOLIS</v>
          </cell>
        </row>
        <row r="43">
          <cell r="A43" t="str">
            <v>ALCALDIA DE ANGOSTURA</v>
          </cell>
        </row>
        <row r="44">
          <cell r="A44" t="str">
            <v>ALCALDIA DE ANOLAIMA</v>
          </cell>
        </row>
        <row r="45">
          <cell r="A45" t="str">
            <v>ALCALDIA DE ANORÍ</v>
          </cell>
        </row>
        <row r="46">
          <cell r="A46" t="str">
            <v>ALCALDIA DE ANSERMA</v>
          </cell>
        </row>
        <row r="47">
          <cell r="A47" t="str">
            <v>ALCALDIA DE ANSERMANUEVO</v>
          </cell>
        </row>
        <row r="48">
          <cell r="A48" t="str">
            <v>ALCALDIA DE ANZA</v>
          </cell>
        </row>
        <row r="49">
          <cell r="A49" t="str">
            <v>ALCALDIA DE ANZOÁTEGUI</v>
          </cell>
        </row>
        <row r="50">
          <cell r="A50" t="str">
            <v>ALCALDIA DE APARTADÓ</v>
          </cell>
        </row>
        <row r="51">
          <cell r="A51" t="str">
            <v>ALCALDIA DE APÍA</v>
          </cell>
        </row>
        <row r="52">
          <cell r="A52" t="str">
            <v>ALCALDIA DE APULO</v>
          </cell>
        </row>
        <row r="53">
          <cell r="A53" t="str">
            <v>ALCALDIA DE AQUITANIA</v>
          </cell>
        </row>
        <row r="54">
          <cell r="A54" t="str">
            <v>ALCALDIA DE ARACATACA</v>
          </cell>
        </row>
        <row r="55">
          <cell r="A55" t="str">
            <v>ALCALDIA DE ARANZAZU</v>
          </cell>
        </row>
        <row r="56">
          <cell r="A56" t="str">
            <v>ALCALDIA DE ARATOCA</v>
          </cell>
        </row>
        <row r="57">
          <cell r="A57" t="str">
            <v>ALCALDIA DE ARAUCA</v>
          </cell>
        </row>
        <row r="58">
          <cell r="A58" t="str">
            <v>ALCALDIA DE ARAUQUITA</v>
          </cell>
        </row>
        <row r="59">
          <cell r="A59" t="str">
            <v>ALCALDIA DE ARBELÁEZ</v>
          </cell>
        </row>
        <row r="60">
          <cell r="A60" t="str">
            <v>ALCALDIA DE ARBOLEDA</v>
          </cell>
        </row>
        <row r="61">
          <cell r="A61" t="str">
            <v>ALCALDIA DE ARBOLEDAS</v>
          </cell>
        </row>
        <row r="62">
          <cell r="A62" t="str">
            <v>ALCALDIA DE ARBOLETES</v>
          </cell>
        </row>
        <row r="63">
          <cell r="A63" t="str">
            <v>ALCALDIA DE ARCABUCO</v>
          </cell>
        </row>
        <row r="64">
          <cell r="A64" t="str">
            <v>ALCALDIA DE ARENAL</v>
          </cell>
        </row>
        <row r="65">
          <cell r="A65" t="str">
            <v>ALCALDIA DE ARGELIA</v>
          </cell>
        </row>
        <row r="66">
          <cell r="A66" t="str">
            <v>ALCALDIA DE ARIGUANÍ</v>
          </cell>
        </row>
        <row r="67">
          <cell r="A67" t="str">
            <v>ALCALDIA DE ARJONA</v>
          </cell>
        </row>
        <row r="68">
          <cell r="A68" t="str">
            <v>ALCALDIA DE ARMENIA</v>
          </cell>
        </row>
        <row r="69">
          <cell r="A69" t="str">
            <v>ALCALDIA DE ARMENIA</v>
          </cell>
        </row>
        <row r="70">
          <cell r="A70" t="str">
            <v>ALCALDIA DE ARMERO</v>
          </cell>
        </row>
        <row r="71">
          <cell r="A71" t="str">
            <v>ALCALDIA DE ARROYOHONDO</v>
          </cell>
        </row>
        <row r="72">
          <cell r="A72" t="str">
            <v>ALCALDIA DE ASTREA</v>
          </cell>
        </row>
        <row r="73">
          <cell r="A73" t="str">
            <v>ALCALDIA DE ATACO</v>
          </cell>
        </row>
        <row r="74">
          <cell r="A74" t="str">
            <v>ALCALDIA DE ATRATO</v>
          </cell>
        </row>
        <row r="75">
          <cell r="A75" t="str">
            <v>ALCALDIA DE AYAPEL</v>
          </cell>
        </row>
        <row r="76">
          <cell r="A76" t="str">
            <v>ALCALDIA DE BAGADÓ</v>
          </cell>
        </row>
        <row r="77">
          <cell r="A77" t="str">
            <v>ALCALDIA DE BAHÍA SOLANO</v>
          </cell>
        </row>
        <row r="78">
          <cell r="A78" t="str">
            <v>ALCALDIA DE BAJO BAUDÓ</v>
          </cell>
        </row>
        <row r="79">
          <cell r="A79" t="str">
            <v>ALCALDIA DE BALBOA</v>
          </cell>
        </row>
        <row r="80">
          <cell r="A80" t="str">
            <v>ALCALDIA DE BARANOA</v>
          </cell>
        </row>
        <row r="81">
          <cell r="A81" t="str">
            <v>ALCALDIA DE BARAYA</v>
          </cell>
        </row>
        <row r="82">
          <cell r="A82" t="str">
            <v>ALCALDIA DE BARBACOAS</v>
          </cell>
        </row>
        <row r="83">
          <cell r="A83" t="str">
            <v>ALCALDIA DE BARBOSA</v>
          </cell>
        </row>
        <row r="84">
          <cell r="A84" t="str">
            <v>ALCALDIA DE BARICHARA</v>
          </cell>
        </row>
        <row r="85">
          <cell r="A85" t="str">
            <v>ALCALDIA DE BARRANCA DE UPÍA</v>
          </cell>
        </row>
        <row r="86">
          <cell r="A86" t="str">
            <v>ALCALDIA DE BARRANCABERMEJA</v>
          </cell>
        </row>
        <row r="87">
          <cell r="A87" t="str">
            <v>ALCALDIA DE BARRANCAS</v>
          </cell>
        </row>
        <row r="88">
          <cell r="A88" t="str">
            <v>ALCALDIA DE BARRANCO DE LOBA</v>
          </cell>
        </row>
        <row r="89">
          <cell r="A89" t="str">
            <v>ALCALDIA DE BARRANCO MINAS</v>
          </cell>
        </row>
        <row r="90">
          <cell r="A90" t="str">
            <v>ALCALDIA DE BARRANQUILLA</v>
          </cell>
        </row>
        <row r="91">
          <cell r="A91" t="str">
            <v>ALCALDIA DE BECERRIL</v>
          </cell>
        </row>
        <row r="92">
          <cell r="A92" t="str">
            <v>ALCALDIA DE BELALCÁZAR</v>
          </cell>
        </row>
        <row r="93">
          <cell r="A93" t="str">
            <v>ALCALDIA DE BELÉN</v>
          </cell>
        </row>
        <row r="94">
          <cell r="A94" t="str">
            <v>ALCALDIA DE BELÉN</v>
          </cell>
        </row>
        <row r="95">
          <cell r="A95" t="str">
            <v>ALCALDIA DE BELÉN DE BAJIRÁ</v>
          </cell>
        </row>
        <row r="96">
          <cell r="A96" t="str">
            <v>ALCALDIA DE BELÉN DE LOS ANDAQUIES</v>
          </cell>
        </row>
        <row r="97">
          <cell r="A97" t="str">
            <v>ALCALDIA DE BELÉN DE UMBRÍA</v>
          </cell>
        </row>
        <row r="98">
          <cell r="A98" t="str">
            <v>ALCALDIA DE BELLO</v>
          </cell>
        </row>
        <row r="99">
          <cell r="A99" t="str">
            <v>ALCALDIA DE BELMIRA</v>
          </cell>
        </row>
        <row r="100">
          <cell r="A100" t="str">
            <v>ALCALDIA DE BELTRÁN</v>
          </cell>
        </row>
        <row r="101">
          <cell r="A101" t="str">
            <v>ALCALDIA DE BERBEO</v>
          </cell>
        </row>
        <row r="102">
          <cell r="A102" t="str">
            <v>ALCALDIA DE BETANIA</v>
          </cell>
        </row>
        <row r="103">
          <cell r="A103" t="str">
            <v>ALCALDIA DE BETÉITIVA</v>
          </cell>
        </row>
        <row r="104">
          <cell r="A104" t="str">
            <v>ALCALDIA DE BETULIA</v>
          </cell>
        </row>
        <row r="105">
          <cell r="A105" t="str">
            <v>ALCALDIA DE BITUIMA</v>
          </cell>
        </row>
        <row r="106">
          <cell r="A106" t="str">
            <v>ALCALDIA DE BOAVITA</v>
          </cell>
        </row>
        <row r="107">
          <cell r="A107" t="str">
            <v>ALCALDIA DE BOCHALEMA</v>
          </cell>
        </row>
        <row r="108">
          <cell r="A108" t="str">
            <v>ALCALDIA DE BOGOTÁ</v>
          </cell>
        </row>
        <row r="109">
          <cell r="A109" t="str">
            <v>ALCALDIA DE BOJACÁ</v>
          </cell>
        </row>
        <row r="110">
          <cell r="A110" t="str">
            <v>ALCALDIA DE BOJAYA</v>
          </cell>
        </row>
        <row r="111">
          <cell r="A111" t="str">
            <v>ALCALDIA DE BOLIVAR</v>
          </cell>
        </row>
        <row r="112">
          <cell r="A112" t="str">
            <v>ALCALDIA DE BOSCONIA</v>
          </cell>
        </row>
        <row r="113">
          <cell r="A113" t="str">
            <v>ALCALDIA DE BOYACÁ</v>
          </cell>
        </row>
        <row r="114">
          <cell r="A114" t="str">
            <v>ALCALDIA DE BRICEÑO</v>
          </cell>
        </row>
        <row r="115">
          <cell r="A115" t="str">
            <v>ALCALDIA DE BUCARAMANGA</v>
          </cell>
        </row>
        <row r="116">
          <cell r="A116" t="str">
            <v>ALCALDIA DE BUCARASICA</v>
          </cell>
        </row>
        <row r="117">
          <cell r="A117" t="str">
            <v>ALCALDIA DE BUENAVENTURA</v>
          </cell>
        </row>
        <row r="118">
          <cell r="A118" t="str">
            <v>ALCALDIA DE BUENAVISTA</v>
          </cell>
        </row>
        <row r="119">
          <cell r="A119" t="str">
            <v>ALCALDIA DE BUENOS AIRES</v>
          </cell>
        </row>
        <row r="120">
          <cell r="A120" t="str">
            <v>ALCALDIA DE BUESACO</v>
          </cell>
        </row>
        <row r="121">
          <cell r="A121" t="str">
            <v>ALCALDIA DE BUGALAGRANDE</v>
          </cell>
        </row>
        <row r="122">
          <cell r="A122" t="str">
            <v>ALCALDIA DE BURITICÁ</v>
          </cell>
        </row>
        <row r="123">
          <cell r="A123" t="str">
            <v>ALCALDIA DE BUSBANZÁ</v>
          </cell>
        </row>
        <row r="124">
          <cell r="A124" t="str">
            <v>ALCALDIA DE CABRERA</v>
          </cell>
        </row>
        <row r="125">
          <cell r="A125" t="str">
            <v>ALCALDIA DE CABUYARO</v>
          </cell>
        </row>
        <row r="126">
          <cell r="A126" t="str">
            <v>ALCALDIA DE CACAHUAL</v>
          </cell>
        </row>
        <row r="127">
          <cell r="A127" t="str">
            <v>ALCALDIA DE CÁCERES</v>
          </cell>
        </row>
        <row r="128">
          <cell r="A128" t="str">
            <v>ALCALDIA DE CACHIPAY</v>
          </cell>
        </row>
        <row r="129">
          <cell r="A129" t="str">
            <v>ALCALDIA DE CACHIRÁ</v>
          </cell>
        </row>
        <row r="130">
          <cell r="A130" t="str">
            <v>ALCALDIA DE CÁCOTA</v>
          </cell>
        </row>
        <row r="131">
          <cell r="A131" t="str">
            <v>ALCALDIA DE CAICEDO</v>
          </cell>
        </row>
        <row r="132">
          <cell r="A132" t="str">
            <v>ALCALDIA DE CAICEDONIA</v>
          </cell>
        </row>
        <row r="133">
          <cell r="A133" t="str">
            <v>ALCALDIA DE CAIMITO</v>
          </cell>
        </row>
        <row r="134">
          <cell r="A134" t="str">
            <v>ALCALDIA DE CAJAMARCA</v>
          </cell>
        </row>
        <row r="135">
          <cell r="A135" t="str">
            <v>ALCALDIA DE CAJIBÍO</v>
          </cell>
        </row>
        <row r="136">
          <cell r="A136" t="str">
            <v>ALCALDIA DE CAJICÁ</v>
          </cell>
        </row>
        <row r="137">
          <cell r="A137" t="str">
            <v>ALCALDIA DE CALAMAR</v>
          </cell>
        </row>
        <row r="138">
          <cell r="A138" t="str">
            <v>ALCALDIA DE CALARCA</v>
          </cell>
        </row>
        <row r="139">
          <cell r="A139" t="str">
            <v>ALCALDIA DE CALDAS</v>
          </cell>
        </row>
        <row r="140">
          <cell r="A140" t="str">
            <v>ALCALDIA DE CALDONO</v>
          </cell>
        </row>
        <row r="141">
          <cell r="A141" t="str">
            <v>ALCALDIA DE CALI</v>
          </cell>
        </row>
        <row r="142">
          <cell r="A142" t="str">
            <v>ALCALDIA DE CALIFORNIA</v>
          </cell>
        </row>
        <row r="143">
          <cell r="A143" t="str">
            <v>ALCALDIA DE CALIMA</v>
          </cell>
        </row>
        <row r="144">
          <cell r="A144" t="str">
            <v>ALCALDIA DE CALOTO</v>
          </cell>
        </row>
        <row r="145">
          <cell r="A145" t="str">
            <v>ALCALDIA DE CAMPAMENTO</v>
          </cell>
        </row>
        <row r="146">
          <cell r="A146" t="str">
            <v>ALCALDIA DE CAMPO DE LA CRUZ</v>
          </cell>
        </row>
        <row r="147">
          <cell r="A147" t="str">
            <v>ALCALDIA DE CAMPOALEGRE</v>
          </cell>
        </row>
        <row r="148">
          <cell r="A148" t="str">
            <v>ALCALDIA DE CAMPOHERMOSO</v>
          </cell>
        </row>
        <row r="149">
          <cell r="A149" t="str">
            <v>ALCALDIA DE CANALETE</v>
          </cell>
        </row>
        <row r="150">
          <cell r="A150" t="str">
            <v>ALCALDIA DE CAÑASGORDAS</v>
          </cell>
        </row>
        <row r="151">
          <cell r="A151" t="str">
            <v>ALCALDIA DE CANDELARIA</v>
          </cell>
        </row>
        <row r="152">
          <cell r="A152" t="str">
            <v>ALCALDIA DE CANTAGALLO</v>
          </cell>
        </row>
        <row r="153">
          <cell r="A153" t="str">
            <v>ALCALDIA DE CAPARRAPÍ</v>
          </cell>
        </row>
        <row r="154">
          <cell r="A154" t="str">
            <v>ALCALDIA DE CAPITANEJO</v>
          </cell>
        </row>
        <row r="155">
          <cell r="A155" t="str">
            <v>ALCALDIA DE CAQUEZA</v>
          </cell>
        </row>
        <row r="156">
          <cell r="A156" t="str">
            <v>ALCALDIA DE CARACOLÍ</v>
          </cell>
        </row>
        <row r="157">
          <cell r="A157" t="str">
            <v>ALCALDIA DE CARAMANTA</v>
          </cell>
        </row>
        <row r="158">
          <cell r="A158" t="str">
            <v>ALCALDIA DE CARCASÍ</v>
          </cell>
        </row>
        <row r="159">
          <cell r="A159" t="str">
            <v>ALCALDIA DE CAREPA</v>
          </cell>
        </row>
        <row r="160">
          <cell r="A160" t="str">
            <v>ALCALDIA DE CARMEN DE APICALÁ</v>
          </cell>
        </row>
        <row r="161">
          <cell r="A161" t="str">
            <v>ALCALDIA DE CARMEN DE CARUPA</v>
          </cell>
        </row>
        <row r="162">
          <cell r="A162" t="str">
            <v>ALCALDIA DE CARMEN DEL DARIEN</v>
          </cell>
        </row>
        <row r="163">
          <cell r="A163" t="str">
            <v>ALCALDIA DE CAROLINA</v>
          </cell>
        </row>
        <row r="164">
          <cell r="A164" t="str">
            <v>ALCALDIA DE CARTAGENA</v>
          </cell>
        </row>
        <row r="165">
          <cell r="A165" t="str">
            <v>ALCALDIA DE CARTAGENA DEL CHAIRÁ</v>
          </cell>
        </row>
        <row r="166">
          <cell r="A166" t="str">
            <v>ALCALDIA DE CARTAGO</v>
          </cell>
        </row>
        <row r="167">
          <cell r="A167" t="str">
            <v>ALCALDIA DE CARURU</v>
          </cell>
        </row>
        <row r="168">
          <cell r="A168" t="str">
            <v>ALCALDIA DE CASABIANCA</v>
          </cell>
        </row>
        <row r="169">
          <cell r="A169" t="str">
            <v>ALCALDIA DE CASTILLA LA NUEVA</v>
          </cell>
        </row>
        <row r="170">
          <cell r="A170" t="str">
            <v>ALCALDIA DE CAUCASIA</v>
          </cell>
        </row>
        <row r="171">
          <cell r="A171" t="str">
            <v>ALCALDIA DE CEPITÁ</v>
          </cell>
        </row>
        <row r="172">
          <cell r="A172" t="str">
            <v>ALCALDIA DE CERETÉ</v>
          </cell>
        </row>
        <row r="173">
          <cell r="A173" t="str">
            <v>ALCALDIA DE CERINZA</v>
          </cell>
        </row>
        <row r="174">
          <cell r="A174" t="str">
            <v>ALCALDIA DE CERRITO</v>
          </cell>
        </row>
        <row r="175">
          <cell r="A175" t="str">
            <v>ALCALDIA DE CERRO SAN ANTONIO</v>
          </cell>
        </row>
        <row r="176">
          <cell r="A176" t="str">
            <v>ALCALDIA DE CÉRTEGUI</v>
          </cell>
        </row>
        <row r="177">
          <cell r="A177" t="str">
            <v>ALCALDIA DE CHACHAGÜÍ</v>
          </cell>
        </row>
        <row r="178">
          <cell r="A178" t="str">
            <v>ALCALDIA DE CHAGUANÍ</v>
          </cell>
        </row>
        <row r="179">
          <cell r="A179" t="str">
            <v>ALCALDIA DE CHALÁN</v>
          </cell>
        </row>
        <row r="180">
          <cell r="A180" t="str">
            <v>ALCALDIA DE CHAMEZA</v>
          </cell>
        </row>
        <row r="181">
          <cell r="A181" t="str">
            <v>ALCALDIA DE CHAPARRAL</v>
          </cell>
        </row>
        <row r="182">
          <cell r="A182" t="str">
            <v>ALCALDIA DE CHARALÁ</v>
          </cell>
        </row>
        <row r="183">
          <cell r="A183" t="str">
            <v>ALCALDIA DE CHARTA</v>
          </cell>
        </row>
        <row r="184">
          <cell r="A184" t="str">
            <v>ALCALDIA DE CHÍA</v>
          </cell>
        </row>
        <row r="185">
          <cell r="A185" t="str">
            <v>ALCALDIA DE CHIGORODÓ</v>
          </cell>
        </row>
        <row r="186">
          <cell r="A186" t="str">
            <v>ALCALDIA DE CHIMA</v>
          </cell>
        </row>
        <row r="187">
          <cell r="A187" t="str">
            <v>ALCALDIA DE CHIMICHAGUA</v>
          </cell>
        </row>
        <row r="188">
          <cell r="A188" t="str">
            <v>ALCALDIA DE CHINÁCOTA</v>
          </cell>
        </row>
        <row r="189">
          <cell r="A189" t="str">
            <v>ALCALDIA DE CHINAVITA</v>
          </cell>
        </row>
        <row r="190">
          <cell r="A190" t="str">
            <v>ALCALDIA DE CHINCHINÁ</v>
          </cell>
        </row>
        <row r="191">
          <cell r="A191" t="str">
            <v>ALCALDIA DE CHINÚ</v>
          </cell>
        </row>
        <row r="192">
          <cell r="A192" t="str">
            <v>ALCALDIA DE CHIPAQUE</v>
          </cell>
        </row>
        <row r="193">
          <cell r="A193" t="str">
            <v>ALCALDIA DE CHIPATÁ</v>
          </cell>
        </row>
        <row r="194">
          <cell r="A194" t="str">
            <v>ALCALDIA DE CHIQUINQUIRÁ</v>
          </cell>
        </row>
        <row r="195">
          <cell r="A195" t="str">
            <v>ALCALDIA DE CHÍQUIZA</v>
          </cell>
        </row>
        <row r="196">
          <cell r="A196" t="str">
            <v>ALCALDIA DE CHIRIGUANÁ</v>
          </cell>
        </row>
        <row r="197">
          <cell r="A197" t="str">
            <v>ALCALDIA DE CHISCAS</v>
          </cell>
        </row>
        <row r="198">
          <cell r="A198" t="str">
            <v>ALCALDIA DE CHITA</v>
          </cell>
        </row>
        <row r="199">
          <cell r="A199" t="str">
            <v>ALCALDIA DE CHITAGÁ</v>
          </cell>
        </row>
        <row r="200">
          <cell r="A200" t="str">
            <v>ALCALDIA DE CHITARAQUE</v>
          </cell>
        </row>
        <row r="201">
          <cell r="A201" t="str">
            <v>ALCALDIA DE CHIVATÁ</v>
          </cell>
        </row>
        <row r="202">
          <cell r="A202" t="str">
            <v>ALCALDIA DE CHIVOLO</v>
          </cell>
        </row>
        <row r="203">
          <cell r="A203" t="str">
            <v>ALCALDIA DE CHIVOR</v>
          </cell>
        </row>
        <row r="204">
          <cell r="A204" t="str">
            <v>ALCALDIA DE CHOACHÍ</v>
          </cell>
        </row>
        <row r="205">
          <cell r="A205" t="str">
            <v>ALCALDIA DE CHOCONTÁ</v>
          </cell>
        </row>
        <row r="206">
          <cell r="A206" t="str">
            <v>ALCALDIA DE CICUCO</v>
          </cell>
        </row>
        <row r="207">
          <cell r="A207" t="str">
            <v>ALCALDIA DE CIÉNAGA</v>
          </cell>
        </row>
        <row r="208">
          <cell r="A208" t="str">
            <v>ALCALDIA DE CIÉNAGA DE ORO</v>
          </cell>
        </row>
        <row r="209">
          <cell r="A209" t="str">
            <v>ALCALDIA DE CIÉNEGA</v>
          </cell>
        </row>
        <row r="210">
          <cell r="A210" t="str">
            <v>ALCALDIA DE CIMITARRA</v>
          </cell>
        </row>
        <row r="211">
          <cell r="A211" t="str">
            <v>ALCALDIA DE CIRCASIA</v>
          </cell>
        </row>
        <row r="212">
          <cell r="A212" t="str">
            <v>ALCALDIA DE CISNEROS</v>
          </cell>
        </row>
        <row r="213">
          <cell r="A213" t="str">
            <v>ALCALDIA DE CIUDAD BOLÍVAR</v>
          </cell>
        </row>
        <row r="214">
          <cell r="A214" t="str">
            <v>ALCALDIA DE CLEMENCIA</v>
          </cell>
        </row>
        <row r="215">
          <cell r="A215" t="str">
            <v>ALCALDIA DE COCORNÁ</v>
          </cell>
        </row>
        <row r="216">
          <cell r="A216" t="str">
            <v>ALCALDIA DE COELLO</v>
          </cell>
        </row>
        <row r="217">
          <cell r="A217" t="str">
            <v>ALCALDIA DE COGUA</v>
          </cell>
        </row>
        <row r="218">
          <cell r="A218" t="str">
            <v>ALCALDIA DE COLOMBIA</v>
          </cell>
        </row>
        <row r="219">
          <cell r="A219" t="str">
            <v>ALCALDIA DE COLON</v>
          </cell>
        </row>
        <row r="220">
          <cell r="A220" t="str">
            <v>ALCALDIA DE COLOSO</v>
          </cell>
        </row>
        <row r="221">
          <cell r="A221" t="str">
            <v>ALCALDIA DE CÓMBITA</v>
          </cell>
        </row>
        <row r="222">
          <cell r="A222" t="str">
            <v>ALCALDIA DE CONCEPCIÓN</v>
          </cell>
        </row>
        <row r="223">
          <cell r="A223" t="str">
            <v>ALCALDIA DE CONCORDIA</v>
          </cell>
        </row>
        <row r="224">
          <cell r="A224" t="str">
            <v>ALCALDIA DE CONDOTO</v>
          </cell>
        </row>
        <row r="225">
          <cell r="A225" t="str">
            <v>ALCALDIA DE CONFINES</v>
          </cell>
        </row>
        <row r="226">
          <cell r="A226" t="str">
            <v>ALCALDIA DE CONSACA</v>
          </cell>
        </row>
        <row r="227">
          <cell r="A227" t="str">
            <v>ALCALDIA DE CONTADERO</v>
          </cell>
        </row>
        <row r="228">
          <cell r="A228" t="str">
            <v>ALCALDIA DE CONTRATACIÓN</v>
          </cell>
        </row>
        <row r="229">
          <cell r="A229" t="str">
            <v>ALCALDIA DE CONVENCIÓN</v>
          </cell>
        </row>
        <row r="230">
          <cell r="A230" t="str">
            <v>ALCALDIA DE COPACABANA</v>
          </cell>
        </row>
        <row r="231">
          <cell r="A231" t="str">
            <v>ALCALDIA DE COPER</v>
          </cell>
        </row>
        <row r="232">
          <cell r="A232" t="str">
            <v>ALCALDIA DE CORDOBA</v>
          </cell>
        </row>
        <row r="233">
          <cell r="A233" t="str">
            <v>ALCALDIA DE CORINTO</v>
          </cell>
        </row>
        <row r="234">
          <cell r="A234" t="str">
            <v>ALCALDIA DE COROMORO</v>
          </cell>
        </row>
        <row r="235">
          <cell r="A235" t="str">
            <v>ALCALDIA DE COROZAL</v>
          </cell>
        </row>
        <row r="236">
          <cell r="A236" t="str">
            <v>ALCALDIA DE CORRALES</v>
          </cell>
        </row>
        <row r="237">
          <cell r="A237" t="str">
            <v>ALCALDIA DE COTA</v>
          </cell>
        </row>
        <row r="238">
          <cell r="A238" t="str">
            <v>ALCALDIA DE COTORRA</v>
          </cell>
        </row>
        <row r="239">
          <cell r="A239" t="str">
            <v>ALCALDIA DE COVARACHÍA</v>
          </cell>
        </row>
        <row r="240">
          <cell r="A240" t="str">
            <v>ALCALDIA DE COVEÑAS</v>
          </cell>
        </row>
        <row r="241">
          <cell r="A241" t="str">
            <v>ALCALDIA DE COYAIMA</v>
          </cell>
        </row>
        <row r="242">
          <cell r="A242" t="str">
            <v>ALCALDIA DE CRAVO NORTE</v>
          </cell>
        </row>
        <row r="243">
          <cell r="A243" t="str">
            <v>ALCALDIA DE CUASPUD</v>
          </cell>
        </row>
        <row r="244">
          <cell r="A244" t="str">
            <v>ALCALDIA DE CUBARÁ</v>
          </cell>
        </row>
        <row r="245">
          <cell r="A245" t="str">
            <v>ALCALDIA DE CUBARRAL</v>
          </cell>
        </row>
        <row r="246">
          <cell r="A246" t="str">
            <v>ALCALDIA DE CUCAITA</v>
          </cell>
        </row>
        <row r="247">
          <cell r="A247" t="str">
            <v>ALCALDIA DE CUCUNUBÁ</v>
          </cell>
        </row>
        <row r="248">
          <cell r="A248" t="str">
            <v>ALCALDIA DE CÚCUTA</v>
          </cell>
        </row>
        <row r="249">
          <cell r="A249" t="str">
            <v>ALCALDIA DE CUCUTILLA</v>
          </cell>
        </row>
        <row r="250">
          <cell r="A250" t="str">
            <v>ALCALDIA DE CUÍTIVA</v>
          </cell>
        </row>
        <row r="251">
          <cell r="A251" t="str">
            <v>ALCALDIA DE CUMARAL</v>
          </cell>
        </row>
        <row r="252">
          <cell r="A252" t="str">
            <v>ALCALDIA DE CUMARIBO</v>
          </cell>
        </row>
        <row r="253">
          <cell r="A253" t="str">
            <v>ALCALDIA DE CUMBAL</v>
          </cell>
        </row>
        <row r="254">
          <cell r="A254" t="str">
            <v>ALCALDIA DE CUMBITARA</v>
          </cell>
        </row>
        <row r="255">
          <cell r="A255" t="str">
            <v>ALCALDIA DE CUNDAY</v>
          </cell>
        </row>
        <row r="256">
          <cell r="A256" t="str">
            <v>ALCALDIA DE CURILLO</v>
          </cell>
        </row>
        <row r="257">
          <cell r="A257" t="str">
            <v>ALCALDIA DE CURITÍ</v>
          </cell>
        </row>
        <row r="258">
          <cell r="A258" t="str">
            <v>ALCALDIA DE CURUMANÍ</v>
          </cell>
        </row>
        <row r="259">
          <cell r="A259" t="str">
            <v>ALCALDIA DE DABEIBA</v>
          </cell>
        </row>
        <row r="260">
          <cell r="A260" t="str">
            <v>ALCALDIA DE DAGUA</v>
          </cell>
        </row>
        <row r="261">
          <cell r="A261" t="str">
            <v>ALCALDIA DE DIBULLA</v>
          </cell>
        </row>
        <row r="262">
          <cell r="A262" t="str">
            <v>ALCALDIA DE DISTRACCIÓN</v>
          </cell>
        </row>
        <row r="263">
          <cell r="A263" t="str">
            <v>ALCALDIA DE DOLORES</v>
          </cell>
        </row>
        <row r="264">
          <cell r="A264" t="str">
            <v>ALCALDIA DE DON MATÍAS</v>
          </cell>
        </row>
        <row r="265">
          <cell r="A265" t="str">
            <v>ALCALDIA DE DOSQUEBRADAS</v>
          </cell>
        </row>
        <row r="266">
          <cell r="A266" t="str">
            <v>ALCALDIA DE DUITAMA</v>
          </cell>
        </row>
        <row r="267">
          <cell r="A267" t="str">
            <v>ALCALDIA DE DURANIA</v>
          </cell>
        </row>
        <row r="268">
          <cell r="A268" t="str">
            <v>ALCALDIA DE EBÉJICO</v>
          </cell>
        </row>
        <row r="269">
          <cell r="A269" t="str">
            <v>ALCALDIA DE EL ÁGUILA</v>
          </cell>
        </row>
        <row r="270">
          <cell r="A270" t="str">
            <v>ALCALDIA DE EL BAGRE</v>
          </cell>
        </row>
        <row r="271">
          <cell r="A271" t="str">
            <v>ALCALDIA DE EL BANCO</v>
          </cell>
        </row>
        <row r="272">
          <cell r="A272" t="str">
            <v>ALCALDIA DE EL CAIRO</v>
          </cell>
        </row>
        <row r="273">
          <cell r="A273" t="str">
            <v>ALCALDIA DE EL CALVARIO</v>
          </cell>
        </row>
        <row r="274">
          <cell r="A274" t="str">
            <v>ALCALDIA DE EL CANTÓN DEL SAN PABLO</v>
          </cell>
        </row>
        <row r="275">
          <cell r="A275" t="str">
            <v>ALCALDIA DE EL CARMEN</v>
          </cell>
        </row>
        <row r="276">
          <cell r="A276" t="str">
            <v>ALCALDIA DE EL CARMEN DE ATRATO</v>
          </cell>
        </row>
        <row r="277">
          <cell r="A277" t="str">
            <v>ALCALDIA DE EL CARMEN DE BOLÍVAR</v>
          </cell>
        </row>
        <row r="278">
          <cell r="A278" t="str">
            <v>ALCALDIA DE EL CARMEN DE CHUCURÍ</v>
          </cell>
        </row>
        <row r="279">
          <cell r="A279" t="str">
            <v>ALCALDIA DE EL CARMEN DE VIBORAL</v>
          </cell>
        </row>
        <row r="280">
          <cell r="A280" t="str">
            <v>ALCALDIA DE EL CASTILLO</v>
          </cell>
        </row>
        <row r="281">
          <cell r="A281" t="str">
            <v>ALCALDIA DE EL CERRITO</v>
          </cell>
        </row>
        <row r="282">
          <cell r="A282" t="str">
            <v>ALCALDIA DE EL CHARCO</v>
          </cell>
        </row>
        <row r="283">
          <cell r="A283" t="str">
            <v>ALCALDIA DE EL COCUY</v>
          </cell>
        </row>
        <row r="284">
          <cell r="A284" t="str">
            <v>ALCALDIA DE EL COLEGIO</v>
          </cell>
        </row>
        <row r="285">
          <cell r="A285" t="str">
            <v>ALCALDIA DE EL COPEY</v>
          </cell>
        </row>
        <row r="286">
          <cell r="A286" t="str">
            <v>ALCALDIA DE EL DONCELLO</v>
          </cell>
        </row>
        <row r="287">
          <cell r="A287" t="str">
            <v>ALCALDIA DE EL DORADO</v>
          </cell>
        </row>
        <row r="288">
          <cell r="A288" t="str">
            <v>ALCALDIA DE EL DOVIO</v>
          </cell>
        </row>
        <row r="289">
          <cell r="A289" t="str">
            <v>ALCALDIA DE EL ENCANTO</v>
          </cell>
        </row>
        <row r="290">
          <cell r="A290" t="str">
            <v>ALCALDIA DE EL ESPINO</v>
          </cell>
        </row>
        <row r="291">
          <cell r="A291" t="str">
            <v>ALCALDIA DE EL GUACAMAYO</v>
          </cell>
        </row>
        <row r="292">
          <cell r="A292" t="str">
            <v>ALCALDIA DE EL GUAMO</v>
          </cell>
        </row>
        <row r="293">
          <cell r="A293" t="str">
            <v>ALCALDIA DE EL LITORAL DEL SAN JUAN</v>
          </cell>
        </row>
        <row r="294">
          <cell r="A294" t="str">
            <v>ALCALDIA DE EL MOLINO</v>
          </cell>
        </row>
        <row r="295">
          <cell r="A295" t="str">
            <v>ALCALDIA DE EL PASO</v>
          </cell>
        </row>
        <row r="296">
          <cell r="A296" t="str">
            <v>ALCALDIA DE EL PAUJIL</v>
          </cell>
        </row>
        <row r="297">
          <cell r="A297" t="str">
            <v>ALCALDIA DE EL PEÑOL</v>
          </cell>
        </row>
        <row r="298">
          <cell r="A298" t="str">
            <v>ALCALDIA DE EL PEÑON</v>
          </cell>
        </row>
        <row r="299">
          <cell r="A299" t="str">
            <v>ALCALDIA DE EL PIÑON</v>
          </cell>
        </row>
        <row r="300">
          <cell r="A300" t="str">
            <v>ALCALDIA DE EL PLAYÓN</v>
          </cell>
        </row>
        <row r="301">
          <cell r="A301" t="str">
            <v>ALCALDIA DE EL RETÉN</v>
          </cell>
        </row>
        <row r="302">
          <cell r="A302" t="str">
            <v>ALCALDIA DE EL RETORNO</v>
          </cell>
        </row>
        <row r="303">
          <cell r="A303" t="str">
            <v>ALCALDIA DE EL ROBLE</v>
          </cell>
        </row>
        <row r="304">
          <cell r="A304" t="str">
            <v>ALCALDIA DE EL ROSAL</v>
          </cell>
        </row>
        <row r="305">
          <cell r="A305" t="str">
            <v>ALCALDIA DE EL ROSARIO</v>
          </cell>
        </row>
        <row r="306">
          <cell r="A306" t="str">
            <v>ALCALDIA DE EL SANTUARIO</v>
          </cell>
        </row>
        <row r="307">
          <cell r="A307" t="str">
            <v>ALCALDIA DE EL TABLÓN DE GÓMEZ</v>
          </cell>
        </row>
        <row r="308">
          <cell r="A308" t="str">
            <v>ALCALDIA DE EL TAMBO</v>
          </cell>
        </row>
        <row r="309">
          <cell r="A309" t="str">
            <v>ALCALDIA DE EL TAMBO</v>
          </cell>
        </row>
        <row r="310">
          <cell r="A310" t="str">
            <v>ALCALDIA DE EL TARRA</v>
          </cell>
        </row>
        <row r="311">
          <cell r="A311" t="str">
            <v>ALCALDIA DE EL ZULIA</v>
          </cell>
        </row>
        <row r="312">
          <cell r="A312" t="str">
            <v>ALCALDIA DE ELÍAS</v>
          </cell>
        </row>
        <row r="313">
          <cell r="A313" t="str">
            <v>ALCALDIA DE ENCINO</v>
          </cell>
        </row>
        <row r="314">
          <cell r="A314" t="str">
            <v>ALCALDIA DE ENCISO</v>
          </cell>
        </row>
        <row r="315">
          <cell r="A315" t="str">
            <v>ALCALDIA DE ENTRERRIOS</v>
          </cell>
        </row>
        <row r="316">
          <cell r="A316" t="str">
            <v>ALCALDIA DE ENVIGADO</v>
          </cell>
        </row>
        <row r="317">
          <cell r="A317" t="str">
            <v>ALCALDIA DE ESPINAL</v>
          </cell>
        </row>
        <row r="318">
          <cell r="A318" t="str">
            <v>ALCALDIA DE FACATATIVÁ</v>
          </cell>
        </row>
        <row r="319">
          <cell r="A319" t="str">
            <v>ALCALDIA DE FALAN</v>
          </cell>
        </row>
        <row r="320">
          <cell r="A320" t="str">
            <v>ALCALDIA DE FILADELFIA</v>
          </cell>
        </row>
        <row r="321">
          <cell r="A321" t="str">
            <v>ALCALDIA DE FILANDIA</v>
          </cell>
        </row>
        <row r="322">
          <cell r="A322" t="str">
            <v>ALCALDIA DE FIRAVITOBA</v>
          </cell>
        </row>
        <row r="323">
          <cell r="A323" t="str">
            <v>ALCALDIA DE FLANDES</v>
          </cell>
        </row>
        <row r="324">
          <cell r="A324" t="str">
            <v>ALCALDIA DE FLORENCIA</v>
          </cell>
        </row>
        <row r="325">
          <cell r="A325" t="str">
            <v>ALCALDIA DE FLORENCIA</v>
          </cell>
        </row>
        <row r="326">
          <cell r="A326" t="str">
            <v>ALCALDIA DE FLORESTA</v>
          </cell>
        </row>
        <row r="327">
          <cell r="A327" t="str">
            <v>ALCALDIA DE FLORIÁN</v>
          </cell>
        </row>
        <row r="328">
          <cell r="A328" t="str">
            <v>ALCALDIA DE FLORIDA</v>
          </cell>
        </row>
        <row r="329">
          <cell r="A329" t="str">
            <v>ALCALDIA DE FLORIDABLANCA</v>
          </cell>
        </row>
        <row r="330">
          <cell r="A330" t="str">
            <v>ALCALDIA DE FOMEQUE</v>
          </cell>
        </row>
        <row r="331">
          <cell r="A331" t="str">
            <v>ALCALDIA DE FONSECA</v>
          </cell>
        </row>
        <row r="332">
          <cell r="A332" t="str">
            <v>ALCALDIA DE FORTUL</v>
          </cell>
        </row>
        <row r="333">
          <cell r="A333" t="str">
            <v>ALCALDIA DE FOSCA</v>
          </cell>
        </row>
        <row r="334">
          <cell r="A334" t="str">
            <v>ALCALDIA DE FRANCISCO PIZARRO</v>
          </cell>
        </row>
        <row r="335">
          <cell r="A335" t="str">
            <v>ALCALDIA DE FREDONIA</v>
          </cell>
        </row>
        <row r="336">
          <cell r="A336" t="str">
            <v>ALCALDIA DE FRESNO</v>
          </cell>
        </row>
        <row r="337">
          <cell r="A337" t="str">
            <v>ALCALDIA DE FRONTINO</v>
          </cell>
        </row>
        <row r="338">
          <cell r="A338" t="str">
            <v>ALCALDIA DE FUENTE DE ORO</v>
          </cell>
        </row>
        <row r="339">
          <cell r="A339" t="str">
            <v>ALCALDIA DE FUNDACIÓN</v>
          </cell>
        </row>
        <row r="340">
          <cell r="A340" t="str">
            <v>ALCALDIA DE FUNES</v>
          </cell>
        </row>
        <row r="341">
          <cell r="A341" t="str">
            <v>ALCALDIA DE FUNZA</v>
          </cell>
        </row>
        <row r="342">
          <cell r="A342" t="str">
            <v>ALCALDIA DE FÚQUENE</v>
          </cell>
        </row>
        <row r="343">
          <cell r="A343" t="str">
            <v>ALCALDIA DE FUSAGASUGÁ</v>
          </cell>
        </row>
        <row r="344">
          <cell r="A344" t="str">
            <v>ALCALDIA DE GACHALA</v>
          </cell>
        </row>
        <row r="345">
          <cell r="A345" t="str">
            <v>ALCALDIA DE GACHANCIPÁ</v>
          </cell>
        </row>
        <row r="346">
          <cell r="A346" t="str">
            <v>ALCALDIA DE GACHANTIVÁ</v>
          </cell>
        </row>
        <row r="347">
          <cell r="A347" t="str">
            <v>ALCALDIA DE GACHETÁ</v>
          </cell>
        </row>
        <row r="348">
          <cell r="A348" t="str">
            <v>ALCALDIA DE GALÁN</v>
          </cell>
        </row>
        <row r="349">
          <cell r="A349" t="str">
            <v>ALCALDIA DE GALAPA</v>
          </cell>
        </row>
        <row r="350">
          <cell r="A350" t="str">
            <v>ALCALDIA DE GALERAS</v>
          </cell>
        </row>
        <row r="351">
          <cell r="A351" t="str">
            <v>ALCALDIA DE GAMA</v>
          </cell>
        </row>
        <row r="352">
          <cell r="A352" t="str">
            <v>ALCALDIA DE GAMARRA</v>
          </cell>
        </row>
        <row r="353">
          <cell r="A353" t="str">
            <v>ALCALDIA DE GAMBITA</v>
          </cell>
        </row>
        <row r="354">
          <cell r="A354" t="str">
            <v>ALCALDIA DE GAMEZA</v>
          </cell>
        </row>
        <row r="355">
          <cell r="A355" t="str">
            <v>ALCALDIA DE GARAGOA</v>
          </cell>
        </row>
        <row r="356">
          <cell r="A356" t="str">
            <v>ALCALDIA DE GARZÓN</v>
          </cell>
        </row>
        <row r="357">
          <cell r="A357" t="str">
            <v>ALCALDIA DE GÉNOVA</v>
          </cell>
        </row>
        <row r="358">
          <cell r="A358" t="str">
            <v>ALCALDIA DE GIGANTE</v>
          </cell>
        </row>
        <row r="359">
          <cell r="A359" t="str">
            <v>ALCALDIA DE GINEBRA</v>
          </cell>
        </row>
        <row r="360">
          <cell r="A360" t="str">
            <v>ALCALDIA DE GIRALDO</v>
          </cell>
        </row>
        <row r="361">
          <cell r="A361" t="str">
            <v>ALCALDIA DE GIRARDOT</v>
          </cell>
        </row>
        <row r="362">
          <cell r="A362" t="str">
            <v>ALCALDIA DE GIRARDOTA</v>
          </cell>
        </row>
        <row r="363">
          <cell r="A363" t="str">
            <v>ALCALDIA DE GIRÓN</v>
          </cell>
        </row>
        <row r="364">
          <cell r="A364" t="str">
            <v>ALCALDIA DE GÓMEZ PLATA</v>
          </cell>
        </row>
        <row r="365">
          <cell r="A365" t="str">
            <v>ALCALDIA DE GONZÁLEZ</v>
          </cell>
        </row>
        <row r="366">
          <cell r="A366" t="str">
            <v>ALCALDIA DE GRAMALOTE</v>
          </cell>
        </row>
        <row r="367">
          <cell r="A367" t="str">
            <v>ALCALDIA DE GRANADA</v>
          </cell>
        </row>
        <row r="368">
          <cell r="A368" t="str">
            <v>ALCALDIA DE GUACA</v>
          </cell>
        </row>
        <row r="369">
          <cell r="A369" t="str">
            <v>ALCALDIA DE GUACAMAYAS</v>
          </cell>
        </row>
        <row r="370">
          <cell r="A370" t="str">
            <v>ALCALDIA DE GUACARÍ</v>
          </cell>
        </row>
        <row r="371">
          <cell r="A371" t="str">
            <v>ALCALDIA DE GUACHETÁ</v>
          </cell>
        </row>
        <row r="372">
          <cell r="A372" t="str">
            <v>ALCALDIA DE GUACHUCAL</v>
          </cell>
        </row>
        <row r="373">
          <cell r="A373" t="str">
            <v>ALCALDIA DE GUADALAJARA DE BUGA</v>
          </cell>
        </row>
        <row r="374">
          <cell r="A374" t="str">
            <v>ALCALDIA DE GUADALUPE</v>
          </cell>
        </row>
        <row r="375">
          <cell r="A375" t="str">
            <v>ALCALDIA DE GUADUAS</v>
          </cell>
        </row>
        <row r="376">
          <cell r="A376" t="str">
            <v>ALCALDIA DE GUAITARILLA</v>
          </cell>
        </row>
        <row r="377">
          <cell r="A377" t="str">
            <v>ALCALDIA DE GUALMATÁN</v>
          </cell>
        </row>
        <row r="378">
          <cell r="A378" t="str">
            <v>ALCALDIA DE GUAMAL</v>
          </cell>
        </row>
        <row r="379">
          <cell r="A379" t="str">
            <v>ALCALDIA DE GUAMO</v>
          </cell>
        </row>
        <row r="380">
          <cell r="A380" t="str">
            <v>ALCALDIA DE GUAPI</v>
          </cell>
        </row>
        <row r="381">
          <cell r="A381" t="str">
            <v>ALCALDIA DE GUAPOTÁ</v>
          </cell>
        </row>
        <row r="382">
          <cell r="A382" t="str">
            <v>ALCALDIA DE GUARANDA</v>
          </cell>
        </row>
        <row r="383">
          <cell r="A383" t="str">
            <v>ALCALDIA DE GUARNE</v>
          </cell>
        </row>
        <row r="384">
          <cell r="A384" t="str">
            <v>ALCALDIA DE GUASCA</v>
          </cell>
        </row>
        <row r="385">
          <cell r="A385" t="str">
            <v>ALCALDIA DE GUATAPE</v>
          </cell>
        </row>
        <row r="386">
          <cell r="A386" t="str">
            <v>ALCALDIA DE GUATAQUÍ</v>
          </cell>
        </row>
        <row r="387">
          <cell r="A387" t="str">
            <v>ALCALDIA DE GUATAVITA</v>
          </cell>
        </row>
        <row r="388">
          <cell r="A388" t="str">
            <v>ALCALDIA DE GUATEQUE</v>
          </cell>
        </row>
        <row r="389">
          <cell r="A389" t="str">
            <v>ALCALDIA DE GUÁTICA</v>
          </cell>
        </row>
        <row r="390">
          <cell r="A390" t="str">
            <v>ALCALDIA DE GUAVATÁ</v>
          </cell>
        </row>
        <row r="391">
          <cell r="A391" t="str">
            <v>ALCALDIA DE GUAYABAL DE SIQUIMA</v>
          </cell>
        </row>
        <row r="392">
          <cell r="A392" t="str">
            <v>ALCALDIA DE GUAYABETAL</v>
          </cell>
        </row>
        <row r="393">
          <cell r="A393" t="str">
            <v>ALCALDIA DE GUAYATÁ</v>
          </cell>
        </row>
        <row r="394">
          <cell r="A394" t="str">
            <v>ALCALDIA DE GÜEPSA</v>
          </cell>
        </row>
        <row r="395">
          <cell r="A395" t="str">
            <v>ALCALDIA DE GÜICÁN</v>
          </cell>
        </row>
        <row r="396">
          <cell r="A396" t="str">
            <v>ALCALDIA DE GUTIÉRREZ</v>
          </cell>
        </row>
        <row r="397">
          <cell r="A397" t="str">
            <v>ALCALDIA DE HACARÍ</v>
          </cell>
        </row>
        <row r="398">
          <cell r="A398" t="str">
            <v>ALCALDIA DE HATILLO DE LOBA</v>
          </cell>
        </row>
        <row r="399">
          <cell r="A399" t="str">
            <v>ALCALDIA DE HATO</v>
          </cell>
        </row>
        <row r="400">
          <cell r="A400" t="str">
            <v>ALCALDIA DE HATO COROZAL</v>
          </cell>
        </row>
        <row r="401">
          <cell r="A401" t="str">
            <v>ALCALDIA DE HATONUEVO</v>
          </cell>
        </row>
        <row r="402">
          <cell r="A402" t="str">
            <v>ALCALDIA DE HELICONIA</v>
          </cell>
        </row>
        <row r="403">
          <cell r="A403" t="str">
            <v>ALCALDIA DE HERRÁN</v>
          </cell>
        </row>
        <row r="404">
          <cell r="A404" t="str">
            <v>ALCALDIA DE HERVEO</v>
          </cell>
        </row>
        <row r="405">
          <cell r="A405" t="str">
            <v>ALCALDIA DE HISPANIA</v>
          </cell>
        </row>
        <row r="406">
          <cell r="A406" t="str">
            <v>ALCALDIA DE HOBO</v>
          </cell>
        </row>
        <row r="407">
          <cell r="A407" t="str">
            <v>ALCALDIA DE HONDA</v>
          </cell>
        </row>
        <row r="408">
          <cell r="A408" t="str">
            <v>ALCALDIA DE IBAGUÉ</v>
          </cell>
        </row>
        <row r="409">
          <cell r="A409" t="str">
            <v>ALCALDIA DE ICONONZO</v>
          </cell>
        </row>
        <row r="410">
          <cell r="A410" t="str">
            <v>ALCALDIA DE ILES</v>
          </cell>
        </row>
        <row r="411">
          <cell r="A411" t="str">
            <v>ALCALDIA DE IMUÉS</v>
          </cell>
        </row>
        <row r="412">
          <cell r="A412" t="str">
            <v>ALCALDIA DE INÍRIDA</v>
          </cell>
        </row>
        <row r="413">
          <cell r="A413" t="str">
            <v>ALCALDIA DE INZÁ</v>
          </cell>
        </row>
        <row r="414">
          <cell r="A414" t="str">
            <v>ALCALDIA DE IPIALES</v>
          </cell>
        </row>
        <row r="415">
          <cell r="A415" t="str">
            <v>ALCALDIA DE IQUIRA</v>
          </cell>
        </row>
        <row r="416">
          <cell r="A416" t="str">
            <v>ALCALDIA DE ISNOS</v>
          </cell>
        </row>
        <row r="417">
          <cell r="A417" t="str">
            <v>ALCALDIA DE ISTMINA</v>
          </cell>
        </row>
        <row r="418">
          <cell r="A418" t="str">
            <v>ALCALDIA DE ITAGUI</v>
          </cell>
        </row>
        <row r="419">
          <cell r="A419" t="str">
            <v>ALCALDIA DE ITUANGO</v>
          </cell>
        </row>
        <row r="420">
          <cell r="A420" t="str">
            <v>ALCALDIA DE IZA</v>
          </cell>
        </row>
        <row r="421">
          <cell r="A421" t="str">
            <v>ALCALDIA DE JAMBALÓ</v>
          </cell>
        </row>
        <row r="422">
          <cell r="A422" t="str">
            <v>ALCALDIA DE JAMUNDÍ</v>
          </cell>
        </row>
        <row r="423">
          <cell r="A423" t="str">
            <v>ALCALDIA DE JARDÍN</v>
          </cell>
        </row>
        <row r="424">
          <cell r="A424" t="str">
            <v>ALCALDIA DE JENESANO</v>
          </cell>
        </row>
        <row r="425">
          <cell r="A425" t="str">
            <v>ALCALDIA DE JERICO</v>
          </cell>
        </row>
        <row r="426">
          <cell r="A426" t="str">
            <v>ALCALDIA DE JERICÓ</v>
          </cell>
        </row>
        <row r="427">
          <cell r="A427" t="str">
            <v>ALCALDIA DE JERUSALÉN</v>
          </cell>
        </row>
        <row r="428">
          <cell r="A428" t="str">
            <v>ALCALDIA DE JESÚS MARÍA</v>
          </cell>
        </row>
        <row r="429">
          <cell r="A429" t="str">
            <v>ALCALDIA DE JORDÁN</v>
          </cell>
        </row>
        <row r="430">
          <cell r="A430" t="str">
            <v>ALCALDIA DE JUAN DE ACOSTA</v>
          </cell>
        </row>
        <row r="431">
          <cell r="A431" t="str">
            <v>ALCALDIA DE JUNÍN</v>
          </cell>
        </row>
        <row r="432">
          <cell r="A432" t="str">
            <v>ALCALDIA DE JURADÓ</v>
          </cell>
        </row>
        <row r="433">
          <cell r="A433" t="str">
            <v>ALCALDIA DE LA APARTADA</v>
          </cell>
        </row>
        <row r="434">
          <cell r="A434" t="str">
            <v>ALCALDIA DE LA ARGENTINA</v>
          </cell>
        </row>
        <row r="435">
          <cell r="A435" t="str">
            <v>ALCALDIA DE LA BELLEZA</v>
          </cell>
        </row>
        <row r="436">
          <cell r="A436" t="str">
            <v>ALCALDIA DE LA CALERA</v>
          </cell>
        </row>
        <row r="437">
          <cell r="A437" t="str">
            <v>ALCALDIA DE LA CAPILLA</v>
          </cell>
        </row>
        <row r="438">
          <cell r="A438" t="str">
            <v>ALCALDIA DE LA CEJA</v>
          </cell>
        </row>
        <row r="439">
          <cell r="A439" t="str">
            <v>ALCALDIA DE LA CELIA</v>
          </cell>
        </row>
        <row r="440">
          <cell r="A440" t="str">
            <v>ALCALDIA DE LA CHORRERA</v>
          </cell>
        </row>
        <row r="441">
          <cell r="A441" t="str">
            <v>ALCALDIA DE LA CRUZ</v>
          </cell>
        </row>
        <row r="442">
          <cell r="A442" t="str">
            <v>ALCALDIA DE LA CUMBRE</v>
          </cell>
        </row>
        <row r="443">
          <cell r="A443" t="str">
            <v>ALCALDIA DE LA DORADA</v>
          </cell>
        </row>
        <row r="444">
          <cell r="A444" t="str">
            <v>ALCALDIA DE LA ESPERANZA</v>
          </cell>
        </row>
        <row r="445">
          <cell r="A445" t="str">
            <v>ALCALDIA DE LA ESTRELLA</v>
          </cell>
        </row>
        <row r="446">
          <cell r="A446" t="str">
            <v>ALCALDIA DE LA FLORIDA</v>
          </cell>
        </row>
        <row r="447">
          <cell r="A447" t="str">
            <v>ALCALDIA DE LA GLORIA</v>
          </cell>
        </row>
        <row r="448">
          <cell r="A448" t="str">
            <v>ALCALDIA DE LA GUADALUPE</v>
          </cell>
        </row>
        <row r="449">
          <cell r="A449" t="str">
            <v>ALCALDIA DE LA JAGUA DE IBIRICO</v>
          </cell>
        </row>
        <row r="450">
          <cell r="A450" t="str">
            <v>ALCALDIA DE LA JAGUA DEL PILAR</v>
          </cell>
        </row>
        <row r="451">
          <cell r="A451" t="str">
            <v>ALCALDIA DE LA LLANADA</v>
          </cell>
        </row>
        <row r="452">
          <cell r="A452" t="str">
            <v>ALCALDIA DE LA MACARENA</v>
          </cell>
        </row>
        <row r="453">
          <cell r="A453" t="str">
            <v>ALCALDIA DE LA MAGDALENA</v>
          </cell>
        </row>
        <row r="454">
          <cell r="A454" t="str">
            <v>ALCALDIA DE LA MERCED</v>
          </cell>
        </row>
        <row r="455">
          <cell r="A455" t="str">
            <v>ALCALDIA DE LA MESA</v>
          </cell>
        </row>
        <row r="456">
          <cell r="A456" t="str">
            <v>ALCALDIA DE LA MONTAÑITA</v>
          </cell>
        </row>
        <row r="457">
          <cell r="A457" t="str">
            <v>ALCALDIA DE LA PALMA</v>
          </cell>
        </row>
        <row r="458">
          <cell r="A458" t="str">
            <v>ALCALDIA DE LA PAZ</v>
          </cell>
        </row>
        <row r="459">
          <cell r="A459" t="str">
            <v>ALCALDIA DE LA PEDRERA</v>
          </cell>
        </row>
        <row r="460">
          <cell r="A460" t="str">
            <v>ALCALDIA DE LA PEÑA</v>
          </cell>
        </row>
        <row r="461">
          <cell r="A461" t="str">
            <v>ALCALDIA DE LA PINTADA</v>
          </cell>
        </row>
        <row r="462">
          <cell r="A462" t="str">
            <v>ALCALDIA DE LA PLATA</v>
          </cell>
        </row>
        <row r="463">
          <cell r="A463" t="str">
            <v>ALCALDIA DE LA PRIMAVERA</v>
          </cell>
        </row>
        <row r="464">
          <cell r="A464" t="str">
            <v>ALCALDIA DE LA SALINA</v>
          </cell>
        </row>
        <row r="465">
          <cell r="A465" t="str">
            <v>ALCALDIA DE LA SIERRA</v>
          </cell>
        </row>
        <row r="466">
          <cell r="A466" t="str">
            <v>ALCALDIA DE LA TEBAIDA</v>
          </cell>
        </row>
        <row r="467">
          <cell r="A467" t="str">
            <v>ALCALDIA DE LA TOLA</v>
          </cell>
        </row>
        <row r="468">
          <cell r="A468" t="str">
            <v>ALCALDIA DE LA UNIÓN</v>
          </cell>
        </row>
        <row r="469">
          <cell r="A469" t="str">
            <v>ALCALDIA DE LA UNIÓN</v>
          </cell>
        </row>
        <row r="470">
          <cell r="A470" t="str">
            <v>ALCALDIA DE LA UVITA</v>
          </cell>
        </row>
        <row r="471">
          <cell r="A471" t="str">
            <v>ALCALDIA DE LA VEGA</v>
          </cell>
        </row>
        <row r="472">
          <cell r="A472" t="str">
            <v>ALCALDIA DE LA VICTORIA</v>
          </cell>
        </row>
        <row r="473">
          <cell r="A473" t="str">
            <v>ALCALDIA DE LA VIRGINIA</v>
          </cell>
        </row>
        <row r="474">
          <cell r="A474" t="str">
            <v>ALCALDIA DE LABATECA</v>
          </cell>
        </row>
        <row r="475">
          <cell r="A475" t="str">
            <v>ALCALDIA DE LABRANZAGRANDE</v>
          </cell>
        </row>
        <row r="476">
          <cell r="A476" t="str">
            <v>ALCALDIA DE LANDÁZURI</v>
          </cell>
        </row>
        <row r="477">
          <cell r="A477" t="str">
            <v>ALCALDIA DE LEBRÍJA</v>
          </cell>
        </row>
        <row r="478">
          <cell r="A478" t="str">
            <v>ALCALDIA DE LEIVA</v>
          </cell>
        </row>
        <row r="479">
          <cell r="A479" t="str">
            <v>ALCALDIA DE LEJANÍAS</v>
          </cell>
        </row>
        <row r="480">
          <cell r="A480" t="str">
            <v>ALCALDIA DE LENGUAZAQUE</v>
          </cell>
        </row>
        <row r="481">
          <cell r="A481" t="str">
            <v>ALCALDIA DE LÉRIDA</v>
          </cell>
        </row>
        <row r="482">
          <cell r="A482" t="str">
            <v>ALCALDIA DE LETICIA</v>
          </cell>
        </row>
        <row r="483">
          <cell r="A483" t="str">
            <v>ALCALDIA DE LÍBANO</v>
          </cell>
        </row>
        <row r="484">
          <cell r="A484" t="str">
            <v>ALCALDIA DE LIBORINA</v>
          </cell>
        </row>
        <row r="485">
          <cell r="A485" t="str">
            <v>ALCALDIA DE LINARES</v>
          </cell>
        </row>
        <row r="486">
          <cell r="A486" t="str">
            <v>ALCALDIA DE LLORÓ</v>
          </cell>
        </row>
        <row r="487">
          <cell r="A487" t="str">
            <v>ALCALDIA DE LÓPEZ</v>
          </cell>
        </row>
        <row r="488">
          <cell r="A488" t="str">
            <v>ALCALDIA DE LORICA</v>
          </cell>
        </row>
        <row r="489">
          <cell r="A489" t="str">
            <v>ALCALDIA DE LOS ANDES</v>
          </cell>
        </row>
        <row r="490">
          <cell r="A490" t="str">
            <v>ALCALDIA DE LOS CÓRDOBAS</v>
          </cell>
        </row>
        <row r="491">
          <cell r="A491" t="str">
            <v>ALCALDIA DE LOS PALMITOS</v>
          </cell>
        </row>
        <row r="492">
          <cell r="A492" t="str">
            <v>ALCALDIA DE LOS PATIOS</v>
          </cell>
        </row>
        <row r="493">
          <cell r="A493" t="str">
            <v>ALCALDIA DE LOS SANTOS</v>
          </cell>
        </row>
        <row r="494">
          <cell r="A494" t="str">
            <v>ALCALDIA DE LOURDES</v>
          </cell>
        </row>
        <row r="495">
          <cell r="A495" t="str">
            <v>ALCALDIA DE LURUACO</v>
          </cell>
        </row>
        <row r="496">
          <cell r="A496" t="str">
            <v>ALCALDIA DE MACANAL</v>
          </cell>
        </row>
        <row r="497">
          <cell r="A497" t="str">
            <v>ALCALDIA DE MACARAVITA</v>
          </cell>
        </row>
        <row r="498">
          <cell r="A498" t="str">
            <v>ALCALDIA DE MACEO</v>
          </cell>
        </row>
        <row r="499">
          <cell r="A499" t="str">
            <v>ALCALDIA DE MACHETA</v>
          </cell>
        </row>
        <row r="500">
          <cell r="A500" t="str">
            <v>ALCALDIA DE MADRID</v>
          </cell>
        </row>
        <row r="501">
          <cell r="A501" t="str">
            <v>ALCALDIA DE MAGANGUÉ</v>
          </cell>
        </row>
        <row r="502">
          <cell r="A502" t="str">
            <v>ALCALDIA DE MAGÜI</v>
          </cell>
        </row>
        <row r="503">
          <cell r="A503" t="str">
            <v>ALCALDIA DE MAHATES</v>
          </cell>
        </row>
        <row r="504">
          <cell r="A504" t="str">
            <v>ALCALDIA DE MAICAO</v>
          </cell>
        </row>
        <row r="505">
          <cell r="A505" t="str">
            <v>ALCALDIA DE MAJAGUAL</v>
          </cell>
        </row>
        <row r="506">
          <cell r="A506" t="str">
            <v>ALCALDIA DE MÁLAGA</v>
          </cell>
        </row>
        <row r="507">
          <cell r="A507" t="str">
            <v>ALCALDIA DE MALAMBO</v>
          </cell>
        </row>
        <row r="508">
          <cell r="A508" t="str">
            <v>ALCALDIA DE MALLAMA</v>
          </cell>
        </row>
        <row r="509">
          <cell r="A509" t="str">
            <v>ALCALDIA DE MANATÍ</v>
          </cell>
        </row>
        <row r="510">
          <cell r="A510" t="str">
            <v>ALCALDIA DE MANAURE</v>
          </cell>
        </row>
        <row r="511">
          <cell r="A511" t="str">
            <v>ALCALDIA DE MANÍ</v>
          </cell>
        </row>
        <row r="512">
          <cell r="A512" t="str">
            <v>ALCALDIA DE MANIZALES</v>
          </cell>
        </row>
        <row r="513">
          <cell r="A513" t="str">
            <v>ALCALDIA DE MANTA</v>
          </cell>
        </row>
        <row r="514">
          <cell r="A514" t="str">
            <v>ALCALDIA DE MANZANARES</v>
          </cell>
        </row>
        <row r="515">
          <cell r="A515" t="str">
            <v>ALCALDIA DE MAPIRIPÁN</v>
          </cell>
        </row>
        <row r="516">
          <cell r="A516" t="str">
            <v>ALCALDIA DE MAPIRIPANA</v>
          </cell>
        </row>
        <row r="517">
          <cell r="A517" t="str">
            <v>ALCALDIA DE MARGARITA</v>
          </cell>
        </row>
        <row r="518">
          <cell r="A518" t="str">
            <v>ALCALDIA DE MARÍA LA BAJA</v>
          </cell>
        </row>
        <row r="519">
          <cell r="A519" t="str">
            <v>ALCALDIA DE MARINILLA</v>
          </cell>
        </row>
        <row r="520">
          <cell r="A520" t="str">
            <v>ALCALDIA DE MARIPÍ</v>
          </cell>
        </row>
        <row r="521">
          <cell r="A521" t="str">
            <v>ALCALDIA DE MARIQUITA</v>
          </cell>
        </row>
        <row r="522">
          <cell r="A522" t="str">
            <v>ALCALDIA DE MARMATO</v>
          </cell>
        </row>
        <row r="523">
          <cell r="A523" t="str">
            <v>ALCALDIA DE MARQUETALIA</v>
          </cell>
        </row>
        <row r="524">
          <cell r="A524" t="str">
            <v>ALCALDIA DE MARSELLA</v>
          </cell>
        </row>
        <row r="525">
          <cell r="A525" t="str">
            <v>ALCALDIA DE MARULANDA</v>
          </cell>
        </row>
        <row r="526">
          <cell r="A526" t="str">
            <v>ALCALDIA DE MATANZA</v>
          </cell>
        </row>
        <row r="527">
          <cell r="A527" t="str">
            <v>ALCALDIA DE MEDELLÍN</v>
          </cell>
        </row>
        <row r="528">
          <cell r="A528" t="str">
            <v>ALCALDIA DE MEDINA</v>
          </cell>
        </row>
        <row r="529">
          <cell r="A529" t="str">
            <v>ALCALDIA DE MEDIO ATRATO</v>
          </cell>
        </row>
        <row r="530">
          <cell r="A530" t="str">
            <v>ALCALDIA DE MEDIO BAUDÓ</v>
          </cell>
        </row>
        <row r="531">
          <cell r="A531" t="str">
            <v>ALCALDIA DE MEDIO SAN JUAN</v>
          </cell>
        </row>
        <row r="532">
          <cell r="A532" t="str">
            <v>ALCALDIA DE MELGAR</v>
          </cell>
        </row>
        <row r="533">
          <cell r="A533" t="str">
            <v>ALCALDIA DE MERCADERES</v>
          </cell>
        </row>
        <row r="534">
          <cell r="A534" t="str">
            <v>ALCALDIA DE MESETAS</v>
          </cell>
        </row>
        <row r="535">
          <cell r="A535" t="str">
            <v>ALCALDIA DE MILÁN</v>
          </cell>
        </row>
        <row r="536">
          <cell r="A536" t="str">
            <v>ALCALDIA DE MIRAFLORES</v>
          </cell>
        </row>
        <row r="537">
          <cell r="A537" t="str">
            <v>ALCALDIA DE MIRAFLORES</v>
          </cell>
        </row>
        <row r="538">
          <cell r="A538" t="str">
            <v>ALCALDIA DE MIRANDA</v>
          </cell>
        </row>
        <row r="539">
          <cell r="A539" t="str">
            <v>ALCALDIA DE MIRITI - PARANÁ</v>
          </cell>
        </row>
        <row r="540">
          <cell r="A540" t="str">
            <v>ALCALDIA DE MISTRATÓ</v>
          </cell>
        </row>
        <row r="541">
          <cell r="A541" t="str">
            <v>ALCALDIA DE MITÚ</v>
          </cell>
        </row>
        <row r="542">
          <cell r="A542" t="str">
            <v>ALCALDIA DE MOCOA</v>
          </cell>
        </row>
        <row r="543">
          <cell r="A543" t="str">
            <v>ALCALDIA DE MOGOTES</v>
          </cell>
        </row>
        <row r="544">
          <cell r="A544" t="str">
            <v>ALCALDIA DE MOLAGAVITA</v>
          </cell>
        </row>
        <row r="545">
          <cell r="A545" t="str">
            <v>ALCALDIA DE MOMIL</v>
          </cell>
        </row>
        <row r="546">
          <cell r="A546" t="str">
            <v>ALCALDIA DE MOMPÓS</v>
          </cell>
        </row>
        <row r="547">
          <cell r="A547" t="str">
            <v>ALCALDIA DE MONGUA</v>
          </cell>
        </row>
        <row r="548">
          <cell r="A548" t="str">
            <v>ALCALDIA DE MONGUÍ</v>
          </cell>
        </row>
        <row r="549">
          <cell r="A549" t="str">
            <v>ALCALDIA DE MONIQUIRÁ</v>
          </cell>
        </row>
        <row r="550">
          <cell r="A550" t="str">
            <v>ALCALDIA DE MOÑITOS</v>
          </cell>
        </row>
        <row r="551">
          <cell r="A551" t="str">
            <v>ALCALDIA DE MONTEBELLO</v>
          </cell>
        </row>
        <row r="552">
          <cell r="A552" t="str">
            <v>ALCALDIA DE MONTECRISTO</v>
          </cell>
        </row>
        <row r="553">
          <cell r="A553" t="str">
            <v>ALCALDIA DE MONTELÍBANO</v>
          </cell>
        </row>
        <row r="554">
          <cell r="A554" t="str">
            <v>ALCALDIA DE MONTENEGRO</v>
          </cell>
        </row>
        <row r="555">
          <cell r="A555" t="str">
            <v>ALCALDIA DE MONTERÍA</v>
          </cell>
        </row>
        <row r="556">
          <cell r="A556" t="str">
            <v>ALCALDIA DE MONTERREY</v>
          </cell>
        </row>
        <row r="557">
          <cell r="A557" t="str">
            <v>ALCALDIA DE MORALES</v>
          </cell>
        </row>
        <row r="558">
          <cell r="A558" t="str">
            <v>ALCALDIA DE MORELIA</v>
          </cell>
        </row>
        <row r="559">
          <cell r="A559" t="str">
            <v>ALCALDIA DE MORICHAL</v>
          </cell>
        </row>
        <row r="560">
          <cell r="A560" t="str">
            <v>ALCALDIA DE MORROA</v>
          </cell>
        </row>
        <row r="561">
          <cell r="A561" t="str">
            <v>ALCALDIA DE MOSQUERA</v>
          </cell>
        </row>
        <row r="562">
          <cell r="A562" t="str">
            <v>ALCALDIA DE MOTAVITA</v>
          </cell>
        </row>
        <row r="563">
          <cell r="A563" t="str">
            <v>ALCALDIA DE MURILLO</v>
          </cell>
        </row>
        <row r="564">
          <cell r="A564" t="str">
            <v>ALCALDIA DE MURINDÓ</v>
          </cell>
        </row>
        <row r="565">
          <cell r="A565" t="str">
            <v>ALCALDIA DE MUTATA</v>
          </cell>
        </row>
        <row r="566">
          <cell r="A566" t="str">
            <v>ALCALDIA DE MUTISCUA</v>
          </cell>
        </row>
        <row r="567">
          <cell r="A567" t="str">
            <v>ALCALDIA DE MUZO</v>
          </cell>
        </row>
        <row r="568">
          <cell r="A568" t="str">
            <v>ALCALDIA DE NARIÑO</v>
          </cell>
        </row>
        <row r="569">
          <cell r="A569" t="str">
            <v>ALCALDIA DE NÁTAGA</v>
          </cell>
        </row>
        <row r="570">
          <cell r="A570" t="str">
            <v>ALCALDIA DE NATAGAIMA</v>
          </cell>
        </row>
        <row r="571">
          <cell r="A571" t="str">
            <v>ALCALDIA DE NECHÍ</v>
          </cell>
        </row>
        <row r="572">
          <cell r="A572" t="str">
            <v>ALCALDIA DE NECOCLÍ</v>
          </cell>
        </row>
        <row r="573">
          <cell r="A573" t="str">
            <v>ALCALDIA DE NEIRA</v>
          </cell>
        </row>
        <row r="574">
          <cell r="A574" t="str">
            <v>ALCALDIA DE NEIVA</v>
          </cell>
        </row>
        <row r="575">
          <cell r="A575" t="str">
            <v>ALCALDIA DE NEMOCÓN</v>
          </cell>
        </row>
        <row r="576">
          <cell r="A576" t="str">
            <v>ALCALDIA DE NILO</v>
          </cell>
        </row>
        <row r="577">
          <cell r="A577" t="str">
            <v>ALCALDIA DE NIMAIMA</v>
          </cell>
        </row>
        <row r="578">
          <cell r="A578" t="str">
            <v>ALCALDIA DE NOBSA</v>
          </cell>
        </row>
        <row r="579">
          <cell r="A579" t="str">
            <v>ALCALDIA DE NOCAIMA</v>
          </cell>
        </row>
        <row r="580">
          <cell r="A580" t="str">
            <v>ALCALDIA DE NORCASIA</v>
          </cell>
        </row>
        <row r="581">
          <cell r="A581" t="str">
            <v>ALCALDIA DE NÓVITA</v>
          </cell>
        </row>
        <row r="582">
          <cell r="A582" t="str">
            <v>ALCALDIA DE NUEVA GRANADA</v>
          </cell>
        </row>
        <row r="583">
          <cell r="A583" t="str">
            <v>ALCALDIA DE NUEVO COLÓN</v>
          </cell>
        </row>
        <row r="584">
          <cell r="A584" t="str">
            <v>ALCALDIA DE NUNCHÍA</v>
          </cell>
        </row>
        <row r="585">
          <cell r="A585" t="str">
            <v>ALCALDIA DE NUQUÍ</v>
          </cell>
        </row>
        <row r="586">
          <cell r="A586" t="str">
            <v>ALCALDIA DE OBANDO</v>
          </cell>
        </row>
        <row r="587">
          <cell r="A587" t="str">
            <v>ALCALDIA DE OCAMONTE</v>
          </cell>
        </row>
        <row r="588">
          <cell r="A588" t="str">
            <v>ALCALDIA DE OCAÑA</v>
          </cell>
        </row>
        <row r="589">
          <cell r="A589" t="str">
            <v>ALCALDIA DE OIBA</v>
          </cell>
        </row>
        <row r="590">
          <cell r="A590" t="str">
            <v>ALCALDIA DE OICATÁ</v>
          </cell>
        </row>
        <row r="591">
          <cell r="A591" t="str">
            <v>ALCALDIA DE OLAYA</v>
          </cell>
        </row>
        <row r="592">
          <cell r="A592" t="str">
            <v>ALCALDIA DE OLAYA HERRERA</v>
          </cell>
        </row>
        <row r="593">
          <cell r="A593" t="str">
            <v>ALCALDIA DE ONZAGA</v>
          </cell>
        </row>
        <row r="594">
          <cell r="A594" t="str">
            <v>ALCALDIA DE OPORAPA</v>
          </cell>
        </row>
        <row r="595">
          <cell r="A595" t="str">
            <v>ALCALDIA DE ORITO</v>
          </cell>
        </row>
        <row r="596">
          <cell r="A596" t="str">
            <v>ALCALDIA DE OROCUÉ</v>
          </cell>
        </row>
        <row r="597">
          <cell r="A597" t="str">
            <v>ALCALDIA DE ORTEGA</v>
          </cell>
        </row>
        <row r="598">
          <cell r="A598" t="str">
            <v>ALCALDIA DE OSPINA</v>
          </cell>
        </row>
        <row r="599">
          <cell r="A599" t="str">
            <v>ALCALDIA DE OTANCHE</v>
          </cell>
        </row>
        <row r="600">
          <cell r="A600" t="str">
            <v>ALCALDIA DE OVEJAS</v>
          </cell>
        </row>
        <row r="601">
          <cell r="A601" t="str">
            <v>ALCALDIA DE PACHAVITA</v>
          </cell>
        </row>
        <row r="602">
          <cell r="A602" t="str">
            <v>ALCALDIA DE PACHO</v>
          </cell>
        </row>
        <row r="603">
          <cell r="A603" t="str">
            <v>ALCALDIA DE PACOA</v>
          </cell>
        </row>
        <row r="604">
          <cell r="A604" t="str">
            <v>ALCALDIA DE PÁCORA</v>
          </cell>
        </row>
        <row r="605">
          <cell r="A605" t="str">
            <v>ALCALDIA DE PADILLA</v>
          </cell>
        </row>
        <row r="606">
          <cell r="A606" t="str">
            <v>ALCALDIA DE PAEZ</v>
          </cell>
        </row>
        <row r="607">
          <cell r="A607" t="str">
            <v>ALCALDIA DE PAICOL</v>
          </cell>
        </row>
        <row r="608">
          <cell r="A608" t="str">
            <v>ALCALDIA DE PAILITAS</v>
          </cell>
        </row>
        <row r="609">
          <cell r="A609" t="str">
            <v>ALCALDIA DE PAIME</v>
          </cell>
        </row>
        <row r="610">
          <cell r="A610" t="str">
            <v>ALCALDIA DE PAIPA</v>
          </cell>
        </row>
        <row r="611">
          <cell r="A611" t="str">
            <v>ALCALDIA DE PAJARITO</v>
          </cell>
        </row>
        <row r="612">
          <cell r="A612" t="str">
            <v>ALCALDIA DE PALERMO</v>
          </cell>
        </row>
        <row r="613">
          <cell r="A613" t="str">
            <v>ALCALDIA DE PALESTINA</v>
          </cell>
        </row>
        <row r="614">
          <cell r="A614" t="str">
            <v>ALCALDIA DE PALMAR</v>
          </cell>
        </row>
        <row r="615">
          <cell r="A615" t="str">
            <v>ALCALDIA DE PALMAR DE VARELA</v>
          </cell>
        </row>
        <row r="616">
          <cell r="A616" t="str">
            <v>ALCALDIA DE PALMAS DEL SOCORRO</v>
          </cell>
        </row>
        <row r="617">
          <cell r="A617" t="str">
            <v>ALCALDIA DE PALMIRA</v>
          </cell>
        </row>
        <row r="618">
          <cell r="A618" t="str">
            <v>ALCALDIA DE PALMITO</v>
          </cell>
        </row>
        <row r="619">
          <cell r="A619" t="str">
            <v>ALCALDIA DE PALOCABILDO</v>
          </cell>
        </row>
        <row r="620">
          <cell r="A620" t="str">
            <v>ALCALDIA DE PAMPLONA</v>
          </cell>
        </row>
        <row r="621">
          <cell r="A621" t="str">
            <v>ALCALDIA DE PAMPLONITA</v>
          </cell>
        </row>
        <row r="622">
          <cell r="A622" t="str">
            <v>ALCALDIA DE PANA PANA</v>
          </cell>
        </row>
        <row r="623">
          <cell r="A623" t="str">
            <v>ALCALDIA DE PANDI</v>
          </cell>
        </row>
        <row r="624">
          <cell r="A624" t="str">
            <v>ALCALDIA DE PANQUEBA</v>
          </cell>
        </row>
        <row r="625">
          <cell r="A625" t="str">
            <v>ALCALDIA DE PAPUNAUA</v>
          </cell>
        </row>
        <row r="626">
          <cell r="A626" t="str">
            <v>ALCALDIA DE PÁRAMO</v>
          </cell>
        </row>
        <row r="627">
          <cell r="A627" t="str">
            <v>ALCALDIA DE PARATEBUENO</v>
          </cell>
        </row>
        <row r="628">
          <cell r="A628" t="str">
            <v>ALCALDIA DE PASCA</v>
          </cell>
        </row>
        <row r="629">
          <cell r="A629" t="str">
            <v>ALCALDIA DE PASTO</v>
          </cell>
        </row>
        <row r="630">
          <cell r="A630" t="str">
            <v>ALCALDIA DE PATÍA</v>
          </cell>
        </row>
        <row r="631">
          <cell r="A631" t="str">
            <v>ALCALDIA DE PAUNA</v>
          </cell>
        </row>
        <row r="632">
          <cell r="A632" t="str">
            <v>ALCALDIA DE PAYA</v>
          </cell>
        </row>
        <row r="633">
          <cell r="A633" t="str">
            <v>ALCALDIA DE PAZ DE ARIPORO</v>
          </cell>
        </row>
        <row r="634">
          <cell r="A634" t="str">
            <v>ALCALDIA DE PAZ DE RÍO</v>
          </cell>
        </row>
        <row r="635">
          <cell r="A635" t="str">
            <v>ALCALDIA DE PEDRAZA</v>
          </cell>
        </row>
        <row r="636">
          <cell r="A636" t="str">
            <v>ALCALDIA DE PELAYA</v>
          </cell>
        </row>
        <row r="637">
          <cell r="A637" t="str">
            <v>ALCALDIA DE PEÑOL</v>
          </cell>
        </row>
        <row r="638">
          <cell r="A638" t="str">
            <v>ALCALDIA DE PENSILVANIA</v>
          </cell>
        </row>
        <row r="639">
          <cell r="A639" t="str">
            <v>ALCALDIA DE PEQUE</v>
          </cell>
        </row>
        <row r="640">
          <cell r="A640" t="str">
            <v>ALCALDIA DE PEREIRA</v>
          </cell>
        </row>
        <row r="641">
          <cell r="A641" t="str">
            <v>ALCALDIA DE PESCA</v>
          </cell>
        </row>
        <row r="642">
          <cell r="A642" t="str">
            <v>ALCALDIA DE PIAMONTE</v>
          </cell>
        </row>
        <row r="643">
          <cell r="A643" t="str">
            <v>ALCALDIA DE PIEDECUESTA</v>
          </cell>
        </row>
        <row r="644">
          <cell r="A644" t="str">
            <v>ALCALDIA DE PIEDRAS</v>
          </cell>
        </row>
        <row r="645">
          <cell r="A645" t="str">
            <v>ALCALDIA DE PIENDAMÓ</v>
          </cell>
        </row>
        <row r="646">
          <cell r="A646" t="str">
            <v>ALCALDIA DE PIJAO</v>
          </cell>
        </row>
        <row r="647">
          <cell r="A647" t="str">
            <v>ALCALDIA DE PIJIÑO DEL CARMEN</v>
          </cell>
        </row>
        <row r="648">
          <cell r="A648" t="str">
            <v>ALCALDIA DE PINCHOTE</v>
          </cell>
        </row>
        <row r="649">
          <cell r="A649" t="str">
            <v>ALCALDIA DE PINILLOS</v>
          </cell>
        </row>
        <row r="650">
          <cell r="A650" t="str">
            <v>ALCALDIA DE PIOJÓ</v>
          </cell>
        </row>
        <row r="651">
          <cell r="A651" t="str">
            <v>ALCALDIA DE PISBA</v>
          </cell>
        </row>
        <row r="652">
          <cell r="A652" t="str">
            <v>ALCALDIA DE PITAL</v>
          </cell>
        </row>
        <row r="653">
          <cell r="A653" t="str">
            <v>ALCALDIA DE PITALITO</v>
          </cell>
        </row>
        <row r="654">
          <cell r="A654" t="str">
            <v>ALCALDIA DE PIVIJAY</v>
          </cell>
        </row>
        <row r="655">
          <cell r="A655" t="str">
            <v>ALCALDIA DE PLANADAS</v>
          </cell>
        </row>
        <row r="656">
          <cell r="A656" t="str">
            <v>ALCALDIA DE PLANETA RICA</v>
          </cell>
        </row>
        <row r="657">
          <cell r="A657" t="str">
            <v>ALCALDIA DE PLATO</v>
          </cell>
        </row>
        <row r="658">
          <cell r="A658" t="str">
            <v>ALCALDIA DE POLICARPA</v>
          </cell>
        </row>
        <row r="659">
          <cell r="A659" t="str">
            <v>ALCALDIA DE POLONUEVO</v>
          </cell>
        </row>
        <row r="660">
          <cell r="A660" t="str">
            <v>ALCALDIA DE PONEDERA</v>
          </cell>
        </row>
        <row r="661">
          <cell r="A661" t="str">
            <v>ALCALDIA DE POPAYÁN</v>
          </cell>
        </row>
        <row r="662">
          <cell r="A662" t="str">
            <v>ALCALDIA DE PORE</v>
          </cell>
        </row>
        <row r="663">
          <cell r="A663" t="str">
            <v>ALCALDIA DE POTOSÍ</v>
          </cell>
        </row>
        <row r="664">
          <cell r="A664" t="str">
            <v>ALCALDIA DE PRADERA</v>
          </cell>
        </row>
        <row r="665">
          <cell r="A665" t="str">
            <v>ALCALDIA DE PRADO</v>
          </cell>
        </row>
        <row r="666">
          <cell r="A666" t="str">
            <v>ALCALDIA DE PROVIDENCIA</v>
          </cell>
        </row>
        <row r="667">
          <cell r="A667" t="str">
            <v>ALCALDIA DE PROVIDENCIA</v>
          </cell>
        </row>
        <row r="668">
          <cell r="A668" t="str">
            <v>ALCALDIA DE PUEBLO BELLO</v>
          </cell>
        </row>
        <row r="669">
          <cell r="A669" t="str">
            <v>ALCALDIA DE PUEBLO NUEVO</v>
          </cell>
        </row>
        <row r="670">
          <cell r="A670" t="str">
            <v>ALCALDIA DE PUEBLO RICO</v>
          </cell>
        </row>
        <row r="671">
          <cell r="A671" t="str">
            <v>ALCALDIA DE PUEBLORRICO</v>
          </cell>
        </row>
        <row r="672">
          <cell r="A672" t="str">
            <v>ALCALDIA DE PUEBLOVIEJO</v>
          </cell>
        </row>
        <row r="673">
          <cell r="A673" t="str">
            <v>ALCALDIA DE PUENTE NACIONAL</v>
          </cell>
        </row>
        <row r="674">
          <cell r="A674" t="str">
            <v>ALCALDIA DE PUERRES</v>
          </cell>
        </row>
        <row r="675">
          <cell r="A675" t="str">
            <v>ALCALDIA DE PUERTO ALEGRÍA</v>
          </cell>
        </row>
        <row r="676">
          <cell r="A676" t="str">
            <v>ALCALDIA DE PUERTO ARICA</v>
          </cell>
        </row>
        <row r="677">
          <cell r="A677" t="str">
            <v>ALCALDIA DE PUERTO ASÍS</v>
          </cell>
        </row>
        <row r="678">
          <cell r="A678" t="str">
            <v>ALCALDIA DE PUERTO BERRIO</v>
          </cell>
        </row>
        <row r="679">
          <cell r="A679" t="str">
            <v>ALCALDIA DE PUERTO BOYACÁ</v>
          </cell>
        </row>
        <row r="680">
          <cell r="A680" t="str">
            <v>ALCALDIA DE PUERTO CAICEDO</v>
          </cell>
        </row>
        <row r="681">
          <cell r="A681" t="str">
            <v>ALCALDIA DE PUERTO CARREÑO</v>
          </cell>
        </row>
        <row r="682">
          <cell r="A682" t="str">
            <v>ALCALDIA DE PUERTO COLOMBIA</v>
          </cell>
        </row>
        <row r="683">
          <cell r="A683" t="str">
            <v>ALCALDIA DE PUERTO COLOMBIA</v>
          </cell>
        </row>
        <row r="684">
          <cell r="A684" t="str">
            <v>ALCALDIA DE PUERTO CONCORDIA</v>
          </cell>
        </row>
        <row r="685">
          <cell r="A685" t="str">
            <v>ALCALDIA DE PUERTO ESCONDIDO</v>
          </cell>
        </row>
        <row r="686">
          <cell r="A686" t="str">
            <v>ALCALDIA DE PUERTO GAITÁN</v>
          </cell>
        </row>
        <row r="687">
          <cell r="A687" t="str">
            <v>ALCALDIA DE PUERTO GUZMÁN</v>
          </cell>
        </row>
        <row r="688">
          <cell r="A688" t="str">
            <v>ALCALDIA DE PUERTO LEGUÍZAMO</v>
          </cell>
        </row>
        <row r="689">
          <cell r="A689" t="str">
            <v>ALCALDIA DE PUERTO LIBERTADOR</v>
          </cell>
        </row>
        <row r="690">
          <cell r="A690" t="str">
            <v>ALCALDIA DE PUERTO LLERAS</v>
          </cell>
        </row>
        <row r="691">
          <cell r="A691" t="str">
            <v>ALCALDIA DE PUERTO LÓPEZ</v>
          </cell>
        </row>
        <row r="692">
          <cell r="A692" t="str">
            <v>ALCALDIA DE PUERTO NARIÑO</v>
          </cell>
        </row>
        <row r="693">
          <cell r="A693" t="str">
            <v>ALCALDIA DE PUERTO PARRA</v>
          </cell>
        </row>
        <row r="694">
          <cell r="A694" t="str">
            <v>ALCALDIA DE PUERTO RICO</v>
          </cell>
        </row>
        <row r="695">
          <cell r="A695" t="str">
            <v>ALCALDIA DE PUERTO RICO</v>
          </cell>
        </row>
        <row r="696">
          <cell r="A696" t="str">
            <v>ALCALDIA DE PUERTO SALGAR</v>
          </cell>
        </row>
        <row r="697">
          <cell r="A697" t="str">
            <v>ALCALDIA DE PUERTO SANTANDER</v>
          </cell>
        </row>
        <row r="698">
          <cell r="A698" t="str">
            <v>ALCALDIA DE PUERTO TEJADA</v>
          </cell>
        </row>
        <row r="699">
          <cell r="A699" t="str">
            <v>ALCALDIA DE PUERTO TRIUNFO</v>
          </cell>
        </row>
        <row r="700">
          <cell r="A700" t="str">
            <v>ALCALDIA DE PUERTO WILCHES</v>
          </cell>
        </row>
        <row r="701">
          <cell r="A701" t="str">
            <v>ALCALDIA DE PULÍ</v>
          </cell>
        </row>
        <row r="702">
          <cell r="A702" t="str">
            <v>ALCALDIA DE PUPIALES</v>
          </cell>
        </row>
        <row r="703">
          <cell r="A703" t="str">
            <v>ALCALDIA DE PURACÉ</v>
          </cell>
        </row>
        <row r="704">
          <cell r="A704" t="str">
            <v>ALCALDIA DE PURIFICACIÓN</v>
          </cell>
        </row>
        <row r="705">
          <cell r="A705" t="str">
            <v>ALCALDIA DE PURÍSIMA</v>
          </cell>
        </row>
        <row r="706">
          <cell r="A706" t="str">
            <v>ALCALDIA DE QUEBRADANEGRA</v>
          </cell>
        </row>
        <row r="707">
          <cell r="A707" t="str">
            <v>ALCALDIA DE QUETAME</v>
          </cell>
        </row>
        <row r="708">
          <cell r="A708" t="str">
            <v>ALCALDIA DE QUIBDÓ</v>
          </cell>
        </row>
        <row r="709">
          <cell r="A709" t="str">
            <v>ALCALDIA DE QUIMBAYA</v>
          </cell>
        </row>
        <row r="710">
          <cell r="A710" t="str">
            <v>ALCALDIA DE QUINCHÍA</v>
          </cell>
        </row>
        <row r="711">
          <cell r="A711" t="str">
            <v>ALCALDIA DE QUÍPAMA</v>
          </cell>
        </row>
        <row r="712">
          <cell r="A712" t="str">
            <v>ALCALDIA DE QUIPILE</v>
          </cell>
        </row>
        <row r="713">
          <cell r="A713" t="str">
            <v>ALCALDIA DE RAGONVALIA</v>
          </cell>
        </row>
        <row r="714">
          <cell r="A714" t="str">
            <v>ALCALDIA DE RAMIRIQUÍ</v>
          </cell>
        </row>
        <row r="715">
          <cell r="A715" t="str">
            <v>ALCALDIA DE RÁQUIRA</v>
          </cell>
        </row>
        <row r="716">
          <cell r="A716" t="str">
            <v>ALCALDIA DE RECETOR</v>
          </cell>
        </row>
        <row r="717">
          <cell r="A717" t="str">
            <v>ALCALDIA DE REGIDOR</v>
          </cell>
        </row>
        <row r="718">
          <cell r="A718" t="str">
            <v>ALCALDIA DE REMEDIOS</v>
          </cell>
        </row>
        <row r="719">
          <cell r="A719" t="str">
            <v>ALCALDIA DE REMOLINO</v>
          </cell>
        </row>
        <row r="720">
          <cell r="A720" t="str">
            <v>ALCALDIA DE REPELÓN</v>
          </cell>
        </row>
        <row r="721">
          <cell r="A721" t="str">
            <v>ALCALDIA DE RESTREPO</v>
          </cell>
        </row>
        <row r="722">
          <cell r="A722" t="str">
            <v>ALCALDIA DE RESTREPO</v>
          </cell>
        </row>
        <row r="723">
          <cell r="A723" t="str">
            <v>ALCALDIA DE RETIRO</v>
          </cell>
        </row>
        <row r="724">
          <cell r="A724" t="str">
            <v>ALCALDIA DE RICAURTE</v>
          </cell>
        </row>
        <row r="725">
          <cell r="A725" t="str">
            <v>ALCALDIA DE RICAURTE</v>
          </cell>
        </row>
        <row r="726">
          <cell r="A726" t="str">
            <v>ALCALDIA DE RÍO DE ORO</v>
          </cell>
        </row>
        <row r="727">
          <cell r="A727" t="str">
            <v>ALCALDIA DE RÍO IRO</v>
          </cell>
        </row>
        <row r="728">
          <cell r="A728" t="str">
            <v>ALCALDIA DE RÍO QUITO</v>
          </cell>
        </row>
        <row r="729">
          <cell r="A729" t="str">
            <v>ALCALDIA DE RÍO VIEJO</v>
          </cell>
        </row>
        <row r="730">
          <cell r="A730" t="str">
            <v>ALCALDIA DE RIOBLANCO</v>
          </cell>
        </row>
        <row r="731">
          <cell r="A731" t="str">
            <v>ALCALDIA DE RIOFRÍO</v>
          </cell>
        </row>
        <row r="732">
          <cell r="A732" t="str">
            <v>ALCALDIA DE RIOHACHA</v>
          </cell>
        </row>
        <row r="733">
          <cell r="A733" t="str">
            <v>ALCALDIA DE RIONEGRO</v>
          </cell>
        </row>
        <row r="734">
          <cell r="A734" t="str">
            <v>ALCALDIA DE RIONEGRO</v>
          </cell>
        </row>
        <row r="735">
          <cell r="A735" t="str">
            <v>ALCALDIA DE RIOSUCIO</v>
          </cell>
        </row>
        <row r="736">
          <cell r="A736" t="str">
            <v>ALCALDIA DE RIOSUCIO</v>
          </cell>
        </row>
        <row r="737">
          <cell r="A737" t="str">
            <v>ALCALDIA DE RISARALDA</v>
          </cell>
        </row>
        <row r="738">
          <cell r="A738" t="str">
            <v>ALCALDIA DE RIVERA</v>
          </cell>
        </row>
        <row r="739">
          <cell r="A739" t="str">
            <v>ALCALDIA DE ROBERTO PAYÁN</v>
          </cell>
        </row>
        <row r="740">
          <cell r="A740" t="str">
            <v>ALCALDIA DE ROLDANILLO</v>
          </cell>
        </row>
        <row r="741">
          <cell r="A741" t="str">
            <v>ALCALDIA DE RONCESVALLES</v>
          </cell>
        </row>
        <row r="742">
          <cell r="A742" t="str">
            <v>ALCALDIA DE RONDÓN</v>
          </cell>
        </row>
        <row r="743">
          <cell r="A743" t="str">
            <v>ALCALDIA DE ROSAS</v>
          </cell>
        </row>
        <row r="744">
          <cell r="A744" t="str">
            <v>ALCALDIA DE ROVIRA</v>
          </cell>
        </row>
        <row r="745">
          <cell r="A745" t="str">
            <v>ALCALDIA DE SABANA DE TORRES</v>
          </cell>
        </row>
        <row r="746">
          <cell r="A746" t="str">
            <v>ALCALDIA DE SABANAGRANDE</v>
          </cell>
        </row>
        <row r="747">
          <cell r="A747" t="str">
            <v>ALCALDIA DE SABANALARGA</v>
          </cell>
        </row>
        <row r="748">
          <cell r="A748" t="str">
            <v>ALCALDIA DE SABANAS DE SAN ANGEL</v>
          </cell>
        </row>
        <row r="749">
          <cell r="A749" t="str">
            <v>ALCALDIA DE SABANETA</v>
          </cell>
        </row>
        <row r="750">
          <cell r="A750" t="str">
            <v>ALCALDIA DE SABOYÁ</v>
          </cell>
        </row>
        <row r="751">
          <cell r="A751" t="str">
            <v>ALCALDIA DE SÁCAMA</v>
          </cell>
        </row>
        <row r="752">
          <cell r="A752" t="str">
            <v>ALCALDIA DE SÁCHICA</v>
          </cell>
        </row>
        <row r="753">
          <cell r="A753" t="str">
            <v>ALCALDIA DE SAHAGÚN</v>
          </cell>
        </row>
        <row r="754">
          <cell r="A754" t="str">
            <v>ALCALDIA DE SALADOBLANCO</v>
          </cell>
        </row>
        <row r="755">
          <cell r="A755" t="str">
            <v>ALCALDIA DE SALAMINA</v>
          </cell>
        </row>
        <row r="756">
          <cell r="A756" t="str">
            <v>ALCALDIA DE SALAZAR</v>
          </cell>
        </row>
        <row r="757">
          <cell r="A757" t="str">
            <v>ALCALDIA DE SALDAÑA</v>
          </cell>
        </row>
        <row r="758">
          <cell r="A758" t="str">
            <v>ALCALDIA DE SALENTO</v>
          </cell>
        </row>
        <row r="759">
          <cell r="A759" t="str">
            <v>ALCALDIA DE SALGAR</v>
          </cell>
        </row>
        <row r="760">
          <cell r="A760" t="str">
            <v>ALCALDIA DE SAMACÁ</v>
          </cell>
        </row>
        <row r="761">
          <cell r="A761" t="str">
            <v>ALCALDIA DE SAMANIEGO</v>
          </cell>
        </row>
        <row r="762">
          <cell r="A762" t="str">
            <v>ALCALDIA DE SAMPUÉS</v>
          </cell>
        </row>
        <row r="763">
          <cell r="A763" t="str">
            <v>ALCALDIA DE SAN AGUSTÍN</v>
          </cell>
        </row>
        <row r="764">
          <cell r="A764" t="str">
            <v>ALCALDIA DE SAN ALBERTO</v>
          </cell>
        </row>
        <row r="765">
          <cell r="A765" t="str">
            <v>ALCALDIA DE SAN ANDRES</v>
          </cell>
        </row>
        <row r="766">
          <cell r="A766" t="str">
            <v>ALCALDIA DE SAN ANDRES</v>
          </cell>
        </row>
        <row r="767">
          <cell r="A767" t="str">
            <v>ALCALDIA DE SAN ANDRÉS SOTAVENTO</v>
          </cell>
        </row>
        <row r="768">
          <cell r="A768" t="str">
            <v>ALCALDIA DE SAN ANTERO</v>
          </cell>
        </row>
        <row r="769">
          <cell r="A769" t="str">
            <v>ALCALDIA DE SAN ANTONIO</v>
          </cell>
        </row>
        <row r="770">
          <cell r="A770" t="str">
            <v>ALCALDIA DE SAN ANTONIO DEL TEQUENDAMA</v>
          </cell>
        </row>
        <row r="771">
          <cell r="A771" t="str">
            <v>ALCALDIA DE SAN BENITO</v>
          </cell>
        </row>
        <row r="772">
          <cell r="A772" t="str">
            <v>ALCALDIA DE SAN BENITO ABAD</v>
          </cell>
        </row>
        <row r="773">
          <cell r="A773" t="str">
            <v>ALCALDIA DE SAN BERNARDO</v>
          </cell>
        </row>
        <row r="774">
          <cell r="A774" t="str">
            <v>ALCALDIA DE SAN BERNARDO DEL VIENTO</v>
          </cell>
        </row>
        <row r="775">
          <cell r="A775" t="str">
            <v>ALCALDIA DE SAN CALIXTO</v>
          </cell>
        </row>
        <row r="776">
          <cell r="A776" t="str">
            <v>ALCALDIA DE SAN CARLOS</v>
          </cell>
        </row>
        <row r="777">
          <cell r="A777" t="str">
            <v>ALCALDIA DE SAN CARLOS</v>
          </cell>
        </row>
        <row r="778">
          <cell r="A778" t="str">
            <v>ALCALDIA DE SAN CARLOS DE GUAROA</v>
          </cell>
        </row>
        <row r="779">
          <cell r="A779" t="str">
            <v>ALCALDIA DE SAN CAYETANO</v>
          </cell>
        </row>
        <row r="780">
          <cell r="A780" t="str">
            <v>ALCALDIA DE SAN CRISTÓBAL</v>
          </cell>
        </row>
        <row r="781">
          <cell r="A781" t="str">
            <v>ALCALDIA DE SAN DIEGO</v>
          </cell>
        </row>
        <row r="782">
          <cell r="A782" t="str">
            <v>ALCALDIA DE SAN EDUARDO</v>
          </cell>
        </row>
        <row r="783">
          <cell r="A783" t="str">
            <v>ALCALDIA DE SAN ESTANISLAO</v>
          </cell>
        </row>
        <row r="784">
          <cell r="A784" t="str">
            <v>ALCALDIA DE SAN FELIPE</v>
          </cell>
        </row>
        <row r="785">
          <cell r="A785" t="str">
            <v>ALCALDIA DE SAN FERNANDO</v>
          </cell>
        </row>
        <row r="786">
          <cell r="A786" t="str">
            <v>ALCALDIA DE SAN FRANCISCO</v>
          </cell>
        </row>
        <row r="787">
          <cell r="A787" t="str">
            <v>ALCALDIA DE SAN GIL</v>
          </cell>
        </row>
        <row r="788">
          <cell r="A788" t="str">
            <v>ALCALDIA DE SAN JACINTO</v>
          </cell>
        </row>
        <row r="789">
          <cell r="A789" t="str">
            <v>ALCALDIA DE SAN JACINTO DEL CAUCA</v>
          </cell>
        </row>
        <row r="790">
          <cell r="A790" t="str">
            <v>ALCALDIA DE SAN JERÓNIMO</v>
          </cell>
        </row>
        <row r="791">
          <cell r="A791" t="str">
            <v>ALCALDIA DE SAN JOAQUÍN</v>
          </cell>
        </row>
        <row r="792">
          <cell r="A792" t="str">
            <v>ALCALDIA DE SAN JOSÉ</v>
          </cell>
        </row>
        <row r="793">
          <cell r="A793" t="str">
            <v>ALCALDIA DE SAN JOSÉ DE LA MONTAÑA</v>
          </cell>
        </row>
        <row r="794">
          <cell r="A794" t="str">
            <v>ALCALDIA DE SAN JOSÉ DE MIRANDA</v>
          </cell>
        </row>
        <row r="795">
          <cell r="A795" t="str">
            <v>ALCALDIA DE SAN JOSÉ DE PARE</v>
          </cell>
        </row>
        <row r="796">
          <cell r="A796" t="str">
            <v>ALCALDIA DE SAN JOSÉ DEL FRAGUA</v>
          </cell>
        </row>
        <row r="797">
          <cell r="A797" t="str">
            <v>ALCALDIA DE SAN JOSÉ DEL GUAVIARE</v>
          </cell>
        </row>
        <row r="798">
          <cell r="A798" t="str">
            <v>ALCALDIA DE SAN JOSÉ DEL PALMAR</v>
          </cell>
        </row>
        <row r="799">
          <cell r="A799" t="str">
            <v>ALCALDIA DE SAN JUAN DE ARAMA</v>
          </cell>
        </row>
        <row r="800">
          <cell r="A800" t="str">
            <v>ALCALDIA DE SAN JUAN DE BETULIA</v>
          </cell>
        </row>
        <row r="801">
          <cell r="A801" t="str">
            <v>ALCALDIA DE SAN JUAN DE RÍO SECO</v>
          </cell>
        </row>
        <row r="802">
          <cell r="A802" t="str">
            <v>ALCALDIA DE SAN JUAN DE URABA</v>
          </cell>
        </row>
        <row r="803">
          <cell r="A803" t="str">
            <v>ALCALDIA DE SAN JUAN DEL CESAR</v>
          </cell>
        </row>
        <row r="804">
          <cell r="A804" t="str">
            <v>ALCALDIA DE SAN JUAN NEPOMUCENO</v>
          </cell>
        </row>
        <row r="805">
          <cell r="A805" t="str">
            <v>ALCALDIA DE SAN JUANITO</v>
          </cell>
        </row>
        <row r="806">
          <cell r="A806" t="str">
            <v>ALCALDIA DE SAN LORENZO</v>
          </cell>
        </row>
        <row r="807">
          <cell r="A807" t="str">
            <v>ALCALDIA DE SAN LUIS</v>
          </cell>
        </row>
        <row r="808">
          <cell r="A808" t="str">
            <v>ALCALDIA DE SAN LUIS</v>
          </cell>
        </row>
        <row r="809">
          <cell r="A809" t="str">
            <v>ALCALDIA DE SAN LUIS DE GACENO</v>
          </cell>
        </row>
        <row r="810">
          <cell r="A810" t="str">
            <v>ALCALDIA DE SAN LUIS DE PALENQUE</v>
          </cell>
        </row>
        <row r="811">
          <cell r="A811" t="str">
            <v>ALCALDIA DE SAN MARCOS</v>
          </cell>
        </row>
        <row r="812">
          <cell r="A812" t="str">
            <v>ALCALDIA DE SAN MARTÍN</v>
          </cell>
        </row>
        <row r="813">
          <cell r="A813" t="str">
            <v>ALCALDIA DE SAN MARTÍN DE LOBA</v>
          </cell>
        </row>
        <row r="814">
          <cell r="A814" t="str">
            <v>ALCALDIA DE SAN MATEO</v>
          </cell>
        </row>
        <row r="815">
          <cell r="A815" t="str">
            <v>ALCALDIA DE SAN MIGUEL</v>
          </cell>
        </row>
        <row r="816">
          <cell r="A816" t="str">
            <v>ALCALDIA DE SAN MIGUEL DE SEMA</v>
          </cell>
        </row>
        <row r="817">
          <cell r="A817" t="str">
            <v>ALCALDIA DE SAN ONOFRE</v>
          </cell>
        </row>
        <row r="818">
          <cell r="A818" t="str">
            <v>ALCALDIA DE SAN PABLO</v>
          </cell>
        </row>
        <row r="819">
          <cell r="A819" t="str">
            <v>ALCALDIA DE SAN PABLO DE BORBUR</v>
          </cell>
        </row>
        <row r="820">
          <cell r="A820" t="str">
            <v>ALCALDIA DE SAN PEDRO</v>
          </cell>
        </row>
        <row r="821">
          <cell r="A821" t="str">
            <v>ALCALDIA DE SAN PEDRO</v>
          </cell>
        </row>
        <row r="822">
          <cell r="A822" t="str">
            <v>ALCALDIA DE SAN PEDRO DE CARTAGO</v>
          </cell>
        </row>
        <row r="823">
          <cell r="A823" t="str">
            <v>ALCALDIA DE SAN PEDRO DE URABA</v>
          </cell>
        </row>
        <row r="824">
          <cell r="A824" t="str">
            <v>ALCALDIA DE SAN PELAYO</v>
          </cell>
        </row>
        <row r="825">
          <cell r="A825" t="str">
            <v>ALCALDIA DE SAN RAFAEL</v>
          </cell>
        </row>
        <row r="826">
          <cell r="A826" t="str">
            <v>ALCALDIA DE SAN ROQUE</v>
          </cell>
        </row>
        <row r="827">
          <cell r="A827" t="str">
            <v>ALCALDIA DE SAN SEBASTIÁN</v>
          </cell>
        </row>
        <row r="828">
          <cell r="A828" t="str">
            <v>ALCALDIA DE SAN SEBASTIÁN DE BUENAVISTA</v>
          </cell>
        </row>
        <row r="829">
          <cell r="A829" t="str">
            <v>ALCALDIA DE SAN VICENTE</v>
          </cell>
        </row>
        <row r="830">
          <cell r="A830" t="str">
            <v>ALCALDIA DE SAN VICENTE DE CHUCURÍ</v>
          </cell>
        </row>
        <row r="831">
          <cell r="A831" t="str">
            <v>ALCALDIA DE SAN VICENTE DEL CAGUÁN</v>
          </cell>
        </row>
        <row r="832">
          <cell r="A832" t="str">
            <v>ALCALDIA DE SAN ZENÓN</v>
          </cell>
        </row>
        <row r="833">
          <cell r="A833" t="str">
            <v>ALCALDIA DE SANDONÁ</v>
          </cell>
        </row>
        <row r="834">
          <cell r="A834" t="str">
            <v>ALCALDIA DE SANTA ANA</v>
          </cell>
        </row>
        <row r="835">
          <cell r="A835" t="str">
            <v>ALCALDIA DE SANTA BARBARA</v>
          </cell>
        </row>
        <row r="836">
          <cell r="A836" t="str">
            <v>ALCALDIA DE SANTA BÁRBARA DE PINTO</v>
          </cell>
        </row>
        <row r="837">
          <cell r="A837" t="str">
            <v>ALCALDIA DE SANTA CATALINA</v>
          </cell>
        </row>
        <row r="838">
          <cell r="A838" t="str">
            <v>ALCALDIA DE SANTA HELENA DEL OPÓN</v>
          </cell>
        </row>
        <row r="839">
          <cell r="A839" t="str">
            <v>ALCALDIA DE SANTA ISABEL</v>
          </cell>
        </row>
        <row r="840">
          <cell r="A840" t="str">
            <v>ALCALDIA DE SANTA LUCÍA</v>
          </cell>
        </row>
        <row r="841">
          <cell r="A841" t="str">
            <v>ALCALDIA DE SANTA MARÍA</v>
          </cell>
        </row>
        <row r="842">
          <cell r="A842" t="str">
            <v>ALCALDIA DE SANTA MARTA</v>
          </cell>
        </row>
        <row r="843">
          <cell r="A843" t="str">
            <v>ALCALDIA DE SANTA ROSA</v>
          </cell>
        </row>
        <row r="844">
          <cell r="A844" t="str">
            <v>ALCALDIA DE SANTA ROSA DE CABAL</v>
          </cell>
        </row>
        <row r="845">
          <cell r="A845" t="str">
            <v>ALCALDIA DE SANTA ROSA DE OSOS</v>
          </cell>
        </row>
        <row r="846">
          <cell r="A846" t="str">
            <v>ALCALDIA DE SANTA ROSA DE VITERBO</v>
          </cell>
        </row>
        <row r="847">
          <cell r="A847" t="str">
            <v>ALCALDIA DE SANTA ROSA DEL SUR</v>
          </cell>
        </row>
        <row r="848">
          <cell r="A848" t="str">
            <v>ALCALDIA DE SANTA ROSALÍA</v>
          </cell>
        </row>
        <row r="849">
          <cell r="A849" t="str">
            <v>ALCALDIA DE SANTA SOFÍA</v>
          </cell>
        </row>
        <row r="850">
          <cell r="A850" t="str">
            <v>ALCALDIA DE SANTACRUZ</v>
          </cell>
        </row>
        <row r="851">
          <cell r="A851" t="str">
            <v>ALCALDIA DE SANTAFÉ DE ANTIOQUIA</v>
          </cell>
        </row>
        <row r="852">
          <cell r="A852" t="str">
            <v>ALCALDIA DE SANTANA</v>
          </cell>
        </row>
        <row r="853">
          <cell r="A853" t="str">
            <v>ALCALDIA DE SANTANDER DE QUILICHAO</v>
          </cell>
        </row>
        <row r="854">
          <cell r="A854" t="str">
            <v>ALCALDIA DE SANTIAGO</v>
          </cell>
        </row>
        <row r="855">
          <cell r="A855" t="str">
            <v>ALCALDIA DE SANTIAGO</v>
          </cell>
        </row>
        <row r="856">
          <cell r="A856" t="str">
            <v>ALCALDIA DE SANTIAGO DE TOLÚ</v>
          </cell>
        </row>
        <row r="857">
          <cell r="A857" t="str">
            <v>ALCALDIA DE SANTO DOMINGO</v>
          </cell>
        </row>
        <row r="858">
          <cell r="A858" t="str">
            <v>ALCALDIA DE SANTO TOMÁS</v>
          </cell>
        </row>
        <row r="859">
          <cell r="A859" t="str">
            <v>ALCALDIA DE SANTUARIO</v>
          </cell>
        </row>
        <row r="860">
          <cell r="A860" t="str">
            <v>ALCALDIA DE SAPUYES</v>
          </cell>
        </row>
        <row r="861">
          <cell r="A861" t="str">
            <v>ALCALDIA DE SARAVENA</v>
          </cell>
        </row>
        <row r="862">
          <cell r="A862" t="str">
            <v>ALCALDIA DE SARDINATA</v>
          </cell>
        </row>
        <row r="863">
          <cell r="A863" t="str">
            <v>ALCALDIA DE SASAIMA</v>
          </cell>
        </row>
        <row r="864">
          <cell r="A864" t="str">
            <v>ALCALDIA DE SATIVANORTE</v>
          </cell>
        </row>
        <row r="865">
          <cell r="A865" t="str">
            <v>ALCALDIA DE SATIVASUR</v>
          </cell>
        </row>
        <row r="866">
          <cell r="A866" t="str">
            <v>ALCALDIA DE SEGOVIA</v>
          </cell>
        </row>
        <row r="867">
          <cell r="A867" t="str">
            <v>ALCALDIA DE SESQUILÉ</v>
          </cell>
        </row>
        <row r="868">
          <cell r="A868" t="str">
            <v>ALCALDIA DE SEVILLA</v>
          </cell>
        </row>
        <row r="869">
          <cell r="A869" t="str">
            <v>ALCALDIA DE SIACHOQUE</v>
          </cell>
        </row>
        <row r="870">
          <cell r="A870" t="str">
            <v>ALCALDIA DE SIBATÉ</v>
          </cell>
        </row>
        <row r="871">
          <cell r="A871" t="str">
            <v>ALCALDIA DE SIBUNDOY</v>
          </cell>
        </row>
        <row r="872">
          <cell r="A872" t="str">
            <v>ALCALDIA DE SILOS</v>
          </cell>
        </row>
        <row r="873">
          <cell r="A873" t="str">
            <v>ALCALDIA DE SILVANIA</v>
          </cell>
        </row>
        <row r="874">
          <cell r="A874" t="str">
            <v>ALCALDIA DE SILVIA</v>
          </cell>
        </row>
        <row r="875">
          <cell r="A875" t="str">
            <v>ALCALDIA DE SIMACOTA</v>
          </cell>
        </row>
        <row r="876">
          <cell r="A876" t="str">
            <v>ALCALDIA DE SIMIJACA</v>
          </cell>
        </row>
        <row r="877">
          <cell r="A877" t="str">
            <v>ALCALDIA DE SIMITÍ</v>
          </cell>
        </row>
        <row r="878">
          <cell r="A878" t="str">
            <v>ALCALDIA DE SINCÉ</v>
          </cell>
        </row>
        <row r="879">
          <cell r="A879" t="str">
            <v>ALCALDIA DE SINCELEJO</v>
          </cell>
        </row>
        <row r="880">
          <cell r="A880" t="str">
            <v>ALCALDIA DE SIPÍ</v>
          </cell>
        </row>
        <row r="881">
          <cell r="A881" t="str">
            <v>ALCALDIA DE SITIONUEVO</v>
          </cell>
        </row>
        <row r="882">
          <cell r="A882" t="str">
            <v>ALCALDIA DE SOACHA</v>
          </cell>
        </row>
        <row r="883">
          <cell r="A883" t="str">
            <v>ALCALDIA DE SOATÁ</v>
          </cell>
        </row>
        <row r="884">
          <cell r="A884" t="str">
            <v>ALCALDIA DE SOCHA</v>
          </cell>
        </row>
        <row r="885">
          <cell r="A885" t="str">
            <v>ALCALDIA DE SOCORRO</v>
          </cell>
        </row>
        <row r="886">
          <cell r="A886" t="str">
            <v>ALCALDIA DE SOCOTÁ</v>
          </cell>
        </row>
        <row r="887">
          <cell r="A887" t="str">
            <v>ALCALDIA DE SOGAMOSO</v>
          </cell>
        </row>
        <row r="888">
          <cell r="A888" t="str">
            <v>ALCALDIA DE SOLANO</v>
          </cell>
        </row>
        <row r="889">
          <cell r="A889" t="str">
            <v>ALCALDIA DE SOLEDAD</v>
          </cell>
        </row>
        <row r="890">
          <cell r="A890" t="str">
            <v>ALCALDIA DE SOLITA</v>
          </cell>
        </row>
        <row r="891">
          <cell r="A891" t="str">
            <v>ALCALDIA DE SOMONDOCO</v>
          </cell>
        </row>
        <row r="892">
          <cell r="A892" t="str">
            <v>ALCALDIA DE SONSON</v>
          </cell>
        </row>
        <row r="893">
          <cell r="A893" t="str">
            <v>ALCALDIA DE SOPETRÁN</v>
          </cell>
        </row>
        <row r="894">
          <cell r="A894" t="str">
            <v>ALCALDIA DE SOPLAVIENTO</v>
          </cell>
        </row>
        <row r="895">
          <cell r="A895" t="str">
            <v>ALCALDIA DE SOPÓ</v>
          </cell>
        </row>
        <row r="896">
          <cell r="A896" t="str">
            <v>ALCALDIA DE SORA</v>
          </cell>
        </row>
        <row r="897">
          <cell r="A897" t="str">
            <v>ALCALDIA DE SORACÁ</v>
          </cell>
        </row>
        <row r="898">
          <cell r="A898" t="str">
            <v>ALCALDIA DE SOTAQUIRÁ</v>
          </cell>
        </row>
        <row r="899">
          <cell r="A899" t="str">
            <v>ALCALDIA DE SOTARA</v>
          </cell>
        </row>
        <row r="900">
          <cell r="A900" t="str">
            <v>ALCALDIA DE SUAITA</v>
          </cell>
        </row>
        <row r="901">
          <cell r="A901" t="str">
            <v>ALCALDIA DE SUAN</v>
          </cell>
        </row>
        <row r="902">
          <cell r="A902" t="str">
            <v>ALCALDIA DE SUAREZ</v>
          </cell>
        </row>
        <row r="903">
          <cell r="A903" t="str">
            <v>ALCALDIA DE SUÁREZ</v>
          </cell>
        </row>
        <row r="904">
          <cell r="A904" t="str">
            <v>ALCALDIA DE SUAZA</v>
          </cell>
        </row>
        <row r="905">
          <cell r="A905" t="str">
            <v>ALCALDIA DE SUBACHOQUE</v>
          </cell>
        </row>
        <row r="906">
          <cell r="A906" t="str">
            <v>ALCALDIA DE SUCRE</v>
          </cell>
        </row>
        <row r="907">
          <cell r="A907" t="str">
            <v>ALCALDIA DE SUESCA</v>
          </cell>
        </row>
        <row r="908">
          <cell r="A908" t="str">
            <v>ALCALDIA DE SUPATÁ</v>
          </cell>
        </row>
        <row r="909">
          <cell r="A909" t="str">
            <v>ALCALDIA DE SUPÍA</v>
          </cell>
        </row>
        <row r="910">
          <cell r="A910" t="str">
            <v>ALCALDIA DE SURATÁ</v>
          </cell>
        </row>
        <row r="911">
          <cell r="A911" t="str">
            <v>ALCALDIA DE SUSA</v>
          </cell>
        </row>
        <row r="912">
          <cell r="A912" t="str">
            <v>ALCALDIA DE SUSACÓN</v>
          </cell>
        </row>
        <row r="913">
          <cell r="A913" t="str">
            <v>ALCALDIA DE SUTAMARCHÁN</v>
          </cell>
        </row>
        <row r="914">
          <cell r="A914" t="str">
            <v>ALCALDIA DE SUTATAUSA</v>
          </cell>
        </row>
        <row r="915">
          <cell r="A915" t="str">
            <v>ALCALDIA DE SUTATENZA</v>
          </cell>
        </row>
        <row r="916">
          <cell r="A916" t="str">
            <v>ALCALDIA DE TABIO</v>
          </cell>
        </row>
        <row r="917">
          <cell r="A917" t="str">
            <v>ALCALDIA DE TADÓ</v>
          </cell>
        </row>
        <row r="918">
          <cell r="A918" t="str">
            <v>ALCALDIA DE TALAIGUA NUEVO</v>
          </cell>
        </row>
        <row r="919">
          <cell r="A919" t="str">
            <v>ALCALDIA DE TAMALAMEQUE</v>
          </cell>
        </row>
        <row r="920">
          <cell r="A920" t="str">
            <v>ALCALDIA DE TÁMARA</v>
          </cell>
        </row>
        <row r="921">
          <cell r="A921" t="str">
            <v>ALCALDIA DE TAME</v>
          </cell>
        </row>
        <row r="922">
          <cell r="A922" t="str">
            <v>ALCALDIA DE TÁMESIS</v>
          </cell>
        </row>
        <row r="923">
          <cell r="A923" t="str">
            <v>ALCALDIA DE TAMINANGO</v>
          </cell>
        </row>
        <row r="924">
          <cell r="A924" t="str">
            <v>ALCALDIA DE TANGUA</v>
          </cell>
        </row>
        <row r="925">
          <cell r="A925" t="str">
            <v>ALCALDIA DE TARAIRA</v>
          </cell>
        </row>
        <row r="926">
          <cell r="A926" t="str">
            <v>ALCALDIA DE TARAPACÁ</v>
          </cell>
        </row>
        <row r="927">
          <cell r="A927" t="str">
            <v>ALCALDIA DE TARAZÁ</v>
          </cell>
        </row>
        <row r="928">
          <cell r="A928" t="str">
            <v>ALCALDIA DE TARQUI</v>
          </cell>
        </row>
        <row r="929">
          <cell r="A929" t="str">
            <v>ALCALDIA DE TARSO</v>
          </cell>
        </row>
        <row r="930">
          <cell r="A930" t="str">
            <v>ALCALDIA DE TASCO</v>
          </cell>
        </row>
        <row r="931">
          <cell r="A931" t="str">
            <v>ALCALDIA DE TAURAMENA</v>
          </cell>
        </row>
        <row r="932">
          <cell r="A932" t="str">
            <v>ALCALDIA DE TAUSA</v>
          </cell>
        </row>
        <row r="933">
          <cell r="A933" t="str">
            <v>ALCALDIA DE TELLO</v>
          </cell>
        </row>
        <row r="934">
          <cell r="A934" t="str">
            <v>ALCALDIA DE TENA</v>
          </cell>
        </row>
        <row r="935">
          <cell r="A935" t="str">
            <v>ALCALDIA DE TENERIFE</v>
          </cell>
        </row>
        <row r="936">
          <cell r="A936" t="str">
            <v>ALCALDIA DE TENJO</v>
          </cell>
        </row>
        <row r="937">
          <cell r="A937" t="str">
            <v>ALCALDIA DE TENZA</v>
          </cell>
        </row>
        <row r="938">
          <cell r="A938" t="str">
            <v>ALCALDIA DE TEORAMA</v>
          </cell>
        </row>
        <row r="939">
          <cell r="A939" t="str">
            <v>ALCALDIA DE TERUEL</v>
          </cell>
        </row>
        <row r="940">
          <cell r="A940" t="str">
            <v>ALCALDIA DE TESALIA</v>
          </cell>
        </row>
        <row r="941">
          <cell r="A941" t="str">
            <v>ALCALDIA DE TIBACUY</v>
          </cell>
        </row>
        <row r="942">
          <cell r="A942" t="str">
            <v>ALCALDIA DE TIBANÁ</v>
          </cell>
        </row>
        <row r="943">
          <cell r="A943" t="str">
            <v>ALCALDIA DE TIBASOSA</v>
          </cell>
        </row>
        <row r="944">
          <cell r="A944" t="str">
            <v>ALCALDIA DE TIBIRITA</v>
          </cell>
        </row>
        <row r="945">
          <cell r="A945" t="str">
            <v>ALCALDIA DE TIBÚ</v>
          </cell>
        </row>
        <row r="946">
          <cell r="A946" t="str">
            <v>ALCALDIA DE TIERRALTA</v>
          </cell>
        </row>
        <row r="947">
          <cell r="A947" t="str">
            <v>ALCALDIA DE TIMANÁ</v>
          </cell>
        </row>
        <row r="948">
          <cell r="A948" t="str">
            <v>ALCALDIA DE TIMBÍO</v>
          </cell>
        </row>
        <row r="949">
          <cell r="A949" t="str">
            <v>ALCALDIA DE TIMBIQUÍ</v>
          </cell>
        </row>
        <row r="950">
          <cell r="A950" t="str">
            <v>ALCALDIA DE TINJACÁ</v>
          </cell>
        </row>
        <row r="951">
          <cell r="A951" t="str">
            <v>ALCALDIA DE TIPACOQUE</v>
          </cell>
        </row>
        <row r="952">
          <cell r="A952" t="str">
            <v>ALCALDIA DE TIQUISIO</v>
          </cell>
        </row>
        <row r="953">
          <cell r="A953" t="str">
            <v>ALCALDIA DE TITIRIBÍ</v>
          </cell>
        </row>
        <row r="954">
          <cell r="A954" t="str">
            <v>ALCALDIA DE TOCA</v>
          </cell>
        </row>
        <row r="955">
          <cell r="A955" t="str">
            <v>ALCALDIA DE TOCAIMA</v>
          </cell>
        </row>
        <row r="956">
          <cell r="A956" t="str">
            <v>ALCALDIA DE TOCANCIPÁ</v>
          </cell>
        </row>
        <row r="957">
          <cell r="A957" t="str">
            <v>ALCALDIA DE TOGÜÍ</v>
          </cell>
        </row>
        <row r="958">
          <cell r="A958" t="str">
            <v>ALCALDIA DE TOLEDO</v>
          </cell>
        </row>
        <row r="959">
          <cell r="A959" t="str">
            <v>ALCALDIA DE TOLÚ VIEJO</v>
          </cell>
        </row>
        <row r="960">
          <cell r="A960" t="str">
            <v>ALCALDIA DE TONA</v>
          </cell>
        </row>
        <row r="961">
          <cell r="A961" t="str">
            <v>ALCALDIA DE TÓPAGA</v>
          </cell>
        </row>
        <row r="962">
          <cell r="A962" t="str">
            <v>ALCALDIA DE TOPAIPÍ</v>
          </cell>
        </row>
        <row r="963">
          <cell r="A963" t="str">
            <v>ALCALDIA DE TORIBIO</v>
          </cell>
        </row>
        <row r="964">
          <cell r="A964" t="str">
            <v>ALCALDIA DE TORO</v>
          </cell>
        </row>
        <row r="965">
          <cell r="A965" t="str">
            <v>ALCALDIA DE TOTA</v>
          </cell>
        </row>
        <row r="966">
          <cell r="A966" t="str">
            <v>ALCALDIA DE TOTORÓ</v>
          </cell>
        </row>
        <row r="967">
          <cell r="A967" t="str">
            <v>ALCALDIA DE TRINIDAD</v>
          </cell>
        </row>
        <row r="968">
          <cell r="A968" t="str">
            <v>ALCALDIA DE TRUJILLO</v>
          </cell>
        </row>
        <row r="969">
          <cell r="A969" t="str">
            <v>ALCALDIA DE TUBARÁ</v>
          </cell>
        </row>
        <row r="970">
          <cell r="A970" t="str">
            <v>ALCALDIA DE TULUÁ</v>
          </cell>
        </row>
        <row r="971">
          <cell r="A971" t="str">
            <v>ALCALDIA DE TUMACO</v>
          </cell>
        </row>
        <row r="972">
          <cell r="A972" t="str">
            <v>ALCALDIA DE TUNJA</v>
          </cell>
        </row>
        <row r="973">
          <cell r="A973" t="str">
            <v>ALCALDIA DE TUNUNGUÁ</v>
          </cell>
        </row>
        <row r="974">
          <cell r="A974" t="str">
            <v>ALCALDIA DE TÚQUERRES</v>
          </cell>
        </row>
        <row r="975">
          <cell r="A975" t="str">
            <v>ALCALDIA DE TURBACO</v>
          </cell>
        </row>
        <row r="976">
          <cell r="A976" t="str">
            <v>ALCALDIA DE TURBANÁ</v>
          </cell>
        </row>
        <row r="977">
          <cell r="A977" t="str">
            <v>ALCALDIA DE TURBO</v>
          </cell>
        </row>
        <row r="978">
          <cell r="A978" t="str">
            <v>ALCALDIA DE TURMEQUÉ</v>
          </cell>
        </row>
        <row r="979">
          <cell r="A979" t="str">
            <v>ALCALDIA DE TUTA</v>
          </cell>
        </row>
        <row r="980">
          <cell r="A980" t="str">
            <v>ALCALDIA DE TUTAZÁ</v>
          </cell>
        </row>
        <row r="981">
          <cell r="A981" t="str">
            <v>ALCALDIA DE UBALÁ</v>
          </cell>
        </row>
        <row r="982">
          <cell r="A982" t="str">
            <v>ALCALDIA DE UBAQUE</v>
          </cell>
        </row>
        <row r="983">
          <cell r="A983" t="str">
            <v>ALCALDIA DE ULLOA</v>
          </cell>
        </row>
        <row r="984">
          <cell r="A984" t="str">
            <v>ALCALDIA DE UMBITA</v>
          </cell>
        </row>
        <row r="985">
          <cell r="A985" t="str">
            <v>ALCALDIA DE UNE</v>
          </cell>
        </row>
        <row r="986">
          <cell r="A986" t="str">
            <v>ALCALDIA DE UNGUÍA</v>
          </cell>
        </row>
        <row r="987">
          <cell r="A987" t="str">
            <v>ALCALDIA DE UNIÓN PANAMERICANA</v>
          </cell>
        </row>
        <row r="988">
          <cell r="A988" t="str">
            <v>ALCALDIA DE URAMITA</v>
          </cell>
        </row>
        <row r="989">
          <cell r="A989" t="str">
            <v>ALCALDIA DE URIBE</v>
          </cell>
        </row>
        <row r="990">
          <cell r="A990" t="str">
            <v>ALCALDIA DE URIBIA</v>
          </cell>
        </row>
        <row r="991">
          <cell r="A991" t="str">
            <v>ALCALDIA DE URRAO</v>
          </cell>
        </row>
        <row r="992">
          <cell r="A992" t="str">
            <v>ALCALDIA DE URUMITA</v>
          </cell>
        </row>
        <row r="993">
          <cell r="A993" t="str">
            <v>ALCALDIA DE USIACURÍ</v>
          </cell>
        </row>
        <row r="994">
          <cell r="A994" t="str">
            <v>ALCALDIA DE ÚTICA</v>
          </cell>
        </row>
        <row r="995">
          <cell r="A995" t="str">
            <v>ALCALDIA DE VALDIVIA</v>
          </cell>
        </row>
        <row r="996">
          <cell r="A996" t="str">
            <v>ALCALDIA DE VALENCIA</v>
          </cell>
        </row>
        <row r="997">
          <cell r="A997" t="str">
            <v>ALCALDIA DE VALLE DE SAN JOSÉ</v>
          </cell>
        </row>
        <row r="998">
          <cell r="A998" t="str">
            <v>ALCALDIA DE VALLE DE SAN JUAN</v>
          </cell>
        </row>
        <row r="999">
          <cell r="A999" t="str">
            <v>ALCALDIA DE VALLE DEL GUAMUEZ</v>
          </cell>
        </row>
        <row r="1000">
          <cell r="A1000" t="str">
            <v>ALCALDIA DE VALLEDUPAR</v>
          </cell>
        </row>
        <row r="1001">
          <cell r="A1001" t="str">
            <v>ALCALDIA DE VALPARAISO</v>
          </cell>
        </row>
        <row r="1002">
          <cell r="A1002" t="str">
            <v>ALCALDIA DE VALPARAÍSO</v>
          </cell>
        </row>
        <row r="1003">
          <cell r="A1003" t="str">
            <v>ALCALDIA DE VEGACHÍ</v>
          </cell>
        </row>
        <row r="1004">
          <cell r="A1004" t="str">
            <v>ALCALDIA DE VÉLEZ</v>
          </cell>
        </row>
        <row r="1005">
          <cell r="A1005" t="str">
            <v>ALCALDIA DE VENADILLO</v>
          </cell>
        </row>
        <row r="1006">
          <cell r="A1006" t="str">
            <v>ALCALDIA DE VENECIA</v>
          </cell>
        </row>
        <row r="1007">
          <cell r="A1007" t="str">
            <v>ALCALDIA DE VENECIA</v>
          </cell>
        </row>
        <row r="1008">
          <cell r="A1008" t="str">
            <v>ALCALDIA DE VENTAQUEMADA</v>
          </cell>
        </row>
        <row r="1009">
          <cell r="A1009" t="str">
            <v>ALCALDIA DE VERGARA</v>
          </cell>
        </row>
        <row r="1010">
          <cell r="A1010" t="str">
            <v>ALCALDIA DE VERSALLES</v>
          </cell>
        </row>
        <row r="1011">
          <cell r="A1011" t="str">
            <v>ALCALDIA DE VETAS</v>
          </cell>
        </row>
        <row r="1012">
          <cell r="A1012" t="str">
            <v>ALCALDIA DE VIANÍ</v>
          </cell>
        </row>
        <row r="1013">
          <cell r="A1013" t="str">
            <v>ALCALDIA DE VICTORIA</v>
          </cell>
        </row>
        <row r="1014">
          <cell r="A1014" t="str">
            <v>ALCALDIA DE VIGÍA DEL FUERTE</v>
          </cell>
        </row>
        <row r="1015">
          <cell r="A1015" t="str">
            <v>ALCALDIA DE VIJES</v>
          </cell>
        </row>
        <row r="1016">
          <cell r="A1016" t="str">
            <v>ALCALDIA DE VILLA CARO</v>
          </cell>
        </row>
        <row r="1017">
          <cell r="A1017" t="str">
            <v>ALCALDIA DE VILLA DE LEYVA</v>
          </cell>
        </row>
        <row r="1018">
          <cell r="A1018" t="str">
            <v>ALCALDIA DE VILLA DE SAN DIEGO DE UBATE</v>
          </cell>
        </row>
        <row r="1019">
          <cell r="A1019" t="str">
            <v>ALCALDIA DE VILLA DEL ROSARIO</v>
          </cell>
        </row>
        <row r="1020">
          <cell r="A1020" t="str">
            <v>ALCALDIA DE VILLA RICA</v>
          </cell>
        </row>
        <row r="1021">
          <cell r="A1021" t="str">
            <v>ALCALDIA DE VILLAGARZÓN</v>
          </cell>
        </row>
        <row r="1022">
          <cell r="A1022" t="str">
            <v>ALCALDIA DE VILLAGÓMEZ</v>
          </cell>
        </row>
        <row r="1023">
          <cell r="A1023" t="str">
            <v>ALCALDIA DE VILLAHERMOSA</v>
          </cell>
        </row>
        <row r="1024">
          <cell r="A1024" t="str">
            <v>ALCALDIA DE VILLAMARÍA</v>
          </cell>
        </row>
        <row r="1025">
          <cell r="A1025" t="str">
            <v>ALCALDIA DE VILLANUEVA</v>
          </cell>
        </row>
        <row r="1026">
          <cell r="A1026" t="str">
            <v>ALCALDIA DE VILLAPINZÓN</v>
          </cell>
        </row>
        <row r="1027">
          <cell r="A1027" t="str">
            <v>ALCALDIA DE VILLARRICA</v>
          </cell>
        </row>
        <row r="1028">
          <cell r="A1028" t="str">
            <v>ALCALDIA DE VILLAVICENCIO</v>
          </cell>
        </row>
        <row r="1029">
          <cell r="A1029" t="str">
            <v>ALCALDIA DE VILLAVIEJA</v>
          </cell>
        </row>
        <row r="1030">
          <cell r="A1030" t="str">
            <v>ALCALDIA DE VILLETA</v>
          </cell>
        </row>
        <row r="1031">
          <cell r="A1031" t="str">
            <v>ALCALDIA DE VIOTÁ</v>
          </cell>
        </row>
        <row r="1032">
          <cell r="A1032" t="str">
            <v>ALCALDIA DE VIRACACHÁ</v>
          </cell>
        </row>
        <row r="1033">
          <cell r="A1033" t="str">
            <v>ALCALDIA DE VISTAHERMOSA</v>
          </cell>
        </row>
        <row r="1034">
          <cell r="A1034" t="str">
            <v>ALCALDIA DE VITERBO</v>
          </cell>
        </row>
        <row r="1035">
          <cell r="A1035" t="str">
            <v>ALCALDIA DE YACOPÍ</v>
          </cell>
        </row>
        <row r="1036">
          <cell r="A1036" t="str">
            <v>ALCALDIA DE YACUANQUER</v>
          </cell>
        </row>
        <row r="1037">
          <cell r="A1037" t="str">
            <v>ALCALDIA DE YAGUARÁ</v>
          </cell>
        </row>
        <row r="1038">
          <cell r="A1038" t="str">
            <v>ALCALDIA DE YALÍ</v>
          </cell>
        </row>
        <row r="1039">
          <cell r="A1039" t="str">
            <v>ALCALDIA DE YARUMAL</v>
          </cell>
        </row>
        <row r="1040">
          <cell r="A1040" t="str">
            <v>ALCALDIA DE YAVARATÉ</v>
          </cell>
        </row>
        <row r="1041">
          <cell r="A1041" t="str">
            <v>ALCALDIA DE YOLOMBÓ</v>
          </cell>
        </row>
        <row r="1042">
          <cell r="A1042" t="str">
            <v>ALCALDIA DE YONDÓ</v>
          </cell>
        </row>
        <row r="1043">
          <cell r="A1043" t="str">
            <v>ALCALDIA DE YOPAL</v>
          </cell>
        </row>
        <row r="1044">
          <cell r="A1044" t="str">
            <v>ALCALDIA DE YOTOCO</v>
          </cell>
        </row>
        <row r="1045">
          <cell r="A1045" t="str">
            <v>ALCALDIA DE YUMBO</v>
          </cell>
        </row>
        <row r="1046">
          <cell r="A1046" t="str">
            <v>ALCALDIA DE ZAMBRANO</v>
          </cell>
        </row>
        <row r="1047">
          <cell r="A1047" t="str">
            <v>ALCALDIA DE ZAPATOCA</v>
          </cell>
        </row>
        <row r="1048">
          <cell r="A1048" t="str">
            <v>ALCALDIA DE ZAPAYÁN</v>
          </cell>
        </row>
        <row r="1049">
          <cell r="A1049" t="str">
            <v>ALCALDIA DE ZARAGOZA</v>
          </cell>
        </row>
        <row r="1050">
          <cell r="A1050" t="str">
            <v>ALCALDIA DE ZARZAL</v>
          </cell>
        </row>
        <row r="1051">
          <cell r="A1051" t="str">
            <v>ALCALDIA DE ZETAQUIRA</v>
          </cell>
        </row>
        <row r="1052">
          <cell r="A1052" t="str">
            <v>ALCALDIA DE ZIPACÓN</v>
          </cell>
        </row>
        <row r="1053">
          <cell r="A1053" t="str">
            <v>ALCALDIA DE ZIPAQUIRÁ</v>
          </cell>
        </row>
        <row r="1054">
          <cell r="A1054" t="str">
            <v>ALCALDIA DE ZONA BANANERA</v>
          </cell>
        </row>
        <row r="1055">
          <cell r="A1055" t="str">
            <v>ANALISIS SOCIO ECONOMICO</v>
          </cell>
        </row>
        <row r="1056">
          <cell r="A1056" t="str">
            <v>ARCHIVO GENERAL DE LA NACION</v>
          </cell>
        </row>
        <row r="1057">
          <cell r="A1057" t="str">
            <v>ARMADA NACIONAL</v>
          </cell>
        </row>
        <row r="1058">
          <cell r="A1058" t="str">
            <v>ARTESANIAS DE COLOMBIA</v>
          </cell>
        </row>
        <row r="1059">
          <cell r="A1059" t="str">
            <v>AUDITORIA GENERAL DE LA NACION</v>
          </cell>
        </row>
        <row r="1060">
          <cell r="A1060" t="str">
            <v>BIBLIOTECA PILOTO DE MEDELLIN PARA AMERICA LATINA</v>
          </cell>
        </row>
        <row r="1061">
          <cell r="A1061" t="str">
            <v>BIENESTAR SOCIAL DAFP</v>
          </cell>
        </row>
        <row r="1062">
          <cell r="A1062" t="str">
            <v>CAJA DE CREDITO AGRARIO, INDUSTRIAL Y MINERO</v>
          </cell>
        </row>
        <row r="1063">
          <cell r="A1063" t="str">
            <v>CAJA DE PREVISION SOCIAL DE COMUNICACIONES</v>
          </cell>
        </row>
        <row r="1064">
          <cell r="A1064" t="str">
            <v>CAJA DE PREVISION SOCIAL DE LA SUPERINTENDENCIA BANCARI</v>
          </cell>
        </row>
        <row r="1065">
          <cell r="A1065" t="str">
            <v>CAJA DE RETIRO DE LAS FUERZAS MILITARES</v>
          </cell>
        </row>
        <row r="1066">
          <cell r="A1066" t="str">
            <v>CAJA DE SUELDOS DE RETIRO DE LA POLICIA NACIONAL</v>
          </cell>
        </row>
        <row r="1067">
          <cell r="A1067" t="str">
            <v>CAJA DE VIVIENDA MILITAR</v>
          </cell>
        </row>
        <row r="1068">
          <cell r="A1068" t="str">
            <v>CAJA NACIONAL DE PREVISION SOCIAL</v>
          </cell>
        </row>
        <row r="1069">
          <cell r="A1069" t="str">
            <v>CAMARA DE REPRESENTANTES</v>
          </cell>
        </row>
        <row r="1070">
          <cell r="A1070" t="str">
            <v>CENTRO DE EDUCACION EN ADMINISTRACION DE SALUD</v>
          </cell>
        </row>
        <row r="1071">
          <cell r="A1071" t="str">
            <v>CENTRO DERMATOLOGICO FEDERICO LLERAS ACOSTA</v>
          </cell>
        </row>
        <row r="1072">
          <cell r="A1072" t="str">
            <v>CENTRO JORGE ELIECER GAITAN</v>
          </cell>
        </row>
        <row r="1073">
          <cell r="A1073" t="str">
            <v>CESANTIAS Y VIVIENDA - FONPRENOR</v>
          </cell>
        </row>
        <row r="1074">
          <cell r="A1074" t="str">
            <v>CLUB MILITAR DE OFICIALES</v>
          </cell>
        </row>
        <row r="1075">
          <cell r="A1075" t="str">
            <v>COLEGIO DE BOYACA</v>
          </cell>
        </row>
        <row r="1076">
          <cell r="A1076" t="str">
            <v>COLEGIO INTEGRADO NACIONAL ORIENTE DE CALDAS</v>
          </cell>
        </row>
        <row r="1077">
          <cell r="A1077" t="str">
            <v>COLEGIO MAYOR DE ANTIOQUIA</v>
          </cell>
        </row>
        <row r="1078">
          <cell r="A1078" t="str">
            <v>COLEGIO MAYOR DE BOLIVAR</v>
          </cell>
        </row>
        <row r="1079">
          <cell r="A1079" t="str">
            <v>COLEGIO MAYOR DE CAUCA</v>
          </cell>
        </row>
        <row r="1080">
          <cell r="A1080" t="str">
            <v>COLEGIO MAYOR DE CUNDINAMARCA</v>
          </cell>
        </row>
        <row r="1081">
          <cell r="A1081" t="str">
            <v>COMISION DE REGULACION DE ENERGIA Y GAS</v>
          </cell>
        </row>
        <row r="1082">
          <cell r="A1082" t="str">
            <v>COMISION NACIONAL DE REGALIAS</v>
          </cell>
        </row>
        <row r="1083">
          <cell r="A1083" t="str">
            <v>COMISIONADO NACIONAL PARA LA POLICIA</v>
          </cell>
        </row>
        <row r="1084">
          <cell r="A1084" t="str">
            <v>CONGRESO DE LA REPUBLICA</v>
          </cell>
        </row>
        <row r="1085">
          <cell r="A1085" t="str">
            <v>CONSEJO SUPERIOR DE LA JUDICATURA</v>
          </cell>
        </row>
        <row r="1086">
          <cell r="A1086" t="str">
            <v>CORPOARCION NASAKIWE</v>
          </cell>
        </row>
        <row r="1087">
          <cell r="A1087" t="str">
            <v>CORPORACION AUTONOMA REGIONAL DE BOYACA</v>
          </cell>
        </row>
        <row r="1088">
          <cell r="A1088" t="str">
            <v>CORPORACION AUTONOMA REGIONAL DE CHIVOR</v>
          </cell>
        </row>
        <row r="1089">
          <cell r="A1089" t="str">
            <v>CORPORACION AUTONOMA REGIONAL DE CUNDINAMARCA</v>
          </cell>
        </row>
        <row r="1090">
          <cell r="A1090" t="str">
            <v>CORPORACION AUTONOMA REGIONAL DE DESARRLLO DE CALDAS</v>
          </cell>
        </row>
        <row r="1091">
          <cell r="A1091" t="str">
            <v>CORPORACION AUTONOMA REGIONAL DE LA FRONTERA NOR-ORIENT</v>
          </cell>
        </row>
        <row r="1092">
          <cell r="A1092" t="str">
            <v>CORPORACION AUTONOMA REGIONAL DE LA GUAJIRA</v>
          </cell>
        </row>
        <row r="1093">
          <cell r="A1093" t="str">
            <v>CORPORACION AUTONOMA REGIONAL DE LA ORINOQUIA</v>
          </cell>
        </row>
        <row r="1094">
          <cell r="A1094" t="str">
            <v>CORPORACION AUTONOMA REGIONAL DE LOS VALLES DEL SINU Y</v>
          </cell>
        </row>
        <row r="1095">
          <cell r="A1095" t="str">
            <v>CORPORACION AUTONOMA REGIONAL DE RIONEGRO</v>
          </cell>
        </row>
        <row r="1096">
          <cell r="A1096" t="str">
            <v>CORPORACION AUTONOMA REGIONAL DE SANTANDER</v>
          </cell>
        </row>
        <row r="1097">
          <cell r="A1097" t="str">
            <v>CORPORACION AUTONOMA REGIONAL DE SUCRE</v>
          </cell>
        </row>
        <row r="1098">
          <cell r="A1098" t="str">
            <v>CORPORACION AUTONOMA REGIONAL DEL ALTO MAGDALENA</v>
          </cell>
        </row>
        <row r="1099">
          <cell r="A1099" t="str">
            <v>CORPORACION AUTONOMA REGIONAL DEL ATLANTICO</v>
          </cell>
        </row>
        <row r="1100">
          <cell r="A1100" t="str">
            <v>CORPORACION AUTONOMA REGIONAL DEL CANAL DEL DIQUE</v>
          </cell>
        </row>
        <row r="1101">
          <cell r="A1101" t="str">
            <v>CORPORACION AUTONOMA REGIONAL DEL CENTRO DE ANTIOQUIA</v>
          </cell>
        </row>
        <row r="1102">
          <cell r="A1102" t="str">
            <v>CORPORACION AUTONOMA REGIONAL DEL CESAR</v>
          </cell>
        </row>
        <row r="1103">
          <cell r="A1103" t="str">
            <v>CORPORACION AUTONOMA REGIONAL DEL GUAVIO</v>
          </cell>
        </row>
        <row r="1104">
          <cell r="A1104" t="str">
            <v>CORPORACION AUTONOMA REGIONAL DEL MAGDALENA Y SIERRA NE</v>
          </cell>
        </row>
        <row r="1105">
          <cell r="A1105" t="str">
            <v>CORPORACION AUTONOMA REGIONAL DEL PUTUMAYO</v>
          </cell>
        </row>
        <row r="1106">
          <cell r="A1106" t="str">
            <v>CORPORACION AUTONOMA REGIONAL DEL QUINDIO</v>
          </cell>
        </row>
        <row r="1107">
          <cell r="A1107" t="str">
            <v>CORPORACION AUTONOMA REGIONAL DEL RIO GRANDE DE LA MAGDALENA</v>
          </cell>
        </row>
        <row r="1108">
          <cell r="A1108" t="str">
            <v>CORPORACION AUTONOMA REGIONAL DEL RISARALDA</v>
          </cell>
        </row>
        <row r="1109">
          <cell r="A1109" t="str">
            <v>CORPORACION AUTONOMA REGIONAL DEL SUR DE BOLIVAR</v>
          </cell>
        </row>
        <row r="1110">
          <cell r="A1110" t="str">
            <v>CORPORACION AUTONOMA REGIONAL DEL TOLIMA</v>
          </cell>
        </row>
        <row r="1111">
          <cell r="A1111" t="str">
            <v>CORPORACION AUTONOMA REGIONAL DEL VALLE</v>
          </cell>
        </row>
        <row r="1112">
          <cell r="A1112" t="str">
            <v>CORPORACION AUTONOMA REGIONAL PARA EL DESARROLLO DE NAR</v>
          </cell>
        </row>
        <row r="1113">
          <cell r="A1113" t="str">
            <v>CORPORACION AUTONOMA REGIONAL PARA EL DESARROLLO SOSTENIBLE DEL CHOCO</v>
          </cell>
        </row>
        <row r="1114">
          <cell r="A1114" t="str">
            <v>CORPORACION DE DEFENSA DE LA MESETA DE BUCARAMANGA</v>
          </cell>
        </row>
        <row r="1115">
          <cell r="A1115" t="str">
            <v>CORPORACION ELECTRICA DE LA COSTA ATLANTICA</v>
          </cell>
        </row>
        <row r="1116">
          <cell r="A1116" t="str">
            <v>CORPORACION NACIONAL DE TURISMO</v>
          </cell>
        </row>
        <row r="1117">
          <cell r="A1117" t="str">
            <v>CORPORACION PARA EL DESARROLLO SOSTENIBLE DE DE LA MOJANA Y EL SAN JORGE</v>
          </cell>
        </row>
        <row r="1118">
          <cell r="A1118" t="str">
            <v>CORPORACION PARA EL DESARROLLO SOSTENIBLE DE LA MACARENA</v>
          </cell>
        </row>
        <row r="1119">
          <cell r="A1119" t="str">
            <v>CORPORACION PARA EL DESARROLLO SOSTENIBLE DE LA SIERRA NEVADA DE SANTA MARTA</v>
          </cell>
        </row>
        <row r="1120">
          <cell r="A1120" t="str">
            <v>CORPORACION PARA EL DESARROLLO SOSTENIBLE DE URABA</v>
          </cell>
        </row>
        <row r="1121">
          <cell r="A1121" t="str">
            <v>CORPORACION PARA EL DESARROLLO SOSTENIBLE DEL ARCHIPIELAGO DE SAN ANDRES, PROVIDENCIA Y SANTA CATALINA</v>
          </cell>
        </row>
        <row r="1122">
          <cell r="A1122" t="str">
            <v>CORPORACION PARA EL DESARROLLO SOSTENIBLE DEL NORTE Y EL ORIENTE AMAZONICO</v>
          </cell>
        </row>
        <row r="1123">
          <cell r="A1123" t="str">
            <v>CORPORACION PARA EL DESARROLLO SOSTENIBLE DEL SUR DE LA AMAZONIA</v>
          </cell>
        </row>
        <row r="1124">
          <cell r="A1124" t="str">
            <v>CORPORACION PARA LA CONVIVENCIA CIUDADANA EN LA REGION DE URABA</v>
          </cell>
        </row>
        <row r="1125">
          <cell r="A1125" t="str">
            <v>CORPORACION PARA LA RECONSTRUCCION Y EL DESARROLLO DEL</v>
          </cell>
        </row>
        <row r="1126">
          <cell r="A1126" t="str">
            <v>CORTE CONSTITUCIONAL</v>
          </cell>
        </row>
        <row r="1127">
          <cell r="A1127" t="str">
            <v>DEFENSA CIVIL COLOMBIANA</v>
          </cell>
        </row>
        <row r="1128">
          <cell r="A1128" t="str">
            <v>DEFENSORIA DEL PUEBLO</v>
          </cell>
        </row>
        <row r="1129">
          <cell r="A1129" t="str">
            <v>DEPARTAMENTO ADMINISTRATIVO DEL MEDIO AMBIENTE</v>
          </cell>
        </row>
        <row r="1130">
          <cell r="A1130" t="str">
            <v>DEPARTAMENTO ADMINISTRATIVO NACIONAL DE LA ECONOMIA SOLIDARIA GESTION GENERAL</v>
          </cell>
        </row>
        <row r="1131">
          <cell r="A1131" t="str">
            <v>DEPARTAMENTO ADMINISTRATIVO PARA LA GESTION DEL MEDIO AMBIENTE</v>
          </cell>
        </row>
        <row r="1132">
          <cell r="A1132" t="str">
            <v>DESARROLLO OPERATIVO</v>
          </cell>
        </row>
        <row r="1133">
          <cell r="A1133" t="str">
            <v>DIRECCION GENERAL ADMINISTRATIVA</v>
          </cell>
        </row>
        <row r="1134">
          <cell r="A1134" t="str">
            <v>DIRECCION GENERAL DE COMERCIO EXTERIOR</v>
          </cell>
        </row>
        <row r="1135">
          <cell r="A1135" t="str">
            <v>DIRECCION GENERAL DE DERECHOS DE AUTOR</v>
          </cell>
        </row>
        <row r="1136">
          <cell r="A1136" t="str">
            <v>DIRECCION GENERAL DE LA SEGURIDAD SOCIAL</v>
          </cell>
        </row>
        <row r="1137">
          <cell r="A1137" t="str">
            <v>DIRECCION GENERAL DE POLITICAS JURIDICAS Y DESARROLLO LEGISLATIVO</v>
          </cell>
        </row>
        <row r="1138">
          <cell r="A1138" t="str">
            <v>DIRECCION GENERAL DE PREVENCION Y CONCILIACION</v>
          </cell>
        </row>
        <row r="1139">
          <cell r="A1139" t="str">
            <v>DIRECCION GENERAL DE SANIDAD MILITAR</v>
          </cell>
        </row>
        <row r="1140">
          <cell r="A1140" t="str">
            <v>DIRECCION GENERAL DE TRANSPORTE Y TRANSITO TERRESTRE AUTOMOTOR</v>
          </cell>
        </row>
        <row r="1141">
          <cell r="A1141" t="str">
            <v>DIRECCION GENERAL DEL CREDITO PUBLICO</v>
          </cell>
        </row>
        <row r="1142">
          <cell r="A1142" t="str">
            <v>DIRECCION GENERAL DEL MENOR TRABAJADOR</v>
          </cell>
        </row>
        <row r="1143">
          <cell r="A1143" t="str">
            <v>DIRECCION GENERAL DEL PRESUPUESTO</v>
          </cell>
        </row>
        <row r="1144">
          <cell r="A1144" t="str">
            <v>DIRECCION GENERAL DEL SERVICIO NACIONAL DE EMPLEO</v>
          </cell>
        </row>
        <row r="1145">
          <cell r="A1145" t="str">
            <v>DIRECCION GENERAL DEL TRABAJO</v>
          </cell>
        </row>
        <row r="1146">
          <cell r="A1146" t="str">
            <v>DIRECCION NACIONAL DE ADMINISTRACION JUDICIAL</v>
          </cell>
        </row>
        <row r="1147">
          <cell r="A1147" t="str">
            <v>DIRECCION NACIONAL DE ESTUPEFACIENTES</v>
          </cell>
        </row>
        <row r="1148">
          <cell r="A1148" t="str">
            <v>DIRECCION NACIONAL PARA LA ATENCION Y PREVENCION DE DESASTRES</v>
          </cell>
        </row>
        <row r="1149">
          <cell r="A1149" t="str">
            <v>DIRECCION NACIONAL PARA LA EQUIDAD DE LA MUJER</v>
          </cell>
        </row>
        <row r="1150">
          <cell r="A1150" t="str">
            <v>DIRECCION SUPERIOR DANCOOP</v>
          </cell>
        </row>
        <row r="1151">
          <cell r="A1151" t="str">
            <v>DIRECCION SUPERIOR DANE</v>
          </cell>
        </row>
        <row r="1152">
          <cell r="A1152" t="str">
            <v>DIRECCION SUPERIOR DEL DAS</v>
          </cell>
        </row>
        <row r="1153">
          <cell r="A1153" t="str">
            <v>DIRECCION SUPERIOR DEL DEPARTAMENTO ADMINSTRATIVO DE LA FUNCION PUBLICA</v>
          </cell>
        </row>
        <row r="1154">
          <cell r="A1154" t="str">
            <v>DIRECCION SUPERIOR ESCUELA JUDICIAL 'RODRIGO LARA BONILLA'</v>
          </cell>
        </row>
        <row r="1155">
          <cell r="A1155" t="str">
            <v>DIRECCION SUPERIOR MINAGRICULTURA</v>
          </cell>
        </row>
        <row r="1156">
          <cell r="A1156" t="str">
            <v>DIRECCION SUPERIOR MIN-COMUNICACIONES</v>
          </cell>
        </row>
        <row r="1157">
          <cell r="A1157" t="str">
            <v>DIRECCION SUPERIOR MINHACIENDA</v>
          </cell>
        </row>
        <row r="1158">
          <cell r="A1158" t="str">
            <v>DIRECCION SUPERIOR MINISTERIO DE TRANSPORTE</v>
          </cell>
        </row>
        <row r="1159">
          <cell r="A1159" t="str">
            <v>DIRECCION SUPERIOR MINMINAS</v>
          </cell>
        </row>
        <row r="1160">
          <cell r="A1160" t="str">
            <v>DIRECCION SUPERIOR MINRELACIONES</v>
          </cell>
        </row>
        <row r="1161">
          <cell r="A1161" t="str">
            <v>DIRECCION SUPERIOR PLANEACION NACIONAL</v>
          </cell>
        </row>
        <row r="1162">
          <cell r="A1162" t="str">
            <v>DIRECCION SUPERIOR PRESIDENCIA DE LA REPUBLICA</v>
          </cell>
        </row>
        <row r="1163">
          <cell r="A1163" t="str">
            <v>DIRECCION SUPERIOR PRESIDENCIA DE LA REPUBLICA</v>
          </cell>
        </row>
        <row r="1164">
          <cell r="A1164" t="str">
            <v>DIRECCION SUPERIOR VEEDURIA DEL TESORO</v>
          </cell>
        </row>
        <row r="1165">
          <cell r="A1165" t="str">
            <v>DIRECCION SUPERIOR Y ADMINISTRACION GENERAL MINEDUCACION</v>
          </cell>
        </row>
        <row r="1166">
          <cell r="A1166" t="str">
            <v>DIRECCION SUPERIOR Y ADMINISTRATIVA CONTRALORIA GENERAL</v>
          </cell>
        </row>
        <row r="1167">
          <cell r="A1167" t="str">
            <v>DIRECCION TECNICA DAFP</v>
          </cell>
        </row>
        <row r="1168">
          <cell r="A1168" t="str">
            <v>DIRECCION TECNICA Y CONTROL POSTERIOR</v>
          </cell>
        </row>
        <row r="1169">
          <cell r="A1169" t="str">
            <v>DIRECCION Y ADMINISTRACION DE LA PROCURADURIA</v>
          </cell>
        </row>
        <row r="1170">
          <cell r="A1170" t="str">
            <v>DIRECCION Y ADMINISTRACION DEL SISTEMA PENITENCIARIO</v>
          </cell>
        </row>
        <row r="1171">
          <cell r="A1171" t="str">
            <v>DIVISION DE CAMPAÑAS DIRECTAS</v>
          </cell>
        </row>
        <row r="1172">
          <cell r="A1172" t="str">
            <v>DOCENCIA Y CAPACITACION</v>
          </cell>
        </row>
        <row r="1173">
          <cell r="A1173" t="str">
            <v>EDUCACION BASICA PRIMARIA</v>
          </cell>
        </row>
        <row r="1174">
          <cell r="A1174" t="str">
            <v>EDUCACION EN TERRITORIOS MISIONALES NO CONTRATADOS</v>
          </cell>
        </row>
        <row r="1175">
          <cell r="A1175" t="str">
            <v>EDUCACION EN TERRITORIOS MISIONALES POR CONTRATO</v>
          </cell>
        </row>
        <row r="1176">
          <cell r="A1176" t="str">
            <v>EDUCACION SECUNDARIA Y MEDIA VOCACIONAL</v>
          </cell>
        </row>
        <row r="1177">
          <cell r="A1177" t="str">
            <v>EJERCITO NACIONAL</v>
          </cell>
        </row>
        <row r="1178">
          <cell r="A1178" t="str">
            <v>EMPRESA COLOMBIANA DE CARBONES</v>
          </cell>
        </row>
        <row r="1179">
          <cell r="A1179" t="str">
            <v>EMPRESA COLOMBIANA DE PETROLEOS</v>
          </cell>
        </row>
        <row r="1180">
          <cell r="A1180" t="str">
            <v>EMPRESA COLOMBIANA DE VIAS FERREAS</v>
          </cell>
        </row>
        <row r="1181">
          <cell r="A1181" t="str">
            <v>ESCUELA SUPERIOR DE ADMINISTRACION PUBLICA</v>
          </cell>
        </row>
        <row r="1182">
          <cell r="A1182" t="str">
            <v>FERROCARRILES NACIONALES DE COLOMBIA EN LIQUIDACION</v>
          </cell>
        </row>
        <row r="1183">
          <cell r="A1183" t="str">
            <v>FISCALIA GENERAL DE LA NACION</v>
          </cell>
        </row>
        <row r="1184">
          <cell r="A1184" t="str">
            <v>FISCALIAS DE TRIBUNALES Y JUZGADOS</v>
          </cell>
        </row>
        <row r="1185">
          <cell r="A1185" t="str">
            <v>FONDO AMBIENTAL DE LA AMAZONIA</v>
          </cell>
        </row>
        <row r="1186">
          <cell r="A1186" t="str">
            <v>FONDO DE COFINANCIACION PARA LA INVERSION RURAL (DRI) EN LIQUIDACION</v>
          </cell>
        </row>
        <row r="1187">
          <cell r="A1187" t="str">
            <v>FONDO DE COFINANCIACION PARA LA INVERSION SOCIAL</v>
          </cell>
        </row>
        <row r="1188">
          <cell r="A1188" t="str">
            <v>FONDO DE COMPENSACION AMBIENTAL</v>
          </cell>
        </row>
        <row r="1189">
          <cell r="A1189" t="str">
            <v>FONDO DE COMUNICACIONES</v>
          </cell>
        </row>
        <row r="1190">
          <cell r="A1190" t="str">
            <v>FONDO DE DESARROLLO COMUNAL Y LA PARTICIPACIÓN</v>
          </cell>
        </row>
        <row r="1191">
          <cell r="A1191" t="str">
            <v>FONDO DE FOMENTO AGROPECUARIO</v>
          </cell>
        </row>
        <row r="1192">
          <cell r="A1192" t="str">
            <v>FONDO DE INFRAESTRUCTURA CARCELARIA - FIC</v>
          </cell>
        </row>
        <row r="1193">
          <cell r="A1193" t="str">
            <v>FONDO DE PARTICIPACION CIUDADANA</v>
          </cell>
        </row>
        <row r="1194">
          <cell r="A1194" t="str">
            <v>FONDO DE PREVISION SOCIAL DE NOTARIADO Y REGISTRO</v>
          </cell>
        </row>
        <row r="1195">
          <cell r="A1195" t="str">
            <v>FONDO DE PREVISION SOCIAL DE NOTARIADO Y REGISTRO-CESANTIAS Y VIVIENDA</v>
          </cell>
        </row>
        <row r="1196">
          <cell r="A1196" t="str">
            <v>FONDO DE PREVISION SOCIAL DE NOTARIADO Y REGISTRO-PENSIONES</v>
          </cell>
        </row>
        <row r="1197">
          <cell r="A1197" t="str">
            <v>FONDO DE PREVISION SOCIAL DE NOTARIADO Y REGISTRO-SALUD</v>
          </cell>
        </row>
        <row r="1198">
          <cell r="A1198" t="str">
            <v>FONDO DE PREVISION SOCIAL DEL CONGRESO</v>
          </cell>
        </row>
        <row r="1199">
          <cell r="A1199" t="str">
            <v>FONDO DE PREVISION SOCIAL DEL CONGRESO CESANTIAS Y VIVIENDA</v>
          </cell>
        </row>
        <row r="1200">
          <cell r="A1200" t="str">
            <v>FONDO DE PREVISION SOCIAL DEL CONGRESO PENSIONES</v>
          </cell>
        </row>
        <row r="1201">
          <cell r="A1201" t="str">
            <v>FONDO DE PREVISION SOCIAL DEL CONGRESO SALUD</v>
          </cell>
        </row>
        <row r="1202">
          <cell r="A1202" t="str">
            <v>FONDO DE PROMOCION DE EXPORTACIONES</v>
          </cell>
        </row>
        <row r="1203">
          <cell r="A1203" t="str">
            <v>FONDO DE SEGURIDAD DE LA RAMA JUDICIAL Y DEL MINISTERIO PUBLICO</v>
          </cell>
        </row>
        <row r="1204">
          <cell r="A1204" t="str">
            <v>FONDO DE SEGURIDAD SOCIAL DEL ARTISTA COLOMBIANO</v>
          </cell>
        </row>
        <row r="1205">
          <cell r="A1205" t="str">
            <v>FONDO NACIONAL AMBIENTAL</v>
          </cell>
        </row>
        <row r="1206">
          <cell r="A1206" t="str">
            <v>FONDO NACIONAL AMBIENTAL - FONAM</v>
          </cell>
        </row>
        <row r="1207">
          <cell r="A1207" t="str">
            <v>FONDO NACIONAL DE BIENESTAR SOCIAL</v>
          </cell>
        </row>
        <row r="1208">
          <cell r="A1208" t="str">
            <v>FONDO NACIONAL DE CAMINOS VECINALES EN LIQUIDACION</v>
          </cell>
        </row>
        <row r="1209">
          <cell r="A1209" t="str">
            <v>FONDO NACIONAL DE PROYECTOS DE DESARROLLO</v>
          </cell>
        </row>
        <row r="1210">
          <cell r="A1210" t="str">
            <v>FONDO NACIONAL DE VIVIENDA</v>
          </cell>
        </row>
        <row r="1211">
          <cell r="A1211" t="str">
            <v>FONDO NACIONAL DEL AHORRO</v>
          </cell>
        </row>
        <row r="1212">
          <cell r="A1212" t="str">
            <v>FONDO NACIONAL DEL NOTARIADO</v>
          </cell>
        </row>
        <row r="1213">
          <cell r="A1213" t="str">
            <v>FONDO PARA LA PARTICIPACION CIUDADANA Y EL FORTALECIMIENTO DEMOCRATICO</v>
          </cell>
        </row>
        <row r="1214">
          <cell r="A1214" t="str">
            <v>FONDO PARA LA RECONSTRUCCION DEL EJE CAFETERO</v>
          </cell>
        </row>
        <row r="1215">
          <cell r="A1215" t="str">
            <v>FONDO PASIVO SOCIAL DE LOS FFNN</v>
          </cell>
        </row>
        <row r="1216">
          <cell r="A1216" t="str">
            <v>FONDO ROTATORIO DE LA ARMADA NACIONAL</v>
          </cell>
        </row>
        <row r="1217">
          <cell r="A1217" t="str">
            <v>FONDO ROTATORIO DE LA FUERZA AEREA</v>
          </cell>
        </row>
        <row r="1218">
          <cell r="A1218" t="str">
            <v>FONDO ROTATORIO DE LA POLICIA</v>
          </cell>
        </row>
        <row r="1219">
          <cell r="A1219" t="str">
            <v>FONDO ROTATORIO DE LA POLICIA CESANTIAS Y VIVIENDA</v>
          </cell>
        </row>
        <row r="1220">
          <cell r="A1220" t="str">
            <v>FONDO ROTATORIO DE LA REGISTRADURIA</v>
          </cell>
        </row>
        <row r="1221">
          <cell r="A1221" t="str">
            <v>FONDO ROTATORIO DE PREV. REP. Y REHA.DEL CONS. NAL ESTU</v>
          </cell>
        </row>
        <row r="1222">
          <cell r="A1222" t="str">
            <v>FONDO ROTATORIO DEL DANE</v>
          </cell>
        </row>
        <row r="1223">
          <cell r="A1223" t="str">
            <v>FONDO ROTATORIO DEL DEPARTAMENTO ADMINISTRATIVO DE SEGU</v>
          </cell>
        </row>
        <row r="1224">
          <cell r="A1224" t="str">
            <v>FONDO ROTATORIO DEL EJERCITO</v>
          </cell>
        </row>
        <row r="1225">
          <cell r="A1225" t="str">
            <v>FONDO ROTATORIO DEL MINISTERIO DE RELACIONES EXTERIORES</v>
          </cell>
        </row>
        <row r="1226">
          <cell r="A1226" t="str">
            <v>FORMACION Y CAPACITACION DE PERSONAL</v>
          </cell>
        </row>
        <row r="1227">
          <cell r="A1227" t="str">
            <v>GESTION GENERAL MINISTERIO DE AMBIENTE, VIVIENDA Y DESARROLLO TERRITORIAL- GESTION GENERAL</v>
          </cell>
        </row>
        <row r="1228">
          <cell r="A1228" t="str">
            <v>GESTION GENERAL MINISTERIO DE COMERCIO, INDUSTRIA Y TURISMO</v>
          </cell>
        </row>
        <row r="1229">
          <cell r="A1229" t="str">
            <v>GESTION GENERAL MINISTERIO DEL INSTERIOR Y DE JUSTICIA</v>
          </cell>
        </row>
        <row r="1230">
          <cell r="A1230" t="str">
            <v>GOBERNACIÓN DE AMAZONAS</v>
          </cell>
        </row>
        <row r="1231">
          <cell r="A1231" t="str">
            <v>GOBERNACIÓN DE ANTIOQUIA</v>
          </cell>
        </row>
        <row r="1232">
          <cell r="A1232" t="str">
            <v>GOBERNACIÓN DE ARAUCA</v>
          </cell>
        </row>
        <row r="1233">
          <cell r="A1233" t="str">
            <v>GOBERNACIÓN DE ATLÁNTICO</v>
          </cell>
        </row>
        <row r="1234">
          <cell r="A1234" t="str">
            <v>GOBERNACIÓN DE BOLÍVAR</v>
          </cell>
        </row>
        <row r="1235">
          <cell r="A1235" t="str">
            <v>GOBERNACIÓN DE BOYACÁ</v>
          </cell>
        </row>
        <row r="1236">
          <cell r="A1236" t="str">
            <v>GOBERNACIÓN DE CALDAS</v>
          </cell>
        </row>
        <row r="1237">
          <cell r="A1237" t="str">
            <v>GOBERNACIÓN DE CAQUETÁ</v>
          </cell>
        </row>
        <row r="1238">
          <cell r="A1238" t="str">
            <v>GOBERNACIÓN DE CASANARE</v>
          </cell>
        </row>
        <row r="1239">
          <cell r="A1239" t="str">
            <v>GOBERNACIÓN DE CAUCA</v>
          </cell>
        </row>
        <row r="1240">
          <cell r="A1240" t="str">
            <v>GOBERNACIÓN DE CESAR</v>
          </cell>
        </row>
        <row r="1241">
          <cell r="A1241" t="str">
            <v>GOBERNACIÓN DE CHOCÓ</v>
          </cell>
        </row>
        <row r="1242">
          <cell r="A1242" t="str">
            <v>GOBERNACIÓN DE CÓRDOBA</v>
          </cell>
        </row>
        <row r="1243">
          <cell r="A1243" t="str">
            <v>GOBERNACIÓN DE CUNDINAMARCA</v>
          </cell>
        </row>
        <row r="1244">
          <cell r="A1244" t="str">
            <v>GOBERNACIÓN DE GUAINÍA</v>
          </cell>
        </row>
        <row r="1245">
          <cell r="A1245" t="str">
            <v>GOBERNACIÓN DE GUAVIARE</v>
          </cell>
        </row>
        <row r="1246">
          <cell r="A1246" t="str">
            <v>GOBERNACIÓN DE HUILA</v>
          </cell>
        </row>
        <row r="1247">
          <cell r="A1247" t="str">
            <v>GOBERNACIÓN DE LA GUAJIRA</v>
          </cell>
        </row>
        <row r="1248">
          <cell r="A1248" t="str">
            <v>GOBERNACIÓN DE MAGDALENA</v>
          </cell>
        </row>
        <row r="1249">
          <cell r="A1249" t="str">
            <v>GOBERNACIÓN DE META</v>
          </cell>
        </row>
        <row r="1250">
          <cell r="A1250" t="str">
            <v>GOBERNACIÓN DE NARIÑO</v>
          </cell>
        </row>
        <row r="1251">
          <cell r="A1251" t="str">
            <v>GOBERNACIÓN DE NORTE DE SANTANDER</v>
          </cell>
        </row>
        <row r="1252">
          <cell r="A1252" t="str">
            <v>GOBERNACIÓN DE PUTUMAYO</v>
          </cell>
        </row>
        <row r="1253">
          <cell r="A1253" t="str">
            <v>GOBERNACIÓN DE QUINDIO</v>
          </cell>
        </row>
        <row r="1254">
          <cell r="A1254" t="str">
            <v>GOBERNACIÓN DE RISARALDA</v>
          </cell>
        </row>
        <row r="1255">
          <cell r="A1255" t="str">
            <v>GOBERNACIÓN DE SAN ANDRÉS</v>
          </cell>
        </row>
        <row r="1256">
          <cell r="A1256" t="str">
            <v>GOBERNACIÓN DE SANTANDER</v>
          </cell>
        </row>
        <row r="1257">
          <cell r="A1257" t="str">
            <v>GOBERNACIÓN DE SUCRE</v>
          </cell>
        </row>
        <row r="1258">
          <cell r="A1258" t="str">
            <v>GOBERNACIÓN DE TOLIMA</v>
          </cell>
        </row>
        <row r="1259">
          <cell r="A1259" t="str">
            <v>GOBERNACIÓN DE VALLE DEL CAUCA</v>
          </cell>
        </row>
        <row r="1260">
          <cell r="A1260" t="str">
            <v>GOBERNACIÓN DE VAUPÉS</v>
          </cell>
        </row>
        <row r="1261">
          <cell r="A1261" t="str">
            <v>GOBERNACIÓN DE VICHADA</v>
          </cell>
        </row>
        <row r="1262">
          <cell r="A1262" t="str">
            <v>HOSPITAL MILITAR CENTRAL</v>
          </cell>
        </row>
        <row r="1263">
          <cell r="A1263" t="str">
            <v>IMPRENTA NACIONAL (FONDO ROTATORIO MINJUSTICIA)</v>
          </cell>
        </row>
        <row r="1264">
          <cell r="A1264" t="str">
            <v>INDUSTRIA MILITAR</v>
          </cell>
        </row>
        <row r="1265">
          <cell r="A1265" t="str">
            <v>INFORMACION TECNICO ESTADISTICA</v>
          </cell>
        </row>
        <row r="1266">
          <cell r="A1266" t="str">
            <v>INSPECCION Y CONTROL DE SOCIEDADES</v>
          </cell>
        </row>
        <row r="1267">
          <cell r="A1267" t="str">
            <v>INST. NAL. DE VIVIENDA DE INTERES SOCIAL Y REF. URBANA</v>
          </cell>
        </row>
        <row r="1268">
          <cell r="A1268" t="str">
            <v>INST. TOLIMENSE DE FORMACION TEC. PROF. DEL ESPINAL</v>
          </cell>
        </row>
        <row r="1269">
          <cell r="A1269" t="str">
            <v>INSTITUTO CARO Y CUERVO</v>
          </cell>
        </row>
        <row r="1270">
          <cell r="A1270" t="str">
            <v>INSTITUTO CASAS FISCALES DEL EJERCITO</v>
          </cell>
        </row>
        <row r="1271">
          <cell r="A1271" t="str">
            <v>INSTITUTO COLOMBIANO AGROPECUARIO</v>
          </cell>
        </row>
        <row r="1272">
          <cell r="A1272" t="str">
            <v>INSTITUTO COLOMBIANO DE ANTROPOLOGÍA E HISTORIA</v>
          </cell>
        </row>
        <row r="1273">
          <cell r="A1273" t="str">
            <v>INSTITUTO COLOMBIANO DE BIENESTAR FAMILIAR</v>
          </cell>
        </row>
        <row r="1274">
          <cell r="A1274" t="str">
            <v>INSTITUTO COLOMBIANO DE COMERCIO EXTERIOR</v>
          </cell>
        </row>
        <row r="1275">
          <cell r="A1275" t="str">
            <v>INSTITUTO COLOMBIANO DE CREDITO EDUCATIVO Y ESTUDIOS TE</v>
          </cell>
        </row>
        <row r="1276">
          <cell r="A1276" t="str">
            <v>INSTITUTO COLOMBIANO DE DESARROLLO RURAL - INCODER</v>
          </cell>
        </row>
        <row r="1277">
          <cell r="A1277" t="str">
            <v>INSTITUTO COLOMBIANO DE ENERGIA ELECTRICA</v>
          </cell>
        </row>
        <row r="1278">
          <cell r="A1278" t="str">
            <v>INSTITUTO COLOMBIANO DE LA JUVENTUD Y EL DEPORTE</v>
          </cell>
        </row>
        <row r="1279">
          <cell r="A1279" t="str">
            <v>INSTITUTO COLOMBIANO DE LA REFORMA AGRARIA - GESTION GENERAL</v>
          </cell>
        </row>
        <row r="1280">
          <cell r="A1280" t="str">
            <v>INSTITUTO COLOMBIANO DE LA REFORMA AGRARIA - INCORA EN LIQUIDACION</v>
          </cell>
        </row>
        <row r="1281">
          <cell r="A1281" t="str">
            <v>INSTITUTO COLOMBIANO DE LA REFORMA AGRARIA - SALUD</v>
          </cell>
        </row>
        <row r="1282">
          <cell r="A1282" t="str">
            <v>INSTITUTO COLOMBIANO PARA DESARROLLO CIENCIA Y TECNOLOG</v>
          </cell>
        </row>
        <row r="1283">
          <cell r="A1283" t="str">
            <v>INSTITUTO COLOMBIANO PARA EL FOMENTO DE LA EDUCACION SU</v>
          </cell>
        </row>
        <row r="1284">
          <cell r="A1284" t="str">
            <v>INSTITUTO DE CIENCIAS NUCLEARES Y ENERGIAS ALTERNATIVAS (INEA)</v>
          </cell>
        </row>
        <row r="1285">
          <cell r="A1285" t="str">
            <v>INSTITUTO DE DESARROLLO DE RECURSOS NATURALES Y RENOVAB</v>
          </cell>
        </row>
        <row r="1286">
          <cell r="A1286" t="str">
            <v>INSTITUTO DE EDUCACION TECNICA PROFESIONAL DE ROLDANILL</v>
          </cell>
        </row>
        <row r="1287">
          <cell r="A1287" t="str">
            <v>INSTITUTO DE HIDROLOGIA, METEOROLOGIA Y ESTUDIOS AMBIENTALES</v>
          </cell>
        </row>
        <row r="1288">
          <cell r="A1288" t="str">
            <v>INSTITUTO DE INVESTIGACIONES EN GEOMINAS, MINERIA QUIMI</v>
          </cell>
        </row>
        <row r="1289">
          <cell r="A1289" t="str">
            <v>INSTITUTO DE INVESTIGACIONES TECNOLOGICAS</v>
          </cell>
        </row>
        <row r="1290">
          <cell r="A1290" t="str">
            <v>INSTITUTO DE MEDICINA LEGAL E INVESTIGACIONES FORENSES</v>
          </cell>
        </row>
        <row r="1291">
          <cell r="A1291" t="str">
            <v>INSTITUTO DE MERCADEO AGROPECUARIO</v>
          </cell>
        </row>
        <row r="1292">
          <cell r="A1292" t="str">
            <v>INSTITUTO DE PLANIFICACION Y PROMOCION DE SOLUCIONES ENERGETICAS</v>
          </cell>
        </row>
        <row r="1293">
          <cell r="A1293" t="str">
            <v>INSTITUTO DE SEGUROS SOCIALES</v>
          </cell>
        </row>
        <row r="1294">
          <cell r="A1294" t="str">
            <v>INSTITUTO GEOGRAFICO AGUSTIN CODAZZI</v>
          </cell>
        </row>
        <row r="1295">
          <cell r="A1295" t="str">
            <v>INSTITUTO NACIONAL DE ADECUACION DE TIERRAS INAT- EN LIQUIDACION</v>
          </cell>
        </row>
        <row r="1296">
          <cell r="A1296" t="str">
            <v>INSTITUTO NACIONAL DE CANCEROLOGIA</v>
          </cell>
        </row>
        <row r="1297">
          <cell r="A1297" t="str">
            <v>INSTITUTO NACIONAL DE CONCESIONES</v>
          </cell>
        </row>
        <row r="1298">
          <cell r="A1298" t="str">
            <v>INSTITUTO NACIONAL DE PESCA Y ACUICULTURA -INPA EN LIQUIDACION</v>
          </cell>
        </row>
        <row r="1299">
          <cell r="A1299" t="str">
            <v>INSTITUTO NACIONAL DE RADIO Y TELEVISION</v>
          </cell>
        </row>
        <row r="1300">
          <cell r="A1300" t="str">
            <v>INSTITUTO NACIONAL DE SALUD</v>
          </cell>
        </row>
        <row r="1301">
          <cell r="A1301" t="str">
            <v>INSTITUTO NACIONAL DE VIAS</v>
          </cell>
        </row>
        <row r="1302">
          <cell r="A1302" t="str">
            <v>INSTITUTO NACIONAL PARA CIEGOS</v>
          </cell>
        </row>
        <row r="1303">
          <cell r="A1303" t="str">
            <v>INSTITUTO NACIONAL PARA LA PREVENCION Y PROBLEMAS DE DISCAPACIDAD</v>
          </cell>
        </row>
        <row r="1304">
          <cell r="A1304" t="str">
            <v>INSTITUTO NACIONAL PARA LA VIGILANCIA DE MEDICAMENTOS Y ALIMENTOS</v>
          </cell>
        </row>
        <row r="1305">
          <cell r="A1305" t="str">
            <v>INSTITUTO NACIONAL PARA SORDOS</v>
          </cell>
        </row>
        <row r="1306">
          <cell r="A1306" t="str">
            <v>INSTITUTO NACIONLA PENITENCIARIO Y CARCELARIO - INPEC</v>
          </cell>
        </row>
        <row r="1307">
          <cell r="A1307" t="str">
            <v>INSTITUTO NAL. FORMACION TECN. PROF. SAN JUAN DEL CESAR</v>
          </cell>
        </row>
        <row r="1308">
          <cell r="A1308" t="str">
            <v>INSTITUTO NAL. FORMACION TECNICA PROFESIONAL CIENAGA</v>
          </cell>
        </row>
        <row r="1309">
          <cell r="A1309" t="str">
            <v>INSTITUTO NAL. FORMACION TECNICA PROFESIONAL SAN ANDRES</v>
          </cell>
        </row>
        <row r="1310">
          <cell r="A1310" t="str">
            <v>INSTITUTO PARA EL DESARROLLO DE LA DEMOCRACIA LUIS CARLOS GALAN SARMIENTO</v>
          </cell>
        </row>
        <row r="1311">
          <cell r="A1311" t="str">
            <v>INSTITUTO SUPERIOR DE EDUCACION RURAL DE PAMPLONA</v>
          </cell>
        </row>
        <row r="1312">
          <cell r="A1312" t="str">
            <v>INSTITUTO TECNICO AGRICOLA DE BUGA</v>
          </cell>
        </row>
        <row r="1313">
          <cell r="A1313" t="str">
            <v>INSTITUTO TECNICO CENTRAL DE BOGOTA</v>
          </cell>
        </row>
        <row r="1314">
          <cell r="A1314" t="str">
            <v>INSTITUTO TECNOLOGICO DEL PUTUMAYO</v>
          </cell>
        </row>
        <row r="1315">
          <cell r="A1315" t="str">
            <v>INSTITUTO TECNOLOGICO PASCUAL BRAVO-MEDELLIN</v>
          </cell>
        </row>
        <row r="1316">
          <cell r="A1316" t="str">
            <v>INSTITUTO TEGNOLOGICO DE SOLEDAD ATLANTICO - ITSA</v>
          </cell>
        </row>
        <row r="1317">
          <cell r="A1317" t="str">
            <v>INSTRUCCION CRIMINAL</v>
          </cell>
        </row>
        <row r="1318">
          <cell r="A1318" t="str">
            <v>INSTRUCCION CRIMINAL-POLICIA JUDICIAL</v>
          </cell>
        </row>
        <row r="1319">
          <cell r="A1319" t="str">
            <v>LICITACIONES Y CONTRATOS - MINTRANS</v>
          </cell>
        </row>
        <row r="1320">
          <cell r="A1320" t="str">
            <v>MINISTERIO DE AGRÍCULTURA Y DESARROLLO RURAL</v>
          </cell>
        </row>
        <row r="1321">
          <cell r="A1321" t="str">
            <v>MINISTERIO DE AMBIENTE, VIVIENDA Y DESARROLLO TERRITORIAL</v>
          </cell>
        </row>
        <row r="1322">
          <cell r="A1322" t="str">
            <v>MINISTERIO DE COMERCIO, INDUSTRIA Y TURISMO</v>
          </cell>
        </row>
        <row r="1323">
          <cell r="A1323" t="str">
            <v>MINISTERIO DE COMUNICACIONES</v>
          </cell>
        </row>
        <row r="1324">
          <cell r="A1324" t="str">
            <v>MINISTERIO DE DEFENSA NACIONAL</v>
          </cell>
        </row>
        <row r="1325">
          <cell r="A1325" t="str">
            <v>MINISTERIO DE EDUCACIÓN NACIONAL</v>
          </cell>
        </row>
        <row r="1326">
          <cell r="A1326" t="str">
            <v>MINISTERIO DE HACIENDA Y CRÉDITO PÚBLICO</v>
          </cell>
        </row>
        <row r="1327">
          <cell r="A1327" t="str">
            <v>MINISTERIO DE LA CULTURA</v>
          </cell>
        </row>
        <row r="1328">
          <cell r="A1328" t="str">
            <v>MINISTERIO DE LA PROTECCIÓN SOCIAL</v>
          </cell>
        </row>
        <row r="1329">
          <cell r="A1329" t="str">
            <v>MINISTERIO DE MINAS Y ENERGÍA</v>
          </cell>
        </row>
        <row r="1330">
          <cell r="A1330" t="str">
            <v>MINISTERIO DE RELACIONES EXTERIORES</v>
          </cell>
        </row>
        <row r="1331">
          <cell r="A1331" t="str">
            <v>MINISTERIO DE TRANSPORTE</v>
          </cell>
        </row>
        <row r="1332">
          <cell r="A1332" t="str">
            <v>MINISTERIO DEL INTERIOR Y DE JUSTICIA</v>
          </cell>
        </row>
        <row r="1333">
          <cell r="A1333" t="str">
            <v>OBRAS HIDRAULICAS Y TRANSPORTE FLUVIAL - MINTRANS</v>
          </cell>
        </row>
        <row r="1334">
          <cell r="A1334" t="str">
            <v>OPERACION ADMINISTRATIVA DE LA FUERZA AEREA COLOMBIANA</v>
          </cell>
        </row>
        <row r="1335">
          <cell r="A1335" t="str">
            <v>OPERACION ADMINISTRATIVA DEL COMANDO GENERAL</v>
          </cell>
        </row>
        <row r="1336">
          <cell r="A1336" t="str">
            <v>OPERACION ADMINISTRATIVA DIRECCION SUPERIOR MINDEFENSA</v>
          </cell>
        </row>
        <row r="1337">
          <cell r="A1337" t="str">
            <v>OPERACION ADMINISTRATIVA UNIVERSIDAD NUEVA GRANADA</v>
          </cell>
        </row>
        <row r="1338">
          <cell r="A1338" t="str">
            <v>ORGANIZACION CAMPESINA</v>
          </cell>
        </row>
        <row r="1339">
          <cell r="A1339" t="str">
            <v>PARTICIPACION IMPUESTO A LAS VENTAS</v>
          </cell>
        </row>
        <row r="1340">
          <cell r="A1340" t="str">
            <v>PENSIONES CAJANAL</v>
          </cell>
        </row>
        <row r="1341">
          <cell r="A1341" t="str">
            <v>PENSIONES CAPRECOM</v>
          </cell>
        </row>
        <row r="1342">
          <cell r="A1342" t="str">
            <v>PENSIONES CAPRESUB</v>
          </cell>
        </row>
        <row r="1343">
          <cell r="A1343" t="str">
            <v>PENSIONES FONPRENOR</v>
          </cell>
        </row>
        <row r="1344">
          <cell r="A1344" t="str">
            <v>PLANTELES EDUCATIVOS - APORTES</v>
          </cell>
        </row>
        <row r="1345">
          <cell r="A1345" t="str">
            <v>PLANTELES NACIONALES</v>
          </cell>
        </row>
        <row r="1346">
          <cell r="A1346" t="str">
            <v>POLICIA NACIONAL</v>
          </cell>
        </row>
        <row r="1347">
          <cell r="A1347" t="str">
            <v>POLICIA NACIONAL SALUD</v>
          </cell>
        </row>
        <row r="1348">
          <cell r="A1348" t="str">
            <v>PROCESAMIENTO DE INFORMACION</v>
          </cell>
        </row>
        <row r="1349">
          <cell r="A1349" t="str">
            <v>PROMOTORA DE VACACIONES Y RECREACION SOCIAL</v>
          </cell>
        </row>
        <row r="1350">
          <cell r="A1350" t="str">
            <v>RED DE SOLIDARIDAD</v>
          </cell>
        </row>
        <row r="1351">
          <cell r="A1351" t="str">
            <v>REGISTRADURIA NACIONAL DEL ESTADO CIVIL-ELECCIONES</v>
          </cell>
        </row>
        <row r="1352">
          <cell r="A1352" t="str">
            <v>REGISTRADURIA NACIONAL DEL ESTADO CIVIL-IDENTIFICACION</v>
          </cell>
        </row>
        <row r="1353">
          <cell r="A1353" t="str">
            <v>RELACIONES INDUSTRIALES - MINTRANS</v>
          </cell>
        </row>
        <row r="1354">
          <cell r="A1354" t="str">
            <v>RESIDENCIAS FEMENINAS DEL MINISTERIO DE EDUCACION</v>
          </cell>
        </row>
        <row r="1355">
          <cell r="A1355" t="str">
            <v>SALUD CAJANAL</v>
          </cell>
        </row>
        <row r="1356">
          <cell r="A1356" t="str">
            <v>SALUD CAPRECOM</v>
          </cell>
        </row>
        <row r="1357">
          <cell r="A1357" t="str">
            <v>SALUD CAPRESUB</v>
          </cell>
        </row>
        <row r="1358">
          <cell r="A1358" t="str">
            <v>SANATORIO DE AGUA DE DIOS</v>
          </cell>
        </row>
        <row r="1359">
          <cell r="A1359" t="str">
            <v>SANATORIO DE CONTRATACION</v>
          </cell>
        </row>
        <row r="1360">
          <cell r="A1360" t="str">
            <v>SANIDAD Y ASISTENCIA SOCIAL</v>
          </cell>
        </row>
        <row r="1361">
          <cell r="A1361" t="str">
            <v>SENADO DE LA REPUBLICA</v>
          </cell>
        </row>
        <row r="1362">
          <cell r="A1362" t="str">
            <v>SERVICIO DE AERONAVEGACION A TERRITORIOS NACIONALES</v>
          </cell>
        </row>
        <row r="1363">
          <cell r="A1363" t="str">
            <v>SERVICIO DE LA DEUDA EXTERNA</v>
          </cell>
        </row>
        <row r="1364">
          <cell r="A1364" t="str">
            <v>SERVICIO DE LA DEUDA INTERNA</v>
          </cell>
        </row>
        <row r="1365">
          <cell r="A1365" t="str">
            <v>SERVICIO DE NAVEGACION ARMADA REPUBLICA DE COLOMBIA</v>
          </cell>
        </row>
        <row r="1366">
          <cell r="A1366" t="str">
            <v>SERVICIO EXTERIOR Y CUOTAS INTERNACIONALES</v>
          </cell>
        </row>
        <row r="1367">
          <cell r="A1367" t="str">
            <v>SERVICIO NACIONAL DE APRENDIZAJE</v>
          </cell>
        </row>
        <row r="1368">
          <cell r="A1368" t="str">
            <v>SERVICIOS ADMINISTRATIVOS</v>
          </cell>
        </row>
        <row r="1369">
          <cell r="A1369" t="str">
            <v>SERVICIOS POLICIALES</v>
          </cell>
        </row>
        <row r="1370">
          <cell r="A1370" t="str">
            <v>SERVICIOS SECCIONALES DE SALUD</v>
          </cell>
        </row>
        <row r="1371">
          <cell r="A1371" t="str">
            <v>SOCIEDAD CARBONES DE COLOMBIA</v>
          </cell>
        </row>
        <row r="1372">
          <cell r="A1372" t="str">
            <v>SOCIEDAD FINANCIERA DE DESARROLLO TERRITORIAL S.A. - FINDETER</v>
          </cell>
        </row>
        <row r="1373">
          <cell r="A1373" t="str">
            <v>SUPERINTENDENCIA BANCARIA</v>
          </cell>
        </row>
        <row r="1374">
          <cell r="A1374" t="str">
            <v>SUPERINTENDENCIA DE INDUSTRIA Y COMERCIO</v>
          </cell>
        </row>
        <row r="1375">
          <cell r="A1375" t="str">
            <v>SUPERINTENDENCIA DE LA ECONOMIA SOLIDARIA</v>
          </cell>
        </row>
        <row r="1376">
          <cell r="A1376" t="str">
            <v>SUPERINTENDENCIA DE NOTARIADO Y REGISTRO</v>
          </cell>
        </row>
        <row r="1377">
          <cell r="A1377" t="str">
            <v>SUPERINTENDENCIA DE PUERTOS Y TRANSPORTE, SUPERTRANSPORTE</v>
          </cell>
        </row>
        <row r="1378">
          <cell r="A1378" t="str">
            <v>SUPERINTENDENCIA DE PUERTOS Y TRANSPORTE, SUPERTRANSPORTE</v>
          </cell>
        </row>
        <row r="1379">
          <cell r="A1379" t="str">
            <v>SUPERINTENDENCIA DE SERVICIOS PUBLICOS DOMICILIARIOS</v>
          </cell>
        </row>
        <row r="1380">
          <cell r="A1380" t="str">
            <v>SUPERINTENDENCIA DE SUBSIDIO FAMILIAR</v>
          </cell>
        </row>
        <row r="1381">
          <cell r="A1381" t="str">
            <v>SUPERINTENDENCIA DE VIGILANCIA Y SEGURIDAD PRIVADA</v>
          </cell>
        </row>
        <row r="1382">
          <cell r="A1382" t="str">
            <v>SUPERINTENDENCIA NACIONAL DE SALUD</v>
          </cell>
        </row>
        <row r="1383">
          <cell r="A1383" t="str">
            <v>SUPERINTENDENCIA NACIONAL DE VALORES</v>
          </cell>
        </row>
        <row r="1384">
          <cell r="A1384" t="str">
            <v>TESORERIA GENERAL DE LA REPUBLICA</v>
          </cell>
        </row>
        <row r="1385">
          <cell r="A1385" t="str">
            <v>TRIBUNAL NACIONAL Y JUECES REGIONALES</v>
          </cell>
        </row>
        <row r="1386">
          <cell r="A1386" t="str">
            <v>UINIDAD DE PLANEACION MINERO-ENERGETICA</v>
          </cell>
        </row>
        <row r="1387">
          <cell r="A1387" t="str">
            <v>UINIDAD DE PLANEACION MINERO-ENERGETICA</v>
          </cell>
        </row>
        <row r="1388">
          <cell r="A1388" t="str">
            <v>UNIDAD ADMINISTRATIVA DE SISTEMA ESPECIAL DE PARQUES NACIONALES NATURALES</v>
          </cell>
        </row>
        <row r="1389">
          <cell r="A1389" t="str">
            <v>UNIDAD ADMINISTRATIVA ESPECIAL - CONTADURIA GENERAL DE LA NACION</v>
          </cell>
        </row>
        <row r="1390">
          <cell r="A1390" t="str">
            <v>UNIDAD ADMINISTRATIVA ESPECIAL COMISION DE REGULACION DE TELECOMUNICACIONES</v>
          </cell>
        </row>
        <row r="1391">
          <cell r="A1391" t="str">
            <v>UNIDAD ADMINISTRATIVA ESPECIAL DE DESARROLLO TERRITORIAL</v>
          </cell>
        </row>
        <row r="1392">
          <cell r="A1392" t="str">
            <v>UNIDAD ADMINISTRATIVA ESPECIAL DEL SISTEMA DE PARQUES NACIONALES NATURALES</v>
          </cell>
        </row>
        <row r="1393">
          <cell r="A1393" t="str">
            <v>UNIDAD ADMINISTRATIVA ESPECIAL LIQUIDADORA DE ASUNTOS DEL INSTITUTO DE CREDITO TERRITORIAL</v>
          </cell>
        </row>
        <row r="1394">
          <cell r="A1394" t="str">
            <v>UNIDAD ADMINSTRATIVA ESPECIAL - COMISION REGULADORA DE AGUA POTABLE Y SANEAMIENTO BASICO</v>
          </cell>
        </row>
        <row r="1395">
          <cell r="A1395" t="str">
            <v>UNIDAD ADMINSTRATIVA ESPECIAL - DIRECCION DE IMPUESTOS Y ADUANAS NACIONALES</v>
          </cell>
        </row>
        <row r="1396">
          <cell r="A1396" t="str">
            <v>UNIDAD ADMINSTRATIVA ESPECIAL DE AERONAUTICA CIVIL</v>
          </cell>
        </row>
        <row r="1397">
          <cell r="A1397" t="str">
            <v>UNIDAD PARA LA ATENCION DE ASUNTOS INDIGENAS</v>
          </cell>
        </row>
        <row r="1398">
          <cell r="A1398" t="str">
            <v>UNIDAD UNIVERSITARIA DEL SUR DE BOGOTA</v>
          </cell>
        </row>
        <row r="1399">
          <cell r="A1399" t="str">
            <v>UNIVERSIDAD DE CALDAS</v>
          </cell>
        </row>
        <row r="1400">
          <cell r="A1400" t="str">
            <v>UNIVERSIDAD DE CORDOBA</v>
          </cell>
        </row>
        <row r="1401">
          <cell r="A1401" t="str">
            <v>UNIVERSIDAD DE LA AMAZONIA</v>
          </cell>
        </row>
        <row r="1402">
          <cell r="A1402" t="str">
            <v>UNIVERSIDAD DE LOS LLANOS</v>
          </cell>
        </row>
        <row r="1403">
          <cell r="A1403" t="str">
            <v>UNIVERSIDAD DEL CAUCA</v>
          </cell>
        </row>
        <row r="1404">
          <cell r="A1404" t="str">
            <v>UNIVERSIDAD DEL PACIFICO</v>
          </cell>
        </row>
        <row r="1405">
          <cell r="A1405" t="str">
            <v>UNIVERSIDAD MILITAR NUEVA GRANADA</v>
          </cell>
        </row>
        <row r="1406">
          <cell r="A1406" t="str">
            <v>UNIVERSIDAD NACIONAL DE COLOMBIA</v>
          </cell>
        </row>
        <row r="1407">
          <cell r="A1407" t="str">
            <v>UNIVERSIDAD NACIONAL Y A DISTANCIA - UNAD</v>
          </cell>
        </row>
        <row r="1408">
          <cell r="A1408" t="str">
            <v>UNIVERSIDAD PEDAGOGICA NACIONAL DE BOGOTA</v>
          </cell>
        </row>
        <row r="1409">
          <cell r="A1409" t="str">
            <v>UNIVERSIDAD PEDAGOGICA Y TECNOLOGICA DE COLOMBIA TUNJA</v>
          </cell>
        </row>
        <row r="1410">
          <cell r="A1410" t="str">
            <v>UNIVERSIDAD POPULAR DEL CESAR</v>
          </cell>
        </row>
        <row r="1411">
          <cell r="A1411" t="str">
            <v>UNIVERSIDAD SURCOLOMBIANA DE NEIVA</v>
          </cell>
        </row>
        <row r="1412">
          <cell r="A1412" t="str">
            <v>UNIVERSIDAD TECNOLOGICA DE PEREIRA</v>
          </cell>
        </row>
        <row r="1413">
          <cell r="A1413" t="str">
            <v>UNIVERSIDAD TECNOLOGICA DEL CHOCO - DIEGO LUIS CORDOBA</v>
          </cell>
        </row>
        <row r="1414">
          <cell r="A1414" t="str">
            <v>ZONAS Y ADMINISTRACION DE AEROPUERTOS</v>
          </cell>
        </row>
      </sheetData>
      <sheetData sheetId="28" refreshError="1"/>
      <sheetData sheetId="29" refreshError="1"/>
      <sheetData sheetId="30" refreshError="1"/>
      <sheetData sheetId="31" refreshError="1"/>
      <sheetData sheetId="32" refreshError="1">
        <row r="2">
          <cell r="G2" t="str">
            <v>CM-Cabecera</v>
          </cell>
          <cell r="S2" t="str">
            <v>Si</v>
          </cell>
          <cell r="T2" t="str">
            <v>Plan de Desarrollo</v>
          </cell>
          <cell r="U2" t="str">
            <v>Obra Física</v>
          </cell>
          <cell r="X2" t="str">
            <v>Edificaciones</v>
          </cell>
          <cell r="AA2" t="str">
            <v>Método de la Linea Recta</v>
          </cell>
          <cell r="AE2" t="str">
            <v>Alta</v>
          </cell>
          <cell r="AG2" t="str">
            <v>Bien o Servicio</v>
          </cell>
          <cell r="AH2" t="str">
            <v>Beneficios Ambientales</v>
          </cell>
        </row>
        <row r="3">
          <cell r="G3" t="str">
            <v>CD-Corregimiento</v>
          </cell>
          <cell r="S3" t="str">
            <v>No</v>
          </cell>
          <cell r="T3" t="str">
            <v>Plan de Ordenamiento Territorial,POT</v>
          </cell>
          <cell r="U3" t="str">
            <v>Adquisición de Bienes y Servicios</v>
          </cell>
          <cell r="X3" t="str">
            <v>Embalses, represas y canales-Obras Civiles</v>
          </cell>
          <cell r="AA3" t="str">
            <v>Suma de los Dígitos de los Años</v>
          </cell>
          <cell r="AE3" t="str">
            <v>Media</v>
          </cell>
          <cell r="AG3" t="str">
            <v>Desperdicios</v>
          </cell>
          <cell r="AH3" t="str">
            <v>Otros Beneficios</v>
          </cell>
        </row>
        <row r="4">
          <cell r="G4" t="str">
            <v>C-Corregimiento</v>
          </cell>
          <cell r="T4" t="str">
            <v>Régimen Tributario, Tasas</v>
          </cell>
          <cell r="U4" t="str">
            <v>Costos Complementarios</v>
          </cell>
          <cell r="X4" t="str">
            <v>Embalses, represas y canales-Obras Control</v>
          </cell>
          <cell r="AA4" t="str">
            <v>Número de Unidades de Producción u Horas de Trabajo</v>
          </cell>
          <cell r="AE4" t="str">
            <v>Baja</v>
          </cell>
          <cell r="AG4" t="str">
            <v>Otros</v>
          </cell>
        </row>
        <row r="5">
          <cell r="G5" t="str">
            <v>IP-Inspección de Policía</v>
          </cell>
          <cell r="T5" t="str">
            <v>Tasas Retributivas Ambientales</v>
          </cell>
          <cell r="U5" t="str">
            <v>Apoyo Institucional</v>
          </cell>
          <cell r="X5" t="str">
            <v>Equipo y accesorios de generación, transmisión, distribución, producción, conducción, tratamiento, etc</v>
          </cell>
        </row>
        <row r="6">
          <cell r="G6" t="str">
            <v>IPM-Inspección de Policía Municipal</v>
          </cell>
          <cell r="T6" t="str">
            <v>Tasas dentro del Régimen Tributario</v>
          </cell>
          <cell r="U6" t="str">
            <v>Control Ambiental</v>
          </cell>
          <cell r="X6" t="str">
            <v>Torres, postes y accesorios</v>
          </cell>
        </row>
        <row r="7">
          <cell r="G7" t="str">
            <v>IPD-Inspección de Policía Departamental</v>
          </cell>
          <cell r="T7" t="str">
            <v>Legislación Laboral (salarios, prestaciones, contrataciones, etc)</v>
          </cell>
          <cell r="U7" t="str">
            <v>Ingeniería y Administración</v>
          </cell>
          <cell r="X7" t="str">
            <v>Redes, líneas y cables aéreos y sus accesorios</v>
          </cell>
        </row>
        <row r="8">
          <cell r="G8" t="str">
            <v>CAS-Caserío</v>
          </cell>
          <cell r="T8" t="str">
            <v>Leyes, Decretos, Ordenanzas, Acuerdos, Resoluciones</v>
          </cell>
          <cell r="U8" t="str">
            <v>Imprevistos</v>
          </cell>
          <cell r="X8" t="str">
            <v>Redes, líneas y cables subterraneos y sus accesorios</v>
          </cell>
        </row>
        <row r="9">
          <cell r="T9" t="str">
            <v>Licencias (Exploración, construcción, demolición, etc)</v>
          </cell>
          <cell r="U9" t="str">
            <v>Otros</v>
          </cell>
          <cell r="X9" t="str">
            <v>Plantas y ductos</v>
          </cell>
        </row>
        <row r="10">
          <cell r="T10" t="str">
            <v>Contratos de áreas aporte</v>
          </cell>
          <cell r="X10" t="str">
            <v>Maquinaria y equipo</v>
          </cell>
        </row>
        <row r="11">
          <cell r="B11" t="str">
            <v>Internacional</v>
          </cell>
          <cell r="T11" t="str">
            <v>Contratos de Concesión</v>
          </cell>
          <cell r="X11" t="str">
            <v>Barcos, trenes, aviones y maquinaria</v>
          </cell>
        </row>
        <row r="12">
          <cell r="B12" t="str">
            <v>Costa Atlántica</v>
          </cell>
          <cell r="T12" t="str">
            <v>Otras Normas</v>
          </cell>
          <cell r="X12" t="str">
            <v>Equipo médico y científico</v>
          </cell>
        </row>
        <row r="13">
          <cell r="B13" t="str">
            <v>Occidente</v>
          </cell>
          <cell r="X13" t="str">
            <v>Muebles, enseres y equipo de Oficina</v>
          </cell>
        </row>
        <row r="14">
          <cell r="B14" t="str">
            <v>Centro Oriente</v>
          </cell>
          <cell r="X14" t="str">
            <v>Equipo de comunicación y accesorios</v>
          </cell>
        </row>
        <row r="15">
          <cell r="B15" t="str">
            <v>Orinoquía</v>
          </cell>
          <cell r="X15" t="str">
            <v>Equipo de transporte, tracción y elevación</v>
          </cell>
        </row>
        <row r="16">
          <cell r="B16" t="str">
            <v>Amazonía</v>
          </cell>
          <cell r="X16" t="str">
            <v>Equipo de comedor, cocina, despensa y hotelería</v>
          </cell>
        </row>
        <row r="17">
          <cell r="B17" t="str">
            <v>Bogotá</v>
          </cell>
          <cell r="X17" t="str">
            <v>Equipo de Computación y Accesorios</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B2" t="str">
            <v>Construcción de Infraestructura propia del sector</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L2" t="str">
            <v>Ministerios</v>
          </cell>
          <cell r="M2" t="str">
            <v>Todos</v>
          </cell>
        </row>
        <row r="3">
          <cell r="B3" t="str">
            <v>Nacional</v>
          </cell>
          <cell r="L3" t="str">
            <v>Departamentos Administrativos</v>
          </cell>
          <cell r="M3" t="str">
            <v>Ministerio de Agrícultura y Desarrollo Rural</v>
          </cell>
        </row>
        <row r="4">
          <cell r="B4" t="str">
            <v>Costa Atlántica</v>
          </cell>
          <cell r="L4" t="str">
            <v>Entidades de Control</v>
          </cell>
          <cell r="M4" t="str">
            <v>Ministerio de Ambiente, Vivienda y Desarrollo Territorial</v>
          </cell>
        </row>
        <row r="5">
          <cell r="B5" t="str">
            <v>Occidente</v>
          </cell>
          <cell r="L5" t="str">
            <v>Departamentos</v>
          </cell>
          <cell r="M5" t="str">
            <v>Ministerio de Comercio, Industria y Turismo</v>
          </cell>
        </row>
        <row r="6">
          <cell r="B6" t="str">
            <v>Centro Oriente</v>
          </cell>
          <cell r="L6" t="str">
            <v>Distritos</v>
          </cell>
          <cell r="M6" t="str">
            <v>Ministerio de Comunicaciones</v>
          </cell>
        </row>
        <row r="7">
          <cell r="B7" t="str">
            <v>Orinoquía</v>
          </cell>
          <cell r="L7" t="str">
            <v>Áreas Metropolitanas</v>
          </cell>
          <cell r="M7" t="str">
            <v>Ministerio de Defensa Nacional</v>
          </cell>
        </row>
        <row r="8">
          <cell r="B8" t="str">
            <v>Amazonía</v>
          </cell>
          <cell r="L8" t="str">
            <v>Municipios</v>
          </cell>
          <cell r="M8" t="str">
            <v>Ministerio de Educación Nacional</v>
          </cell>
        </row>
        <row r="9">
          <cell r="B9" t="str">
            <v>Bogotá</v>
          </cell>
          <cell r="L9" t="str">
            <v>Entidades Descentralizadas</v>
          </cell>
          <cell r="M9" t="str">
            <v>Ministerio de Hacienda y Crédito Público</v>
          </cell>
        </row>
        <row r="10">
          <cell r="L10" t="str">
            <v>Entidades Internacionales</v>
          </cell>
          <cell r="M10" t="str">
            <v>Ministerio de La Cultura</v>
          </cell>
        </row>
        <row r="11">
          <cell r="L11" t="str">
            <v>Otras</v>
          </cell>
          <cell r="M11" t="str">
            <v>Ministerio de La Protección Social</v>
          </cell>
        </row>
        <row r="12">
          <cell r="M12" t="str">
            <v>Ministerio de Minas y Energía</v>
          </cell>
        </row>
        <row r="13">
          <cell r="M13" t="str">
            <v>Ministerio de Relaciones Exteriores</v>
          </cell>
        </row>
        <row r="14">
          <cell r="M14" t="str">
            <v>Ministerio de Transporte</v>
          </cell>
        </row>
        <row r="15">
          <cell r="M15" t="str">
            <v>Ministerio del Interior y de Justicia</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PTO 076-2007 B"/>
      <sheetName val="CRONOGRAMA"/>
      <sheetName val="Gráfico1"/>
    </sheetNames>
    <sheetDataSet>
      <sheetData sheetId="0">
        <row r="5">
          <cell r="J5">
            <v>0.185</v>
          </cell>
        </row>
        <row r="8">
          <cell r="J8">
            <v>0.08</v>
          </cell>
        </row>
      </sheetData>
      <sheetData sheetId="1" refreshError="1"/>
      <sheetData sheetId="2"/>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__aaInformación_GRUPO_4\A_MI3"/>
      <sheetName val="ACTA_DE_MODIFICACION__(2)3"/>
      <sheetName val="aCCIDENTES_DE_1995_-_1996_xls10"/>
      <sheetName val="Datos_Básicos2"/>
      <sheetName val="SUB_APU2"/>
      <sheetName val="Formulario_N°_4"/>
      <sheetName val="precios-básicos2002"/>
      <sheetName val="APU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Users\Administrador\Desktop\AM"/>
      <sheetName val="\\Ing-her"/>
      <sheetName val="\Users\cmeza\Documents\INVIAS\D"/>
      <sheetName val="\Documents_and_Settings\jviteri"/>
      <sheetName val="\\Sistemas_serv1\xx\Documents_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PR26+290"/>
      <sheetName val="PR26+580-592"/>
      <sheetName val="PR26+844-850"/>
      <sheetName val="PR26+850-856"/>
      <sheetName val="PR26+856-862"/>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Documents and Settings\jviteri"/>
      <sheetName val="\\Sistemas_serv1\xx\Documents a"/>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refreshError="1"/>
      <sheetData sheetId="54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G\I\MANTENIMIENTO RUTA 1001_MA"/>
      <sheetName val="\D\MANTENIMIENTO RUTA 1001_MARZ"/>
      <sheetName val="\G\D\MANTENIMIENTO RUTA 1001_MA"/>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2"/>
      <sheetName val="[a  aaInformación]__cceficien_3"/>
      <sheetName val="[a  aaInformación]//cceficiente"/>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M.O."/>
      <sheetName val="precios-básicos2002"/>
      <sheetName val="ITEMS"/>
      <sheetName val="[a  aaInformación]__cceficien_9"/>
      <sheetName val="[a  aaInformación]__cceficien_7"/>
      <sheetName val="[a  aaInformación]__cceficien_8"/>
      <sheetName val="[a  aaInformación]__cceficie_10"/>
      <sheetName val="[a  aaInformación]__cceficie_11"/>
      <sheetName val="Emboquillar"/>
      <sheetName val="Acometidacobrerígido"/>
      <sheetName val="Acometidatoma"/>
      <sheetName val="Acometidahasta1&quo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NALISIS"/>
      <sheetName val="PPTO 076-2007 A"/>
      <sheetName val="CRONOGRAMA"/>
      <sheetName val="PPTO 076-2007 B"/>
      <sheetName val="Gráfico1"/>
      <sheetName val="ALCANTARILLA"/>
    </sheetNames>
    <sheetDataSet>
      <sheetData sheetId="0"/>
      <sheetData sheetId="1"/>
      <sheetData sheetId="2"/>
      <sheetData sheetId="3"/>
      <sheetData sheetId="4"/>
      <sheetData sheetId="5" refreshError="1"/>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s>
    <sheetDataSet>
      <sheetData sheetId="0"/>
      <sheetData sheetId="1">
        <row r="55">
          <cell r="D55" t="str">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C_SF_GAVIONES"/>
      <sheetName val="A__P__U_"/>
      <sheetName val="Análisis_de_precios"/>
      <sheetName val="ANEXO_7"/>
      <sheetName val="Mat"/>
      <sheetName val="Equi"/>
      <sheetName val="Otros"/>
      <sheetName val="AiuApoSaraBrut2000.xl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MC_SF_GAVIONES"/>
      <sheetName val="ANEXO_7"/>
      <sheetName val="A__P__U_"/>
      <sheetName val="Análisis_de_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cripcion"/>
      <sheetName val="criterio"/>
      <sheetName val="Hoja1"/>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C38" t="str">
            <v>INGENIERO AUXILIAR</v>
          </cell>
        </row>
        <row r="39">
          <cell r="C39" t="str">
            <v>INGENIERO RESIDENTE</v>
          </cell>
        </row>
        <row r="40">
          <cell r="C40" t="str">
            <v>INGENIERO AUXILIAR DE CALIDAD</v>
          </cell>
        </row>
        <row r="41">
          <cell r="C41" t="str">
            <v>AUXILIAR DE INGENIERIA</v>
          </cell>
        </row>
        <row r="42">
          <cell r="C42" t="str">
            <v>GEOREFERENCIADOR</v>
          </cell>
        </row>
        <row r="43">
          <cell r="C43" t="str">
            <v>INGENIERO AUXILIAR</v>
          </cell>
        </row>
        <row r="44">
          <cell r="C44" t="str">
            <v>COORDINADOR TÉCNICO</v>
          </cell>
        </row>
        <row r="45">
          <cell r="C45" t="str">
            <v>ESPECIALISTA EN TRÁNSITO</v>
          </cell>
        </row>
        <row r="46">
          <cell r="C46" t="str">
            <v>ESTUDIANTE</v>
          </cell>
        </row>
        <row r="47">
          <cell r="C47" t="str">
            <v>INGENIERO DE CALIDAD</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PU_PART2"/>
      <sheetName val="A__P__U_2"/>
      <sheetName val="Análisis_de_precios"/>
      <sheetName val="Analisis_de_Precios_Unitarios_2"/>
      <sheetName val="ESTADO_RED"/>
      <sheetName val="GENERALIDADES_"/>
      <sheetName val="A__P__U_3"/>
      <sheetName val="Anexo_No__5"/>
      <sheetName val="ESTADO_VÍA-CRIT_TECNICO"/>
      <sheetName val="PRESUPUESTO"/>
      <sheetName val="MANO"/>
      <sheetName val="EQUIPO"/>
      <sheetName val="MATERIAL"/>
      <sheetName val="TRANSPORTE"/>
      <sheetName val="BASES"/>
      <sheetName val="Aerocivil_-_Cantidades_"/>
      <sheetName val="Aerocivil_Acta"/>
      <sheetName val="Aerocivil_IVA"/>
      <sheetName val="101_Loc_Y_Repl"/>
      <sheetName val="CRONOGRAMA_AMBIENTAL"/>
      <sheetName val="DATA"/>
      <sheetName val="COSTOS_INDIRECTOS"/>
      <sheetName val="M&amp;E_"/>
      <sheetName val="UTILIDAD_ESPERADA"/>
      <sheetName val="SOLICITUDES_DE_PERSONAL"/>
      <sheetName val="PLAN_DE_INVERSIÓN_ANTICIPO"/>
      <sheetName val="DL"/>
      <sheetName val="2)"/>
      <sheetName val="3)_PRESUPUESTO"/>
      <sheetName val="PRIMARIO_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_P-INVERSIONES"/>
      <sheetName val="6)_FLUJO_DE_CAJA"/>
      <sheetName val="7)_INST_PROV"/>
      <sheetName val="Civil_work"/>
      <sheetName val="Aerocivil - Cantidades "/>
      <sheetName val="Aerocivil Acta"/>
      <sheetName val="Aerocivil IVA"/>
      <sheetName val="101 Loc Y Repl"/>
      <sheetName val="CRONOGRAMA AMBIENTAL"/>
      <sheetName val="COSTOS INDIRECTOS"/>
      <sheetName val="M&amp;E "/>
      <sheetName val="UTILIDAD ESPERADA"/>
      <sheetName val="SOLICITUDES DE PERSONAL"/>
      <sheetName val="PLAN DE INVERSIÓN ANTICIPO"/>
      <sheetName val="3) PRESUPUESTO"/>
      <sheetName val="PRIMARIO APUS"/>
      <sheetName val="5) P-INVERSIONES"/>
      <sheetName val="6) FLUJO DE CAJA"/>
      <sheetName val="7) INST PROV"/>
      <sheetName val="FLUJOS"/>
      <sheetName val="Civil work"/>
      <sheetName val="LISTADO APU"/>
      <sheetName val="\\Pc1\E\AMV-3005-2005\ADMON GRU"/>
      <sheetName val="PRESUPUESTO "/>
      <sheetName val="Cuadrillas"/>
      <sheetName val="Equ"/>
      <sheetName val="Trans"/>
      <sheetName val="Mat"/>
      <sheetName val="Salari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T1" t="str">
            <v>Obligatorio</v>
          </cell>
        </row>
        <row r="2">
          <cell r="T2" t="str">
            <v>Opcional</v>
          </cell>
        </row>
      </sheetData>
      <sheetData sheetId="5"/>
      <sheetData sheetId="6">
        <row r="2">
          <cell r="B2" t="str">
            <v>Investigación básica</v>
          </cell>
        </row>
        <row r="3">
          <cell r="B3" t="str">
            <v>Investigación aplicada</v>
          </cell>
        </row>
        <row r="4">
          <cell r="B4" t="str">
            <v>Desarrollo experimental</v>
          </cell>
        </row>
        <row r="5">
          <cell r="B5" t="str">
            <v>Formación de doctorado</v>
          </cell>
        </row>
        <row r="6">
          <cell r="B6" t="str">
            <v>Formación de maestría</v>
          </cell>
        </row>
        <row r="7">
          <cell r="B7" t="str">
            <v>Formación de especialización</v>
          </cell>
        </row>
        <row r="8">
          <cell r="B8" t="str">
            <v>Formación permanente y organizada de científicos e ingenieros</v>
          </cell>
        </row>
        <row r="9">
          <cell r="B9" t="str">
            <v>Formación tecnológica y técnica</v>
          </cell>
        </row>
        <row r="10">
          <cell r="B10" t="str">
            <v>Actividades de ciencia y tecnología en bibliotecas</v>
          </cell>
        </row>
        <row r="11">
          <cell r="B11" t="str">
            <v>Actividades de ciencia y tecnología en museos</v>
          </cell>
        </row>
        <row r="12">
          <cell r="B12" t="str">
            <v>Publicaciones de ciencia y tecnología</v>
          </cell>
        </row>
        <row r="13">
          <cell r="B13" t="str">
            <v>Recolección sistemática de datos sobre fenómenos, parámetros y recursos naturales</v>
          </cell>
        </row>
        <row r="14">
          <cell r="B14" t="str">
            <v>Prospección, localización y determinación de recursos naturales (petroleros, mineros, hidrológicos, etc)</v>
          </cell>
        </row>
        <row r="15">
          <cell r="B15" t="str">
            <v>Recolección sistemática de datos sobre fenómenos sociales, económicos y humanos</v>
          </cell>
        </row>
        <row r="16">
          <cell r="B16" t="str">
            <v>Ensayos, normalización, metrología y control de calidad</v>
          </cell>
        </row>
        <row r="17">
          <cell r="B17" t="str">
            <v>Servicios de asesoría, consultoría y asistencia técnica</v>
          </cell>
        </row>
        <row r="18">
          <cell r="B18" t="str">
            <v>Actividades de registro, estudio y otorgamiento de patentes y licencias a cargo de organismos públicos</v>
          </cell>
        </row>
        <row r="19">
          <cell r="B19" t="str">
            <v>Desarrollo o adquisición de sistemas de información, software o tecnologías de comunicación</v>
          </cell>
        </row>
        <row r="20">
          <cell r="B20" t="str">
            <v>Innovación de productos</v>
          </cell>
        </row>
        <row r="21">
          <cell r="B21" t="str">
            <v>Innovación de procesos</v>
          </cell>
        </row>
        <row r="22">
          <cell r="B22" t="str">
            <v>Innovación organizacional.</v>
          </cell>
        </row>
        <row r="23">
          <cell r="B23" t="str">
            <v>Innovación en comercialización</v>
          </cell>
        </row>
        <row r="24">
          <cell r="B24" t="str">
            <v>Diseño de maquinaria nueva, ingeniería industrial y puesta en marcha de producción</v>
          </cell>
        </row>
        <row r="25">
          <cell r="B25" t="str">
            <v>Adquisición de maquinaria y equipos de desempeño tecnológico (incluso software integrado)</v>
          </cell>
        </row>
        <row r="26">
          <cell r="B26" t="str">
            <v>Adquisición de tecnología externa en forma de patentes, inventos no patentados, licencias, divulgaciones del know how, diseños, marcas de fabrica, patrones y servicios de computación</v>
          </cell>
        </row>
        <row r="27">
          <cell r="B27" t="str">
            <v>El proyecto no realizará ninguna actividad de ciencia y tecnología o innovación</v>
          </cell>
        </row>
      </sheetData>
      <sheetData sheetId="7">
        <row r="2">
          <cell r="B2" t="str">
            <v>Plazas laborales directas</v>
          </cell>
        </row>
        <row r="3">
          <cell r="B3" t="str">
            <v>Plazas laborales indirectas</v>
          </cell>
        </row>
        <row r="4">
          <cell r="B4" t="str">
            <v>Plazas laborales formales</v>
          </cell>
        </row>
        <row r="5">
          <cell r="B5" t="str">
            <v>Plazas laborales no formales</v>
          </cell>
        </row>
        <row r="6">
          <cell r="B6" t="str">
            <v>Plazas laborales de mano de obra calificada</v>
          </cell>
        </row>
        <row r="7">
          <cell r="B7" t="str">
            <v>Plazas laborales de mano de obra no calificada</v>
          </cell>
        </row>
        <row r="8">
          <cell r="B8" t="str">
            <v>Plazas laborales de mano de obra nacional</v>
          </cell>
        </row>
        <row r="9">
          <cell r="B9" t="str">
            <v>Plazas laborales de mano de obra extranjera</v>
          </cell>
        </row>
        <row r="10">
          <cell r="B10" t="str">
            <v>Generación de poder adquisitivo</v>
          </cell>
        </row>
        <row r="11">
          <cell r="B11" t="str">
            <v>Variación del costo de generación plaza de empleo</v>
          </cell>
        </row>
        <row r="12">
          <cell r="B12" t="str">
            <v>Variación en la generación de poder adquisitivo</v>
          </cell>
        </row>
        <row r="14">
          <cell r="B14" t="str">
            <v>Impacto laboral del sector</v>
          </cell>
        </row>
        <row r="15">
          <cell r="B15" t="str">
            <v>Gestión del impacto laboral del sector</v>
          </cell>
        </row>
      </sheetData>
      <sheetData sheetId="8"/>
      <sheetData sheetId="9">
        <row r="1">
          <cell r="A1" t="str">
            <v>ampere</v>
          </cell>
        </row>
        <row r="2">
          <cell r="A2" t="str">
            <v>ampere sobre metro</v>
          </cell>
        </row>
        <row r="3">
          <cell r="A3" t="str">
            <v>bytes sobre segundo</v>
          </cell>
        </row>
        <row r="4">
          <cell r="A4" t="str">
            <v>candela</v>
          </cell>
        </row>
        <row r="5">
          <cell r="A5" t="str">
            <v>candela sobre metro cuadrado</v>
          </cell>
        </row>
        <row r="6">
          <cell r="A6" t="str">
            <v>coulomb</v>
          </cell>
        </row>
        <row r="7">
          <cell r="A7" t="str">
            <v>día</v>
          </cell>
        </row>
        <row r="8">
          <cell r="A8" t="str">
            <v>esterradián</v>
          </cell>
        </row>
        <row r="9">
          <cell r="A9" t="str">
            <v>farad</v>
          </cell>
        </row>
        <row r="10">
          <cell r="A10" t="str">
            <v>grado</v>
          </cell>
        </row>
        <row r="11">
          <cell r="A11" t="str">
            <v>hectárea</v>
          </cell>
        </row>
        <row r="12">
          <cell r="A12" t="str">
            <v>henrio</v>
          </cell>
        </row>
        <row r="13">
          <cell r="A13" t="str">
            <v>hertz</v>
          </cell>
        </row>
        <row r="14">
          <cell r="A14" t="str">
            <v>hora</v>
          </cell>
        </row>
        <row r="15">
          <cell r="A15" t="str">
            <v>Joule</v>
          </cell>
        </row>
        <row r="16">
          <cell r="A16" t="str">
            <v>joule sobre Kelvin</v>
          </cell>
        </row>
        <row r="17">
          <cell r="A17" t="str">
            <v>joule sobre kilogramo Kelvin</v>
          </cell>
        </row>
        <row r="18">
          <cell r="A18" t="str">
            <v>kelvin</v>
          </cell>
        </row>
        <row r="19">
          <cell r="A19" t="str">
            <v>kilogramo</v>
          </cell>
        </row>
        <row r="20">
          <cell r="A20" t="str">
            <v>kilogramo entre metro cúbico</v>
          </cell>
        </row>
        <row r="21">
          <cell r="A21" t="str">
            <v>Kilometro</v>
          </cell>
        </row>
        <row r="22">
          <cell r="A22" t="str">
            <v>Kilometro sobre hora</v>
          </cell>
        </row>
        <row r="23">
          <cell r="A23" t="str">
            <v>Kilometro Cuadrado</v>
          </cell>
        </row>
        <row r="24">
          <cell r="A24" t="str">
            <v>Kilowatt</v>
          </cell>
        </row>
        <row r="25">
          <cell r="A25" t="str">
            <v>Kilowatthora</v>
          </cell>
        </row>
        <row r="26">
          <cell r="A26" t="str">
            <v>litro</v>
          </cell>
        </row>
        <row r="27">
          <cell r="A27" t="str">
            <v>lumen</v>
          </cell>
        </row>
        <row r="28">
          <cell r="A28" t="str">
            <v>lux</v>
          </cell>
        </row>
        <row r="29">
          <cell r="A29" t="str">
            <v>metro</v>
          </cell>
        </row>
        <row r="30">
          <cell r="A30" t="str">
            <v>metro a la menos uno </v>
          </cell>
        </row>
        <row r="31">
          <cell r="A31" t="str">
            <v>metro cuadrado</v>
          </cell>
        </row>
        <row r="32">
          <cell r="A32" t="str">
            <v>metro cuadrado sobre segundo</v>
          </cell>
        </row>
        <row r="33">
          <cell r="A33" t="str">
            <v>metro cúbico</v>
          </cell>
        </row>
        <row r="34">
          <cell r="A34" t="str">
            <v>metro sobre segundo</v>
          </cell>
        </row>
        <row r="35">
          <cell r="A35" t="str">
            <v>metro sobre segundo al cuadrado</v>
          </cell>
        </row>
        <row r="36">
          <cell r="A36" t="str">
            <v>minuto</v>
          </cell>
        </row>
        <row r="37">
          <cell r="A37" t="str">
            <v>ml</v>
          </cell>
        </row>
        <row r="38">
          <cell r="A38" t="str">
            <v>mol</v>
          </cell>
        </row>
        <row r="39">
          <cell r="A39" t="str">
            <v>Mw</v>
          </cell>
        </row>
        <row r="40">
          <cell r="A40" t="str">
            <v>newton</v>
          </cell>
        </row>
        <row r="41">
          <cell r="A41" t="str">
            <v>newton-segundo sobre metro cuadrado</v>
          </cell>
        </row>
        <row r="42">
          <cell r="A42" t="str">
            <v>número</v>
          </cell>
        </row>
        <row r="43">
          <cell r="A43" t="str">
            <v>ohm</v>
          </cell>
        </row>
        <row r="44">
          <cell r="A44" t="str">
            <v>Pacientes sobre día</v>
          </cell>
        </row>
        <row r="45">
          <cell r="A45" t="str">
            <v>pascal</v>
          </cell>
        </row>
        <row r="46">
          <cell r="A46" t="str">
            <v>radián</v>
          </cell>
        </row>
        <row r="47">
          <cell r="A47" t="str">
            <v>radián sobre segundo al cuadrado</v>
          </cell>
        </row>
        <row r="48">
          <cell r="A48" t="str">
            <v>radián sobre segundo </v>
          </cell>
        </row>
        <row r="49">
          <cell r="A49" t="str">
            <v>segundo</v>
          </cell>
        </row>
        <row r="50">
          <cell r="A50" t="str">
            <v>siemens</v>
          </cell>
        </row>
        <row r="51">
          <cell r="A51" t="str">
            <v>tesla </v>
          </cell>
        </row>
        <row r="52">
          <cell r="A52" t="str">
            <v>tonelada</v>
          </cell>
        </row>
        <row r="53">
          <cell r="A53" t="str">
            <v>volt</v>
          </cell>
        </row>
        <row r="54">
          <cell r="A54" t="str">
            <v>volt sobre metro</v>
          </cell>
        </row>
        <row r="55">
          <cell r="A55" t="str">
            <v>waner</v>
          </cell>
        </row>
        <row r="56">
          <cell r="A56" t="str">
            <v>watt</v>
          </cell>
        </row>
        <row r="57">
          <cell r="A57" t="str">
            <v>watt sobre estéreo-radián</v>
          </cell>
        </row>
        <row r="58">
          <cell r="A58" t="str">
            <v>watt sobre metro Kelvin</v>
          </cell>
        </row>
      </sheetData>
      <sheetData sheetId="10">
        <row r="2">
          <cell r="B2" t="str">
            <v>01000000 SECTOR DEFENSA Y SEGURIDAD</v>
          </cell>
        </row>
      </sheetData>
      <sheetData sheetId="1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2">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LIStAS DESP"/>
      <sheetName val="Versión_Final_Telecomun2"/>
      <sheetName val="Versión_Final_EAAB2"/>
      <sheetName val="Versión_Final_IDU2"/>
      <sheetName val="Mano_de_Obra2"/>
      <sheetName val="Presupuestos_Daños_IDU2"/>
      <sheetName val="9_42"/>
      <sheetName val="g_g"/>
      <sheetName val="A__P__U_"/>
      <sheetName val="Hoja1"/>
      <sheetName val="LISTA"/>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 val="Personalizar"/>
      <sheetName val="UNITARIOS_GENERALES"/>
      <sheetName val="BASES"/>
      <sheetName val="MC SF GAVIONES"/>
      <sheetName val="PESOS"/>
      <sheetName val="civ_roma"/>
      <sheetName val="Sheet1"/>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01"/>
      <sheetName val="EV-02"/>
      <sheetName val="EV-03"/>
      <sheetName val="EV-04"/>
      <sheetName val="EV-05"/>
      <sheetName val="EV-06"/>
      <sheetName val="EV-07"/>
      <sheetName val="EV-08"/>
      <sheetName val="EV-09"/>
      <sheetName val="EV-10"/>
      <sheetName val="EV-11"/>
      <sheetName val="EV-12"/>
      <sheetName val="EV-13"/>
      <sheetName val="EV-14"/>
      <sheetName val="EV-15"/>
      <sheetName val="EV-16"/>
      <sheetName val="EV-17"/>
      <sheetName val="EV-18"/>
      <sheetName val="EV-19"/>
      <sheetName val="EV-20"/>
      <sheetName val="EV-21"/>
      <sheetName val="EV-22"/>
      <sheetName val="des_rps"/>
      <sheetName val="ca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 sheetId="2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J825"/>
      <sheetName val="SKJ452"/>
      <sheetName val="ITA878"/>
      <sheetName val="AEA-944"/>
      <sheetName val="DUB-823"/>
      <sheetName val="GPI 526"/>
      <sheetName val="XXJ617"/>
      <sheetName val="SNG_855"/>
      <sheetName val="VEA 374"/>
      <sheetName val="HFB0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resum96"/>
      <sheetName val="INSUMOS"/>
      <sheetName val="Insum"/>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8"/>
      <sheetData sheetId="9"/>
      <sheetData sheetId="10">
        <row r="2">
          <cell r="A2" t="str">
            <v>ACTUALIZACION</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OFICIN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s>
    <sheetDataSet>
      <sheetData sheetId="0"/>
      <sheetData sheetId="1"/>
      <sheetData sheetId="2" refreshError="1"/>
      <sheetData sheetId="3"/>
      <sheetData sheetId="4" refreshError="1"/>
      <sheetData sheetId="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TM AV. BOYACA"/>
      <sheetName val="Sheet1"/>
    </sheetNames>
    <sheetDataSet>
      <sheetData sheetId="0">
        <row r="5">
          <cell r="H5">
            <v>1.1000000000000001</v>
          </cell>
        </row>
      </sheetData>
      <sheetData sheetId="1"/>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ENDIENTES_X_COBRAR"/>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DATOS ENTRADA"/>
      <sheetName val="LISTADO INSUMOS"/>
      <sheetName val="LISTADO APU"/>
      <sheetName val="TARIFAS PERSONAL"/>
      <sheetName val="RESUMEN"/>
      <sheetName val="PPTO GRAL G6"/>
      <sheetName val="PRELIMINARES (2)"/>
      <sheetName val="AIU (2)"/>
      <sheetName val="AIU"/>
      <sheetName val="PRELIMINARES"/>
      <sheetName val="ENSAYOS-OBRA"/>
      <sheetName val="AMBIENTAL"/>
      <sheetName val="AIU AMBIENTAL"/>
      <sheetName val="COMPENSAC-EVALUAC-SEG-SDA"/>
      <sheetName val="PGS"/>
      <sheetName val="AIU PGS"/>
      <sheetName val="PMT"/>
      <sheetName val="AIU PMT"/>
      <sheetName val="AJUSTES"/>
      <sheetName val="ITEMS"/>
      <sheetName val="INSUMOS"/>
      <sheetName val="TABLAS"/>
      <sheetName val="INTERVENTORIA"/>
      <sheetName val="P12"/>
      <sheetName val="P13"/>
      <sheetName val="P17"/>
    </sheetNames>
    <sheetDataSet>
      <sheetData sheetId="0">
        <row r="13">
          <cell r="C13">
            <v>43967</v>
          </cell>
        </row>
      </sheetData>
      <sheetData sheetId="1"/>
      <sheetData sheetId="2"/>
      <sheetData sheetId="3">
        <row r="2">
          <cell r="B2">
            <v>0</v>
          </cell>
        </row>
      </sheetData>
      <sheetData sheetId="4"/>
      <sheetData sheetId="5"/>
      <sheetData sheetId="6"/>
      <sheetData sheetId="7"/>
      <sheetData sheetId="8"/>
      <sheetData sheetId="9">
        <row r="25">
          <cell r="F25">
            <v>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 val="FORMATO multiuso"/>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Duitama-La_Palmera"/>
      <sheetName val="Análisis_de_precios"/>
      <sheetName val="BASEDuitama-La_Palmera"/>
      <sheetName val="Itemes Renovación"/>
      <sheetName val="General"/>
      <sheetName val="Estructura"/>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6"/>
      <sheetName val="Cantidades_de_Obra6"/>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_Renovación1"/>
      <sheetName val="SUB_APU5"/>
      <sheetName val="Cantidades_de_Obra5"/>
      <sheetName val="Itemes_Renovación"/>
      <sheetName val="Jul-Ago"/>
      <sheetName val="May-Jun"/>
      <sheetName val="Sep-Oct"/>
      <sheetName val="Itemes Renovación"/>
      <sheetName val="LISTA CÓDIGOS"/>
      <sheetName val="BASE APU"/>
      <sheetName val="MANO DE OBRA"/>
      <sheetName val="EQUIPOS"/>
      <sheetName val="MATERIALES"/>
      <sheetName val="ESTRUCTURAS"/>
      <sheetName val="TRANSPORTE"/>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sheetData sheetId="7" refreshError="1"/>
      <sheetData sheetId="8" refreshError="1"/>
      <sheetData sheetId="9"/>
      <sheetData sheetId="10"/>
      <sheetData sheetId="11">
        <row r="2">
          <cell r="A2" t="str">
            <v>MUNICIPIO DE SONSON ANTIOQUIA</v>
          </cell>
        </row>
      </sheetData>
      <sheetData sheetId="12"/>
      <sheetData sheetId="13"/>
      <sheetData sheetId="14"/>
      <sheetData sheetId="15">
        <row r="2">
          <cell r="A2" t="str">
            <v>MUNICIPIO DE SONSON ANTIOQUIA</v>
          </cell>
        </row>
      </sheetData>
      <sheetData sheetId="16" refreshError="1"/>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B7" t="str">
            <v>ABONO</v>
          </cell>
        </row>
        <row r="8">
          <cell r="B8" t="str">
            <v>ACABADO CIELO RASO</v>
          </cell>
        </row>
        <row r="9">
          <cell r="B9" t="str">
            <v>ACCESORIOS VARIOS</v>
          </cell>
        </row>
        <row r="10">
          <cell r="B10" t="str">
            <v>ACIDO NITRICO</v>
          </cell>
        </row>
        <row r="11">
          <cell r="B11" t="str">
            <v>ACONDICION SUPERF PAVCO</v>
          </cell>
        </row>
        <row r="12">
          <cell r="B12" t="str">
            <v>ACPM</v>
          </cell>
        </row>
        <row r="13">
          <cell r="B13" t="str">
            <v>ADAPTADOR CONDUIT CONDUFLEX 1/2"</v>
          </cell>
        </row>
        <row r="14">
          <cell r="B14" t="str">
            <v>ADHESIVO NOVAFORT/PAVCO</v>
          </cell>
        </row>
        <row r="15">
          <cell r="B15" t="str">
            <v>ADHESIVO QUIMICO P/REFUERZO TIPO SIKA</v>
          </cell>
        </row>
        <row r="16">
          <cell r="B16" t="str">
            <v>ADOQUIN EN ARCILLA CUARTO 26</v>
          </cell>
        </row>
        <row r="17">
          <cell r="B17" t="str">
            <v>ADOQUIN EN CONCRETO 10X20X8</v>
          </cell>
        </row>
        <row r="18">
          <cell r="B18" t="str">
            <v>AGUA</v>
          </cell>
        </row>
        <row r="19">
          <cell r="B19" t="str">
            <v>ALAMBRE ASILADO No 12 THHN - THWN 90</v>
          </cell>
        </row>
        <row r="20">
          <cell r="B20" t="str">
            <v>ALAMBRE ASILADO No 8 THHN - THWN 90</v>
          </cell>
        </row>
        <row r="21">
          <cell r="B21" t="str">
            <v>ALAMBRE DESNUDO No 14 INTER DI 1.35</v>
          </cell>
        </row>
        <row r="22">
          <cell r="B22" t="str">
            <v>ALAMBRE PARALELO 2X18 DWP - PVC</v>
          </cell>
        </row>
        <row r="23">
          <cell r="B23" t="str">
            <v>ALAMBRE COBRE AWG THHN 12</v>
          </cell>
        </row>
        <row r="24">
          <cell r="B24" t="str">
            <v>ALAMBRE COBRE AWG DESNUDO 12</v>
          </cell>
        </row>
        <row r="25">
          <cell r="B25" t="str">
            <v>ALAMBRE NEGRO CAL # 18</v>
          </cell>
        </row>
        <row r="26">
          <cell r="B26" t="str">
            <v>ALUMOL</v>
          </cell>
        </row>
        <row r="27">
          <cell r="B27" t="str">
            <v>AMPLIFICADOR PARA ANTENA</v>
          </cell>
        </row>
        <row r="28">
          <cell r="B28" t="str">
            <v>ANCLAJE HILTI (1CAR=330ML)</v>
          </cell>
        </row>
        <row r="29">
          <cell r="B29" t="str">
            <v>ANDAMIO METALICO TUBULAR</v>
          </cell>
        </row>
        <row r="30">
          <cell r="B30" t="str">
            <v>ANGULO DE ACERO DE 2.1/2"X3/16"</v>
          </cell>
        </row>
        <row r="31">
          <cell r="B31" t="str">
            <v>ANGULO DE ACERO DE 1.1/4"X1/8"</v>
          </cell>
        </row>
        <row r="32">
          <cell r="B32" t="str">
            <v>ANTICORROSIVO PHCL</v>
          </cell>
        </row>
        <row r="33">
          <cell r="B33" t="str">
            <v>ANTICORROSIVO OXIDO DE HIERRO ROJO</v>
          </cell>
        </row>
        <row r="34">
          <cell r="B34" t="str">
            <v>ANTISOL BLANCO</v>
          </cell>
        </row>
        <row r="35">
          <cell r="B35" t="str">
            <v>ARENA GRUESA</v>
          </cell>
        </row>
        <row r="36">
          <cell r="B36" t="str">
            <v>ARENA MEDIANA</v>
          </cell>
        </row>
        <row r="37">
          <cell r="B37" t="str">
            <v>AUTOMATICO 3X60</v>
          </cell>
        </row>
        <row r="38">
          <cell r="B38" t="str">
            <v>AUTOMATICO 3X40A TIPO INDUSTRIAL</v>
          </cell>
        </row>
        <row r="39">
          <cell r="B39" t="str">
            <v>BAJANTE DE MEDIA TENSION</v>
          </cell>
        </row>
        <row r="40">
          <cell r="B40" t="str">
            <v>BALA 2X26W</v>
          </cell>
        </row>
        <row r="41">
          <cell r="B41" t="str">
            <v>BALASTRO DE RIO             CANTO RODADO-ARENA</v>
          </cell>
        </row>
        <row r="42">
          <cell r="B42" t="str">
            <v>BALASTO ELECTRICO 2X32W</v>
          </cell>
        </row>
        <row r="43">
          <cell r="B43" t="str">
            <v>BALASTO ELECTRICO 1X26W</v>
          </cell>
        </row>
        <row r="44">
          <cell r="B44" t="str">
            <v>BALA FLUORESCENTE 2X13W</v>
          </cell>
        </row>
        <row r="45">
          <cell r="B45" t="str">
            <v>BALDOSA GRANITO   30 x 30</v>
          </cell>
        </row>
        <row r="46">
          <cell r="B46" t="str">
            <v>BANDEJA PORTACABLES</v>
          </cell>
        </row>
        <row r="47">
          <cell r="B47" t="str">
            <v>BASTIDOR 2"x2"x3M OTOBO</v>
          </cell>
        </row>
        <row r="48">
          <cell r="B48" t="str">
            <v>BICICLETEROS</v>
          </cell>
        </row>
        <row r="49">
          <cell r="B49" t="str">
            <v>BISAGRA 3x2"       COBRIZ</v>
          </cell>
        </row>
        <row r="50">
          <cell r="B50" t="str">
            <v>BISAGRA PIVOTANTE</v>
          </cell>
        </row>
        <row r="51">
          <cell r="B51" t="str">
            <v>BISAGRA PIVOTANTE CORRIENTE</v>
          </cell>
        </row>
        <row r="52">
          <cell r="B52" t="str">
            <v>BLOQUES RECTANGULARES DE CESPED</v>
          </cell>
        </row>
        <row r="53">
          <cell r="B53" t="str">
            <v>BOCEL MADERA  .1/2x.1/2x3M</v>
          </cell>
        </row>
        <row r="54">
          <cell r="B54" t="str">
            <v>BOMBA</v>
          </cell>
        </row>
        <row r="55">
          <cell r="B55" t="str">
            <v>BOMBILLO 26W</v>
          </cell>
        </row>
        <row r="56">
          <cell r="B56" t="str">
            <v>BORDILLO PREFABRICADO TIPO IDU A80</v>
          </cell>
        </row>
        <row r="57">
          <cell r="B57" t="str">
            <v>BORDE CONTENEDOR DE RAICES</v>
          </cell>
        </row>
        <row r="58">
          <cell r="B58" t="str">
            <v>BORNA No 10</v>
          </cell>
        </row>
        <row r="59">
          <cell r="B59" t="str">
            <v>BRIDAS 2" ROSCADA HD</v>
          </cell>
        </row>
        <row r="60">
          <cell r="B60" t="str">
            <v>BRIDA 3" ROSCADA HD</v>
          </cell>
        </row>
        <row r="61">
          <cell r="B61" t="str">
            <v>BRIDA 4" ROSCADA HD</v>
          </cell>
        </row>
        <row r="62">
          <cell r="B62" t="str">
            <v>BRIDAS 1.1/2" ACERO ROSCAR</v>
          </cell>
        </row>
        <row r="63">
          <cell r="B63" t="str">
            <v>BRIDAS 2" ACERO ROSCAR</v>
          </cell>
        </row>
        <row r="64">
          <cell r="B64" t="str">
            <v>BRIDAS 3" ACERO ROSCAR</v>
          </cell>
        </row>
        <row r="65">
          <cell r="B65" t="str">
            <v>BRIDAS 4" ACERO ROSCAR</v>
          </cell>
        </row>
        <row r="66">
          <cell r="B66" t="str">
            <v>BOQUILLA 4" GALVANIZADA</v>
          </cell>
        </row>
        <row r="67">
          <cell r="B67" t="str">
            <v>CABLE ALUMINIO AISLADO PVC 1/0 THW</v>
          </cell>
        </row>
        <row r="68">
          <cell r="B68" t="str">
            <v>CABLE ALUMINIO AISLADO PVC 2/0 THW</v>
          </cell>
        </row>
        <row r="69">
          <cell r="B69" t="str">
            <v>CABLE COBRE No 16 AWG THHN</v>
          </cell>
        </row>
        <row r="70">
          <cell r="B70" t="str">
            <v>CABLE COBRE No 12 AWG THHN</v>
          </cell>
        </row>
        <row r="71">
          <cell r="B71" t="str">
            <v>CABLE COBRE No 12 AWG DESNUDO</v>
          </cell>
        </row>
        <row r="72">
          <cell r="B72" t="str">
            <v>CABLE COBRE No 10 AWG THHN</v>
          </cell>
        </row>
        <row r="73">
          <cell r="B73" t="str">
            <v>CABLE COBRE No 10 AWG DESNUDO</v>
          </cell>
        </row>
        <row r="74">
          <cell r="B74" t="str">
            <v>CABLE COBRE No 8 AWG THHN</v>
          </cell>
        </row>
        <row r="75">
          <cell r="B75" t="str">
            <v>CABLE COBRE No 8 AWG DESNUDO</v>
          </cell>
        </row>
        <row r="76">
          <cell r="B76" t="str">
            <v>CABLE COBRE No 6 THHN</v>
          </cell>
        </row>
        <row r="77">
          <cell r="B77" t="str">
            <v>CABLE COBRE No 6 DESNUDO</v>
          </cell>
        </row>
        <row r="78">
          <cell r="B78" t="str">
            <v>CABLE COBRE No 4 THHN</v>
          </cell>
        </row>
        <row r="79">
          <cell r="B79" t="str">
            <v>CABLE COBRE No 4 DESNUDO</v>
          </cell>
        </row>
        <row r="80">
          <cell r="B80" t="str">
            <v>CABLE COBRE No 2 THHN</v>
          </cell>
        </row>
        <row r="81">
          <cell r="B81" t="str">
            <v>CABLE COBRE No 2 DESNUDO</v>
          </cell>
        </row>
        <row r="82">
          <cell r="B82" t="str">
            <v>CABLE COBRE No 1/0 THHN</v>
          </cell>
        </row>
        <row r="83">
          <cell r="B83" t="str">
            <v>CABLE COBRE No 2/0 THHN</v>
          </cell>
        </row>
        <row r="84">
          <cell r="B84" t="str">
            <v>CABLE COBRE No 2/0 THHN DESNUDO</v>
          </cell>
        </row>
        <row r="85">
          <cell r="B85" t="str">
            <v>CABLE COBRE No 4/0 THHN</v>
          </cell>
        </row>
        <row r="86">
          <cell r="B86" t="str">
            <v>CABLE COBRE No 250 THHN DESNUDO</v>
          </cell>
        </row>
        <row r="87">
          <cell r="B87" t="str">
            <v>CABLE TRIPLEX #2 XLPE</v>
          </cell>
        </row>
        <row r="88">
          <cell r="B88" t="str">
            <v>CABLE UTP CATEGORIA 6</v>
          </cell>
        </row>
        <row r="89">
          <cell r="B89" t="str">
            <v>CABLE 10 PARES</v>
          </cell>
        </row>
        <row r="90">
          <cell r="B90" t="str">
            <v>CABLE RG59</v>
          </cell>
        </row>
        <row r="91">
          <cell r="B91" t="str">
            <v>CAJA GALVANIZADA</v>
          </cell>
        </row>
        <row r="92">
          <cell r="B92" t="str">
            <v>CAJA 2400 GALV CG-100 CAL 20</v>
          </cell>
        </row>
        <row r="93">
          <cell r="B93" t="str">
            <v>CAJA 5800 CAL 26</v>
          </cell>
        </row>
        <row r="94">
          <cell r="B94" t="str">
            <v>CAJA OCTAG GALV OG-100 CAL 20</v>
          </cell>
        </row>
        <row r="95">
          <cell r="B95" t="str">
            <v>CAJA METALICA</v>
          </cell>
        </row>
        <row r="96">
          <cell r="B96" t="str">
            <v xml:space="preserve">CAJA TACO 9 CIRC. MONO </v>
          </cell>
        </row>
        <row r="97">
          <cell r="B97" t="str">
            <v>CAJA PARA ALOJAR RENAVIADOR Y ACCESORIOS</v>
          </cell>
        </row>
        <row r="98">
          <cell r="B98" t="str">
            <v>CAJA PARA ALOJAR ARRANCADA Y ACCESORIOS</v>
          </cell>
        </row>
        <row r="99">
          <cell r="B99" t="str">
            <v>CAJA PARA AMPLIFICADOR</v>
          </cell>
        </row>
        <row r="100">
          <cell r="B100" t="str">
            <v>CAJA DE PASO 15X15</v>
          </cell>
        </row>
        <row r="101">
          <cell r="B101" t="str">
            <v>CAJA DE PASO 20X20</v>
          </cell>
        </row>
        <row r="102">
          <cell r="B102" t="str">
            <v>CAJA DE PASO 30X30</v>
          </cell>
        </row>
        <row r="103">
          <cell r="B103" t="str">
            <v>CAJA DE PASO 40X40</v>
          </cell>
        </row>
        <row r="104">
          <cell r="B104" t="str">
            <v>CALENTADOR DE PASO</v>
          </cell>
        </row>
        <row r="105">
          <cell r="B105" t="str">
            <v>CANALETA METALICA</v>
          </cell>
        </row>
        <row r="106">
          <cell r="B106" t="str">
            <v>CANECA M-120</v>
          </cell>
        </row>
        <row r="107">
          <cell r="B107" t="str">
            <v xml:space="preserve">CANDADO YALE 110-30         PRE </v>
          </cell>
        </row>
        <row r="108">
          <cell r="B108" t="str">
            <v>CANCHA MÚLTIPLE BALONCESTO - MICROFUTBOL - VOLEIBOL (INC. DOS UN FIJAS DE MICROBALONCESTO - MALLA PARA MICRO FUTBOL - JUEGO DE POSTES Y MALLA PARA VOLEIBOL)</v>
          </cell>
        </row>
        <row r="109">
          <cell r="B109" t="str">
            <v>CAMPANA 4" PVC DB</v>
          </cell>
        </row>
        <row r="110">
          <cell r="B110" t="str">
            <v>CAÑUELA DESAGUE RAMPA</v>
          </cell>
        </row>
        <row r="111">
          <cell r="B111" t="str">
            <v>CAPA DE LLANTA MOLIDA FUNDIDA INSITU e=0,05m</v>
          </cell>
        </row>
        <row r="112">
          <cell r="B112" t="str">
            <v>CAOLIN</v>
          </cell>
        </row>
        <row r="113">
          <cell r="B113" t="str">
            <v>CARROTANQUE AGUA</v>
          </cell>
        </row>
        <row r="114">
          <cell r="B114" t="str">
            <v>CASETON EN GUADUA</v>
          </cell>
        </row>
        <row r="115">
          <cell r="B115" t="str">
            <v>CEDRO</v>
          </cell>
        </row>
        <row r="116">
          <cell r="B116" t="str">
            <v>CEMENTO BLANCO              SACO DE 40 KILOS</v>
          </cell>
        </row>
        <row r="117">
          <cell r="B117" t="str">
            <v xml:space="preserve">CEMENTO BLANCO NARE         SACO DE 25 KILOS                </v>
          </cell>
        </row>
        <row r="118">
          <cell r="B118" t="str">
            <v>CEMENTO GRIS</v>
          </cell>
        </row>
        <row r="119">
          <cell r="B119" t="str">
            <v>CEMENTO GRIS PORTLAND       SACO DE 50 KILOS</v>
          </cell>
        </row>
        <row r="120">
          <cell r="B120" t="str">
            <v>CERAMICA 20  x20</v>
          </cell>
        </row>
        <row r="121">
          <cell r="B121" t="str">
            <v>CERAMICA EGEO 20,5X20,5</v>
          </cell>
        </row>
        <row r="122">
          <cell r="B122" t="str">
            <v>CEREZO</v>
          </cell>
        </row>
        <row r="123">
          <cell r="B123" t="str">
            <v>CERRADURA SCHLAGE B350</v>
          </cell>
        </row>
        <row r="124">
          <cell r="B124" t="str">
            <v>CERRADURA SCHLAGE A40S</v>
          </cell>
        </row>
        <row r="125">
          <cell r="B125" t="str">
            <v>CERRADURA SCHLAGE A70PD</v>
          </cell>
        </row>
        <row r="126">
          <cell r="B126" t="str">
            <v>CERRADURA SCHLAGE A87PD</v>
          </cell>
        </row>
        <row r="127">
          <cell r="B127" t="str">
            <v>CHAZO PLASTICO</v>
          </cell>
        </row>
        <row r="128">
          <cell r="B128" t="str">
            <v>CHEQUE HIDRO 3/4</v>
          </cell>
        </row>
        <row r="129">
          <cell r="B129" t="str">
            <v>CHEQUE CORTINA DE 1.1/2"</v>
          </cell>
        </row>
        <row r="130">
          <cell r="B130" t="str">
            <v>CHEQUE CORTINA DE 2"</v>
          </cell>
        </row>
        <row r="131">
          <cell r="B131" t="str">
            <v>CHEQUE CORTINA DE 2.1/2"</v>
          </cell>
        </row>
        <row r="132">
          <cell r="B132" t="str">
            <v>CHEQUE CORTINA DE 3"</v>
          </cell>
        </row>
        <row r="133">
          <cell r="B133" t="str">
            <v>CHEQUE CORTINA DE 4"</v>
          </cell>
        </row>
        <row r="134">
          <cell r="B134" t="str">
            <v>CHEQUE CORTINA PERFORADO DE 1.1/2"</v>
          </cell>
        </row>
        <row r="135">
          <cell r="B135" t="str">
            <v>CIELO RASO EN FIBROCEMENTO 11mm</v>
          </cell>
        </row>
        <row r="136">
          <cell r="B136" t="str">
            <v>CIERRA PUERTAS HIDRAULICO</v>
          </cell>
        </row>
        <row r="137">
          <cell r="B137" t="str">
            <v>CINTA BANDIT 5/8"</v>
          </cell>
        </row>
        <row r="138">
          <cell r="B138" t="str">
            <v xml:space="preserve">CINTA PVC </v>
          </cell>
        </row>
        <row r="139">
          <cell r="B139" t="str">
            <v>CINTA DE ENMASCARAR 1"</v>
          </cell>
        </row>
        <row r="140">
          <cell r="B140" t="str">
            <v>CODO ACERO SCH 40  1/2"x90</v>
          </cell>
        </row>
        <row r="141">
          <cell r="B141" t="str">
            <v>CODO ACERO SCH 40  3/4"x90</v>
          </cell>
        </row>
        <row r="142">
          <cell r="B142" t="str">
            <v>CODO ACERO SCH 40  1"x90</v>
          </cell>
        </row>
        <row r="143">
          <cell r="B143" t="str">
            <v>CODO ACERO SCH 40  1.1/2"x90</v>
          </cell>
        </row>
        <row r="144">
          <cell r="B144" t="str">
            <v>CODO CPVC    1/2"x45</v>
          </cell>
        </row>
        <row r="145">
          <cell r="B145" t="str">
            <v>CODO CPVC    3/4"x45</v>
          </cell>
        </row>
        <row r="146">
          <cell r="B146" t="str">
            <v>CODO GALV     3/4"x45</v>
          </cell>
        </row>
        <row r="147">
          <cell r="B147" t="str">
            <v>CODO GALV     1.1/2"x45</v>
          </cell>
        </row>
        <row r="148">
          <cell r="B148" t="str">
            <v>CODO GALV     2"x45</v>
          </cell>
        </row>
        <row r="149">
          <cell r="B149" t="str">
            <v>CODO GALVANIZADO 2"</v>
          </cell>
        </row>
        <row r="150">
          <cell r="B150" t="str">
            <v>CODO GALV     2.1/2"x45</v>
          </cell>
        </row>
        <row r="151">
          <cell r="B151" t="str">
            <v>CODO GALV     3"x45</v>
          </cell>
        </row>
        <row r="152">
          <cell r="B152" t="str">
            <v>CODO GALV     4"x45</v>
          </cell>
        </row>
        <row r="153">
          <cell r="B153" t="str">
            <v>CODO GALV     4"x90</v>
          </cell>
        </row>
        <row r="154">
          <cell r="B154" t="str">
            <v>COD PVC 1"</v>
          </cell>
        </row>
        <row r="155">
          <cell r="B155" t="str">
            <v>COD MET EMT 1/2"</v>
          </cell>
        </row>
        <row r="156">
          <cell r="B156" t="str">
            <v>COD MET EMT 3/4"</v>
          </cell>
        </row>
        <row r="157">
          <cell r="B157" t="str">
            <v>COD EMT CONDUIT 1"</v>
          </cell>
        </row>
        <row r="158">
          <cell r="B158" t="str">
            <v>COD EMT CONDUIT 1.1/2"</v>
          </cell>
        </row>
        <row r="159">
          <cell r="B159" t="str">
            <v>COD EMT CONDUIT 1.1/4"</v>
          </cell>
        </row>
        <row r="160">
          <cell r="B160" t="str">
            <v>COD EMT CONDUIT 2"</v>
          </cell>
        </row>
        <row r="161">
          <cell r="B161" t="str">
            <v>CODO PVC 4"</v>
          </cell>
        </row>
        <row r="162">
          <cell r="B162" t="str">
            <v>CODO PVC CONDUIT 1.1/2"</v>
          </cell>
        </row>
        <row r="163">
          <cell r="B163" t="str">
            <v>CODO PVC LIV 2"X45</v>
          </cell>
        </row>
        <row r="164">
          <cell r="B164" t="str">
            <v>CODO PVC LIV 3"X45</v>
          </cell>
        </row>
        <row r="165">
          <cell r="B165" t="str">
            <v>CODO PVC LIV 4"X45</v>
          </cell>
        </row>
        <row r="166">
          <cell r="B166" t="str">
            <v>CODO PRS PVC  .1/2x45ø</v>
          </cell>
        </row>
        <row r="167">
          <cell r="B167" t="str">
            <v>CODO PRS PVC  .3/4x45ø</v>
          </cell>
        </row>
        <row r="168">
          <cell r="B168" t="str">
            <v xml:space="preserve">CODO PRS PVC 1    x45ø </v>
          </cell>
        </row>
        <row r="169">
          <cell r="B169" t="str">
            <v>CODO PRS PVC 1.1/4x45ø</v>
          </cell>
        </row>
        <row r="170">
          <cell r="B170" t="str">
            <v>CODO PRS PVC 1.1/2x45ø</v>
          </cell>
        </row>
        <row r="171">
          <cell r="B171" t="str">
            <v>CODO PRS PVC 2    x45ø</v>
          </cell>
        </row>
        <row r="172">
          <cell r="B172" t="str">
            <v>CODO PRS PVC 2.1/2x45ø</v>
          </cell>
        </row>
        <row r="173">
          <cell r="B173" t="str">
            <v>CODO PRS PVC 3    x45ø</v>
          </cell>
        </row>
        <row r="174">
          <cell r="B174" t="str">
            <v>CODO PRS PVC 4    x45ø</v>
          </cell>
        </row>
        <row r="175">
          <cell r="B175" t="str">
            <v>CODO 90º 110mm</v>
          </cell>
        </row>
        <row r="176">
          <cell r="B176" t="str">
            <v>CODO 90º 160mm</v>
          </cell>
        </row>
        <row r="177">
          <cell r="B177" t="str">
            <v>CODO SAN PVC 2    x90ø CxC</v>
          </cell>
        </row>
        <row r="178">
          <cell r="B178" t="str">
            <v>CODO SAN PVC 3    x90ø CxC</v>
          </cell>
        </row>
        <row r="179">
          <cell r="B179" t="str">
            <v>CODO SAN PVC 4    x90ø CxC</v>
          </cell>
        </row>
        <row r="180">
          <cell r="B180" t="str">
            <v>CODO SAN PVC 6    x90ø CxC</v>
          </cell>
        </row>
        <row r="181">
          <cell r="B181" t="str">
            <v>CODO SAN PVC 2    x45ø CxC</v>
          </cell>
        </row>
        <row r="182">
          <cell r="B182" t="str">
            <v>CODO SAN PVC 3    x45ø CxC</v>
          </cell>
        </row>
        <row r="183">
          <cell r="B183" t="str">
            <v>CODO SAN PVC 4    x45ø CxC</v>
          </cell>
        </row>
        <row r="184">
          <cell r="B184" t="str">
            <v>CODO SAN PVC 6    x45ø CxC</v>
          </cell>
        </row>
        <row r="185">
          <cell r="B185" t="str">
            <v>CORAZA 3/4 T.C.</v>
          </cell>
        </row>
        <row r="186">
          <cell r="B186" t="str">
            <v>COMPRESOR DE DOS MARTILLOS</v>
          </cell>
        </row>
        <row r="187">
          <cell r="B187" t="str">
            <v>COMPRESOR DE UN MARTILLO</v>
          </cell>
        </row>
        <row r="188">
          <cell r="B188" t="str">
            <v>CONCRETO 2000 PSI (14 MPA)</v>
          </cell>
        </row>
        <row r="189">
          <cell r="B189" t="str">
            <v>CONCRETO 3000 PSI (210 MPA)</v>
          </cell>
        </row>
        <row r="190">
          <cell r="B190" t="str">
            <v>CONCRETO TREMIE 3000 PSI (210 MPA)</v>
          </cell>
        </row>
        <row r="191">
          <cell r="B191" t="str">
            <v>CONECTORES CORAZA</v>
          </cell>
        </row>
        <row r="192">
          <cell r="B192" t="str">
            <v>CORTACIRCUITO ATORN. 1POL 30 AMP</v>
          </cell>
        </row>
        <row r="193">
          <cell r="B193" t="str">
            <v>CORTADORA DE LADRILLO ELECTRICA</v>
          </cell>
        </row>
        <row r="194">
          <cell r="B194" t="str">
            <v>CUARTON 2"x4"x3M</v>
          </cell>
        </row>
        <row r="195">
          <cell r="B195" t="str">
            <v>CUBIERTA TIPO SANDWICH</v>
          </cell>
        </row>
        <row r="196">
          <cell r="B196" t="str">
            <v>CUPULA EN ALUMINIO 4"X3"</v>
          </cell>
        </row>
        <row r="197">
          <cell r="B197" t="str">
            <v>CUPULA EN ALUMINIO 6"X4"</v>
          </cell>
        </row>
        <row r="198">
          <cell r="B198" t="str">
            <v>DESAGUE SENCILLO CON REBOSE GRIVAL</v>
          </cell>
        </row>
        <row r="199">
          <cell r="B199" t="str">
            <v>DILATAC.BRONCE PC09 O PC18  TIRA DE 3M</v>
          </cell>
        </row>
        <row r="200">
          <cell r="B200" t="str">
            <v>DILATAC.METALICA 1.90mX0,05m</v>
          </cell>
        </row>
        <row r="201">
          <cell r="B201" t="str">
            <v>DISLVENTE THINNER</v>
          </cell>
        </row>
        <row r="202">
          <cell r="B202" t="str">
            <v>DISPENSADOR</v>
          </cell>
        </row>
        <row r="203">
          <cell r="B203" t="str">
            <v>DISPENSADOR DE JABON EN ACERO INOX.</v>
          </cell>
        </row>
        <row r="204">
          <cell r="B204" t="str">
            <v>DISPENSADOR PAPEL HIGIENICO</v>
          </cell>
        </row>
        <row r="205">
          <cell r="B205" t="str">
            <v>DISPENSADOR DE TOALLAS DESECHABLES</v>
          </cell>
        </row>
        <row r="206">
          <cell r="B206" t="str">
            <v>DUCHA ANTIVANDALICA EMPOTRADA</v>
          </cell>
        </row>
        <row r="207">
          <cell r="B207" t="str">
            <v>DUCHA DE EMERGENCIA</v>
          </cell>
        </row>
        <row r="208">
          <cell r="B208" t="str">
            <v>EMPRADIZACION</v>
          </cell>
        </row>
        <row r="209">
          <cell r="B209" t="str">
            <v>EQUIPO PRESION AGUA CRUDA</v>
          </cell>
        </row>
        <row r="210">
          <cell r="B210" t="str">
            <v>EQUIPO PRESION AGUA POTABLE</v>
          </cell>
        </row>
        <row r="211">
          <cell r="B211" t="str">
            <v>EQUIPO PRESION RED DE INCENDIO</v>
          </cell>
        </row>
        <row r="212">
          <cell r="B212" t="str">
            <v>ESMALTE CORRIENTE</v>
          </cell>
        </row>
        <row r="213">
          <cell r="B213" t="str">
            <v>ESMALTE SINTETICO</v>
          </cell>
        </row>
        <row r="214">
          <cell r="B214" t="str">
            <v>ESPARRAGOS A.C. B7 - 2 TUERCAS 2 H 5/8" x 3/12"</v>
          </cell>
        </row>
        <row r="215">
          <cell r="B215" t="str">
            <v>ESPEJO CRISTAL 4MM BISELADO 2CMS</v>
          </cell>
        </row>
        <row r="216">
          <cell r="B216" t="str">
            <v>ESTRUCTRA EN ALUMINIO CIELO RASO</v>
          </cell>
        </row>
        <row r="217">
          <cell r="B217" t="str">
            <v>ESTUCO ACRILICO PARA EXTERIORES</v>
          </cell>
        </row>
        <row r="218">
          <cell r="B218" t="str">
            <v>FIBRA OPTICA</v>
          </cell>
        </row>
        <row r="219">
          <cell r="B219" t="str">
            <v>FIBROCEMENTO 11MM</v>
          </cell>
        </row>
        <row r="220">
          <cell r="B220" t="str">
            <v>FLOTADOR 1.1/2 ELECTRICO</v>
          </cell>
        </row>
        <row r="221">
          <cell r="B221" t="str">
            <v>FLOTADOR 1.1/2 MECANICO</v>
          </cell>
        </row>
        <row r="222">
          <cell r="B222" t="str">
            <v>FORMALETA COLUMNAS</v>
          </cell>
        </row>
        <row r="223">
          <cell r="B223" t="str">
            <v>FORMALETA MADERA A LA VISTA</v>
          </cell>
        </row>
        <row r="224">
          <cell r="B224" t="str">
            <v>FORMALETA PARA ENTREPISO    PRE</v>
          </cell>
        </row>
        <row r="225">
          <cell r="B225" t="str">
            <v>GABINETE GC1</v>
          </cell>
        </row>
        <row r="226">
          <cell r="B226" t="str">
            <v>GABINETE GC3 (NO INCLUYE CONTACTORES)</v>
          </cell>
        </row>
        <row r="227">
          <cell r="B227" t="str">
            <v>GABINETE GCE1 (NO INCLUYE CONTACTORES)</v>
          </cell>
        </row>
        <row r="228">
          <cell r="B228" t="str">
            <v>GABINETE GCE2 (NO INCLUYE CONTACTORES)</v>
          </cell>
        </row>
        <row r="229">
          <cell r="B229" t="str">
            <v>GABINETE GCE3 (NO INCLUYE CONTACTORES)</v>
          </cell>
        </row>
        <row r="230">
          <cell r="B230" t="str">
            <v>GABINETE GC1 (NO INCLUYE CONTACTORES)</v>
          </cell>
        </row>
        <row r="231">
          <cell r="B231" t="str">
            <v>GABINETE GCS1</v>
          </cell>
        </row>
        <row r="232">
          <cell r="B232" t="str">
            <v>GABINETE GCS2</v>
          </cell>
        </row>
        <row r="233">
          <cell r="B233" t="str">
            <v>GABINETE TIPO 1</v>
          </cell>
        </row>
        <row r="234">
          <cell r="B234" t="str">
            <v>G\ESCOBA CEDRO 8CM</v>
          </cell>
        </row>
        <row r="235">
          <cell r="B235" t="str">
            <v>GASOLINA CORRIENTE</v>
          </cell>
        </row>
        <row r="236">
          <cell r="B236" t="str">
            <v>GEOTEXTIL</v>
          </cell>
        </row>
        <row r="237">
          <cell r="B237" t="str">
            <v xml:space="preserve">GRANITO        #3           25 KILOS REVUELTO </v>
          </cell>
        </row>
        <row r="238">
          <cell r="B238" t="str">
            <v>GRAVA TRITURADA DE 3/4</v>
          </cell>
        </row>
        <row r="239">
          <cell r="B239" t="str">
            <v>GRAVILLA</v>
          </cell>
        </row>
        <row r="240">
          <cell r="B240" t="str">
            <v>GRIFERÍA ANTIVANDÁLICA P´LAVAMANOS PICO LARGO TIPO PUSH, CONEXIÓN Ø 3/4" Ó 1/2"</v>
          </cell>
        </row>
        <row r="241">
          <cell r="B241" t="str">
            <v>GRIFERÍA ANTIVANDÁLICA PICO LARGO LAVAMANOS</v>
          </cell>
        </row>
        <row r="242">
          <cell r="B242" t="str">
            <v>GRIFERIA EN ACERO INOX. CUELLO GANSO</v>
          </cell>
        </row>
        <row r="243">
          <cell r="B243" t="str">
            <v>GROUTING 3000 PSI</v>
          </cell>
        </row>
        <row r="244">
          <cell r="B244" t="str">
            <v>GUADUA     [TACO] 2.50-3M</v>
          </cell>
        </row>
        <row r="245">
          <cell r="B245" t="str">
            <v>GUAYACAN DE MANIZALES</v>
          </cell>
        </row>
        <row r="246">
          <cell r="B246" t="str">
            <v>HEBILLAS PARA CINTA BANDIT 5/8"</v>
          </cell>
        </row>
        <row r="247">
          <cell r="B247" t="str">
            <v>HERRAMIENTA MENOR</v>
          </cell>
        </row>
        <row r="248">
          <cell r="B248" t="str">
            <v>HERRAJES VARIOS</v>
          </cell>
        </row>
        <row r="249">
          <cell r="B249" t="str">
            <v>HIDROSELLO 110MM</v>
          </cell>
        </row>
        <row r="250">
          <cell r="B250" t="str">
            <v xml:space="preserve">HIDROSELLO 160MM   </v>
          </cell>
        </row>
        <row r="251">
          <cell r="B251" t="str">
            <v>HIERRO  .1/2" 60.000  [6M]  FIGURADO</v>
          </cell>
        </row>
        <row r="252">
          <cell r="B252" t="str">
            <v>HIERRO  .1/2" 60.000 [12M]</v>
          </cell>
        </row>
        <row r="253">
          <cell r="B253" t="str">
            <v>HIERRO  .3/8" 37.000  [CH]  X</v>
          </cell>
        </row>
        <row r="254">
          <cell r="B254" t="str">
            <v>INTERRUPTOR SENCILLO</v>
          </cell>
        </row>
        <row r="255">
          <cell r="B255" t="str">
            <v>INTERRUPTOR DOBLE</v>
          </cell>
        </row>
        <row r="256">
          <cell r="B256" t="str">
            <v>INTERRUPTOR 10KA 208V DE 3X150A</v>
          </cell>
        </row>
        <row r="257">
          <cell r="B257" t="str">
            <v>INTERRUPTOR 10KA 208V DE 3X125A</v>
          </cell>
        </row>
        <row r="258">
          <cell r="B258" t="str">
            <v>INTERRUPTOR 10KA 208V DE 3X100A</v>
          </cell>
        </row>
        <row r="259">
          <cell r="B259" t="str">
            <v>INTERRUPTOR 10KA 208V DE 3X60A</v>
          </cell>
        </row>
        <row r="260">
          <cell r="B260" t="str">
            <v>INTERRUPTOR 10KA 208V DE 3X50A</v>
          </cell>
        </row>
        <row r="261">
          <cell r="B261" t="str">
            <v>INTERRUPTOR 10KA 208V DE 3X40A</v>
          </cell>
        </row>
        <row r="262">
          <cell r="B262" t="str">
            <v>INTERRUPTOR 10KA 208V DE 3X30A</v>
          </cell>
        </row>
        <row r="263">
          <cell r="B263" t="str">
            <v>INTERRUPTOR 10KA 208V DE 3X20A</v>
          </cell>
        </row>
        <row r="264">
          <cell r="B264" t="str">
            <v>INTERRUPTOR ENCHUF. 10KA 208V 2X30A</v>
          </cell>
        </row>
        <row r="265">
          <cell r="B265" t="str">
            <v>INTERRUPTOR ENCHUF. 10KA 208V 2X20A</v>
          </cell>
        </row>
        <row r="266">
          <cell r="B266" t="str">
            <v>INTERRUPTOR ENCHUF. 1X30A</v>
          </cell>
        </row>
        <row r="267">
          <cell r="B267" t="str">
            <v>INTERRUPTOR ENCHUF. 1X20A</v>
          </cell>
        </row>
        <row r="268">
          <cell r="B268" t="str">
            <v>INTERRUPTOR ENCHUF. 1X15A 110V</v>
          </cell>
        </row>
        <row r="269">
          <cell r="B269" t="str">
            <v>JUEGO INCRUSTAR</v>
          </cell>
        </row>
        <row r="270">
          <cell r="B270" t="str">
            <v>JUEGOS INFANTILES M.Z.</v>
          </cell>
        </row>
        <row r="271">
          <cell r="B271" t="str">
            <v>JUNTA EXPANSION PVC 3"</v>
          </cell>
        </row>
        <row r="272">
          <cell r="B272" t="str">
            <v>JUNTA EXPANSION PVC 4"</v>
          </cell>
        </row>
        <row r="273">
          <cell r="B273" t="str">
            <v>KIT VÁLVULA DE DESCARGA ANTIVANDÁLICA, 21-AA-950 DOCOL Ó SIMILAR</v>
          </cell>
        </row>
        <row r="274">
          <cell r="B274" t="str">
            <v>KIT VÁLVULA DE DESCARGA ANTIVANDÁLICA  ALTA PRESIÓN P´SANITARIO DE CONEXIÓN POSTERIOR, DOCOL Ó  SIMILAR</v>
          </cell>
        </row>
        <row r="275">
          <cell r="B275" t="str">
            <v>L. BLOQUE No 4</v>
          </cell>
        </row>
        <row r="276">
          <cell r="B276" t="str">
            <v>L. BLOQUE No 5</v>
          </cell>
        </row>
        <row r="277">
          <cell r="B277" t="str">
            <v xml:space="preserve">LACA MADERA </v>
          </cell>
        </row>
        <row r="278">
          <cell r="B278" t="str">
            <v>LADR COMUN/SUCIO</v>
          </cell>
        </row>
        <row r="279">
          <cell r="B279" t="str">
            <v>LADRILLO PRENSADO</v>
          </cell>
        </row>
        <row r="280">
          <cell r="B280" t="str">
            <v>LADRILLO TOLETE FINO PERFORADO</v>
          </cell>
        </row>
        <row r="281">
          <cell r="B281" t="str">
            <v>LAMINA GALVANIZADA CAL.20</v>
          </cell>
        </row>
        <row r="282">
          <cell r="B282" t="str">
            <v>LAMINA GALVANIZADA CAL.18</v>
          </cell>
        </row>
        <row r="283">
          <cell r="B283" t="str">
            <v>LAMINA EN ACERO INOXIDABLE CAL 20</v>
          </cell>
        </row>
        <row r="284">
          <cell r="B284" t="str">
            <v>LAVAMANOS REDONDO EN ACERO INOX 43-AA-94106  TRAMONTINA Ó SIMILAR</v>
          </cell>
        </row>
        <row r="285">
          <cell r="B285" t="str">
            <v>LAVAMANOS AVANTI BLANCO</v>
          </cell>
        </row>
        <row r="286">
          <cell r="B286" t="str">
            <v>LIJA  40 MADERA</v>
          </cell>
        </row>
        <row r="287">
          <cell r="B287" t="str">
            <v>LIJA 320</v>
          </cell>
        </row>
        <row r="288">
          <cell r="B288" t="str">
            <v xml:space="preserve">LIMPIADOR PVC 760-G 1/4 GL  PAVCO                           </v>
          </cell>
        </row>
        <row r="289">
          <cell r="B289" t="str">
            <v xml:space="preserve">LISTON 1    x2x3M.  OTOBO </v>
          </cell>
        </row>
        <row r="290">
          <cell r="B290" t="str">
            <v>LISTON M.H. ZAPAN</v>
          </cell>
        </row>
        <row r="291">
          <cell r="B291" t="str">
            <v>LLAVE DE JARDÍN LIV 1/2"</v>
          </cell>
        </row>
        <row r="292">
          <cell r="B292" t="str">
            <v>LLAVE DE MANGUERA METÁLICA 1/2"</v>
          </cell>
        </row>
        <row r="293">
          <cell r="B293" t="str">
            <v>LOSA CONCRETO PUENTES e = 0,05m</v>
          </cell>
        </row>
        <row r="294">
          <cell r="B294" t="str">
            <v>LOSETAS PREFABRICADAS EN CONCRETO 40cmx40cmx6cm</v>
          </cell>
        </row>
        <row r="295">
          <cell r="B295" t="str">
            <v>LUMINARIA METAL HALIDE 70W</v>
          </cell>
        </row>
        <row r="296">
          <cell r="B296" t="str">
            <v>LUMINARIA DE SODIO 70W</v>
          </cell>
        </row>
        <row r="297">
          <cell r="B297" t="str">
            <v>MALLA ELECTROSOLDADA  M-159 Q-4</v>
          </cell>
        </row>
        <row r="298">
          <cell r="B298" t="str">
            <v>MALLA ONDULADA  1.1/2"X1.1/2" GRAFIL 2MM</v>
          </cell>
        </row>
        <row r="299">
          <cell r="B299" t="str">
            <v>MALLA 40 X 40 CALIBRE 1/8"</v>
          </cell>
        </row>
        <row r="300">
          <cell r="B300" t="str">
            <v>MALLA GALLINERO        1"</v>
          </cell>
        </row>
        <row r="301">
          <cell r="B301" t="str">
            <v>MANO OBRA ALB.ACABADOS  1 AYUDANTE-1 OFI</v>
          </cell>
        </row>
        <row r="302">
          <cell r="B302" t="str">
            <v xml:space="preserve">MANO OBRA ALB.ACABADOS  1 AYUDANTE-1 OFI </v>
          </cell>
        </row>
        <row r="303">
          <cell r="B303" t="str">
            <v>MANO OBRA ALB.ACABADOS  2 AYUDANTE-1 OFI</v>
          </cell>
        </row>
        <row r="304">
          <cell r="B304" t="str">
            <v xml:space="preserve">MANO OBRA ALB.ACABADOS  2 AYUDANTE-1 OFI                    </v>
          </cell>
        </row>
        <row r="305">
          <cell r="B305" t="str">
            <v>MANO OBRA ALBANILERIA   1 AYUDANTE</v>
          </cell>
        </row>
        <row r="306">
          <cell r="B306" t="str">
            <v>MANO OBRA ALBANILERIA   1 AYUDANTE-1 OFI</v>
          </cell>
        </row>
        <row r="307">
          <cell r="B307" t="str">
            <v xml:space="preserve">MANO OBRA ALBANILERIA   2 AYUDANTE </v>
          </cell>
        </row>
        <row r="308">
          <cell r="B308" t="str">
            <v xml:space="preserve">MANO OBRA ALBANILERIA   2 AYUDANTE-1 OFI                    </v>
          </cell>
        </row>
        <row r="309">
          <cell r="B309" t="str">
            <v>MANO OBRA ALBANILERIA   3 AYUDANTE</v>
          </cell>
        </row>
        <row r="310">
          <cell r="B310" t="str">
            <v>MANO OBRA ALBANILERIA   3 AYUDANTE-1 OIF</v>
          </cell>
        </row>
        <row r="311">
          <cell r="B311" t="str">
            <v>MANO OBRA ALBANILERIA   5 AYUDANTE-1 OFI</v>
          </cell>
        </row>
        <row r="312">
          <cell r="B312" t="str">
            <v>MANO OBRA CARP.MADERA   1 AYUDANTE-1 OFI</v>
          </cell>
        </row>
        <row r="313">
          <cell r="B313" t="str">
            <v>MANO OBRA CARP.TALLER   1 AYUDANTE-1 OFI</v>
          </cell>
        </row>
        <row r="314">
          <cell r="B314" t="str">
            <v>MANO OBRA ELECTRICAS    1 AYUDANTE-1 OFI</v>
          </cell>
        </row>
        <row r="315">
          <cell r="B315" t="str">
            <v xml:space="preserve">MANO OBRA HIDROSANIT.   1 AYUDANTE-1 OFI                    </v>
          </cell>
        </row>
        <row r="316">
          <cell r="B316" t="str">
            <v>MANO OBRA METALISTERIA  1 AYUDANTE-1 OFI</v>
          </cell>
        </row>
        <row r="317">
          <cell r="B317" t="str">
            <v>MANO OBRA PINTURA       1 AYUDANTE-1 OFI</v>
          </cell>
        </row>
        <row r="318">
          <cell r="B318" t="str">
            <v xml:space="preserve">MANO OBRA TOPOGRAFIA    1 CADENERO-1 TOP                    </v>
          </cell>
        </row>
        <row r="319">
          <cell r="B319" t="str">
            <v>MANTO 500XT</v>
          </cell>
        </row>
        <row r="320">
          <cell r="B320" t="str">
            <v>MANTO METAL SL 100</v>
          </cell>
        </row>
        <row r="321">
          <cell r="B321" t="str">
            <v>MARCO CON TAPA CAJA DE PASO</v>
          </cell>
        </row>
        <row r="322">
          <cell r="B322" t="str">
            <v>MARCO CON TAPA</v>
          </cell>
        </row>
        <row r="323">
          <cell r="B323" t="str">
            <v>MARCO CON TAPA 30X30</v>
          </cell>
        </row>
        <row r="324">
          <cell r="B324" t="str">
            <v>MARCO CON TAPA 40X40</v>
          </cell>
        </row>
        <row r="325">
          <cell r="B325" t="str">
            <v>MARMOLINA BLANCA</v>
          </cell>
        </row>
        <row r="326">
          <cell r="B326" t="str">
            <v>MEZCLADOR LAVAMANOS</v>
          </cell>
        </row>
        <row r="327">
          <cell r="B327" t="str">
            <v>MINERAL ROJO</v>
          </cell>
        </row>
        <row r="328">
          <cell r="B328" t="str">
            <v>MORDAZA-PLATINA 3"X1/4X0,75MT</v>
          </cell>
        </row>
        <row r="329">
          <cell r="B329" t="str">
            <v>MORTERO   1:3</v>
          </cell>
        </row>
        <row r="330">
          <cell r="B330" t="str">
            <v>MORTERO   1:4</v>
          </cell>
        </row>
        <row r="331">
          <cell r="B331" t="str">
            <v>MORTERO   1:5</v>
          </cell>
        </row>
        <row r="332">
          <cell r="B332" t="str">
            <v>MOTONIVELADORA CAT-12-F</v>
          </cell>
        </row>
        <row r="333">
          <cell r="B333" t="str">
            <v>MUEBLE FIJO PORTERIA MF-01 S/N DISEÑO</v>
          </cell>
        </row>
        <row r="334">
          <cell r="B334" t="str">
            <v>MUEBLE FIJO TIENDA ESCOLAR MF-02 S/N DISEÑO</v>
          </cell>
        </row>
        <row r="335">
          <cell r="B335" t="str">
            <v>MUEBLE FIJO BANCA ADMINISTRACION MF-04 S/N DISEÑO</v>
          </cell>
        </row>
        <row r="336">
          <cell r="B336" t="str">
            <v>MUEBLE FIJO BIBLIOTECA MF-05 S/N DISEÑO</v>
          </cell>
        </row>
        <row r="337">
          <cell r="B337" t="str">
            <v>MUEBLE FIJO EMISORA MF-09 S/N DISEÑO</v>
          </cell>
        </row>
        <row r="338">
          <cell r="B338" t="str">
            <v>MUEBLE FIJO ESTANTERIA AUDIOVISUALES MF-10 S/N DISEÑO</v>
          </cell>
        </row>
        <row r="339">
          <cell r="B339" t="str">
            <v>MUEBLE FIJO SALA DE PROFESORES MF-11 S/N DISEÑO</v>
          </cell>
        </row>
        <row r="340">
          <cell r="B340" t="str">
            <v>MUEBLE HERMETICO/ ACRILICO</v>
          </cell>
        </row>
        <row r="341">
          <cell r="B341" t="str">
            <v>NEOPRENO</v>
          </cell>
        </row>
        <row r="342">
          <cell r="B342" t="str">
            <v>NICHO METALICO</v>
          </cell>
        </row>
        <row r="343">
          <cell r="B343" t="str">
            <v>NIPLE GALV PASAMURO 1.1/2"x  40   CM</v>
          </cell>
        </row>
        <row r="344">
          <cell r="B344" t="str">
            <v>NIPLE GALV PASAMURO 2"x  40   CM</v>
          </cell>
        </row>
        <row r="345">
          <cell r="B345" t="str">
            <v>NIPLE GALV PASAMURO 4"x  40   CM</v>
          </cell>
        </row>
        <row r="346">
          <cell r="B346" t="str">
            <v>NIPLE GALV PASAMURO 1"x  20 CM</v>
          </cell>
        </row>
        <row r="347">
          <cell r="B347" t="str">
            <v>NIPLE GALV PASAMURO 1.1/2"x  20 CM</v>
          </cell>
        </row>
        <row r="348">
          <cell r="B348" t="str">
            <v>NIPLE GALV PASAMURO 2"x  20 CM</v>
          </cell>
        </row>
        <row r="349">
          <cell r="B349" t="str">
            <v>NIPLE GALV PASAMURO 2.1/2"x  20 CM</v>
          </cell>
        </row>
        <row r="350">
          <cell r="B350" t="str">
            <v>NIPLE GALV PASAMURO 4"x  20   CM</v>
          </cell>
        </row>
        <row r="351">
          <cell r="B351" t="str">
            <v>ORINAL MEDIANO DE COLGAR INSTITUCIONAL REF 21-AA-8860 MANCESA Ó SIMILAR</v>
          </cell>
        </row>
        <row r="352">
          <cell r="B352" t="str">
            <v>PANEL DE CONTROL ALUMBRADO AULAS</v>
          </cell>
        </row>
        <row r="353">
          <cell r="B353" t="str">
            <v>PANEL DE CONTROL ALUMBRADO SALONES</v>
          </cell>
        </row>
        <row r="354">
          <cell r="B354" t="str">
            <v>PANEL DE CONTROL ALUMBRADO BIBLIOTECA</v>
          </cell>
        </row>
        <row r="355">
          <cell r="B355" t="str">
            <v>PANEL DE CONTROL ALUMBRADO AULA MULTIPLE</v>
          </cell>
        </row>
        <row r="356">
          <cell r="B356" t="str">
            <v>PANEL DE CONTROL ALUMBRADO AULAS ESPECIALES</v>
          </cell>
        </row>
        <row r="357">
          <cell r="B357" t="str">
            <v>PAPELERA EN ACERO INOX.</v>
          </cell>
        </row>
        <row r="358">
          <cell r="B358" t="str">
            <v>PARAL TELECOPICO 2-4</v>
          </cell>
        </row>
        <row r="359">
          <cell r="B359" t="str">
            <v>PARARRAYOS 9-10 KVA</v>
          </cell>
        </row>
        <row r="360">
          <cell r="B360" t="str">
            <v>PASE DE LA CAJA AL EQUIPO 1.1/4-3X6+8</v>
          </cell>
        </row>
        <row r="361">
          <cell r="B361" t="str">
            <v>PASAMANOS/ DISCAPACITADOS ACERO INOX.</v>
          </cell>
        </row>
        <row r="362">
          <cell r="B362" t="str">
            <v>PASOS ESCALERA PREFABRICADA BARRA AULAS</v>
          </cell>
        </row>
        <row r="363">
          <cell r="B363" t="str">
            <v>PASOS PREFABRICADOS EN CONCRETO</v>
          </cell>
        </row>
        <row r="364">
          <cell r="B364" t="str">
            <v>PASOS ESCALERA PREFABRICADA AULAS ESPECIALES</v>
          </cell>
        </row>
        <row r="365">
          <cell r="B365" t="str">
            <v>PATCH PANEL 48 PUERTOS</v>
          </cell>
        </row>
        <row r="366">
          <cell r="B366" t="str">
            <v>PATCH PANEL 24 PUERTOS</v>
          </cell>
        </row>
        <row r="367">
          <cell r="B367" t="str">
            <v>PAVIMENTO EN CONCRETO MR-46</v>
          </cell>
        </row>
        <row r="368">
          <cell r="B368" t="str">
            <v>PEGACOR BLANCO</v>
          </cell>
        </row>
        <row r="369">
          <cell r="B369" t="str">
            <v>PEGANTE A X W</v>
          </cell>
        </row>
        <row r="370">
          <cell r="B370" t="str">
            <v>PERFIL EPCR 100X50 - 16</v>
          </cell>
        </row>
        <row r="371">
          <cell r="B371" t="str">
            <v>PERFIL EPCR 200X50 - 16</v>
          </cell>
        </row>
        <row r="372">
          <cell r="B372" t="str">
            <v>PERFILERIA EN ALUMINIO PARA MARQUESINA</v>
          </cell>
        </row>
        <row r="373">
          <cell r="B373" t="str">
            <v>PERFIL ALH - C173 O SIMILAR</v>
          </cell>
        </row>
        <row r="374">
          <cell r="B374" t="str">
            <v>PERFIL IPE 300</v>
          </cell>
        </row>
        <row r="375">
          <cell r="B375" t="str">
            <v>PERFIL IPE 250</v>
          </cell>
        </row>
        <row r="376">
          <cell r="B376" t="str">
            <v>PERFIL IPE 140</v>
          </cell>
        </row>
        <row r="377">
          <cell r="B377" t="str">
            <v>PERFIL MARCO VENTANA DE CORRER 5020</v>
          </cell>
        </row>
        <row r="378">
          <cell r="B378" t="str">
            <v>PERFIL NAVE VENTANA DE CORRER 5020</v>
          </cell>
        </row>
        <row r="379">
          <cell r="B379" t="str">
            <v>PERFIL MARCO ACH - 3201 O SIMILAR</v>
          </cell>
        </row>
        <row r="380">
          <cell r="B380" t="str">
            <v>PERFIL ANGULO DE 3/8" X 3/8"</v>
          </cell>
        </row>
        <row r="381">
          <cell r="B381" t="str">
            <v>PERFIL ANGULO DE 1.1/4" X 1.1/4" X 3/16"</v>
          </cell>
        </row>
        <row r="382">
          <cell r="B382" t="str">
            <v>PERFIL ANGULO DE 2" X 1/2" X 3/16"</v>
          </cell>
        </row>
        <row r="383">
          <cell r="B383" t="str">
            <v>PERFIL ANGULO DE 2" X 2" X 1/4"</v>
          </cell>
        </row>
        <row r="384">
          <cell r="B384" t="str">
            <v>PERFIL METALICO 2"X1/2"</v>
          </cell>
        </row>
        <row r="385">
          <cell r="B385" t="str">
            <v>PERFIL METALICO 3"X1/2"</v>
          </cell>
        </row>
        <row r="386">
          <cell r="B386" t="str">
            <v>PERFIL METALICO 4"X1.1/2"</v>
          </cell>
        </row>
        <row r="387">
          <cell r="B387" t="str">
            <v>PERFIL METALICO 2"X1.1/2"</v>
          </cell>
        </row>
        <row r="388">
          <cell r="B388" t="str">
            <v>PERFIL METALICO 25MMX50MM CAL 18</v>
          </cell>
        </row>
        <row r="389">
          <cell r="B389" t="str">
            <v>PERFIL METALICO 90MMX50MM CAL 18</v>
          </cell>
        </row>
        <row r="390">
          <cell r="B390" t="str">
            <v>PERFIL METALICO 150MMX50MM CAL 18</v>
          </cell>
        </row>
        <row r="391">
          <cell r="B391" t="str">
            <v>PERNO EXPANSION 3"*3/8"</v>
          </cell>
        </row>
        <row r="392">
          <cell r="B392" t="str">
            <v>PERFIL PERSIANA ALHA 315 O SIMILAR</v>
          </cell>
        </row>
        <row r="393">
          <cell r="B393" t="str">
            <v>PERFIL TUBULAR PUERTA ALH-407 O SIMILAR</v>
          </cell>
        </row>
        <row r="394">
          <cell r="B394" t="str">
            <v>PERFIL ZÓCALO LS-369 O SIMILAR</v>
          </cell>
        </row>
        <row r="395">
          <cell r="B395" t="str">
            <v>PERSIANA ENRROLLABLE</v>
          </cell>
        </row>
        <row r="396">
          <cell r="B396" t="str">
            <v>PILOTE EN CONCRETO PROCESO D=0,40m</v>
          </cell>
        </row>
        <row r="397">
          <cell r="B397" t="str">
            <v>PINTURA BASE EPOXICA CON POLIAMIDA CON CATALIZADOR</v>
          </cell>
        </row>
        <row r="398">
          <cell r="B398" t="str">
            <v xml:space="preserve">PIOLA GRUESA 50 METROS                       </v>
          </cell>
        </row>
        <row r="399">
          <cell r="B399" t="str">
            <v>PIRLAN BRONCE</v>
          </cell>
        </row>
        <row r="400">
          <cell r="B400" t="str">
            <v>PISAVIDRIO ALH 177 O SIMILAR</v>
          </cell>
        </row>
        <row r="401">
          <cell r="B401" t="str">
            <v>PISAVIDRIO CAL 18</v>
          </cell>
        </row>
        <row r="402">
          <cell r="B402" t="str">
            <v>PISO INDUSTRIAL PLATINA PORTANTE T30X100"</v>
          </cell>
        </row>
        <row r="403">
          <cell r="B403" t="str">
            <v>PLANTA ORNAMENTAL</v>
          </cell>
        </row>
        <row r="404">
          <cell r="B404" t="str">
            <v>PLATINA DE 3" X 1/2"</v>
          </cell>
        </row>
        <row r="405">
          <cell r="B405" t="str">
            <v>PLATINA DE 3" X 3/8"</v>
          </cell>
        </row>
        <row r="406">
          <cell r="B406" t="str">
            <v>PORCENTAJE ESTIMADO DE EXPANSIÓN (10%)</v>
          </cell>
        </row>
        <row r="407">
          <cell r="B407" t="str">
            <v>PORTACANDADO</v>
          </cell>
        </row>
        <row r="408">
          <cell r="B408" t="str">
            <v>POSTE CERCA 10 x 10 CM 210KG/CM2</v>
          </cell>
        </row>
        <row r="409">
          <cell r="B409" t="str">
            <v>PULIDORA CON PIEDRA O DISCO</v>
          </cell>
        </row>
        <row r="410">
          <cell r="B410" t="str">
            <v>PULIDORA MANUAL ELECTRICA</v>
          </cell>
        </row>
        <row r="411">
          <cell r="B411" t="str">
            <v>PULIDORA PISO 2 EJES</v>
          </cell>
        </row>
        <row r="412">
          <cell r="B412" t="str">
            <v>PUNTILLA   .1/2         AC</v>
          </cell>
        </row>
        <row r="413">
          <cell r="B413" t="str">
            <v>PUNTILLA  1.1/2         CC  363 UND/LB</v>
          </cell>
        </row>
        <row r="414">
          <cell r="B414" t="str">
            <v xml:space="preserve">PUNTILLA  2             SC  275 UND/LB                      </v>
          </cell>
        </row>
        <row r="415">
          <cell r="B415" t="str">
            <v>PUNTILLA  2.1/2         CC  104 UND/LB</v>
          </cell>
        </row>
        <row r="416">
          <cell r="B416" t="str">
            <v>PUNTILLA 2 CC</v>
          </cell>
        </row>
        <row r="417">
          <cell r="B417" t="str">
            <v>RACK</v>
          </cell>
        </row>
        <row r="418">
          <cell r="B418" t="str">
            <v>REDUCCION 4"X2"</v>
          </cell>
        </row>
        <row r="419">
          <cell r="B419" t="str">
            <v>RECEBO</v>
          </cell>
        </row>
        <row r="420">
          <cell r="B420" t="str">
            <v>RELLENO CON MATERIAL DE EXCAVACION</v>
          </cell>
        </row>
        <row r="421">
          <cell r="B421" t="str">
            <v>REPISAS EN ORDINARIO DE 4x4cm</v>
          </cell>
        </row>
        <row r="422">
          <cell r="B422" t="str">
            <v>REGISTRO DE CONTROL BRIDADO 3"</v>
          </cell>
        </row>
        <row r="423">
          <cell r="B423" t="str">
            <v>REGISTRO DE CONTROL BRIDADO 4"</v>
          </cell>
        </row>
        <row r="424">
          <cell r="B424" t="str">
            <v>REGISTRO DE BOLA DE GAS 1/2"</v>
          </cell>
        </row>
        <row r="425">
          <cell r="B425" t="str">
            <v>REGISTRO DE BOLA DE GAS 3/4"</v>
          </cell>
        </row>
        <row r="426">
          <cell r="B426" t="str">
            <v>REGISTRO DE BOLA DE GAS 1"</v>
          </cell>
        </row>
        <row r="427">
          <cell r="B427" t="str">
            <v>REGISTRO DE BOLA DE GAS 1.1/2"</v>
          </cell>
        </row>
        <row r="428">
          <cell r="B428" t="str">
            <v>REGISTRO PASO 1/2" RED WHITE</v>
          </cell>
        </row>
        <row r="429">
          <cell r="B429" t="str">
            <v>REGISTRO PASO 3" RED WHITE</v>
          </cell>
        </row>
        <row r="430">
          <cell r="B430" t="str">
            <v>REGISTRO RED WHITE 1/2"</v>
          </cell>
        </row>
        <row r="431">
          <cell r="B431" t="str">
            <v>REGISTRO RED WHITE 3/4"</v>
          </cell>
        </row>
        <row r="432">
          <cell r="B432" t="str">
            <v>REGISTRO RED WHITE 1"</v>
          </cell>
        </row>
        <row r="433">
          <cell r="B433" t="str">
            <v>REGISTRO RED WHITE 1.1/4"</v>
          </cell>
        </row>
        <row r="434">
          <cell r="B434" t="str">
            <v>REGISTRO RED WHITE 1.1/2"</v>
          </cell>
        </row>
        <row r="435">
          <cell r="B435" t="str">
            <v>REGISTRO RED WHITE 2"</v>
          </cell>
        </row>
        <row r="436">
          <cell r="B436" t="str">
            <v>REGISTRO TIPO BOLA 1"</v>
          </cell>
        </row>
        <row r="437">
          <cell r="B437" t="str">
            <v>REGISTRO TIPO BOLA 1/2"</v>
          </cell>
        </row>
        <row r="438">
          <cell r="B438" t="str">
            <v>REGISTRO TIPO BOLA 3/4"</v>
          </cell>
        </row>
        <row r="439">
          <cell r="B439" t="str">
            <v>REGISTRO TIPO BOLA DE 1 1/4"</v>
          </cell>
        </row>
        <row r="440">
          <cell r="B440" t="str">
            <v>REGISTRO TIPO BOLA DE 1 1/2"</v>
          </cell>
        </row>
        <row r="441">
          <cell r="B441" t="str">
            <v>REGISTRO TIPO BOLA 2"</v>
          </cell>
        </row>
        <row r="442">
          <cell r="B442" t="str">
            <v>REGISTRO TIPO BOLA DE 2 1/2"</v>
          </cell>
        </row>
        <row r="443">
          <cell r="B443" t="str">
            <v>REGULADOR</v>
          </cell>
        </row>
        <row r="444">
          <cell r="B444" t="str">
            <v>REJILLA ALUMINIO CON SOSCO 3"X2"</v>
          </cell>
        </row>
        <row r="445">
          <cell r="B445" t="str">
            <v>REJILLA COCINA ALUMINIO</v>
          </cell>
        </row>
        <row r="446">
          <cell r="B446" t="str">
            <v>REJILLA EN BRONCE 6"x4"</v>
          </cell>
        </row>
        <row r="447">
          <cell r="B447" t="str">
            <v>REJILLA PREFABRICADA EN CONCRETO 80cmx24cmx6cm</v>
          </cell>
        </row>
        <row r="448">
          <cell r="B448" t="str">
            <v>REPISA ORDINARIO 3M</v>
          </cell>
        </row>
        <row r="449">
          <cell r="B449" t="str">
            <v>RETROEXCAVADORA JD-510</v>
          </cell>
        </row>
        <row r="450">
          <cell r="B450" t="str">
            <v>ROBLE</v>
          </cell>
        </row>
        <row r="451">
          <cell r="B451" t="str">
            <v>ROLLO CINTA TEFLON 12mm x 0,075mm x 10m</v>
          </cell>
        </row>
        <row r="452">
          <cell r="B452" t="str">
            <v>ROSETA</v>
          </cell>
        </row>
        <row r="453">
          <cell r="B453" t="str">
            <v>SANITARIO AVANTI COMPLETO</v>
          </cell>
        </row>
        <row r="454">
          <cell r="B454" t="str">
            <v xml:space="preserve">SANITARIO INSTITUCIONAL COLOR BLANCO </v>
          </cell>
        </row>
        <row r="455">
          <cell r="B455" t="str">
            <v>SANITARIO INSTITUCIONAL P´DISCAPACITADOS COLOR BLANCO P´CONEXIÓN POSTERIOR</v>
          </cell>
        </row>
        <row r="456">
          <cell r="B456" t="str">
            <v>SARDINEL PREFABRICADO 80cmX50cmX20cm</v>
          </cell>
        </row>
        <row r="457">
          <cell r="B457" t="str">
            <v>SAUCE</v>
          </cell>
        </row>
        <row r="458">
          <cell r="B458" t="str">
            <v>SEGUETA SIN MARCO           953 HIERRO</v>
          </cell>
        </row>
        <row r="459">
          <cell r="B459" t="str">
            <v>SELLADOR A53 ETERNA X 350 CC</v>
          </cell>
        </row>
        <row r="460">
          <cell r="B460" t="str">
            <v>SEÑALIZACION</v>
          </cell>
        </row>
        <row r="461">
          <cell r="B461" t="str">
            <v>SIAMESA ENTRADA BR 4" x 2.1/2" x 2.1/2"</v>
          </cell>
        </row>
        <row r="462">
          <cell r="B462" t="str">
            <v>SIFON SANI PVC 3"</v>
          </cell>
        </row>
        <row r="463">
          <cell r="B463" t="str">
            <v>SIFON SANI PVC 4"</v>
          </cell>
        </row>
        <row r="464">
          <cell r="B464" t="str">
            <v>SIKA-1 20KG</v>
          </cell>
        </row>
        <row r="465">
          <cell r="B465" t="str">
            <v>SIKAFLOOR 2430 CO</v>
          </cell>
        </row>
        <row r="466">
          <cell r="B466" t="str">
            <v xml:space="preserve">SILICONA TRANSPARENT.11 OZ </v>
          </cell>
        </row>
        <row r="467">
          <cell r="B467" t="str">
            <v>SOLDADOR ELECTRICO</v>
          </cell>
        </row>
        <row r="468">
          <cell r="B468" t="str">
            <v>SOLDADURA ELECTRICA</v>
          </cell>
        </row>
        <row r="469">
          <cell r="B469" t="str">
            <v>SOLDADURA PVC ,1/  4  GLN   PAVCO</v>
          </cell>
        </row>
        <row r="470">
          <cell r="B470" t="str">
            <v>SOLDADURA 6011 ,1/8"</v>
          </cell>
        </row>
        <row r="471">
          <cell r="B471" t="str">
            <v>SOPORTE TRAPECIO 1/2"</v>
          </cell>
        </row>
        <row r="472">
          <cell r="B472" t="str">
            <v>SOPORTE TRAPECIO 3/4"</v>
          </cell>
        </row>
        <row r="473">
          <cell r="B473" t="str">
            <v>SOPORTE TRAPECIO 1"</v>
          </cell>
        </row>
        <row r="474">
          <cell r="B474" t="str">
            <v>SOPORTE TRAPECIO 1.1/4"</v>
          </cell>
        </row>
        <row r="475">
          <cell r="B475" t="str">
            <v>SOPORTE TRAPECIO 1.1/2"</v>
          </cell>
        </row>
        <row r="476">
          <cell r="B476" t="str">
            <v>SOPORTE TRAPECIO 2"</v>
          </cell>
        </row>
        <row r="477">
          <cell r="B477" t="str">
            <v>SOPORTE TRAPECIO 2.1/2"</v>
          </cell>
        </row>
        <row r="478">
          <cell r="B478" t="str">
            <v>SOPORTE TRAPECIO 3"</v>
          </cell>
        </row>
        <row r="479">
          <cell r="B479" t="str">
            <v>SOPORTE TRAPECIO 4"</v>
          </cell>
        </row>
        <row r="480">
          <cell r="B480" t="str">
            <v>SUBCONTRATO CONEXIÓN</v>
          </cell>
        </row>
        <row r="481">
          <cell r="B481" t="str">
            <v>SUBESTACION TIPO PEDESTAL 225 KVA (CELDAS)</v>
          </cell>
        </row>
        <row r="482">
          <cell r="B482" t="str">
            <v>SWITCH 48 PUERTOS</v>
          </cell>
        </row>
        <row r="483">
          <cell r="B483" t="str">
            <v>TAB LERO 12 CIRCUITOS</v>
          </cell>
        </row>
        <row r="484">
          <cell r="B484" t="str">
            <v>TAB LERO 18 CIRCUITOS</v>
          </cell>
        </row>
        <row r="485">
          <cell r="B485" t="str">
            <v>TAB LERO 24 CIRCUITOS</v>
          </cell>
        </row>
        <row r="486">
          <cell r="B486" t="str">
            <v>TABLERO 30 CIRCUITOS</v>
          </cell>
        </row>
        <row r="487">
          <cell r="B487" t="str">
            <v>TABLERO 36 CIRCUITOS</v>
          </cell>
        </row>
        <row r="488">
          <cell r="B488" t="str">
            <v>TABLERO 42 CIRCUITOS</v>
          </cell>
        </row>
        <row r="489">
          <cell r="B489" t="str">
            <v>TABLERO (DISTRIBUCION AULAS)</v>
          </cell>
        </row>
        <row r="490">
          <cell r="B490" t="str">
            <v>TABLERO DISTRIBUCION (TDAE)</v>
          </cell>
        </row>
        <row r="491">
          <cell r="B491" t="str">
            <v>TABLERO DISTRIBUCION (TDS)</v>
          </cell>
        </row>
        <row r="492">
          <cell r="B492" t="str">
            <v>TABLERO DISTRIBUCION (TDG)</v>
          </cell>
        </row>
        <row r="493">
          <cell r="B493" t="str">
            <v>TABLERO GENERAL TIPO AUTOSOPORTADO</v>
          </cell>
        </row>
        <row r="494">
          <cell r="B494" t="str">
            <v>TABLA 1x05x3M ORDINARIA   [1C]</v>
          </cell>
        </row>
        <row r="495">
          <cell r="B495" t="str">
            <v>TABLA 1x08x3M ORDINARIA   [1C]  LARGO=3ML-CORTADA</v>
          </cell>
        </row>
        <row r="496">
          <cell r="B496" t="str">
            <v>TABLA 1x10x3M ORDINARIA         PRE</v>
          </cell>
        </row>
        <row r="497">
          <cell r="B497" t="str">
            <v>TABLA BURRA ORDINARIA 0.30</v>
          </cell>
        </row>
        <row r="498">
          <cell r="B498" t="str">
            <v>TABLA BURRA ORDINARIO 0.25</v>
          </cell>
        </row>
        <row r="499">
          <cell r="B499" t="str">
            <v>TABLON CUARTO 26</v>
          </cell>
        </row>
        <row r="500">
          <cell r="B500" t="str">
            <v>TABLONES 3 MTS</v>
          </cell>
        </row>
        <row r="501">
          <cell r="B501" t="str">
            <v>TACO METALICO EXTENSION DE 2.OM A 3.30MT</v>
          </cell>
        </row>
        <row r="502">
          <cell r="B502" t="str">
            <v>TACO METALICO EXTENSION DE 2.OM A 3.30MT</v>
          </cell>
        </row>
        <row r="503">
          <cell r="B503" t="str">
            <v>TACO TERMOMAGNETICO UNIPOLAR HQP 30A</v>
          </cell>
        </row>
        <row r="504">
          <cell r="B504" t="str">
            <v>TAPA GALVANIZADA</v>
          </cell>
        </row>
        <row r="505">
          <cell r="B505" t="str">
            <v>TAPA MESÓN EN ACERO INOXIDABLE DE RECORRIDO 1,40M</v>
          </cell>
        </row>
        <row r="506">
          <cell r="B506" t="str">
            <v>TAPA EN LAMINA METALICA INSPECCION</v>
          </cell>
        </row>
        <row r="507">
          <cell r="B507" t="str">
            <v>TAPA REGISTRO 20X20</v>
          </cell>
        </row>
        <row r="508">
          <cell r="B508" t="str">
            <v>TAPA REGISTRO ALUMINIO</v>
          </cell>
        </row>
        <row r="509">
          <cell r="B509" t="str">
            <v xml:space="preserve">TAPON PRS PVC  .1/2      </v>
          </cell>
        </row>
        <row r="510">
          <cell r="B510" t="str">
            <v>TAPON ROSCAR CPVC 3/4"</v>
          </cell>
        </row>
        <row r="511">
          <cell r="B511" t="str">
            <v>TAPON ROSCAR CPVC 1/2"</v>
          </cell>
        </row>
        <row r="512">
          <cell r="B512" t="str">
            <v>TAPON ROSCAR PVC-P 1/2"</v>
          </cell>
        </row>
        <row r="513">
          <cell r="B513" t="str">
            <v>TAPON ROSCAR PVC-P 1"</v>
          </cell>
        </row>
        <row r="514">
          <cell r="B514" t="str">
            <v>TAPON ROSCAR PVC-P 1.1/4"</v>
          </cell>
        </row>
        <row r="515">
          <cell r="B515" t="str">
            <v>TAPON DE PRUEBA PVC-S 4"</v>
          </cell>
        </row>
        <row r="516">
          <cell r="B516" t="str">
            <v>TEJA ONDULIT #6</v>
          </cell>
        </row>
        <row r="517">
          <cell r="B517" t="str">
            <v>TELA CERRAMIENTO OBRA (VERDE)</v>
          </cell>
        </row>
        <row r="518">
          <cell r="B518" t="str">
            <v>TERMINAL CONDUIT PVC 1/2"</v>
          </cell>
        </row>
        <row r="519">
          <cell r="B519" t="str">
            <v>TERMINAL CONDUIT PVC 3/4"</v>
          </cell>
        </row>
        <row r="520">
          <cell r="B520" t="str">
            <v>TERMINAL CONDUIT PVC 1"</v>
          </cell>
        </row>
        <row r="521">
          <cell r="B521" t="str">
            <v>TERMINAL CONDUIT PVC 1.1/2"</v>
          </cell>
        </row>
        <row r="522">
          <cell r="B522" t="str">
            <v>TERMINAL MET EMT 1/2"</v>
          </cell>
        </row>
        <row r="523">
          <cell r="B523" t="str">
            <v>TERMINAL MET EMT 3/4"</v>
          </cell>
        </row>
        <row r="524">
          <cell r="B524" t="str">
            <v>TERMINAL EMT CONDUIT 1"</v>
          </cell>
        </row>
        <row r="525">
          <cell r="B525" t="str">
            <v>TERMINAL EMT CONDUIT 1.1/2"</v>
          </cell>
        </row>
        <row r="526">
          <cell r="B526" t="str">
            <v>TERMINAL EMT CONDUIT 1.1/4"</v>
          </cell>
        </row>
        <row r="527">
          <cell r="B527" t="str">
            <v>TERMINAL EMT CONDUIT 2"</v>
          </cell>
        </row>
        <row r="528">
          <cell r="B528" t="str">
            <v>TERMINAL GALVANIZADA 2"</v>
          </cell>
        </row>
        <row r="529">
          <cell r="B529" t="str">
            <v>TERMINAL PVC 4"</v>
          </cell>
        </row>
        <row r="530">
          <cell r="B530" t="str">
            <v>THINER</v>
          </cell>
        </row>
        <row r="531">
          <cell r="B531" t="str">
            <v>TIERRA NEGRA</v>
          </cell>
        </row>
        <row r="532">
          <cell r="B532" t="str">
            <v>TOMA 15A-110V POLO A TIERRA</v>
          </cell>
        </row>
        <row r="533">
          <cell r="B533" t="str">
            <v>TOMA 15A-110V POLO A TIERRA GFCI</v>
          </cell>
        </row>
        <row r="534">
          <cell r="B534" t="str">
            <v>TOMA</v>
          </cell>
        </row>
        <row r="535">
          <cell r="B535" t="str">
            <v>TOMA REGULADA</v>
          </cell>
        </row>
        <row r="536">
          <cell r="B536" t="str">
            <v>TOMA REGULADA 15A- DOBLE PT AISLADA</v>
          </cell>
        </row>
        <row r="537">
          <cell r="B537" t="str">
            <v>TOMA 20 AMP</v>
          </cell>
        </row>
        <row r="538">
          <cell r="B538" t="str">
            <v>TOMA BIPOLAR 20 AMP</v>
          </cell>
        </row>
        <row r="539">
          <cell r="B539" t="str">
            <v>TOMA VOZ Y DATOS</v>
          </cell>
        </row>
        <row r="540">
          <cell r="B540" t="str">
            <v>TOMA DOBLE</v>
          </cell>
        </row>
        <row r="541">
          <cell r="B541" t="str">
            <v>TOMA TELEFONICA</v>
          </cell>
        </row>
        <row r="542">
          <cell r="B542" t="str">
            <v>TOMA TRIFÁSICA</v>
          </cell>
        </row>
        <row r="543">
          <cell r="B543" t="str">
            <v>TOMA TV</v>
          </cell>
        </row>
        <row r="544">
          <cell r="B544" t="str">
            <v>TOPES PARQUEADEROS L=50CM</v>
          </cell>
        </row>
        <row r="545">
          <cell r="B545" t="str">
            <v>TOPES DE RESORTE</v>
          </cell>
        </row>
        <row r="546">
          <cell r="B546" t="str">
            <v>TORNILLO TIERRA</v>
          </cell>
        </row>
        <row r="547">
          <cell r="B547" t="str">
            <v>TOXEMENT POLVO</v>
          </cell>
        </row>
        <row r="548">
          <cell r="B548" t="str">
            <v>TRAGANTE EN BRONCE DE 4"X3"</v>
          </cell>
        </row>
        <row r="549">
          <cell r="B549" t="str">
            <v>TRAGANTE EN BRONCE DE 6"X4"</v>
          </cell>
        </row>
        <row r="550">
          <cell r="B550" t="str">
            <v>TRANSCEIVERS</v>
          </cell>
        </row>
        <row r="551">
          <cell r="B551" t="str">
            <v>TRATAMIENTO SANICK GEL</v>
          </cell>
        </row>
        <row r="552">
          <cell r="B552" t="str">
            <v>TUBO AGUAS NEGRAS 2"</v>
          </cell>
        </row>
        <row r="553">
          <cell r="B553" t="str">
            <v>TUBULAR DE ACERO 100MMX50MM CAL 16</v>
          </cell>
        </row>
        <row r="554">
          <cell r="B554" t="str">
            <v>TUB ACERO SCH 40 1/2"</v>
          </cell>
        </row>
        <row r="555">
          <cell r="B555" t="str">
            <v>TUB ACERO SCH 40 3/4"</v>
          </cell>
        </row>
        <row r="556">
          <cell r="B556" t="str">
            <v>TUB ACERO SCH 40 1"</v>
          </cell>
        </row>
        <row r="557">
          <cell r="B557" t="str">
            <v>TUB ACERO SCH 40 1.1/2"</v>
          </cell>
        </row>
        <row r="558">
          <cell r="B558" t="str">
            <v xml:space="preserve">TUB CPVC  RDE-11 3/4" </v>
          </cell>
        </row>
        <row r="559">
          <cell r="B559" t="str">
            <v xml:space="preserve">TUB CPVC  RDE-11 1/2" </v>
          </cell>
        </row>
        <row r="560">
          <cell r="B560" t="str">
            <v xml:space="preserve">TUB PVC  4" SANIT </v>
          </cell>
        </row>
        <row r="561">
          <cell r="B561" t="str">
            <v xml:space="preserve">TUB PVC  3" SANIT </v>
          </cell>
        </row>
        <row r="562">
          <cell r="B562" t="str">
            <v xml:space="preserve">TUB PVC  2" SANIT </v>
          </cell>
        </row>
        <row r="563">
          <cell r="B563" t="str">
            <v xml:space="preserve">TUB PVC  6" SANIT </v>
          </cell>
        </row>
        <row r="564">
          <cell r="B564" t="str">
            <v xml:space="preserve">TUB PVC  4" SANIT </v>
          </cell>
        </row>
        <row r="565">
          <cell r="B565" t="str">
            <v xml:space="preserve">TUB PVC  3" SANIT </v>
          </cell>
        </row>
        <row r="566">
          <cell r="B566" t="str">
            <v xml:space="preserve">TUB PVC  2" SANIT </v>
          </cell>
        </row>
        <row r="567">
          <cell r="B567" t="str">
            <v>TUB PVC  (110mm) 4" SANIT NOVAFORT</v>
          </cell>
        </row>
        <row r="568">
          <cell r="B568" t="str">
            <v xml:space="preserve">TUB PVC  (160mm) 6" SANIT NOVAFORT </v>
          </cell>
        </row>
        <row r="569">
          <cell r="B569" t="str">
            <v xml:space="preserve">TUB PVC  (200mm) 8" SANIT NOVAFORT </v>
          </cell>
        </row>
        <row r="570">
          <cell r="B570" t="str">
            <v>TUB PVC LIVIANA 2"</v>
          </cell>
        </row>
        <row r="571">
          <cell r="B571" t="str">
            <v>TUB PVC LIVIANA 3"</v>
          </cell>
        </row>
        <row r="572">
          <cell r="B572" t="str">
            <v>TUB PVC LIVIANA 4"</v>
          </cell>
        </row>
        <row r="573">
          <cell r="B573" t="str">
            <v>TUBERIA HG DE 3/4"</v>
          </cell>
        </row>
        <row r="574">
          <cell r="B574" t="str">
            <v>TUBERIA HG DE 1.1/2"</v>
          </cell>
        </row>
        <row r="575">
          <cell r="B575" t="str">
            <v>TUBERIA HG DE 2"</v>
          </cell>
        </row>
        <row r="576">
          <cell r="B576" t="str">
            <v>TUBERIA HG DE 2.1/2"</v>
          </cell>
        </row>
        <row r="577">
          <cell r="B577" t="str">
            <v>TUBERIA HG DE 3"</v>
          </cell>
        </row>
        <row r="578">
          <cell r="B578" t="str">
            <v>TUBERIA HG DE 4"</v>
          </cell>
        </row>
        <row r="579">
          <cell r="B579" t="str">
            <v>TUBO CONDUIT GALVANIZADO 1/2"</v>
          </cell>
        </row>
        <row r="580">
          <cell r="B580" t="str">
            <v>TUBO CONDUIT GALVANIZADO 4"</v>
          </cell>
        </row>
        <row r="581">
          <cell r="B581" t="str">
            <v>TUBO CONDUIT PVC 1.1/2"</v>
          </cell>
        </row>
        <row r="582">
          <cell r="B582" t="str">
            <v>TUBO CONDUIT PCV 3/4"</v>
          </cell>
        </row>
        <row r="583">
          <cell r="B583" t="str">
            <v>TUBO CONDUIT PVC 1"</v>
          </cell>
        </row>
        <row r="584">
          <cell r="B584" t="str">
            <v>TUBO CONDUIT PVC 1/2"</v>
          </cell>
        </row>
        <row r="585">
          <cell r="B585" t="str">
            <v>TUBO CONDUIT PVC 4" DB</v>
          </cell>
        </row>
        <row r="586">
          <cell r="B586" t="str">
            <v>TUBO FLUORESCENTE 2X32W</v>
          </cell>
        </row>
        <row r="587">
          <cell r="B587" t="str">
            <v>TUB MET EMT 1/2"</v>
          </cell>
        </row>
        <row r="588">
          <cell r="B588" t="str">
            <v>TUB MET EMT 3/4"</v>
          </cell>
        </row>
        <row r="589">
          <cell r="B589" t="str">
            <v>TUB EMT CONDUIT 1"</v>
          </cell>
        </row>
        <row r="590">
          <cell r="B590" t="str">
            <v>TUB EMT CONDUIT 1.1/4"</v>
          </cell>
        </row>
        <row r="591">
          <cell r="B591" t="str">
            <v>TUB EMT CONDUIT 1.1/2"</v>
          </cell>
        </row>
        <row r="592">
          <cell r="B592" t="str">
            <v>TUB EMT CONDUIT 2"</v>
          </cell>
        </row>
        <row r="593">
          <cell r="B593" t="str">
            <v>TUBERIA FLEXIBLE DE DRENAJE 4"</v>
          </cell>
        </row>
        <row r="594">
          <cell r="B594" t="str">
            <v>TUBERIA PVC 4"</v>
          </cell>
        </row>
        <row r="595">
          <cell r="B595" t="str">
            <v>TUBO GALV. 1" CON ROSCA</v>
          </cell>
        </row>
        <row r="596">
          <cell r="B596" t="str">
            <v>TUBO GALV. 2" CON ROSCA</v>
          </cell>
        </row>
        <row r="597">
          <cell r="B597" t="str">
            <v>TUBO PRS  .1/2    RDE- 9</v>
          </cell>
        </row>
        <row r="598">
          <cell r="B598" t="str">
            <v>TUBO PRS  .1/2    RDE-13.5</v>
          </cell>
        </row>
        <row r="599">
          <cell r="B599" t="str">
            <v>TUBO PRS  .3/4    RDE-11</v>
          </cell>
        </row>
        <row r="600">
          <cell r="B600" t="str">
            <v>TUBO PRS  1       RDE-13.5</v>
          </cell>
        </row>
        <row r="601">
          <cell r="B601" t="str">
            <v>TUBO PRS  1.1/4   RDE-21</v>
          </cell>
        </row>
        <row r="602">
          <cell r="B602" t="str">
            <v>TUBO PRS  1.1/2   RDE-21</v>
          </cell>
        </row>
        <row r="603">
          <cell r="B603" t="str">
            <v>TUBO PRS  2       RDE-21</v>
          </cell>
        </row>
        <row r="604">
          <cell r="B604" t="str">
            <v>TUBO PRS  2.1/2 RDE-21</v>
          </cell>
        </row>
        <row r="605">
          <cell r="B605" t="str">
            <v>TUBO PRS  3       RDE-21</v>
          </cell>
        </row>
        <row r="606">
          <cell r="B606" t="str">
            <v>TUBO PRS  4       RDE-21</v>
          </cell>
        </row>
        <row r="607">
          <cell r="B607" t="str">
            <v>TUBO CUADRADO DE 4 X 1.1/2 CAL 18</v>
          </cell>
        </row>
        <row r="608">
          <cell r="B608" t="str">
            <v>TUBO CUADRADO DE 4 X 1.1/2 CAL 16</v>
          </cell>
        </row>
        <row r="609">
          <cell r="B609" t="str">
            <v>TUBO CUADRADO DE 1.1/2 X 1.1/2 CAL 18</v>
          </cell>
        </row>
        <row r="610">
          <cell r="B610" t="str">
            <v>TUBO RECTANGULAR DE 3 X 1.1/2 CAL 18</v>
          </cell>
        </row>
        <row r="611">
          <cell r="B611" t="str">
            <v>TUBO GALVANIZADO 1"</v>
          </cell>
        </row>
        <row r="612">
          <cell r="B612" t="str">
            <v>UNIDAD SANITARIA PARA CAMPAMENTO</v>
          </cell>
        </row>
        <row r="613">
          <cell r="B613" t="str">
            <v>UNION MET EMT 1/2"</v>
          </cell>
        </row>
        <row r="614">
          <cell r="B614" t="str">
            <v>UNION MET EMT 3/4"</v>
          </cell>
        </row>
        <row r="615">
          <cell r="B615" t="str">
            <v>UNION EMT CONDUIT 1"</v>
          </cell>
        </row>
        <row r="616">
          <cell r="B616" t="str">
            <v>UNION EMT CONDUIT 1.1/2"</v>
          </cell>
        </row>
        <row r="617">
          <cell r="B617" t="str">
            <v>UNION EMT CONDUIT 1.1/4"</v>
          </cell>
        </row>
        <row r="618">
          <cell r="B618" t="str">
            <v>UNION EMT CONDUIT 2"</v>
          </cell>
        </row>
        <row r="619">
          <cell r="B619" t="str">
            <v>UNION FLEXIBLE BORRACHA 2"</v>
          </cell>
        </row>
        <row r="620">
          <cell r="B620" t="str">
            <v>UNION GALVANIZADA 2"</v>
          </cell>
        </row>
        <row r="621">
          <cell r="B621" t="str">
            <v>UNION GALVANIZADA 4"</v>
          </cell>
        </row>
        <row r="622">
          <cell r="B622" t="str">
            <v xml:space="preserve">UNION HG  2  </v>
          </cell>
        </row>
        <row r="623">
          <cell r="B623" t="str">
            <v xml:space="preserve">UNION HG  3  </v>
          </cell>
        </row>
        <row r="624">
          <cell r="B624" t="str">
            <v xml:space="preserve">UNION HG  4  </v>
          </cell>
        </row>
        <row r="625">
          <cell r="B625" t="str">
            <v>UNION DRESSER METALICA DE 2"</v>
          </cell>
        </row>
        <row r="626">
          <cell r="B626" t="str">
            <v>UNION DRESSER METALICA DE 2.1/2"</v>
          </cell>
        </row>
        <row r="627">
          <cell r="B627" t="str">
            <v>UNION NOVAFORT 110mm</v>
          </cell>
        </row>
        <row r="628">
          <cell r="B628" t="str">
            <v>UNION NOVAFORT 160mm</v>
          </cell>
        </row>
        <row r="629">
          <cell r="B629" t="str">
            <v>UNION NOVAFORT 200mm</v>
          </cell>
        </row>
        <row r="630">
          <cell r="B630" t="str">
            <v>UNION SAN PVC 2</v>
          </cell>
        </row>
        <row r="631">
          <cell r="B631" t="str">
            <v>UNION SAN PVC 3</v>
          </cell>
        </row>
        <row r="632">
          <cell r="B632" t="str">
            <v>UNION SAN PVC 4</v>
          </cell>
        </row>
        <row r="633">
          <cell r="B633" t="str">
            <v xml:space="preserve">UNION SAN PVC 6                                             </v>
          </cell>
        </row>
        <row r="634">
          <cell r="B634" t="str">
            <v>UNION PVC-P 3</v>
          </cell>
        </row>
        <row r="635">
          <cell r="B635" t="str">
            <v>UNIVERSAL HG DE 3/4"</v>
          </cell>
        </row>
        <row r="636">
          <cell r="B636" t="str">
            <v>UNIVERSAL HG DE 1.1/2"</v>
          </cell>
        </row>
        <row r="637">
          <cell r="B637" t="str">
            <v>VALVULA ACCIONAMIENTO ANTIVANDALICO ORINAL</v>
          </cell>
        </row>
        <row r="638">
          <cell r="B638" t="str">
            <v>VALVULA ACCIONAMIENTO ANTIVANDALICO SANITARIO</v>
          </cell>
        </row>
        <row r="639">
          <cell r="B639" t="str">
            <v>VAL CHEQ/CORT/HIERR D=1.1/2"</v>
          </cell>
        </row>
        <row r="640">
          <cell r="B640" t="str">
            <v>VALLA DE INFORMACION LICENCIA 2.00 x 1.00</v>
          </cell>
        </row>
        <row r="641">
          <cell r="B641" t="str">
            <v>VALVULA DE PIE DE 2"</v>
          </cell>
        </row>
        <row r="642">
          <cell r="B642" t="str">
            <v>VALVULA DE PIE DE 4"</v>
          </cell>
        </row>
        <row r="643">
          <cell r="B643" t="str">
            <v>VALVULA SOLENOIDE 1.1/2"</v>
          </cell>
        </row>
        <row r="644">
          <cell r="B644" t="str">
            <v>VAR.CUADR.DE 1/2-12MMX6M</v>
          </cell>
        </row>
        <row r="645">
          <cell r="B645" t="str">
            <v>VAR.REDONDA 1/2" 12MMX6M</v>
          </cell>
        </row>
        <row r="646">
          <cell r="B646" t="str">
            <v>VARA DE CLAVO</v>
          </cell>
        </row>
        <row r="647">
          <cell r="B647" t="str">
            <v>VARETA 2"x2"x3M OTOBO</v>
          </cell>
        </row>
        <row r="648">
          <cell r="B648" t="str">
            <v>VARLLLA COBRE 5/8"</v>
          </cell>
        </row>
        <row r="649">
          <cell r="B649" t="str">
            <v>VARILLA LISA 3/8"</v>
          </cell>
        </row>
        <row r="650">
          <cell r="B650" t="str">
            <v>VARILLA LISA 1/2"</v>
          </cell>
        </row>
        <row r="651">
          <cell r="B651" t="str">
            <v>VIA DE CHISPAS</v>
          </cell>
        </row>
        <row r="652">
          <cell r="B652" t="str">
            <v>VIBRADOR A GASOLINA</v>
          </cell>
        </row>
        <row r="653">
          <cell r="B653" t="str">
            <v>VIBRADOR ELECTRICO</v>
          </cell>
        </row>
        <row r="654">
          <cell r="B654" t="str">
            <v>VIBROCOMPACTADOR TIPO RANA GASOLINA</v>
          </cell>
        </row>
        <row r="655">
          <cell r="B655" t="str">
            <v>VIBROCOMPACTADOR TIPO RANA ELECTRICO</v>
          </cell>
        </row>
        <row r="656">
          <cell r="B656" t="str">
            <v>VIDRIO TEMPLADO 4MM Y SANDBLASTING</v>
          </cell>
        </row>
        <row r="657">
          <cell r="B657" t="str">
            <v>VIDRIO TEMPLADO 4MM</v>
          </cell>
        </row>
        <row r="658">
          <cell r="B658" t="str">
            <v>VIDRIO TEMPLADO 6MM</v>
          </cell>
        </row>
        <row r="659">
          <cell r="B659" t="str">
            <v>VIDRIO TEMPLADO 10MM</v>
          </cell>
        </row>
        <row r="660">
          <cell r="B660" t="str">
            <v>VINILTEX</v>
          </cell>
        </row>
        <row r="661">
          <cell r="B661" t="str">
            <v>VOLQUETA 6 M3</v>
          </cell>
        </row>
        <row r="662">
          <cell r="B662" t="str">
            <v>WAIPE</v>
          </cell>
        </row>
        <row r="663">
          <cell r="B663" t="str">
            <v>WIN DE ALUMNIO</v>
          </cell>
        </row>
        <row r="664">
          <cell r="B664" t="str">
            <v>YESO CORRIENTE VENCEDOR</v>
          </cell>
        </row>
        <row r="665">
          <cell r="B665" t="str">
            <v>YEE SAN PVC 2"</v>
          </cell>
        </row>
        <row r="666">
          <cell r="B666" t="str">
            <v>YEE SAN PVC 3"</v>
          </cell>
        </row>
        <row r="667">
          <cell r="B667" t="str">
            <v>YEE SAN PVC 4"</v>
          </cell>
        </row>
        <row r="668">
          <cell r="B668" t="str">
            <v>YEE SAN PVC 6"</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FO-PE-089"/>
      <sheetName val="1.1 Repl."/>
      <sheetName val="1.1 Repl. (2)"/>
      <sheetName val="1.2 Cerramiento"/>
      <sheetName val="1.2 Cerramiento (2)"/>
      <sheetName val="2.1 Transp"/>
      <sheetName val="2.1 Transp (2)"/>
      <sheetName val="2.2 ExcMec"/>
      <sheetName val="2.2 ExcMec (2)"/>
      <sheetName val="2.3 ExcManual"/>
      <sheetName val="2.3 ExcManual (2)"/>
      <sheetName val="2.4. Dem.Concr(Anden)"/>
      <sheetName val="2.4. Dem.Concr(Anden) (2)MANUAL"/>
      <sheetName val="2.4. Dem.Concr(Anden) (2)COMPR"/>
      <sheetName val="2.5. Dem.sard"/>
      <sheetName val="2.5. Dem.sard (2)"/>
      <sheetName val="2.6. Dem.Concr"/>
      <sheetName val="2.6. Dem.Concr (2)MA"/>
      <sheetName val="2.6. Dem.Concr (2)COMP"/>
      <sheetName val="2.7. Dem.asf"/>
      <sheetName val="2.7. Dem.asf MAN"/>
      <sheetName val="2.7. Dem.asf COMP"/>
      <sheetName val="3.1 SBGA"/>
      <sheetName val="3.1 SBGA (2)"/>
      <sheetName val="3.2 BGA"/>
      <sheetName val="3.2 BGA (2)"/>
      <sheetName val="3.3. SBGC"/>
      <sheetName val="3.3. SBGC (2)"/>
      <sheetName val="3.4 Rajón"/>
      <sheetName val="3.4 Rajón (2)"/>
      <sheetName val="3.5 MD20 (2)"/>
      <sheetName val="3.5 ASFALTO MODIFICADO"/>
      <sheetName val="3.5 MD20 Conso"/>
      <sheetName val="3.5 MD20 DobleA"/>
      <sheetName val="3.6 CRL1"/>
      <sheetName val="3.6 CRL1 (2)"/>
      <sheetName val="3.7 CRR1"/>
      <sheetName val="3.7 CRR1 (2)"/>
      <sheetName val="3.8 SBGA"/>
      <sheetName val="3.9 BGA "/>
      <sheetName val="3.10 SBGC "/>
      <sheetName val="3.11 MD20"/>
      <sheetName val="3.12 CRR1"/>
      <sheetName val="3.13 CRL1"/>
      <sheetName val="3.14 GEOT"/>
      <sheetName val="3.14 GEOT T2100"/>
      <sheetName val="4.1 Sardinel A10"/>
      <sheetName val="4.1 Sardinel A10 (2)"/>
      <sheetName val="4.2 SBGC  "/>
      <sheetName val="4.3 BordA80"/>
      <sheetName val="4.3 BordA80 (2)"/>
      <sheetName val="4.4 Adoquin6"/>
      <sheetName val="4.4 Adoquin6 (2)"/>
      <sheetName val="4.5 Rampa B5"/>
      <sheetName val="4.5 Rampa B5 (2)"/>
      <sheetName val="4.6 Loseta"/>
      <sheetName val="4.6 Loseta (2)"/>
      <sheetName val="4.7 Adoquin8"/>
      <sheetName val="4.7 Adoquin8 (2)"/>
      <sheetName val="4.8 BordeA170"/>
      <sheetName val="4.8 BordeA170 (2)"/>
      <sheetName val="4.9BolardoM63"/>
      <sheetName val="4.9BolardoM63 (2)"/>
      <sheetName val="4.10 ContRaices"/>
      <sheetName val="4.10 ContRaices (2)"/>
      <sheetName val="4.11 Protec M91"/>
      <sheetName val="4.11 Protec M91 (2)"/>
      <sheetName val="4.12 BancaM31"/>
      <sheetName val="4.12 BancaM31 (2)"/>
      <sheetName val="4.13  Caneca"/>
      <sheetName val="4.13  Caneca (2)"/>
      <sheetName val="4.14 CONC3000PSI"/>
      <sheetName val="4.14 CONC3000PSI (2)"/>
      <sheetName val="4.15Tala claseI"/>
      <sheetName val="4.16Tala clase II"/>
      <sheetName val="4.17Tala clase III"/>
      <sheetName val="4.18Tala clase IV"/>
      <sheetName val="4.19 TrasladoArbol"/>
      <sheetName val="4.20 TrasladoArbol5-10"/>
      <sheetName val="4.21Palma 1,80"/>
      <sheetName val="4.21Palma 1,80 (2)"/>
      <sheetName val="4.22Ligusto 1,80"/>
      <sheetName val="4.22Ligusto 1,80 (2)"/>
      <sheetName val="4.23Pajarito 1,80"/>
      <sheetName val="4.23Pajarito 1,80 (2)"/>
      <sheetName val="4.24 Pasto"/>
      <sheetName val="4.24 Pasto (2)"/>
      <sheetName val="4.25PastoKikuyo"/>
      <sheetName val="4.25PastoKikuyo (2)"/>
      <sheetName val="5.1 Dem.Concr(Anden) "/>
      <sheetName val="5.2 Dem1Piso-teja"/>
      <sheetName val="5.3 Dem1Piso-Placa "/>
      <sheetName val="5.4Dem 2 y 3 Pisos"/>
      <sheetName val="5.5BodegaDoble altura"/>
      <sheetName val="5.6. Dem.Concr "/>
      <sheetName val="5.7. Dem.Muros15"/>
      <sheetName val="5.8. Dem.Muros25"/>
      <sheetName val="5.9 Transp "/>
      <sheetName val="5.10 ExcMec "/>
      <sheetName val="5.11 Descapote"/>
      <sheetName val="5.11 Descapote (2)"/>
      <sheetName val="5.12 LODOS"/>
      <sheetName val="6.1 Repl."/>
      <sheetName val="6,2 EXCA. MANUAL"/>
      <sheetName val="6,3 EXCA. MANUAL REDES"/>
      <sheetName val="6,4 DEMOLIC. CONCRETO"/>
      <sheetName val="6,5 BASE CONCRETO"/>
      <sheetName val="6,6 ZAPATA CONCRETO"/>
      <sheetName val="6,7 VIGA CIMENTACION CONC"/>
      <sheetName val="6,8 CAJA INSPECCION"/>
      <sheetName val="6,9 CAJA INSPEC. 80 X 80"/>
      <sheetName val="6,10 BAJANTE A. NEGRAS"/>
      <sheetName val="6,11 PUNTO DESAG. PVC 2&quot;"/>
      <sheetName val="6,12 PUNTO DESAG.PVC 3&quot;"/>
      <sheetName val="6,13 PUNTO DESAG.PVC 4&quot;"/>
      <sheetName val="6,14 PUNTO DESAG.PVC 4&quot; A.LLV"/>
      <sheetName val="6,15 PUNTO R 2&quot;"/>
      <sheetName val="6,16 TUBERIA PVC-S 2&quot;"/>
      <sheetName val="6,17 TUBERIA PVC-S 4&quot;"/>
      <sheetName val="6,18 TUBERIA PVC-S 2&quot;"/>
      <sheetName val="6,19 TUBERIA PVC-S 4&quot; "/>
      <sheetName val="6,20 TAPON LIMPIEZA 4&quot;"/>
      <sheetName val="6,21 TUBERIA A LL"/>
      <sheetName val="6,22 TUBERIA ALL 110MM"/>
      <sheetName val="6,23 SUMIDERO"/>
      <sheetName val="6,24 Rejilla"/>
      <sheetName val="6,25 CNEXION POZO"/>
      <sheetName val="6,26 BASE GRANULAR"/>
      <sheetName val="6,27 POLIETILENO"/>
      <sheetName val="6,28 ACERO"/>
      <sheetName val="6,29 MALLA ELECTDA M-131"/>
      <sheetName val="6,30 MALLA ELECTDA M-188"/>
      <sheetName val="6,31 PLACA CONTRAPISO"/>
      <sheetName val="6,32 COLUMNAS"/>
      <sheetName val="6,33 VIGA AEREA"/>
      <sheetName val="6,34 MURO CONTENCION"/>
      <sheetName val="6,35 PLACA STEEL"/>
      <sheetName val="6,36 JUNTA CONSTRCON"/>
      <sheetName val="6,37 MURO"/>
      <sheetName val="6,38 LAVADO LADRILLO"/>
      <sheetName val="6,39 MURO LADRILLO"/>
      <sheetName val="6,40 SUM E INS POSTE"/>
      <sheetName val="6,41 CAJA CS-274"/>
      <sheetName val="6,42 AP280"/>
      <sheetName val="6,43 BANCO DE DUCTO"/>
      <sheetName val="6,44 DUCTO CAMBIO"/>
      <sheetName val="6,45 ESTRUCTURA 202"/>
      <sheetName val="6,46 ESTRUCTURA 211"/>
      <sheetName val="6,47 ESTRUCTURA 320"/>
      <sheetName val="6,48 ESTRUCTURA 321"/>
      <sheetName val="6,49 MONTAJE POSTE"/>
      <sheetName val="6,50 RET TERMINAL"/>
      <sheetName val="6,51 DESCARGADORES"/>
      <sheetName val="6,52 RED MEDIA"/>
      <sheetName val="6,53 RED TRENZADA"/>
      <sheetName val="6,54 TRANSFORMADOR"/>
      <sheetName val="6,55 LAMPARA PARALUX"/>
      <sheetName val="6,56 LAMPARA HERMET"/>
      <sheetName val="6,57 BALA DULUX"/>
      <sheetName val="6,58 APLIQUE"/>
      <sheetName val="6,59 MODULO"/>
      <sheetName val="6,60 REFLECTOR"/>
      <sheetName val="6,61 GABINETE"/>
      <sheetName val="6,62 MEDIDOR"/>
      <sheetName val="6,63 PUESTA A TIERRA"/>
      <sheetName val="6,64 PUESTA TIERRA GENL"/>
      <sheetName val="6,65 ACOMETIDA"/>
      <sheetName val="6,66 ACOMETIDA 3F"/>
      <sheetName val="6,67 ACOMETIDA 3F5H"/>
      <sheetName val="6,68 ACOMETIDA 3F5H CU"/>
      <sheetName val="6,69 ACOMETIDA 3F5H TH"/>
      <sheetName val="6,70 ACOMETIDA 3F5H THH"/>
      <sheetName val="6,71 ACOMETIDA ANTIFRAUDE"/>
      <sheetName val="6,72 SUM-TUB-CONDUIT"/>
      <sheetName val="6,73 SUM-TUB-CONDUIT 3-4&quot;"/>
      <sheetName val="6,74 SUM-TUB-CONDUIT 1&quot;"/>
      <sheetName val="6,75 SUM-TUB-CONDUIT 1 1-2&quot;"/>
      <sheetName val="6,76 TABLERO DE 12"/>
      <sheetName val="6,77 TABLERO DE 8"/>
      <sheetName val="6,78 SUMINIST.INST.TABLERO"/>
      <sheetName val="6,79 SUMINIST.INST.INTERRUP."/>
      <sheetName val="6,80 SUMINIST.INST.INETRRUP"/>
      <sheetName val="6,81 SUMINIST.INST.INETRRUP (2)"/>
      <sheetName val="6,82 SUMINIST.INST.INTERRUP TRI"/>
      <sheetName val="6,83 SALIDA ILUMINACION"/>
      <sheetName val="6,84 SALIDA TOMACORRIENTE"/>
      <sheetName val="6,85 SALIDA TOMACORRIENTE"/>
      <sheetName val="6,86 SALIDA TOMAC.NORM."/>
      <sheetName val="6,87 ALIDA TOMAC.GFCI"/>
      <sheetName val="6,88 SALIDA INTERRUP.SENC,"/>
      <sheetName val="6,89 SALIDA INTERRUP.DOBLE"/>
      <sheetName val="6,90 SUMIST.E INST. PROG."/>
      <sheetName val="6,91 SUMIST.E INST. ALARMA"/>
      <sheetName val="6,92 SALIDA SENSOR"/>
      <sheetName val="6,93 SUMINIST.INST.SIRENA"/>
      <sheetName val="6,94 SUMINIST.INST.PULSADOR "/>
      <sheetName val="6,95 SALIDA TOMA"/>
      <sheetName val="6,96 ANTENA TV"/>
      <sheetName val="6,97 CERTIFICACION"/>
      <sheetName val="6,98 MEDICION SIST."/>
      <sheetName val="6,99 PAÑETE LISO"/>
      <sheetName val="6,100 PERFILES TUB."/>
      <sheetName val="6,101 ACERO 60000 PSI"/>
      <sheetName val="6,102 PLATINAS Y ANGULOS"/>
      <sheetName val="6,103 IMPERMEABILIZACION"/>
      <sheetName val="6,104 MARQUESINA EN VIDRIO"/>
      <sheetName val="6,105 CIELO RASO"/>
      <sheetName val="6,106 CERAMICA PISO"/>
      <sheetName val="6,107 BALDOSA GRANO MAR."/>
      <sheetName val="6,108 G-ESCOBA"/>
      <sheetName val="6,109 BOCAPUERTA"/>
      <sheetName val="6,110 CERAMICA NEVADA"/>
      <sheetName val="6,111 CENEFA "/>
      <sheetName val="6,112 MUEBLE EN CONC"/>
      <sheetName val="6,113 INCRUSTACIONES"/>
      <sheetName val="6,114 ESPEJO"/>
      <sheetName val="6,115 SANITARIO"/>
      <sheetName val="6,116 LAVAMANOS"/>
      <sheetName val="6,117 GRIFERIA "/>
      <sheetName val="6,118 PUERTA EMT."/>
      <sheetName val="6,119 MUEBLE BAJO MESON"/>
      <sheetName val="6,120  MARCO METAL."/>
      <sheetName val="6,121 PUERTA METAL."/>
      <sheetName val="6,122 VENTANERIA"/>
      <sheetName val="6,123 PUERTA VIDRIO"/>
      <sheetName val="6,124 CERRADURA BELL"/>
      <sheetName val="6,125 CERRADURA CERROJO DOB."/>
      <sheetName val="6,126 ESTUCO Y VINILO 3 MANOS"/>
      <sheetName val="6,127 GRANIPLAS"/>
      <sheetName val="6,128 ANDEN EN CONCRETO"/>
      <sheetName val="7,1 DESCAPOTE"/>
      <sheetName val="7,2 EXCA. MANUAL"/>
      <sheetName val="7,3 BASE CONCRETO"/>
      <sheetName val="7,4 ZAPATA CONCRETO "/>
      <sheetName val="7,5 CONCRETO CICLOPEO"/>
      <sheetName val="7,6 VIGA CIMENTACION CONC"/>
      <sheetName val="7,7 ACERO (2)"/>
      <sheetName val="7,8 ALISTADO PISOS"/>
      <sheetName val="7,9 BASE GRANULARB200"/>
      <sheetName val="7,10 COLUMNAS EN CONCRETO"/>
      <sheetName val="7,11 VIGA AEREA "/>
      <sheetName val="7,12 placa maciza"/>
      <sheetName val="7,13 MALLA ELECTROS."/>
      <sheetName val="7,14 MURO LADRILLO"/>
      <sheetName val="7,15 HILADA REMATE"/>
      <sheetName val="7,16 FACHALETA ARQ."/>
      <sheetName val="7,17 LAVADO LADRILLO "/>
      <sheetName val="7,18ESMALTADO PISO"/>
      <sheetName val="7.19 PAÑETE LISO"/>
      <sheetName val="7,20 IMPERMEABILIZACION (2)"/>
      <sheetName val="7,21 VIDRIO SEG."/>
      <sheetName val="7,22  MARCO METAL. "/>
      <sheetName val="7,23 ESCALERA METAL."/>
      <sheetName val="7,24 EXCA. MANUAL (2)"/>
      <sheetName val="7,25 BASE CONCRETO (2"/>
      <sheetName val="7,26 CONCRETO CICLOPEO "/>
      <sheetName val="7,27 VIGA CIMENTACION CONC (2)"/>
      <sheetName val="7,28 ACERO (3)"/>
      <sheetName val="7,29 BASE GRANULARB200 (2)"/>
      <sheetName val="7,30 VIGA AEREA  (2)"/>
      <sheetName val="7,31 placa maciza "/>
      <sheetName val="7,32 HILADA REMATE"/>
      <sheetName val="7,33 MURO LADRILLO"/>
      <sheetName val="7,34 FACHALETA ARQ."/>
      <sheetName val="7,35 LAVADO LADRILLO  (2)"/>
      <sheetName val="7,36ESMALTADO PISO "/>
      <sheetName val="7.37 PAÑETE LISO "/>
      <sheetName val="7,38 REJA"/>
      <sheetName val="7,39 ESCUDO"/>
      <sheetName val="8.1ExcManual Zanja"/>
      <sheetName val="8.2ArenaPeña"/>
      <sheetName val="8.2ArenaPeña (2)"/>
      <sheetName val="8.3.B400"/>
      <sheetName val="8.3.B400 (2)"/>
      <sheetName val="8.4.B200"/>
      <sheetName val="8.4.B200 (2)"/>
      <sheetName val="8.5.HIDR"/>
      <sheetName val="8.5.HIDR (2)"/>
      <sheetName val="8.6.RDE21 12&quot;"/>
      <sheetName val="8.6.RDE21 12&quot; (2)"/>
      <sheetName val="8.7.RDE21 6&quot;"/>
      <sheetName val="8.7.RDE21 6&quot; (2)"/>
      <sheetName val="8.8. SCHD40 12&quot;"/>
      <sheetName val="8.9. SCHD40 6&quot;"/>
      <sheetName val="8.10.Caja Valvula 12&quot;"/>
      <sheetName val="8.11CHOROTE"/>
      <sheetName val="8.11CHOROTE (2)"/>
      <sheetName val="8.12 VALVULA COMPUERTA"/>
      <sheetName val="8.12 VALVULA COMPUERTA (2)"/>
      <sheetName val="8.13.Caja Valvula 6&quot;"/>
      <sheetName val="8.13.Caja Valvula 6&quot; (2)"/>
      <sheetName val="8.14.TEEHD12X6"/>
      <sheetName val="8.14.TEEHD12X6 (2)"/>
      <sheetName val="8.15.TEEHD6X6"/>
      <sheetName val="8.15.TEEHD6X6 (2)"/>
      <sheetName val="8.16CODO45.6&quot;"/>
      <sheetName val="8.16CODO45.6&quot; (2)"/>
      <sheetName val="8.17CODO90.6&quot;"/>
      <sheetName val="8.17CODO90.6&quot; (2)"/>
      <sheetName val="8.18CODO45.12&quot;"/>
      <sheetName val="8.18CODO45.12&quot; (2)"/>
      <sheetName val="8.19Emp6&quot;"/>
      <sheetName val="8.19Emp6&quot; (2)"/>
      <sheetName val="8.20Emp8&quot;"/>
      <sheetName val="8.20Emp8&quot; (2)"/>
      <sheetName val="8.21Emp6 a12&quot;"/>
      <sheetName val="8.21Emp6 a12&quot; (2)"/>
      <sheetName val="8.22EmpAcero6&quot;"/>
      <sheetName val="8.22EmpAcero6&quot; (2)"/>
      <sheetName val="8.23EmpAcero12&quot;"/>
      <sheetName val="8.23EmpAcero12&quot; (2)"/>
      <sheetName val="8.24Tapon6&quot;"/>
      <sheetName val="8.24Tapon6&quot; (2)"/>
      <sheetName val="8.25Tapon4&quot;"/>
      <sheetName val="8.25Tapon4&quot; (2)"/>
      <sheetName val="8.26Tapón1 1-2&quot;"/>
      <sheetName val="8.26Tapón1 1-2&quot; (2)"/>
      <sheetName val="8.27-RED12-8"/>
      <sheetName val="8.27-RED12-8 (2)"/>
      <sheetName val="8.28 Acom1-2&quot;"/>
      <sheetName val="8.28 Acom1-2&quot; (2)"/>
      <sheetName val="8.29Conc3000"/>
      <sheetName val="8.29Conc3000 (2)"/>
      <sheetName val="8.30PruebPresion"/>
      <sheetName val="8.30PruebPresion (2)"/>
      <sheetName val="9.1ExcManual Zanja"/>
      <sheetName val="9.2TRIT 12&quot;"/>
      <sheetName val="9.2TRIT 12&quot; (2)"/>
      <sheetName val="9.3.B400"/>
      <sheetName val="9.4.B200"/>
      <sheetName val="9.5TUB8&quot;"/>
      <sheetName val="9.5TUB8&quot; (2)"/>
      <sheetName val="9.6TUB10&quot;"/>
      <sheetName val="9.6TUB10&quot; (2)"/>
      <sheetName val="9.7TUB14&quot;"/>
      <sheetName val="9.7TUB14&quot; (2)"/>
      <sheetName val="9.8TUB16&quot;"/>
      <sheetName val="9.8TUB16&quot; (2)"/>
      <sheetName val="9.9TUB18&quot;"/>
      <sheetName val="9.9TUB18&quot; (2)"/>
      <sheetName val="9.10TUB27&quot;"/>
      <sheetName val="9.10TUB27&quot; (2)"/>
      <sheetName val="9.11TUB40&quot;"/>
      <sheetName val="9.11TUB40&quot; (2)"/>
      <sheetName val="9.12TUB44&quot;"/>
      <sheetName val="9.12TUB44&quot; (2)"/>
      <sheetName val="9.13TUB10&quot;"/>
      <sheetName val="9.13TUB10&quot; (2)"/>
      <sheetName val="9.14PLacafondo"/>
      <sheetName val="9.14PLacafondo (2)"/>
      <sheetName val="9.15CONO"/>
      <sheetName val="9.15CONO (2)"/>
      <sheetName val="9.16CARGUE"/>
      <sheetName val="9.16CARGUE (2)"/>
      <sheetName val="9.17CAMARA52"/>
      <sheetName val="9.18CAMARA49"/>
      <sheetName val="9.19CAMARA54"/>
      <sheetName val="9.20CAMARA55"/>
      <sheetName val="9.21 POZO"/>
      <sheetName val="9.21 POZO (2)"/>
      <sheetName val="9.22 SUMIDERO"/>
      <sheetName val="9.23 CAJA INSPECCION "/>
      <sheetName val="9.23 CAJA INSPECCION  (2)"/>
      <sheetName val="9.24TUB6&quot;"/>
      <sheetName val="9.24TUB6&quot; (2)"/>
      <sheetName val="10.1CS276"/>
      <sheetName val="10.1CS276 (2)"/>
      <sheetName val="10.1CS276 (3)"/>
      <sheetName val="10.2CS274"/>
      <sheetName val="10.2CS274 (2)"/>
      <sheetName val="10.2CS274 (3)"/>
      <sheetName val="10.3CS275"/>
      <sheetName val="10.3CS275 (2)"/>
      <sheetName val="10.3CS275 (3)"/>
      <sheetName val="10.4DUCTOS6+DUCTO3"/>
      <sheetName val="10.4DUCTOS6+DUCTO3 (2)"/>
      <sheetName val="10.5CARCAMO"/>
      <sheetName val="10.5CARCAMO (2)"/>
      <sheetName val="10.6CAJA"/>
      <sheetName val="10.6CAJA (2)"/>
      <sheetName val="10.7CURVA 34&quot;"/>
      <sheetName val="10.7CURVA 34&quot; (2)"/>
      <sheetName val="10.8CAMARA T14"/>
      <sheetName val="10.8CAMARA T14 (2)"/>
      <sheetName val="10.9CAMARA T14A"/>
      <sheetName val="10.9CAMARA T14A (2)"/>
      <sheetName val="10.10DUCTO4&quot;"/>
      <sheetName val="10.10DUCTO4&quot; (2)"/>
      <sheetName val="10.11CARCAMO"/>
      <sheetName val="10.11CARCAMO (2)"/>
      <sheetName val="10.12 CAMARA"/>
      <sheetName val="10.12 CAMARA (2)"/>
      <sheetName val="10.13DUCTO4&quot;"/>
      <sheetName val="10.13DUCTO4&quot; (2)"/>
      <sheetName val="11.1"/>
      <sheetName val="11.1 (2)"/>
      <sheetName val="11.2"/>
      <sheetName val="11.2 (2)"/>
      <sheetName val="11.3"/>
      <sheetName val="11.3 (2)"/>
      <sheetName val="11.4"/>
      <sheetName val="11.4 (2)"/>
      <sheetName val="11.5CajaPaso"/>
      <sheetName val="11.5CajaPaso (2)"/>
      <sheetName val="11.6PEDESTAL"/>
      <sheetName val="11.6PEDESTAL (2)"/>
      <sheetName val="11.7DUCTO3&quot;"/>
      <sheetName val="11.7DUCTO3&quot; (2)"/>
      <sheetName val="11.8"/>
      <sheetName val="11.9"/>
      <sheetName val="11.9 (2)"/>
      <sheetName val="11.10"/>
      <sheetName val="11.10 (2)"/>
      <sheetName val="11.11"/>
      <sheetName val="11.11 (2)"/>
      <sheetName val="11.12"/>
      <sheetName val="11.12 (2)"/>
      <sheetName val="11.13"/>
      <sheetName val="11.13 (2)"/>
      <sheetName val="11.14"/>
      <sheetName val="11.14 (2)"/>
      <sheetName val="11.15"/>
      <sheetName val="11.15 (2)"/>
      <sheetName val="12.1ACTAVECINDAD"/>
      <sheetName val="13.1 SBGA (2)"/>
      <sheetName val="13.2 BGA (2)"/>
      <sheetName val="13.3. SBGC (2)"/>
      <sheetName val="13,4 MD20 (2)"/>
      <sheetName val="13,5 CRR1 (2)"/>
      <sheetName val="13,6 CRL1 (2)"/>
      <sheetName val="13,7 Repl."/>
      <sheetName val="13,8 Descapote "/>
      <sheetName val="13,9 ExcMec (2)"/>
    </sheetNames>
    <sheetDataSet>
      <sheetData sheetId="0">
        <row r="1">
          <cell r="A1" t="str">
            <v>Descripción</v>
          </cell>
        </row>
        <row r="2">
          <cell r="A2" t="str">
            <v>Equipo de topografía</v>
          </cell>
        </row>
        <row r="3">
          <cell r="A3" t="str">
            <v>Vehículo para transporte</v>
          </cell>
        </row>
        <row r="4">
          <cell r="A4" t="str">
            <v>Topógrafo Inspector</v>
          </cell>
        </row>
        <row r="5">
          <cell r="A5" t="str">
            <v xml:space="preserve">Cadenero I </v>
          </cell>
        </row>
        <row r="6">
          <cell r="A6" t="str">
            <v xml:space="preserve">Cadenero II </v>
          </cell>
        </row>
        <row r="7">
          <cell r="A7" t="str">
            <v>Motorista</v>
          </cell>
        </row>
        <row r="8">
          <cell r="A8" t="str">
            <v>VARA DE CLAVO 3.00 M</v>
          </cell>
        </row>
        <row r="9">
          <cell r="A9" t="str">
            <v>CERCO EN ORDINARIO 2.90 X 0.08 X 0.08</v>
          </cell>
        </row>
        <row r="10">
          <cell r="A10" t="str">
            <v>CONCRETO GRAVA COMUN 2000 PSI (140 Kg/cm2)</v>
          </cell>
        </row>
        <row r="11">
          <cell r="A11" t="str">
            <v>DERECHOS DE BOTADERO CEMEX</v>
          </cell>
        </row>
        <row r="12">
          <cell r="A12" t="str">
            <v>TRANSPORTE DE PETREOS</v>
          </cell>
        </row>
        <row r="13">
          <cell r="A13" t="str">
            <v>PUNTILLA</v>
          </cell>
        </row>
        <row r="14">
          <cell r="A14" t="str">
            <v>AYUDANTE</v>
          </cell>
        </row>
        <row r="15">
          <cell r="A15" t="str">
            <v>OFICIAL</v>
          </cell>
        </row>
        <row r="16">
          <cell r="A16" t="str">
            <v xml:space="preserve">TEJA DE ZINC 0.8X2.40 </v>
          </cell>
        </row>
        <row r="17">
          <cell r="A17" t="str">
            <v>RETROEXCAVADORA SOBRE ORUGAS</v>
          </cell>
        </row>
        <row r="18">
          <cell r="A18" t="str">
            <v>COMPRESOR</v>
          </cell>
        </row>
        <row r="19">
          <cell r="A19" t="str">
            <v>MINICARGADOR</v>
          </cell>
        </row>
        <row r="20">
          <cell r="A20" t="str">
            <v>MOTONIVELADORA</v>
          </cell>
        </row>
        <row r="21">
          <cell r="A21" t="str">
            <v>VIBROCOMPACTADOR</v>
          </cell>
        </row>
        <row r="22">
          <cell r="A22" t="str">
            <v>SBGA PUESTA EN OBRA</v>
          </cell>
        </row>
        <row r="23">
          <cell r="A23" t="str">
            <v>CARROTANQUE IRRIGADOR DE AGUA</v>
          </cell>
        </row>
        <row r="24">
          <cell r="A24" t="str">
            <v>BGA PUESTA EN OBRA</v>
          </cell>
        </row>
        <row r="25">
          <cell r="A25" t="str">
            <v>SBGC PUESTA EN OBRA</v>
          </cell>
        </row>
        <row r="26">
          <cell r="A26" t="str">
            <v>RAJON PUESTO EN OBRA</v>
          </cell>
        </row>
        <row r="27">
          <cell r="A27" t="str">
            <v>MD20 PUESTA EN OBRA</v>
          </cell>
        </row>
        <row r="28">
          <cell r="A28" t="str">
            <v>COMPACTADOR DE LLANTAS</v>
          </cell>
        </row>
        <row r="29">
          <cell r="A29" t="str">
            <v>TERMINADORA DE ASFALTO</v>
          </cell>
        </row>
        <row r="30">
          <cell r="A30" t="str">
            <v>EMULSION ASFALTICA CRL-1</v>
          </cell>
        </row>
        <row r="31">
          <cell r="A31" t="str">
            <v>EQUIPO DE IRRIGACION</v>
          </cell>
        </row>
        <row r="32">
          <cell r="A32" t="str">
            <v>EMULSION ASFALTICA CRR-1</v>
          </cell>
        </row>
        <row r="33">
          <cell r="A33" t="str">
            <v>GEOTEXTIL TEJIDO FORTEX BX-30</v>
          </cell>
        </row>
        <row r="34">
          <cell r="A34" t="str">
            <v>SARDINEL PREFABRICADO A10 (800x200x500mm). Incluye Transporte</v>
          </cell>
        </row>
        <row r="35">
          <cell r="A35" t="str">
            <v>MORTERO 2000 PSI (140 Kg/cm2)</v>
          </cell>
        </row>
        <row r="36">
          <cell r="A36" t="str">
            <v>BORDILLO PREFABRICADO A80 (800x200x350mm). Incluye Transporte</v>
          </cell>
        </row>
        <row r="37">
          <cell r="A37" t="str">
            <v>ADOQUIN DE ARCILLA 20x10x6</v>
          </cell>
        </row>
        <row r="38">
          <cell r="A38" t="str">
            <v>TRANSPORTE DE LADRILLO</v>
          </cell>
        </row>
        <row r="39">
          <cell r="A39" t="str">
            <v>ARENA DE PEÑA PUESTA EN OBRA</v>
          </cell>
        </row>
        <row r="40">
          <cell r="A40" t="str">
            <v>LOSETA PREFABRICADA A50 (400x400x60mm). Incluye Transporte</v>
          </cell>
        </row>
        <row r="41">
          <cell r="A41" t="str">
            <v>ADOQUIN DE ARCILLA 20x10x8</v>
          </cell>
        </row>
        <row r="42">
          <cell r="A42" t="str">
            <v>LOSETA PREFABRICADA A60 (400x200x60mm). Incluye Transporte</v>
          </cell>
        </row>
        <row r="43">
          <cell r="A43" t="str">
            <v>SARDINEL BAJO A85 - RAMPAS (800x200x350mm). Incluye Transporte</v>
          </cell>
        </row>
        <row r="44">
          <cell r="A44" t="str">
            <v>SARDINEL ESPECIAL A100 - RAMPA A (600x200x500mm). Incluye Transporte</v>
          </cell>
        </row>
        <row r="45">
          <cell r="A45" t="str">
            <v>MORTERO 3000 PSI (210 Kg/cm2)</v>
          </cell>
        </row>
        <row r="46">
          <cell r="A46" t="str">
            <v>CONCRETO GRAVA COMUN 3000 PSI (210 Kg/cm2)</v>
          </cell>
        </row>
        <row r="47">
          <cell r="A47" t="str">
            <v>TABLA BURRA EN ORDINARIO 2.90 X 0.28 X 0.025</v>
          </cell>
        </row>
        <row r="48">
          <cell r="A48" t="str">
            <v>BORDE SEPARADOR VERDE A170 (1000x300x812mm). Incluye Transporte</v>
          </cell>
        </row>
        <row r="49">
          <cell r="A49" t="str">
            <v>MORTERO 1:5 (Hecho en Obra)</v>
          </cell>
        </row>
        <row r="50">
          <cell r="A50" t="str">
            <v>BOLARDO ALTO EN HIERRO M63. Incluye Transporte</v>
          </cell>
        </row>
        <row r="51">
          <cell r="A51" t="str">
            <v>BORDE CONTENEDOR DE RAICES A70 (1080x120x135mm). Incluye Transporte</v>
          </cell>
        </row>
        <row r="52">
          <cell r="A52" t="str">
            <v>LADRILLO TOLETE RECOCIDO 24x12x6</v>
          </cell>
        </row>
        <row r="53">
          <cell r="A53" t="str">
            <v>LADRILLO TOLETE COMUN</v>
          </cell>
        </row>
        <row r="54">
          <cell r="A54" t="str">
            <v>GRAVILLA PUESTA EN OBRA</v>
          </cell>
        </row>
        <row r="55">
          <cell r="A55" t="str">
            <v>PROTECTOR DE ARBOL DE DOS TUBOS M91. Incluye Transporte</v>
          </cell>
        </row>
        <row r="56">
          <cell r="A56" t="str">
            <v>CONCRETO GRAVA COMUN 1500 PSI (105 Kg/cm2)</v>
          </cell>
        </row>
        <row r="57">
          <cell r="A57" t="str">
            <v>BANCA EN CONCRETO SIN ESPALDAR M31. Incluye Transporte</v>
          </cell>
        </row>
        <row r="58">
          <cell r="A58" t="str">
            <v>CANECA EN MALLA METALICA M12. Incluye Transporte</v>
          </cell>
        </row>
        <row r="59">
          <cell r="A59" t="str">
            <v>AGUA</v>
          </cell>
        </row>
        <row r="60">
          <cell r="A60" t="str">
            <v>CEMENTO</v>
          </cell>
        </row>
        <row r="61">
          <cell r="A61" t="str">
            <v>TRITURADO 3/4" PUESTO EN OBRA</v>
          </cell>
        </row>
        <row r="62">
          <cell r="A62" t="str">
            <v>ARENA DE RÍO PUESTA EN OBRA</v>
          </cell>
        </row>
        <row r="63">
          <cell r="A63" t="str">
            <v>MEZCLADORA A GASOLINA (1.5 Bultos)</v>
          </cell>
        </row>
        <row r="64">
          <cell r="A64" t="str">
            <v>RETROEXCAVADORA CON MARTILLO</v>
          </cell>
        </row>
        <row r="65">
          <cell r="A65" t="str">
            <v>TRANSPORTE Y DISPOSICION FINAL DE LODOS SITIO AUTORIZADO CAR</v>
          </cell>
        </row>
        <row r="66">
          <cell r="A66" t="str">
            <v>APISONADOR TIPO CANGURO</v>
          </cell>
        </row>
        <row r="67">
          <cell r="A67" t="str">
            <v>B400 PUESTO EN OBRA</v>
          </cell>
        </row>
        <row r="68">
          <cell r="A68" t="str">
            <v>B200 PUESTO EN OBRA</v>
          </cell>
        </row>
        <row r="69">
          <cell r="A69" t="str">
            <v xml:space="preserve">HIDRANTE EXTREMO BRIDA D=6`` TIPO POSTE
</v>
          </cell>
        </row>
        <row r="70">
          <cell r="A70" t="str">
            <v>TUBERIA PVC U.M. TIPO PLATINO D=12`` RDE 21</v>
          </cell>
        </row>
        <row r="71">
          <cell r="A71" t="str">
            <v>LUBRICANTE TUBERÍAS X 500 G</v>
          </cell>
        </row>
        <row r="72">
          <cell r="A72" t="str">
            <v>TUBERIA PVC U.M. TIPO PLATINO D=6`` RDE 21</v>
          </cell>
        </row>
        <row r="73">
          <cell r="A73" t="str">
            <v>TEE HD EXTREMO LISO 12"x6" (300x150mm)</v>
          </cell>
        </row>
        <row r="74">
          <cell r="A74" t="str">
            <v xml:space="preserve">TEE HD EXTREMO LISO 6"x6" </v>
          </cell>
        </row>
        <row r="75">
          <cell r="A75" t="str">
            <v>CODO HD EXTREMO LISO 45ºX6``</v>
          </cell>
        </row>
        <row r="76">
          <cell r="A76" t="str">
            <v>CODO HD EXTREMO LISO 90ºX6``</v>
          </cell>
        </row>
        <row r="77">
          <cell r="A77" t="str">
            <v>CODO HD EXTREMO LISO 45ºX12``</v>
          </cell>
        </row>
        <row r="78">
          <cell r="A78" t="str">
            <v>TAPON HD EXTREMO LISO D=6"</v>
          </cell>
        </row>
        <row r="79">
          <cell r="A79" t="str">
            <v>TAPON HD EXTREMO LISO D=4"</v>
          </cell>
        </row>
        <row r="80">
          <cell r="A80" t="str">
            <v>TAPON PVC U.M. T PLATINO D=3"</v>
          </cell>
        </row>
        <row r="81">
          <cell r="A81" t="str">
            <v>REDUCCION CONCENTRICA HD E.L. 12"x8" (300x200mm)</v>
          </cell>
        </row>
        <row r="82">
          <cell r="A82" t="str">
            <v>COLLAR DE DERIVACIÓN 4"X1/2"</v>
          </cell>
        </row>
        <row r="83">
          <cell r="A83" t="str">
            <v>REGISTRO DE INCORPORACION 1/2"</v>
          </cell>
        </row>
        <row r="84">
          <cell r="A84" t="str">
            <v>REGISTRO DE CORTE 1/2"</v>
          </cell>
        </row>
        <row r="85">
          <cell r="A85" t="str">
            <v>ADAPTADOR MACHO PF+UAD 1/2"</v>
          </cell>
        </row>
        <row r="86">
          <cell r="A86" t="str">
            <v>MANGUERA 1/2" PF+UAD</v>
          </cell>
        </row>
        <row r="87">
          <cell r="A87" t="str">
            <v xml:space="preserve">TRITURADO 1/2" </v>
          </cell>
        </row>
        <row r="88">
          <cell r="A88" t="str">
            <v>TUBERIA CONCRETO CL II 8" SIN REFUERZO</v>
          </cell>
        </row>
        <row r="89">
          <cell r="A89" t="str">
            <v>TUBERIA CONCRETO CL II 10" SIN REFUERZO</v>
          </cell>
        </row>
        <row r="90">
          <cell r="A90" t="str">
            <v>TUBERIA CONCRETO CL II 14" SIN REFUERZO</v>
          </cell>
        </row>
        <row r="91">
          <cell r="A91" t="str">
            <v>TUBERIA CONCRETO CL II 16" SIN REFUERZO</v>
          </cell>
        </row>
        <row r="92">
          <cell r="A92" t="str">
            <v>TUBERIA CONCRETO CL II 18" SIN REFUERZO</v>
          </cell>
        </row>
        <row r="93">
          <cell r="A93" t="str">
            <v>TUBERIA CONCRETO CL IV 27" REFORZADA</v>
          </cell>
        </row>
        <row r="94">
          <cell r="A94" t="str">
            <v>TUBERIA CONCRETO CL IV 40" REFORZADA</v>
          </cell>
        </row>
        <row r="95">
          <cell r="A95" t="str">
            <v>TUBERIA CONCRETO CL IV 44" REFORZADA</v>
          </cell>
        </row>
        <row r="96">
          <cell r="A96" t="str">
            <v>TUBERIA EXTRAREFORZADA D=10"</v>
          </cell>
        </row>
        <row r="97">
          <cell r="A97" t="str">
            <v>CONCRETO GRAVA COMUN 4000 PSI (280 Kg/cm2)</v>
          </cell>
        </row>
        <row r="98">
          <cell r="A98" t="str">
            <v>ACERO FIGURADO F'y=60000 PSI</v>
          </cell>
        </row>
        <row r="99">
          <cell r="A99" t="str">
            <v>VIBRADOR TIPO AGUJA</v>
          </cell>
        </row>
        <row r="100">
          <cell r="A100" t="str">
            <v>CONO PREFABRICADO POZO DE INSPECCION</v>
          </cell>
        </row>
        <row r="101">
          <cell r="A101" t="str">
            <v>CARGUE 1,0 POZO DE INSPECCION</v>
          </cell>
        </row>
        <row r="102">
          <cell r="A102" t="str">
            <v>TAPA 0,70 POZO DE INSPECCION</v>
          </cell>
        </row>
        <row r="103">
          <cell r="A103" t="str">
            <v>PLACA CUBIERTA POZO D=1.70m, e=0.25m</v>
          </cell>
        </row>
        <row r="104">
          <cell r="A104" t="str">
            <v>FORMALETA PLACA DE FONDO</v>
          </cell>
        </row>
        <row r="105">
          <cell r="A105" t="str">
            <v>IMPERMEABILIZANTE INTEGRAL PARA CONCRETOS/MORTEROS</v>
          </cell>
        </row>
        <row r="106">
          <cell r="A106" t="str">
            <v>GEOTEXTIL NT 2500</v>
          </cell>
        </row>
        <row r="107">
          <cell r="A107" t="str">
            <v>TUBERIA CONCRETO CL I 6" SIN REFUERZO</v>
          </cell>
        </row>
        <row r="108">
          <cell r="A108" t="str">
            <v>CONCRETO GRAVA COMUN 2500 PSI (175 Kg/cm2)</v>
          </cell>
        </row>
        <row r="109">
          <cell r="A109" t="str">
            <v>MARCO Y TAPAS CAJA INSPECCION DOBLE CODENSA CS276</v>
          </cell>
        </row>
        <row r="110">
          <cell r="A110" t="str">
            <v>RECEBO PUESTO EN OBRA</v>
          </cell>
        </row>
        <row r="111">
          <cell r="A111" t="str">
            <v>MARCO Y TAPA CAJA INSPECCION SENCILL CODENSA CS275</v>
          </cell>
        </row>
        <row r="112">
          <cell r="A112" t="str">
            <v>DUCTO PVC TIPO TDP D=6"</v>
          </cell>
        </row>
        <row r="113">
          <cell r="A113" t="str">
            <v>DUCTO PVC TIPO TDP D=3"</v>
          </cell>
        </row>
        <row r="114">
          <cell r="A114" t="str">
            <v>CURVA 3/4"</v>
          </cell>
        </row>
        <row r="115">
          <cell r="A115" t="str">
            <v>BLOQUE CAMARA TELEFONICA ETB</v>
          </cell>
        </row>
        <row r="116">
          <cell r="A116" t="str">
            <v xml:space="preserve">MORTERO 1:3 </v>
          </cell>
        </row>
        <row r="117">
          <cell r="A117" t="str">
            <v>MARCO Y TAPA CIRCULAR CAMARA INSPECCION ETB PL0025</v>
          </cell>
        </row>
        <row r="118">
          <cell r="A118" t="str">
            <v>REPISA EN ORDINARIO 2,90X0,08X0,04</v>
          </cell>
        </row>
        <row r="119">
          <cell r="A119" t="str">
            <v>TABLA CHAPA EN ORDINARIO 2.90 X 0.28 X 0.02</v>
          </cell>
        </row>
        <row r="120">
          <cell r="A120" t="str">
            <v>DUCTO PVC TIPO TDP D=4"</v>
          </cell>
        </row>
        <row r="121">
          <cell r="A121" t="str">
            <v>MARCO-TAPA CAJA PASO SENCILLA SEMAFORIZACION</v>
          </cell>
        </row>
        <row r="122">
          <cell r="A122" t="str">
            <v>GRAVA 3/4" PUESTA EN OBRA</v>
          </cell>
        </row>
        <row r="123">
          <cell r="A123" t="str">
            <v>BOLARDO BAJO EN HIERRO M62</v>
          </cell>
        </row>
        <row r="124">
          <cell r="A124" t="str">
            <v>PIEZA REMATE A105 - RAMPA A (800x400x275mm)</v>
          </cell>
        </row>
        <row r="125">
          <cell r="A125" t="str">
            <v>DURMIENTES 4 X 4</v>
          </cell>
        </row>
        <row r="126">
          <cell r="A126" t="str">
            <v>TOPOGRAFIA PERMANENTE /INCLUYE TOPOGRAFO 2 CADENEROS Y EQUIPO TOPOGRAFICO ESTACION Y NIVEL</v>
          </cell>
        </row>
        <row r="127">
          <cell r="A127" t="str">
            <v>CONCRETO 2000 PSI HECHO EN OBRA</v>
          </cell>
        </row>
        <row r="128">
          <cell r="A128" t="str">
            <v>MARCO Y TAPA CAJA DE INSPECCION 0,60 X 0,60 CMS (MARCO EN ANGULO DE 2 1/2" X 2 1/2" X 3/16 TAPA REFORZADA EN PLATINA DE 3" X 3/16 CON PARRILLA DE VARILLA 3/8" CADA 10 CMS FUNDIDA</v>
          </cell>
        </row>
        <row r="129">
          <cell r="A129" t="str">
            <v>MARCO Y TAPA CAJA DE INSPECCION 0,80 X 0,80 CMS (MARCO EN ANGULO DE 2 1/2" X 2 1/2" X 3/16 TAPA REFORZADA EN PLATINA DE 3" X 3/16 CON PARRILLA DE VARILLA 3/8" CADA 10 CMS FUNDIDA</v>
          </cell>
        </row>
        <row r="130">
          <cell r="A130" t="str">
            <v xml:space="preserve">TUBO PVC SANITARIO 4" </v>
          </cell>
        </row>
        <row r="131">
          <cell r="A131" t="str">
            <v>SOLDADURA PVC LIQUIDA 1/4</v>
          </cell>
        </row>
        <row r="132">
          <cell r="A132" t="str">
            <v>LIMPIADOR REM PVC 750 GRAMOS (1/4)</v>
          </cell>
        </row>
        <row r="133">
          <cell r="A133" t="str">
            <v>UNION SANITARIA 4" PVC</v>
          </cell>
        </row>
        <row r="134">
          <cell r="A134" t="str">
            <v>CODO 90 " CXC SANITARIO 4"</v>
          </cell>
        </row>
        <row r="135">
          <cell r="A135" t="str">
            <v>ABRAZADERA EN ACERO</v>
          </cell>
        </row>
        <row r="136">
          <cell r="A136" t="str">
            <v xml:space="preserve">TUBO PVC SANITARIO 2" </v>
          </cell>
        </row>
        <row r="137">
          <cell r="A137" t="str">
            <v>YEE SANITARIA 2"</v>
          </cell>
        </row>
        <row r="138">
          <cell r="A138" t="str">
            <v>CODO 90 CXC SANITARIO 2"</v>
          </cell>
        </row>
        <row r="139">
          <cell r="A139" t="str">
            <v xml:space="preserve">TUBO PVC SANITARIO 3" </v>
          </cell>
        </row>
        <row r="140">
          <cell r="A140" t="str">
            <v>YEE SANITARIA 3"</v>
          </cell>
        </row>
        <row r="141">
          <cell r="A141" t="str">
            <v>CODO 90 CXC SANITARIO 3"</v>
          </cell>
        </row>
        <row r="142">
          <cell r="A142" t="str">
            <v xml:space="preserve">TUBO PVC SANITARIO 4" </v>
          </cell>
        </row>
        <row r="143">
          <cell r="A143" t="str">
            <v>YEE SANITARIA 4"</v>
          </cell>
        </row>
        <row r="144">
          <cell r="A144" t="str">
            <v>CODO 90 CXC SANITARIO 4"</v>
          </cell>
        </row>
        <row r="145">
          <cell r="A145" t="str">
            <v xml:space="preserve">TUBO PVC ALL VENTILACION 2" </v>
          </cell>
        </row>
        <row r="146">
          <cell r="A146" t="str">
            <v>UNION SANITARIA 2" PVC</v>
          </cell>
        </row>
        <row r="147">
          <cell r="A147" t="str">
            <v>CODO 90 1/4 CXE SANITARIO 2"</v>
          </cell>
        </row>
        <row r="148">
          <cell r="A148" t="str">
            <v xml:space="preserve">TUBO PVC ALL VENTILACION 4" </v>
          </cell>
        </row>
        <row r="149">
          <cell r="A149" t="str">
            <v xml:space="preserve">TUBO PVC ALL SANITARIO  4" </v>
          </cell>
        </row>
        <row r="150">
          <cell r="A150" t="str">
            <v>ADAPTADOR DE LIMPIEZA</v>
          </cell>
        </row>
        <row r="151">
          <cell r="A151" t="str">
            <v>ANDAMIO  METALICO TUBULAR (SECCION DE 2 MARCOS DE 1,50*1,50M. CON 2 CRUCETAS DE 2,30M)</v>
          </cell>
        </row>
        <row r="152">
          <cell r="A152" t="str">
            <v>TUBO ALCANTARILLADO NOVAFORT PVC 110 MM</v>
          </cell>
        </row>
        <row r="153">
          <cell r="A153" t="str">
            <v>CINTA DE DEMARCACION 10M</v>
          </cell>
        </row>
        <row r="154">
          <cell r="A154" t="str">
            <v>MORTERO 1:4 (Hecho en Obra)</v>
          </cell>
        </row>
        <row r="155">
          <cell r="A155" t="str">
            <v>REJILLA SUMIDEROS PLAQUETA (PEATONAL) A=40CM L=40CM REF. P40402 TIPO TITAN</v>
          </cell>
        </row>
        <row r="156">
          <cell r="A156" t="str">
            <v>CEMENTO BLANCO</v>
          </cell>
        </row>
        <row r="157">
          <cell r="A157" t="str">
            <v>REJILLA ALUMINIO 6"X4" CUPULA TRADICIONAL CON SOSCO REF C-6"X4 TIPO COLREJILLAS</v>
          </cell>
        </row>
        <row r="158">
          <cell r="A158" t="str">
            <v>POLIETILENO N0-6</v>
          </cell>
        </row>
        <row r="159">
          <cell r="A159" t="str">
            <v>ALAMBRE NEGRO N0-18</v>
          </cell>
        </row>
        <row r="160">
          <cell r="A160" t="str">
            <v>MALLA ELECTROSOLDADA M-131 Q-3.1  5MM 15X15CM</v>
          </cell>
        </row>
        <row r="161">
          <cell r="A161" t="str">
            <v>MALLA ELECTROSOLDADA M-188 Q-5 6MM 15X15CM</v>
          </cell>
        </row>
        <row r="162">
          <cell r="A162" t="str">
            <v>LISTON 2X4</v>
          </cell>
        </row>
        <row r="163">
          <cell r="A163" t="str">
            <v>LISTON CEDRO MACHO 5CM X 2,5 CM X3M</v>
          </cell>
        </row>
        <row r="164">
          <cell r="A164" t="str">
            <v>SIKA ANTISOL ROJO</v>
          </cell>
        </row>
        <row r="165">
          <cell r="A165" t="str">
            <v>SIKA SEPAROL</v>
          </cell>
        </row>
        <row r="166">
          <cell r="A166" t="str">
            <v>POLIETILENO NEGRO CALIBRE 3,5</v>
          </cell>
        </row>
        <row r="167">
          <cell r="A167" t="str">
            <v>TABLA CHAPA EN CEDRO MACHO 30 CM X 2 CM X 3M</v>
          </cell>
        </row>
        <row r="168">
          <cell r="A168" t="str">
            <v>MORDAZA METALICA</v>
          </cell>
        </row>
        <row r="169">
          <cell r="A169" t="str">
            <v>PARAL LARGO 2X3.50 M</v>
          </cell>
        </row>
        <row r="170">
          <cell r="A170" t="str">
            <v>FORMALETA BORDE VIGAS AEREAS INCLUYE PARAL</v>
          </cell>
        </row>
        <row r="171">
          <cell r="A171" t="str">
            <v>FORMALETA TABLEMAC 4MM SUPERT O EQUIVALENTE</v>
          </cell>
        </row>
        <row r="172">
          <cell r="A172" t="str">
            <v>LAMINA METAL DECK LAMINA 2" CAL,22-TIPO ACESCO</v>
          </cell>
        </row>
        <row r="173">
          <cell r="A173" t="str">
            <v>CORTADORA DE CONCRETO CON COMBUSTIBLE + DISCO DE CORTE</v>
          </cell>
        </row>
        <row r="174">
          <cell r="A174" t="str">
            <v>DISCO DIAMANTADO DE 14"</v>
          </cell>
        </row>
        <row r="175">
          <cell r="A175" t="str">
            <v>SIKAFLEX PRO 3 WF TUBO 600 CC</v>
          </cell>
        </row>
        <row r="176">
          <cell r="A176" t="str">
            <v>EQUIPO HIDROLAVADORA ELECTRICA INDUSTRIAL</v>
          </cell>
        </row>
        <row r="177">
          <cell r="A177" t="str">
            <v xml:space="preserve">HIDROFUGO TIPO SILICONITE DE PINTUCO </v>
          </cell>
        </row>
        <row r="178">
          <cell r="A178" t="str">
            <v>CORTADORA DE LADRILLO INCLUYE DISCO</v>
          </cell>
        </row>
        <row r="179">
          <cell r="A179" t="str">
            <v>LADRILLO FACHADA PRENSADO MACIZO GRAN FORMATO TIERRA (39X11.5X5.5CM)ARCILLA</v>
          </cell>
        </row>
        <row r="180">
          <cell r="A180" t="str">
            <v>GRAFIL 5.5 MM</v>
          </cell>
        </row>
        <row r="181">
          <cell r="A181" t="str">
            <v>ANCLAJES 1/2" X 8" (INCLUYE PERFORACION Y ADHESIVO EPOXICO)</v>
          </cell>
        </row>
        <row r="182">
          <cell r="A182" t="str">
            <v>GRUA CON BRAZO HIDRAULICO</v>
          </cell>
        </row>
        <row r="183">
          <cell r="A183" t="str">
            <v>POSTE DE CONCRETO 12 METROS 750KG HOMOLOGADO</v>
          </cell>
        </row>
        <row r="184">
          <cell r="A184" t="str">
            <v>PINTURA ACRILICA A BASE SOLVENTES DE RAPIDO SECAMIENTO TIPO PINTUCO ACRILICO</v>
          </cell>
        </row>
        <row r="185">
          <cell r="A185" t="str">
            <v>MARCO Y TAPA CAJA INSPECCION  DE 0,30X0.30M (MARCO EN ANGULO 1 1/2X1 1/2" 1/8" TAPA REFORZADA EN PLATINA DE 2" 1/8  CON PARRILLA EN VARILLA DE 3/8 CADA 10CM</v>
          </cell>
        </row>
        <row r="186">
          <cell r="A186" t="str">
            <v>DUCTO TDP 2"</v>
          </cell>
        </row>
        <row r="187">
          <cell r="A187" t="str">
            <v>BANDA PLASTICA SEÑALIZACION SEGÚN NORMA CS-273</v>
          </cell>
        </row>
        <row r="188">
          <cell r="A188" t="str">
            <v>LIMPIADOR REM PVC 750 GRMS (1/4)</v>
          </cell>
        </row>
        <row r="189">
          <cell r="A189" t="str">
            <v>SOLDADURA PVC LIQUIDA 1/4</v>
          </cell>
        </row>
        <row r="190">
          <cell r="A190" t="str">
            <v>SBG4 PUESTA EN OBRA</v>
          </cell>
        </row>
        <row r="191">
          <cell r="A191" t="str">
            <v>MDC1 PUESTA EN OBRA</v>
          </cell>
        </row>
        <row r="192">
          <cell r="A192" t="str">
            <v>MDC3 PUESTA EN OBRA</v>
          </cell>
        </row>
        <row r="193">
          <cell r="A193" t="str">
            <v>B600 PUESTO EN OBRA</v>
          </cell>
        </row>
        <row r="194">
          <cell r="A194" t="str">
            <v>TUBO CONDUIT IMC 2"</v>
          </cell>
        </row>
        <row r="195">
          <cell r="A195" t="str">
            <v>CAPACETE ROSCADO EN ALUMINIO PARA TUBERIA IMC GALVANIZADA DE 2"</v>
          </cell>
        </row>
        <row r="196">
          <cell r="A196" t="str">
            <v>HEBILLA BANDIT DE ACERO INOXIDABLE 1/2</v>
          </cell>
        </row>
        <row r="197">
          <cell r="A197" t="str">
            <v>CINTA EN ACERO INOXIDABLE 1/2</v>
          </cell>
        </row>
        <row r="198">
          <cell r="A198" t="str">
            <v>CURVA GRAN RADIO 90 PVC DUCTO 2" TIPO PAVCO</v>
          </cell>
        </row>
        <row r="199">
          <cell r="A199" t="str">
            <v>TERMINAL CAMPANA PVC DUCTO 2"</v>
          </cell>
        </row>
        <row r="200">
          <cell r="A200" t="str">
            <v>UNION PVC DUCTO 2"</v>
          </cell>
        </row>
        <row r="201">
          <cell r="A201" t="str">
            <v>AISLADOR DE PIN ANSI 55-5 EN MATERIAL POLIMARICO</v>
          </cell>
        </row>
        <row r="202">
          <cell r="A202" t="str">
            <v>CRUCETA METALICA EN ANGULO GALVANIZANO DE 2 1/2" X 3/16" X 2M</v>
          </cell>
        </row>
        <row r="203">
          <cell r="A203" t="str">
            <v>DIAGONAL RECTA DE ANGULO DE HIERRO GALVANIZADO DE 38X38X5 MM (1 1/2" X 1 1/2" X3 1/6") 68CM</v>
          </cell>
        </row>
        <row r="204">
          <cell r="A204" t="str">
            <v xml:space="preserve">ESPIGO DE ACERO GALVANIZADO PARA CRUCETA METALICA </v>
          </cell>
        </row>
        <row r="205">
          <cell r="A205" t="str">
            <v>TORNILLO DE ACREO GALVANIZADO 1/2" X 1 1/2". INCLUYE 2 TUERCAS 2 ARANDELAS</v>
          </cell>
        </row>
        <row r="206">
          <cell r="A206" t="str">
            <v>TORNILLO DE ACREO GALVANIZADO 5/8" X 8". INCLUYE 2 TUERCAS 2 ARANDELAS</v>
          </cell>
        </row>
        <row r="207">
          <cell r="A207" t="str">
            <v>AISLADOR DE SUSPENSION ANSI 52-1 EN MATERIAL POLIMARICO</v>
          </cell>
        </row>
        <row r="208">
          <cell r="A208" t="str">
            <v>GRAPA TERMINAL TIPO RECTO 3/0-266,8</v>
          </cell>
        </row>
        <row r="209">
          <cell r="A209" t="str">
            <v>PERNO DE OJO CERRADO 5/8"X20"</v>
          </cell>
        </row>
        <row r="210">
          <cell r="A210" t="str">
            <v>CONECTOR TIPO CUÑA</v>
          </cell>
        </row>
        <row r="211">
          <cell r="A211" t="str">
            <v>ESPARRAGO 5/8" X 20" INCLUYE 2 TUERCAS 2 ARANDELAS</v>
          </cell>
        </row>
        <row r="212">
          <cell r="A212" t="str">
            <v>TORNILLO DE ACREO GALVANIZADO 5/8" X 10". INCLUYE 2 TUERCAS 2 ARANDELAS</v>
          </cell>
        </row>
        <row r="213">
          <cell r="A213" t="str">
            <v>TORNILLO DE ACREO GALVANIZADO 5/8" X 5". INCLUYE 2 TUERCAS 2 ARANDELAS</v>
          </cell>
        </row>
        <row r="214">
          <cell r="A214" t="str">
            <v>AMARRE PLASTICOMPARA CABLE TRENZADO 20X4 8MM</v>
          </cell>
        </row>
        <row r="215">
          <cell r="A215" t="str">
            <v>GRAPA DE SUSPENSIÓN PARA CABLE TRENZADO DE T.B</v>
          </cell>
        </row>
        <row r="216">
          <cell r="A216" t="str">
            <v>PERNO DE OJO  5/8"X8"</v>
          </cell>
        </row>
        <row r="217">
          <cell r="A217" t="str">
            <v>CONECTOR DE TORNILLO CON CHAQUETA AISLANTE</v>
          </cell>
        </row>
        <row r="218">
          <cell r="A218" t="str">
            <v>PERCHA TIPO PESADO DE 1 PUESTO</v>
          </cell>
        </row>
        <row r="219">
          <cell r="A219" t="str">
            <v>CRUCETA METALICA EN ANGULO GALVANIZANO DE 2 1/2" X 3/16" X 2M</v>
          </cell>
        </row>
        <row r="220">
          <cell r="A220" t="str">
            <v>GRAPA DE OPERAR EN CALIENTE MARCA GB</v>
          </cell>
        </row>
        <row r="221">
          <cell r="A221" t="str">
            <v>HEBILLA BANDIT DE ACERO INOXIDABLE 5/8"</v>
          </cell>
        </row>
        <row r="222">
          <cell r="A222" t="str">
            <v>CINTA DE ACERO INOXIDABLE 5/8"</v>
          </cell>
        </row>
        <row r="223">
          <cell r="A223" t="str">
            <v>CABLE DE COBRE DESNUDO N0 4 AWG</v>
          </cell>
        </row>
        <row r="224">
          <cell r="A224" t="str">
            <v>CORTACIRCUITOS 15KV-100A</v>
          </cell>
        </row>
        <row r="225">
          <cell r="A225" t="str">
            <v>DESCARGADOR DE SOBRETENSION DE LINEA 10KV-10KA POLIMERICO OXIDO DE ZINC</v>
          </cell>
        </row>
        <row r="226">
          <cell r="A226" t="str">
            <v>CONECTOR DE TORNILLO CON CHAQUETE AISLANTE</v>
          </cell>
        </row>
        <row r="227">
          <cell r="A227" t="str">
            <v>PERNO O TORNILLO DE CARRIAJE 5/8" X 1 1/2"+ TUERCA</v>
          </cell>
        </row>
        <row r="228">
          <cell r="A228" t="str">
            <v>TORNILLO DE ACERO GALVANIZADO 1/2" X 1 1/2" INCLUYE 2 TUERCA 2 ARANDELAS</v>
          </cell>
        </row>
        <row r="229">
          <cell r="A229" t="str">
            <v>TORNILLO DE ACERO GALVANIZADO 5/8"" X 8" INCLUYE 2 TUERCA 2 ARANDELAS</v>
          </cell>
        </row>
        <row r="230">
          <cell r="A230" t="str">
            <v>TORNILLO DE ACERO GALVANIZADO 5/8" X 5" INCLUYE 2 TUERCA 2 ARANDELAS</v>
          </cell>
        </row>
        <row r="231">
          <cell r="A231" t="str">
            <v>VARILLA COPPERWELD DE 5/8" X 2.40 COBRE</v>
          </cell>
        </row>
        <row r="232">
          <cell r="A232" t="str">
            <v>CONECTOR PARA VARILLA 5/8"</v>
          </cell>
        </row>
        <row r="233">
          <cell r="A233" t="str">
            <v>ALAMBRE COBRE DESNUDO N04 AWG</v>
          </cell>
        </row>
        <row r="234">
          <cell r="A234" t="str">
            <v>ABRAZADERA EN U TIPO 2</v>
          </cell>
        </row>
        <row r="235">
          <cell r="A235" t="str">
            <v>ABRAZADERA O COLLARIN DE 7-8 UNA SALIDA-PL 1/4" IDEM TIPO 3</v>
          </cell>
        </row>
        <row r="236">
          <cell r="A236" t="str">
            <v>AISLADOR PORCELANA TIPO TENSOR ANSI 54-2</v>
          </cell>
        </row>
        <row r="237">
          <cell r="A237" t="str">
            <v>VARILLA DE ANCLAJE DE 3/4" X 180CM</v>
          </cell>
        </row>
        <row r="238">
          <cell r="A238" t="str">
            <v>GUARDACABO PARA RETENIDAS</v>
          </cell>
        </row>
        <row r="239">
          <cell r="A239" t="str">
            <v>GRAPA PRENSADORA DE TRES TORNILLOS</v>
          </cell>
        </row>
        <row r="240">
          <cell r="A240" t="str">
            <v>CABLE SUPER GX DE 9.53 MM (3/8") GALVANIZADO O CABLE PARA RETENIDA DE 3/8" GALVANIZADO</v>
          </cell>
        </row>
        <row r="241">
          <cell r="A241" t="str">
            <v>VIGUETA DE ANCLAJE</v>
          </cell>
        </row>
        <row r="242">
          <cell r="A242" t="str">
            <v>ABRAZADERA SIN SALIDA TIPO 2</v>
          </cell>
        </row>
        <row r="243">
          <cell r="A243" t="str">
            <v>DESCARGADOR DE SOBRETENSION DE LINEA 10KV - 10KA POLIMERICO OXIDO DE ZINC</v>
          </cell>
        </row>
        <row r="244">
          <cell r="A244" t="str">
            <v>ALAMBRE COBRE DESNUDO N0-4 AWG</v>
          </cell>
        </row>
        <row r="245">
          <cell r="A245" t="str">
            <v>CRUCETA METALICA DE ANGULO GALVANIZADO DE 2 1/2" X 3 1/6"  X 2M</v>
          </cell>
        </row>
        <row r="246">
          <cell r="A246" t="str">
            <v>DIAGONAL RECTA DE ANGULO DE HIERRO GALVANIZADO DE 38X38X5MM (1 1/2"X 1 1/2"X3/16")68CM</v>
          </cell>
        </row>
        <row r="247">
          <cell r="A247" t="str">
            <v>CABLE DE ALUMINIO DESNUDO CON ALMA ACERO GALVANIZADO ACSR N0 1/0 AWG</v>
          </cell>
        </row>
        <row r="248">
          <cell r="A248" t="str">
            <v>CABLE CUADRUPLEX AUTOSOPORTADOS 90C 600V N0 2X4+4 CONDUCTOR DE ALUMINIO AISLADO EN POLIETILENO RETICULADO (XLP)</v>
          </cell>
        </row>
        <row r="249">
          <cell r="A249" t="str">
            <v xml:space="preserve">LAMPARA PARALUX 2X32W. BL CM BALASTO ELECTRONICO 2X32T8. INCLUYE 2 TUBOS FLUORESCENTE 32W T8 120 V OSR SEGURIDAD 2249-9HS </v>
          </cell>
        </row>
        <row r="250">
          <cell r="A250" t="str">
            <v>ACCESORIOS DE FIJACION</v>
          </cell>
        </row>
        <row r="251">
          <cell r="A251" t="str">
            <v>LAMPARA HERMETICA POLICARBONATO MARCA PHILIPS  IP65, 2X32W. BALASTO ELECTRONICO 2X32T8. INCLUYE 2 TUBOS FLUORESCENTE 32W T8</v>
          </cell>
        </row>
        <row r="252">
          <cell r="A252" t="str">
            <v>BALA DULUX FC HIGH LIGHTS 2X26W. ARO BLANCO Y VIDRIO DECORATIVO. INCLUYE 2 BOMBILLAS AHORRADORAS 26W. E27 Y BALASTO ELECTRONICO.</v>
          </cell>
        </row>
        <row r="253">
          <cell r="A253" t="str">
            <v>APLIQUE TORTUGA APTO PARA USO A LA INTEMPERIE. BOMBILLO AHORRADOR 26W E27.</v>
          </cell>
        </row>
        <row r="254">
          <cell r="A254" t="str">
            <v>MODULO DE ILUMINACION DE EMERGENCIA PARA BALASTO T8 O T5 (2X32, 2x 54 W )</v>
          </cell>
        </row>
        <row r="255">
          <cell r="A255" t="str">
            <v>REFLECTOR DE 250 VATIOS - SODIO ALTA PRESION - 208/240 VOLTIOS-SODIO ALTA PRESION-CUADRADO-CERRADO - ESTRIBOS - COMPLETO: CHASIS, BOMBILLA, ARRANCADOR, ETC. ACCESORIOS DE FIJACION E INSTALACION  -REFERENCIA RRA ROY ALPHA</v>
          </cell>
        </row>
        <row r="256">
          <cell r="A256" t="str">
            <v>BASE Y FOTOCELDA TIPO EXTERIOR PARA ALUMBRADO INSTALADA</v>
          </cell>
        </row>
        <row r="257">
          <cell r="A257" t="str">
            <v>GABINETE FABRICADO EN LAMINA COLD ROLLED CAL 18-16. ALOJA E INCLUYE SISTEMA DE CONTROL ENCENDIDO / APAGADO ILUMINACION EXTERIORES MEDIANTE PROGRAMADOR HORARIO/SEMANAL REF:TAP-D21P. DIM SUGERIDA 40X30X20CMS</v>
          </cell>
        </row>
        <row r="258">
          <cell r="A258" t="str">
            <v>INSUMOS VARIOS (GABINETE 40*30*25)</v>
          </cell>
        </row>
        <row r="259">
          <cell r="A259" t="str">
            <v>SISTEMA DE CONTROL ENCENDIDO APAGADO LUMINACION EXTRERIORES MEDIANTE PROGRAMADOR HORARIO SEMANAL REF: TAP  021P</v>
          </cell>
        </row>
        <row r="260">
          <cell r="A260" t="str">
            <v>MEDIDOR TRIFASICO Electromagnetico de 20 a 100 AMP, calibrado y certificado  por CIDET</v>
          </cell>
        </row>
        <row r="261">
          <cell r="A261" t="str">
            <v>CABLE DE COBRE DESNUDO N0-2 AWG</v>
          </cell>
        </row>
        <row r="262">
          <cell r="A262" t="str">
            <v>SUELO ARTIFICIAL CEMENTO CONDUCTOR CELEC</v>
          </cell>
        </row>
        <row r="263">
          <cell r="A263" t="str">
            <v>SOLDADURA EXOTERMICA TIPO CADWELD DE 115 GRAMOS</v>
          </cell>
        </row>
        <row r="264">
          <cell r="A264" t="str">
            <v>BORDA TERMUNAL PONCHAR MARCA 3M O PANDUIT BARRIL LARGO PARA CABLE N-2AWG</v>
          </cell>
        </row>
        <row r="265">
          <cell r="A265" t="str">
            <v>VARILLA COPPERWELD DE 5/8 X 2.40 COBRE</v>
          </cell>
        </row>
        <row r="266">
          <cell r="A266" t="str">
            <v>CABLE DE COBRE DESNUDO N0-2/0 AWG</v>
          </cell>
        </row>
        <row r="267">
          <cell r="A267" t="str">
            <v>BORNA TERMINAL PONCHAR MARCA 3M 6 PANDUIT BARRIL LARGO PARA CABLE N0 2/0AWG</v>
          </cell>
        </row>
        <row r="268">
          <cell r="A268" t="str">
            <v>CABLE DE COBRE N-6 THHN AWG NEGRO</v>
          </cell>
        </row>
        <row r="269">
          <cell r="A269" t="str">
            <v>CABLE DE COBRE DESNUDO N0-8 AWG</v>
          </cell>
        </row>
        <row r="270">
          <cell r="A270" t="str">
            <v>CABLE DE COBRE N-8 THHN AWG NEGRO</v>
          </cell>
        </row>
        <row r="271">
          <cell r="A271" t="str">
            <v>CABLE DE COBRE N-10 THHN AWG NEGRO</v>
          </cell>
        </row>
        <row r="272">
          <cell r="A272" t="str">
            <v>CABLE DE COBRE DESNUDO N0-10 AWG</v>
          </cell>
        </row>
        <row r="273">
          <cell r="A273" t="str">
            <v>CABLE DE COBRE N-5 THHN AWG NEGRO</v>
          </cell>
        </row>
        <row r="274">
          <cell r="A274" t="str">
            <v>CABLE ACOMETIDA ANTIFRAUDE 3X6+6 AWG 600 V (PE/PVC)</v>
          </cell>
        </row>
        <row r="275">
          <cell r="A275" t="str">
            <v>TUBO CONDUIT PVC 1/2"</v>
          </cell>
        </row>
        <row r="276">
          <cell r="A276" t="str">
            <v>ACCESORIOS TUBERIA PVC CONDUIT 1/2" ( UNION Y ADAPTADORES TERMINAL)</v>
          </cell>
        </row>
        <row r="277">
          <cell r="A277" t="str">
            <v>TUBO CONDUIT PVC 3/4"</v>
          </cell>
        </row>
        <row r="278">
          <cell r="A278" t="str">
            <v>ACCESORIOS TUBERIA PVC CONDUIT 1/2" ( UNION Y ADAPTADORES TERMINAL)</v>
          </cell>
        </row>
        <row r="279">
          <cell r="A279" t="str">
            <v>TUBO CONDUIT PVC 1"</v>
          </cell>
        </row>
        <row r="280">
          <cell r="A280" t="str">
            <v>ACCESORIOS TUBERIA PVC CONDUIT 1" ( UNION Y ADAPTADORES TERMINAL)</v>
          </cell>
        </row>
        <row r="281">
          <cell r="A281" t="str">
            <v>TUBO CONDUIT PVC 1 1/2"</v>
          </cell>
        </row>
        <row r="282">
          <cell r="A282" t="str">
            <v>ACCESORIOS TUBERIA PVC CONDUIT 1/2" ( UNION Y ADAPTADORES TERMINAL)</v>
          </cell>
        </row>
        <row r="283">
          <cell r="A283" t="str">
            <v>TABLERO DE 8 CIRCUITOS 2F4H, CON PUERTA. BARRAJE PARA 200A BARRA NEUTRO Y BARRA TIERRA  Calidad Legrand, Siemens, SqareD o superior de marca reconocida y homologada por el CIDET</v>
          </cell>
        </row>
        <row r="284">
          <cell r="A284" t="str">
            <v>TABLERO DE 12 CIRCUITOS 3F5H, CON PUERTA Y ESPACIO PARA TOTALIZADOR, BARRAJE PARA 200A BARRA NEUTRO Y BARRA TIERRA  Calidad Legrand, Siemens, SqareD o superior de marca reconocida y homologada por el CIDET</v>
          </cell>
        </row>
        <row r="285">
          <cell r="A285" t="str">
            <v>FORMALETA ENTRE PISOS CON PARAL LARGO DE 2,00 A 3.50 M (POR M2)</v>
          </cell>
        </row>
        <row r="286">
          <cell r="A286" t="str">
            <v>CASETON DE GUADUA 80X27 CM (PLACA H=0 ,35 M)</v>
          </cell>
        </row>
        <row r="287">
          <cell r="A287" t="str">
            <v>TABLERO DE 12 CIRCUITOS 1F3H. BARRAJE PARA 75A BARRA NEUTRO Y BARRA TIERRA  CALIDAD LEGRAND SIEMENS, SQARE O SUPERIOR DE MARCA RECONOCIDA Y HOMOLOGADA POR EL CIDET</v>
          </cell>
        </row>
        <row r="288">
          <cell r="A288" t="str">
            <v>INTERRUPTOR ENCHUFABLE DE 1 X 20A 240V - 10 KA</v>
          </cell>
        </row>
        <row r="289">
          <cell r="A289" t="str">
            <v>INTERRUPTOR ENCHUFABLE DE 1 X 30A 240V - 10 KA</v>
          </cell>
        </row>
        <row r="290">
          <cell r="A290" t="str">
            <v>INTERRUPTOR ENCHUFABLE DE 3 X 20A 240V - 10 KA</v>
          </cell>
        </row>
        <row r="291">
          <cell r="A291" t="str">
            <v>INTERRUPTOR INDUSTRIAL EN CAJA MOLDEADA 3X 20A. 25KA CALIDAD LEGRAND MERLIN CERIN MITSUBISHI SOEMENS SQUAR O SUPERIOR MARCA ECONOCIDA HOMOLOGADA POR EL CIDET</v>
          </cell>
        </row>
        <row r="292">
          <cell r="A292" t="str">
            <v>ADAPTADOR TERMINAL PVC 3/4"</v>
          </cell>
        </row>
        <row r="293">
          <cell r="A293" t="str">
            <v>ALAMBRE COBRE DESNUDO No. 12 AWG</v>
          </cell>
        </row>
        <row r="294">
          <cell r="A294" t="str">
            <v>ALAMBRE COBRE No. 12 THHN AWG</v>
          </cell>
        </row>
        <row r="295">
          <cell r="A295" t="str">
            <v>TAPA CIEGA CON IMPACTO GALVANIZADA CUADRADA 4*4"</v>
          </cell>
        </row>
        <row r="296">
          <cell r="A296" t="str">
            <v>CAJA OCTAGONAL GALVANIZADA (CAJA EMP GALV. OCTAGONAL 4")</v>
          </cell>
        </row>
        <row r="297">
          <cell r="A297" t="str">
            <v>CINTA AISLANTE 3M SUPER X 20M</v>
          </cell>
        </row>
        <row r="298">
          <cell r="A298" t="str">
            <v>ACCESORIOS TUBERIA IMC O RIGIDO 3/4" (UNION Y CURVA)</v>
          </cell>
        </row>
        <row r="299">
          <cell r="A299" t="str">
            <v>TOMA CORRIENTE CON POLO A TIERRA NORMA 5-15R</v>
          </cell>
        </row>
        <row r="300">
          <cell r="A300" t="str">
            <v>TOMA NARANJA GRADO HOSPITALARIO LEGRAND</v>
          </cell>
        </row>
        <row r="301">
          <cell r="A301" t="str">
            <v>CAJA METALICA GALVANIZADA (REF.2400)</v>
          </cell>
        </row>
        <row r="302">
          <cell r="A302" t="str">
            <v>TOMA CORRIENTE DOBLE CON PROTECCION FALLA A TIERRA GFCI MARCA SCHNEIDER O CALIDAD SUPERIOR</v>
          </cell>
        </row>
        <row r="303">
          <cell r="A303" t="str">
            <v>CAJA METALICA GALVANIZADA (REF.5800)</v>
          </cell>
        </row>
        <row r="304">
          <cell r="A304" t="str">
            <v>INTERRUPTOR SENCILLO</v>
          </cell>
        </row>
        <row r="305">
          <cell r="A305" t="str">
            <v>INTERRUPTOR DOBLE MARCA SCHNEIDER</v>
          </cell>
        </row>
        <row r="306">
          <cell r="A306" t="str">
            <v xml:space="preserve">PROGRAMADOR HORARIO ELECTRONICO </v>
          </cell>
        </row>
        <row r="307">
          <cell r="A307" t="str">
            <v>CAJA METALICA</v>
          </cell>
        </row>
        <row r="308">
          <cell r="A308" t="str">
            <v>ACCECSORIOS TUBERIA EMT 3/4" (UNION,CURVA,ADPATADOR TERMINAL)</v>
          </cell>
        </row>
        <row r="309">
          <cell r="A309" t="str">
            <v>CAJA METALICA EN LAMINA COLD ROLLED 12X12X5 CM TAPA CIEGA</v>
          </cell>
        </row>
        <row r="310">
          <cell r="A310" t="str">
            <v>TUBO CONDUIT GALVANIZADA EMT 3/4"</v>
          </cell>
        </row>
        <row r="311">
          <cell r="A311" t="str">
            <v>ACCESORIOS FIJACION TUBERIA EMT 3/4" (ABRAZADERAS GALVANIZADAS DOBLE ALA, CHAZO PUNTILLA NYLON 1/22X1/4")</v>
          </cell>
        </row>
        <row r="312">
          <cell r="A312" t="str">
            <v>CABLE GUIA PARA TUBERIA CONDUIT</v>
          </cell>
        </row>
        <row r="313">
          <cell r="A313" t="str">
            <v>CABLE COAXIAL RG-6 PARA SEÑAL DE TELEVISION APANTALLADO NIPPON</v>
          </cell>
        </row>
        <row r="314">
          <cell r="A314" t="str">
            <v>TOMA TV TIPO COAXILA 15 OHM MARCA SCHENEIDER O CALIDAD SUPERIOR</v>
          </cell>
        </row>
        <row r="315">
          <cell r="A315" t="str">
            <v>ANTENA DE TELEVISION AREA MULTICANAL DE 10 ELEMENTOS ALTA GANANCIA</v>
          </cell>
        </row>
        <row r="316">
          <cell r="A316" t="str">
            <v>TUBERIA ESTRUCTURAL A.S.T.M. A-500 GRADO C REDONDA, CUADRADA O RECTANGULAR SEGÚN DISEÑO TIPO COLMENA</v>
          </cell>
        </row>
        <row r="317">
          <cell r="A317" t="str">
            <v>ANTICORROSIVO PREMIUM TIPO PINTUCO REF513</v>
          </cell>
        </row>
        <row r="318">
          <cell r="A318" t="str">
            <v>ESMALTE SINTETICO PINTULUX TIPO PINTUCO SEGÚN COLOR DE DISEÑO</v>
          </cell>
        </row>
        <row r="319">
          <cell r="A319" t="str">
            <v>SOLDADURA ELECTRICA TIPO WESARCO SUPER E-6013 DE 1/8</v>
          </cell>
        </row>
        <row r="320">
          <cell r="A320" t="str">
            <v>PLATINAS ACERO A-36</v>
          </cell>
        </row>
        <row r="321">
          <cell r="A321" t="str">
            <v>PINTURA BITUMINOSA TIPO PINTUCO REF. ECP-100</v>
          </cell>
        </row>
        <row r="322">
          <cell r="A322" t="str">
            <v>IMPERMEABILIZACION TIPO MANTO MORTER PLAS AL 80 E-3,5 MM</v>
          </cell>
        </row>
        <row r="323">
          <cell r="A323" t="str">
            <v>CINTA PAPEL (72M)</v>
          </cell>
        </row>
        <row r="324">
          <cell r="A324" t="str">
            <v>PLACA YESO TIPO GYPLAC ESTANDAR 1/2" (12,7 MM) DE 1,22 X 2,44 MM</v>
          </cell>
        </row>
        <row r="325">
          <cell r="A325" t="str">
            <v>TORNILLO AUTOPERFORANTE EST.7/16"</v>
          </cell>
        </row>
        <row r="326">
          <cell r="A326" t="str">
            <v>TORNILLO AUTOPERFORANTE YESO 6 X 1</v>
          </cell>
        </row>
        <row r="327">
          <cell r="A327" t="str">
            <v>TORNILLO PTA BROCA EXTRAPL. EST, 8 X 12" (13MM)</v>
          </cell>
        </row>
        <row r="328">
          <cell r="A328" t="str">
            <v>MASILLA SUPERMASTIC USG</v>
          </cell>
        </row>
        <row r="329">
          <cell r="A329" t="str">
            <v>ANGULO 30X20 (2.44 M)</v>
          </cell>
        </row>
        <row r="330">
          <cell r="A330" t="str">
            <v>VIGUETA PRINCIPAL (2,44 MM) CAL. 24</v>
          </cell>
        </row>
        <row r="331">
          <cell r="A331" t="str">
            <v>PERFILOMEGA CAL. 26 - 2,44 M</v>
          </cell>
        </row>
        <row r="332">
          <cell r="A332" t="str">
            <v>INTERVINILO TIPO PINTUCO REF. SEGÚN COLOR DISEÑO</v>
          </cell>
        </row>
        <row r="333">
          <cell r="A333" t="str">
            <v>VINILTEX TIPO PINTUCO REF. SEGÚN COLOR DISEÑO</v>
          </cell>
        </row>
        <row r="334">
          <cell r="A334" t="str">
            <v>CERAMICA PISO PIEDRACID CAYONRED 45*45 - COLOR BLANCO</v>
          </cell>
        </row>
        <row r="335">
          <cell r="A335" t="str">
            <v>ALFALISTO GRIS</v>
          </cell>
        </row>
        <row r="336">
          <cell r="A336" t="str">
            <v>BOQUILLA ALFACOLOR 3-15</v>
          </cell>
        </row>
        <row r="337">
          <cell r="A337" t="str">
            <v>BALDOSA GRANO TRADICIONAL PERLATO CLARO PCL 5 DE 40 X 40 CM. TIPO ALFA CREMA</v>
          </cell>
        </row>
        <row r="338">
          <cell r="A338" t="str">
            <v>DILATACION EN BRONCE</v>
          </cell>
        </row>
        <row r="339">
          <cell r="A339" t="str">
            <v>ZOCALO GRANO DE MARMOL PERTALO CLARO PCL 5 DE 30 X 7,2 CM TIPO ALFA CREMA</v>
          </cell>
        </row>
        <row r="340">
          <cell r="A340" t="str">
            <v>DILATACION EN BRONCE PC09</v>
          </cell>
        </row>
        <row r="341">
          <cell r="A341" t="str">
            <v>GRAVILLAMONA (25 KILOS)</v>
          </cell>
        </row>
        <row r="342">
          <cell r="A342" t="str">
            <v>CERAMICA IMPORTADA NEVADA BLANCA BR 30*45-1 TIPO ALFA</v>
          </cell>
        </row>
        <row r="343">
          <cell r="A343" t="str">
            <v>ALFALISTO BLANCA</v>
          </cell>
        </row>
        <row r="344">
          <cell r="A344" t="str">
            <v>BOQUILLA ALFACOLOR -15</v>
          </cell>
        </row>
        <row r="345">
          <cell r="A345" t="str">
            <v>WIN PLASTICO</v>
          </cell>
        </row>
        <row r="346">
          <cell r="A346" t="str">
            <v>CENEFA PRECORTADA OXIDO 10*30,5-1 TIPO ALFA</v>
          </cell>
        </row>
        <row r="347">
          <cell r="A347" t="str">
            <v>JUEGO DE INCRUSTACIONES X 6 UND TIPO ELITE PORCELANA DE CORONA REF.06610100-1(PAPELERA.JABONERA LAVAMANOS, 2 GANCHOS, CEPILLERA, JABONERA DUCHA Y TOALLERO)</v>
          </cell>
        </row>
        <row r="348">
          <cell r="A348" t="str">
            <v>CONJUNTO SANITARIO TIPO ACUACER COLOR BLANCO REF.30038100-1 DE CORONA (INCLUYE SANITARIO, TAPA, TANQUE, GRIFERIA, ACCESO DECONEXION E INSTALACION)</v>
          </cell>
        </row>
        <row r="349">
          <cell r="A349" t="str">
            <v>LAVAMANOS NOVARA BLANCO REF 193011001 TIPO CORONA</v>
          </cell>
        </row>
        <row r="350">
          <cell r="A350" t="str">
            <v>CONJUNTO GRIFERIA LAVAMANOS CROMADA 8" GALAXIA TIPO GRIVAL (MEZCLADOR CIERRE COMPRESION, DESAGUE AUTOMATICO, SIFON BOTELLA, GRAPAS 2 UND)</v>
          </cell>
        </row>
        <row r="351">
          <cell r="A351" t="str">
            <v>PUERTA EMTAMBORADA EN LAMINA TRIPLEX OKUME - TIPO PIZANO OKUME ANCHO 0,51 A 0,75 M ALTO 1,80 A 2,40 M. HOJA LISA CON MARQUETE CHAPACANTO DURNA</v>
          </cell>
        </row>
        <row r="352">
          <cell r="A352" t="str">
            <v>MARQUETE CHAPACANTO OKUME</v>
          </cell>
        </row>
        <row r="353">
          <cell r="A353" t="str">
            <v>PINTUTRA HOJA PUERTA ANCHO 0,51 A 0,75M (DOS CARAS)</v>
          </cell>
        </row>
        <row r="354">
          <cell r="A354" t="str">
            <v>TINTILLA SELLADORA TIPO MINWAX</v>
          </cell>
        </row>
        <row r="355">
          <cell r="A355" t="str">
            <v>SELLADOR LIJABLE - TIPO PINTUCO</v>
          </cell>
        </row>
        <row r="356">
          <cell r="A356" t="str">
            <v>LACA PINTULACA - TIPO PINTUCO</v>
          </cell>
        </row>
        <row r="357">
          <cell r="A357" t="str">
            <v>BISAGRAS ALUMINIO</v>
          </cell>
        </row>
        <row r="358">
          <cell r="A358" t="str">
            <v>MUEBLO BAJO MESON ANCHO 0,60 M CON FACHADA: TABLEX ENCHAPADO TRIPLEX OKUME 19 MM. TIPO PIZANO INTERIOR MADECOR 15 MM TIPO PIZANO ACABADO TINTILLA SELLADOR (MINIMO SEIS MANOS) Y LACA PARA EL TABLEX, EL MADECOR SEGÚN PINTA SELECCIONADA DE CARTA DE COLORES M</v>
          </cell>
        </row>
        <row r="359">
          <cell r="A359" t="str">
            <v>PINTURA FACHADA EN TABLEX ENCHAPADO OKUME (DOS CARAS)</v>
          </cell>
        </row>
        <row r="360">
          <cell r="A360" t="str">
            <v>MARCO METALICO PUERTAS E 8,5 CM SENCILLO EN LAMINA COLD ROLLES¡D CAL. 18 PARA HOJA DE PUERTA CON ANCHO 0,51 A 0,75 M Y ALTURA 1,80 A 2,10 M (SUMINISTRO)</v>
          </cell>
        </row>
        <row r="361">
          <cell r="A361" t="str">
            <v>MORTERO 1:3 (ARENA SEMILAVADA DE PEÑA)</v>
          </cell>
        </row>
        <row r="362">
          <cell r="A362" t="str">
            <v>ANTICORROSIVO PREMIUM - TIPO PINTUCO REF. 513</v>
          </cell>
        </row>
        <row r="363">
          <cell r="A363" t="str">
            <v>ESMALTE SINTETICO PINTULUX - TIPO PINTUCO REF. SEGÚN COLOR DISEÑO</v>
          </cell>
        </row>
        <row r="364">
          <cell r="A364" t="str">
            <v>CERRADURA BELL WOOD POMO MADERA - BAÑO  Tipo Schalage Ref. A40S - Acabado según diseño.</v>
          </cell>
        </row>
        <row r="365">
          <cell r="A365" t="str">
            <v>CERRADURA CERROJO DOBLE LLAVE - Tipo Schalage Ref. B362PX . Acabado según diseño</v>
          </cell>
        </row>
        <row r="366">
          <cell r="A366" t="str">
            <v>ESTUCO PARA INTERIORES - TIPO PINTUCO REF. 117060</v>
          </cell>
        </row>
        <row r="367">
          <cell r="A367" t="str">
            <v>INTERVINILO - TIPO PINTUCO REF. SEGÚN COLOR DE DISEÑO</v>
          </cell>
        </row>
        <row r="368">
          <cell r="A368" t="str">
            <v>VINILTEX - TIPO PINTUCO REF. SEGÚN COLOR DE DISEÑO</v>
          </cell>
        </row>
        <row r="369">
          <cell r="A369" t="str">
            <v>PAB,ERIL PLIEGO 9" X 11"</v>
          </cell>
        </row>
        <row r="370">
          <cell r="A370" t="str">
            <v>GRANIPLAS (ESGRAFIADO) FACHADA COLORES INTERMEDIOS Y FUERTES</v>
          </cell>
        </row>
        <row r="371">
          <cell r="A371" t="str">
            <v>MALLA ELECTROSOLDADA M-084 Q-2 4 MM 15 X 15 CM</v>
          </cell>
        </row>
        <row r="372">
          <cell r="A372" t="str">
            <v>LADRILLO 1/4 X 26 TONOOCRE (25 X 6 CM) TIPO MOORE</v>
          </cell>
        </row>
        <row r="373">
          <cell r="A373" t="str">
            <v>PIEZA ESPECIAL EN "L" 25 X 12,5 X 6 CM. TONO OCRE TIPO MOORE</v>
          </cell>
        </row>
        <row r="374">
          <cell r="A374" t="str">
            <v>FORMALETA SARDINEL DESDE 0,20 HASTA 0,60 M DE ALTURA POR 2,00 M DE LONGITUD (POR METRO LINEAL)</v>
          </cell>
        </row>
        <row r="375">
          <cell r="A375" t="str">
            <v>TRANSPORTE DE PETREOS SUELTOS</v>
          </cell>
        </row>
        <row r="376">
          <cell r="A376" t="str">
            <v>PIEDRA MEDIA ZONGA PUESTA EN OBRA</v>
          </cell>
        </row>
        <row r="377">
          <cell r="A377" t="str">
            <v>MALLA ELECTROSOLDADA M-131 Q 3,1 5,0 MM 15 X 15 CM</v>
          </cell>
        </row>
        <row r="378">
          <cell r="A378" t="str">
            <v>LADRILLO ESTRUCTURAL PORTANTE PRENSADO 30 X 6 CM (29 X 12 X 9 CM) ARCILLA TIPOSANTAFE</v>
          </cell>
        </row>
        <row r="379">
          <cell r="A379" t="str">
            <v>GRAFIL 5,5 MM</v>
          </cell>
        </row>
        <row r="380">
          <cell r="A380" t="str">
            <v>GROUTING 17,5 MPA</v>
          </cell>
        </row>
        <row r="381">
          <cell r="A381" t="str">
            <v>LADRILLO FACHADA PRENSADO 30 X 6 CM (29X12X9 CM) ARCILLA TIPO SANTAFE</v>
          </cell>
        </row>
        <row r="382">
          <cell r="A382" t="str">
            <v>PABMERIL PLIEGO 9" X 11"</v>
          </cell>
        </row>
        <row r="383">
          <cell r="A383" t="str">
            <v>MARCO Y TAPA CAJA INSPECCION  SEGÚN NORMA CS 274 DE 0.72ML (MARCO EN ANGULO 2 1/2X 2 1/2" X 3/16" CON PARRILLA EN VARILLA 3/8" CADA 10CM</v>
          </cell>
        </row>
        <row r="384">
          <cell r="A384" t="str">
            <v>MARCO Y TAPA CAJA INSPECCION  SEGÚN NORMA CS 274 DE 0.72ML (MARCO EN ANGULO 2 1/2X 2 1/2" X 3/16" CON PARRILLA EN VARILLA 3/8" CADA 10CM</v>
          </cell>
        </row>
        <row r="385">
          <cell r="A385" t="str">
            <v>TUBO PVC SANITARIO 2"</v>
          </cell>
        </row>
        <row r="386">
          <cell r="A386" t="str">
            <v>PLACA DE IDENTIFICACION EN ALUMINIO ALTO RELIEVE DE 12X5CM SEGÚN NORMA CS 278-1</v>
          </cell>
        </row>
        <row r="387">
          <cell r="A387" t="str">
            <v>MARCO Y TAPA CAJA INSPECCION CS274</v>
          </cell>
        </row>
        <row r="388">
          <cell r="A388" t="str">
            <v>CONCRETO GRAVA COMUN 4000 PSI (280 Kg/cm2) IMPERMEABILIZADO</v>
          </cell>
        </row>
        <row r="389">
          <cell r="A389" t="str">
            <v>TAPA ALCANTARILLADO 0,69 PARA SUMIDERO NS047</v>
          </cell>
        </row>
        <row r="390">
          <cell r="A390" t="str">
            <v>REJILLA CONCRETO SUMIDERO NS047</v>
          </cell>
        </row>
        <row r="391">
          <cell r="A391" t="str">
            <v>MARCO REJILLA CONCRETO SUMIDERO NS047</v>
          </cell>
        </row>
        <row r="392">
          <cell r="A392" t="str">
            <v>BLOQUE DIVISORIO N5 (33X23X11,5) ARCILLA TIPO SANTAFE</v>
          </cell>
        </row>
        <row r="393">
          <cell r="A393" t="str">
            <v xml:space="preserve">TRANSFORMADOR DE DISTRIBUCION  TRIFASICO AUTROPROTEGIDO DE 15 kVA-DyN5, 60 Hz, 13.2 kV /208/120 VOLTIOS ONAN - USO INTEMPERIE- HOMOLOGADO -ACCESORIOS DE SUJECION -PROTOCOLO DE PRUEBAS.(DPS PRIMARIOS, INTERRUPTOR AUTOMATICO BAJA TENSION  INCORPORADO EN LA </v>
          </cell>
        </row>
        <row r="394">
          <cell r="A394" t="str">
            <v>MD12 PUESTA EN OBRA</v>
          </cell>
        </row>
        <row r="395">
          <cell r="A395" t="str">
            <v>ARENA DE PEÑA</v>
          </cell>
        </row>
        <row r="396">
          <cell r="A396" t="str">
            <v>GRAVILLA</v>
          </cell>
        </row>
        <row r="397">
          <cell r="A397" t="str">
            <v>TRITURADO 3/4"</v>
          </cell>
        </row>
        <row r="398">
          <cell r="A398" t="str">
            <v>ARENA DE RIO</v>
          </cell>
        </row>
        <row r="399">
          <cell r="A399" t="str">
            <v>DERECHOS DE BOTADERO SUELTO</v>
          </cell>
        </row>
        <row r="400">
          <cell r="A400" t="str">
            <v>RECEBO</v>
          </cell>
        </row>
        <row r="401">
          <cell r="A401" t="str">
            <v>B200</v>
          </cell>
        </row>
        <row r="402">
          <cell r="A402" t="str">
            <v>ARENA DE PEÑA</v>
          </cell>
        </row>
        <row r="403">
          <cell r="A403" t="str">
            <v>SBG4</v>
          </cell>
        </row>
        <row r="404">
          <cell r="A404" t="str">
            <v>B600</v>
          </cell>
        </row>
        <row r="405">
          <cell r="A405" t="str">
            <v>MDC1</v>
          </cell>
        </row>
        <row r="406">
          <cell r="A406" t="str">
            <v>MDC3</v>
          </cell>
        </row>
        <row r="407">
          <cell r="A407" t="str">
            <v>CONCRETO GRAVA COMUN 3500 PSI (245 Kg/cm2) Premezclado</v>
          </cell>
        </row>
        <row r="408">
          <cell r="A408" t="str">
            <v>MORTERO 3500 PSI (245 Kg/cm2)</v>
          </cell>
        </row>
        <row r="409">
          <cell r="A409" t="str">
            <v>FORMALETA MADERA PARA TAPAS-CAJAS Y CAMARAS</v>
          </cell>
        </row>
        <row r="410">
          <cell r="A410" t="str">
            <v>TUBO ALCANTARILLADO NOVAFORT PVC 110 MM</v>
          </cell>
        </row>
        <row r="411">
          <cell r="A411" t="str">
            <v>UNION PVC UM TIPO PLATINO D=6"</v>
          </cell>
        </row>
        <row r="412">
          <cell r="A412" t="str">
            <v>UNION REPARACION HD EXTREMO LISO D=6"</v>
          </cell>
        </row>
        <row r="413">
          <cell r="A413" t="str">
            <v>UNION PVC UM TIPO PLATINO D=8"</v>
          </cell>
        </row>
        <row r="414">
          <cell r="A414" t="str">
            <v>UNION REPARACION HD EXTREMO LISO D=8"</v>
          </cell>
        </row>
        <row r="415">
          <cell r="A415" t="str">
            <v>TUBERIA PVC UM TIPO PLATINO D=8" RDE 21</v>
          </cell>
        </row>
        <row r="416">
          <cell r="A416" t="str">
            <v>UNION PVC UM TIPO PLATINO D=12"</v>
          </cell>
        </row>
        <row r="417">
          <cell r="A417" t="str">
            <v>UNION REPARACION PVC UM TIPO PLATINO D=12"</v>
          </cell>
        </row>
        <row r="418">
          <cell r="A418" t="str">
            <v>UNION DRESSER HD=6"</v>
          </cell>
        </row>
        <row r="419">
          <cell r="A419" t="str">
            <v>UNION REPARACION PVC UM TIPO PLATINO D=6"</v>
          </cell>
        </row>
        <row r="420">
          <cell r="A420" t="str">
            <v>TEE HD EXTREMO LISO 12"x12" (300x300mm)</v>
          </cell>
        </row>
        <row r="421">
          <cell r="A421" t="str">
            <v>UNION DRESSER HD=12"</v>
          </cell>
        </row>
        <row r="422">
          <cell r="A422" t="str">
            <v>GEOTEXTIL NT 2000</v>
          </cell>
        </row>
        <row r="423">
          <cell r="A423" t="str">
            <v>Jornal ayudante</v>
          </cell>
        </row>
        <row r="424">
          <cell r="A424" t="str">
            <v>Jornal oficial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Itemes_Renovación"/>
      <sheetName val="FECHAS_DE_CORTE"/>
      <sheetName val="Informacion_General"/>
      <sheetName val="días_habiles_2015"/>
      <sheetName val="Plan_auditoría"/>
      <sheetName val="Análisis_de_precios"/>
      <sheetName val="FIBRA_ÓPTICA"/>
      <sheetName val="2103mar%20_xls"/>
      <sheetName val="Hoja1"/>
      <sheetName val="320_1"/>
      <sheetName val="330_2"/>
      <sheetName val="700_1"/>
      <sheetName val="BASE"/>
      <sheetName val="1_Preliminares"/>
      <sheetName val="M_Obra"/>
      <sheetName val="ManoDeObra"/>
      <sheetName val="M.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2">
          <cell r="A2" t="str">
            <v>INVÍAS - TERRITORIAL CORDOBA - GRUPO 3</v>
          </cell>
        </row>
      </sheetData>
      <sheetData sheetId="175"/>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refreshError="1"/>
      <sheetData sheetId="190"/>
      <sheetData sheetId="191"/>
      <sheetData sheetId="192"/>
      <sheetData sheetId="193" refreshError="1"/>
      <sheetData sheetId="194" refreshError="1"/>
      <sheetData sheetId="195"/>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esmonte_y_Limpieza"/>
      <sheetName val="Reprograma_4"/>
      <sheetName val="PR_1"/>
      <sheetName val="5_2"/>
      <sheetName val="MC_SF_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s"/>
      <sheetName val="Hoja1"/>
      <sheetName val="Lista1"/>
      <sheetName val="Lista2"/>
      <sheetName val="M-O"/>
      <sheetName val="Equi. y Herra."/>
      <sheetName val="Acabados"/>
      <sheetName val="Concreto"/>
      <sheetName val="Acero"/>
      <sheetName val="Mat. Cantera"/>
      <sheetName val="Mat. Hidra."/>
      <sheetName val="Mat. Elect."/>
      <sheetName val="Otros"/>
      <sheetName val="Prefabricados"/>
      <sheetName val="Carp. Met."/>
      <sheetName val="Aire Acon."/>
      <sheetName val="Cristales"/>
      <sheetName val="Madera"/>
      <sheetName val="Insta. Gas"/>
      <sheetName val="Con.280kg-cm2"/>
      <sheetName val="Con.210kg-cm2"/>
      <sheetName val="Conc.140kg-cm2"/>
      <sheetName val="Mort.14"/>
      <sheetName val="PPTO CENTRO DE VIDA"/>
      <sheetName val="PPTO CENTRO DE VIDA.xls"/>
      <sheetName val="PPTO%20CENTRO%20DE%20VIDA.xls"/>
    </sheetNames>
    <sheetDataSet>
      <sheetData sheetId="0">
        <row r="10">
          <cell r="F10">
            <v>81714957.240699992</v>
          </cell>
        </row>
      </sheetData>
      <sheetData sheetId="1">
        <row r="10">
          <cell r="F10" t="str">
            <v>ANÁLISIS DE PRECIOS UNITARIOS</v>
          </cell>
        </row>
      </sheetData>
      <sheetData sheetId="2">
        <row r="10">
          <cell r="C10" t="str">
            <v>ACCESORIOS PVC 1 1/2" - RDE21</v>
          </cell>
        </row>
      </sheetData>
      <sheetData sheetId="3">
        <row r="10">
          <cell r="C10" t="str">
            <v>ACCESORIOS PVC 1 1/2" - RDE21</v>
          </cell>
          <cell r="E10" t="str">
            <v>UN</v>
          </cell>
          <cell r="F10">
            <v>3500</v>
          </cell>
        </row>
        <row r="11">
          <cell r="C11" t="str">
            <v>ACCESORIOS PVC 1 1/4" - RDE21</v>
          </cell>
          <cell r="E11" t="str">
            <v>UN</v>
          </cell>
          <cell r="F11">
            <v>3500</v>
          </cell>
        </row>
        <row r="12">
          <cell r="C12" t="str">
            <v>ACCESORIOS PVC 1" - RDE13.5</v>
          </cell>
          <cell r="E12" t="str">
            <v>UN</v>
          </cell>
          <cell r="F12">
            <v>2500</v>
          </cell>
        </row>
        <row r="13">
          <cell r="C13" t="str">
            <v>ACCESORIOS PVC 1/2" - RDE9</v>
          </cell>
          <cell r="E13" t="str">
            <v>UN</v>
          </cell>
          <cell r="F13">
            <v>1200</v>
          </cell>
        </row>
        <row r="14">
          <cell r="C14" t="str">
            <v>ACCESORIOS PVC 2" - RDE21</v>
          </cell>
          <cell r="E14" t="str">
            <v>UN</v>
          </cell>
          <cell r="F14">
            <v>5700</v>
          </cell>
        </row>
        <row r="15">
          <cell r="C15" t="str">
            <v>ACCESORIOS PVC 2" SANITARIA</v>
          </cell>
          <cell r="E15" t="str">
            <v>UN</v>
          </cell>
          <cell r="F15">
            <v>3400</v>
          </cell>
        </row>
        <row r="16">
          <cell r="C16" t="str">
            <v>ACCESORIOS PVC 3" SANITARIA</v>
          </cell>
          <cell r="E16" t="str">
            <v>UN</v>
          </cell>
          <cell r="F16">
            <v>3400</v>
          </cell>
        </row>
        <row r="17">
          <cell r="C17" t="str">
            <v>ACCESORIOS PVC 3/4" - RDE11</v>
          </cell>
          <cell r="E17" t="str">
            <v>UN</v>
          </cell>
          <cell r="F17">
            <v>1200</v>
          </cell>
        </row>
        <row r="18">
          <cell r="C18" t="str">
            <v>ACCESORIOS PVC 4" SANITARIA</v>
          </cell>
          <cell r="E18" t="str">
            <v>UN</v>
          </cell>
          <cell r="F18">
            <v>7000</v>
          </cell>
        </row>
        <row r="19">
          <cell r="C19" t="str">
            <v>ACCESORIOS PVC 6" SANITARIA</v>
          </cell>
          <cell r="E19" t="str">
            <v>UN</v>
          </cell>
          <cell r="F19">
            <v>17000</v>
          </cell>
        </row>
        <row r="20">
          <cell r="C20" t="str">
            <v>ACERO DE REFUERZO TRANSVERSAL</v>
          </cell>
          <cell r="E20" t="str">
            <v>KG</v>
          </cell>
          <cell r="F20">
            <v>2850</v>
          </cell>
        </row>
        <row r="21">
          <cell r="C21" t="str">
            <v>ACERO DE REFUERZO</v>
          </cell>
          <cell r="E21" t="str">
            <v>KG</v>
          </cell>
          <cell r="F21">
            <v>2850</v>
          </cell>
        </row>
        <row r="22">
          <cell r="C22" t="str">
            <v>ACIDO MURIATICO</v>
          </cell>
          <cell r="E22" t="str">
            <v>GALON</v>
          </cell>
          <cell r="F22">
            <v>12000</v>
          </cell>
        </row>
        <row r="23">
          <cell r="C23" t="str">
            <v>ADOBE DE 10</v>
          </cell>
          <cell r="E23" t="str">
            <v>UN</v>
          </cell>
          <cell r="F23">
            <v>1450</v>
          </cell>
        </row>
        <row r="24">
          <cell r="C24" t="str">
            <v>ADOQUIN DE CONCRETO</v>
          </cell>
          <cell r="E24" t="str">
            <v>M2</v>
          </cell>
          <cell r="F24">
            <v>37950</v>
          </cell>
        </row>
        <row r="25">
          <cell r="C25" t="str">
            <v>ADOQUIN ECOLOGICO</v>
          </cell>
          <cell r="E25" t="str">
            <v>M2</v>
          </cell>
          <cell r="F25">
            <v>36000</v>
          </cell>
        </row>
        <row r="26">
          <cell r="C26" t="str">
            <v>AGUA</v>
          </cell>
          <cell r="E26" t="str">
            <v>LT</v>
          </cell>
          <cell r="F26">
            <v>2</v>
          </cell>
        </row>
        <row r="27">
          <cell r="C27" t="str">
            <v>ALAMBRE NEGRO No.18</v>
          </cell>
          <cell r="E27" t="str">
            <v>KG</v>
          </cell>
          <cell r="F27">
            <v>3850</v>
          </cell>
        </row>
        <row r="28">
          <cell r="C28" t="str">
            <v>ALAMBRE DE PUAS</v>
          </cell>
          <cell r="E28" t="str">
            <v>ML</v>
          </cell>
          <cell r="F28">
            <v>7000</v>
          </cell>
        </row>
        <row r="29">
          <cell r="C29" t="str">
            <v>AMPLIFICADOR DE POTENCIA</v>
          </cell>
          <cell r="E29" t="str">
            <v>UN</v>
          </cell>
          <cell r="F29">
            <v>1200000</v>
          </cell>
        </row>
        <row r="30">
          <cell r="C30" t="str">
            <v>ANDAMIOS</v>
          </cell>
          <cell r="E30" t="str">
            <v>SEM</v>
          </cell>
          <cell r="F30">
            <v>5000</v>
          </cell>
        </row>
        <row r="31">
          <cell r="C31" t="str">
            <v>ANGULO 1/2" X 3/16"</v>
          </cell>
          <cell r="E31" t="str">
            <v>ML</v>
          </cell>
          <cell r="F31">
            <v>21000</v>
          </cell>
        </row>
        <row r="32">
          <cell r="C32" t="str">
            <v>ANTICORROSIVO GRIS</v>
          </cell>
          <cell r="E32" t="str">
            <v>GALON</v>
          </cell>
          <cell r="F32">
            <v>34220</v>
          </cell>
        </row>
        <row r="33">
          <cell r="C33" t="str">
            <v>ANTISOL</v>
          </cell>
          <cell r="E33" t="str">
            <v>KG</v>
          </cell>
          <cell r="F33">
            <v>6000</v>
          </cell>
        </row>
        <row r="34">
          <cell r="C34" t="str">
            <v>ARBOL - GUAYACAN</v>
          </cell>
          <cell r="E34" t="str">
            <v>UN</v>
          </cell>
          <cell r="F34">
            <v>25000</v>
          </cell>
        </row>
        <row r="35">
          <cell r="C35" t="str">
            <v>ARENA DE RIO</v>
          </cell>
          <cell r="E35" t="str">
            <v>M3</v>
          </cell>
          <cell r="F35">
            <v>22000</v>
          </cell>
        </row>
        <row r="36">
          <cell r="C36" t="str">
            <v>ARENA DE RIO PARA TUBERIAS</v>
          </cell>
          <cell r="E36" t="str">
            <v>M3</v>
          </cell>
          <cell r="F36">
            <v>22300</v>
          </cell>
        </row>
        <row r="37">
          <cell r="C37" t="str">
            <v>ARENILLA</v>
          </cell>
          <cell r="E37" t="str">
            <v>KG</v>
          </cell>
          <cell r="F37">
            <v>1500</v>
          </cell>
        </row>
        <row r="38">
          <cell r="C38" t="str">
            <v>BALDOSA ANTIDESLIZANTE EXTERIORES</v>
          </cell>
          <cell r="E38" t="str">
            <v>M2</v>
          </cell>
          <cell r="F38">
            <v>42500</v>
          </cell>
        </row>
        <row r="39">
          <cell r="C39" t="str">
            <v>BANDEJA 20 x 8</v>
          </cell>
          <cell r="E39" t="str">
            <v>ML</v>
          </cell>
          <cell r="F39">
            <v>23000</v>
          </cell>
        </row>
        <row r="40">
          <cell r="C40" t="str">
            <v>BANDEJA PORTACABLE - 20 x 8 - TAPA</v>
          </cell>
          <cell r="E40" t="str">
            <v>ML</v>
          </cell>
          <cell r="F40">
            <v>25000</v>
          </cell>
        </row>
        <row r="41">
          <cell r="C41" t="str">
            <v>BARRA ANTIPANICO</v>
          </cell>
          <cell r="E41" t="str">
            <v>UN</v>
          </cell>
          <cell r="F41">
            <v>170000</v>
          </cell>
        </row>
        <row r="42">
          <cell r="C42" t="str">
            <v>BATERIA 20 MINUTOS - TRIPP LITE</v>
          </cell>
          <cell r="E42" t="str">
            <v>UN</v>
          </cell>
          <cell r="F42">
            <v>8200000</v>
          </cell>
        </row>
        <row r="43">
          <cell r="C43" t="str">
            <v>BISAGRA HIDRAULICA</v>
          </cell>
          <cell r="E43" t="str">
            <v>UN</v>
          </cell>
          <cell r="F43">
            <v>300000</v>
          </cell>
        </row>
        <row r="44">
          <cell r="C44" t="str">
            <v>BLOQUE CATALAN</v>
          </cell>
          <cell r="E44" t="str">
            <v>UN</v>
          </cell>
          <cell r="F44">
            <v>920</v>
          </cell>
        </row>
        <row r="45">
          <cell r="C45" t="str">
            <v>BLOQUE CEMENTO</v>
          </cell>
          <cell r="E45" t="str">
            <v>UN</v>
          </cell>
          <cell r="F45">
            <v>1450</v>
          </cell>
        </row>
        <row r="46">
          <cell r="C46" t="str">
            <v>BLOQUE No 5</v>
          </cell>
          <cell r="E46" t="str">
            <v>UN</v>
          </cell>
          <cell r="F46">
            <v>1680</v>
          </cell>
        </row>
        <row r="47">
          <cell r="C47" t="str">
            <v>BLOQUE TEXTURIZADO</v>
          </cell>
          <cell r="E47" t="str">
            <v>UN</v>
          </cell>
          <cell r="F47">
            <v>1950</v>
          </cell>
        </row>
        <row r="48">
          <cell r="C48" t="str">
            <v>BORDILLO CONCRETO A-80</v>
          </cell>
          <cell r="E48" t="str">
            <v>ML</v>
          </cell>
          <cell r="F48">
            <v>36500</v>
          </cell>
        </row>
        <row r="49">
          <cell r="C49" t="str">
            <v>BREA SÓLIDA</v>
          </cell>
          <cell r="E49" t="str">
            <v>KG</v>
          </cell>
          <cell r="F49">
            <v>3000</v>
          </cell>
        </row>
        <row r="50">
          <cell r="C50" t="str">
            <v>CABLE BAJA No 4</v>
          </cell>
          <cell r="E50" t="str">
            <v>ML</v>
          </cell>
          <cell r="F50">
            <v>28000</v>
          </cell>
        </row>
        <row r="51">
          <cell r="C51" t="str">
            <v>CABLE COBRE AISLADO AWG # 1/0 THWN</v>
          </cell>
          <cell r="E51" t="str">
            <v>ML</v>
          </cell>
          <cell r="F51">
            <v>14520</v>
          </cell>
        </row>
        <row r="52">
          <cell r="C52" t="str">
            <v>CABLE COBRE AISLADO AWG # 10 THWN</v>
          </cell>
          <cell r="E52" t="str">
            <v>ML</v>
          </cell>
          <cell r="F52">
            <v>1730</v>
          </cell>
        </row>
        <row r="53">
          <cell r="C53" t="str">
            <v>CABLE COBRE AISLADO AWG # 12 THWN</v>
          </cell>
          <cell r="E53" t="str">
            <v>ML</v>
          </cell>
          <cell r="F53">
            <v>1200</v>
          </cell>
        </row>
        <row r="54">
          <cell r="C54" t="str">
            <v>CABLE COBRE AISLADO AWG # 14 THWN</v>
          </cell>
          <cell r="E54" t="str">
            <v>ML</v>
          </cell>
          <cell r="F54">
            <v>1200</v>
          </cell>
        </row>
        <row r="55">
          <cell r="C55" t="str">
            <v>CABLE COBRE AISLADO AWG # 4 THWN</v>
          </cell>
          <cell r="E55" t="str">
            <v>ML</v>
          </cell>
          <cell r="F55">
            <v>7000</v>
          </cell>
        </row>
        <row r="56">
          <cell r="C56" t="str">
            <v>CABLE COBRE AISLADO AWG # 6 THWN</v>
          </cell>
          <cell r="E56" t="str">
            <v>ML</v>
          </cell>
          <cell r="F56">
            <v>2500</v>
          </cell>
        </row>
        <row r="57">
          <cell r="C57" t="str">
            <v>CABLE COBRE AISLADO AWG # 8 THWN</v>
          </cell>
          <cell r="E57" t="str">
            <v>ML</v>
          </cell>
          <cell r="F57">
            <v>2500</v>
          </cell>
        </row>
        <row r="58">
          <cell r="C58" t="str">
            <v>CABLE ENCAUCHETADO 2 x 18</v>
          </cell>
          <cell r="E58" t="str">
            <v>ML</v>
          </cell>
          <cell r="F58">
            <v>1500</v>
          </cell>
        </row>
        <row r="59">
          <cell r="C59" t="str">
            <v>CABLE FIBRA OPTICA</v>
          </cell>
          <cell r="E59" t="str">
            <v>UN</v>
          </cell>
          <cell r="F59">
            <v>180000</v>
          </cell>
        </row>
        <row r="60">
          <cell r="C60" t="str">
            <v>CABLE LOOP BLINDADO 2 x 18</v>
          </cell>
          <cell r="E60" t="str">
            <v>ML</v>
          </cell>
          <cell r="F60">
            <v>3000</v>
          </cell>
        </row>
        <row r="61">
          <cell r="C61" t="str">
            <v>CABLE TRENZADO 3 x 12</v>
          </cell>
          <cell r="E61" t="str">
            <v>ML</v>
          </cell>
          <cell r="F61">
            <v>5200</v>
          </cell>
        </row>
        <row r="62">
          <cell r="C62" t="str">
            <v>CABLE UTP - CATEGORIA 5 - 25 PARES</v>
          </cell>
          <cell r="E62" t="str">
            <v>ML</v>
          </cell>
          <cell r="F62">
            <v>2500</v>
          </cell>
        </row>
        <row r="63">
          <cell r="C63" t="str">
            <v>CABLE UTP - CATEGORIA 6</v>
          </cell>
          <cell r="E63" t="str">
            <v>ML</v>
          </cell>
          <cell r="F63">
            <v>1850</v>
          </cell>
        </row>
        <row r="64">
          <cell r="C64" t="str">
            <v>CAJA 2400</v>
          </cell>
          <cell r="E64" t="str">
            <v>UN</v>
          </cell>
          <cell r="F64">
            <v>1200</v>
          </cell>
        </row>
        <row r="65">
          <cell r="C65" t="str">
            <v>CAJA CARTON</v>
          </cell>
          <cell r="E65" t="str">
            <v>UN</v>
          </cell>
          <cell r="F65">
            <v>3000</v>
          </cell>
        </row>
        <row r="66">
          <cell r="C66" t="str">
            <v>CAJA METALICA NEMA 4X</v>
          </cell>
          <cell r="E66" t="str">
            <v>UN</v>
          </cell>
          <cell r="F66">
            <v>35000</v>
          </cell>
        </row>
        <row r="67">
          <cell r="C67" t="str">
            <v>CAJA MEZCLAS UNIDADES MANEJADORAS</v>
          </cell>
          <cell r="E67" t="str">
            <v>UN</v>
          </cell>
          <cell r="F67">
            <v>1200000</v>
          </cell>
        </row>
        <row r="68">
          <cell r="C68" t="str">
            <v>CAJA OCTOGONAL</v>
          </cell>
          <cell r="E68" t="str">
            <v>UN</v>
          </cell>
          <cell r="F68">
            <v>600</v>
          </cell>
        </row>
        <row r="69">
          <cell r="C69" t="str">
            <v>CAJA PASO 10 x 10</v>
          </cell>
          <cell r="E69" t="str">
            <v>UN</v>
          </cell>
          <cell r="F69">
            <v>1200</v>
          </cell>
        </row>
        <row r="70">
          <cell r="C70" t="str">
            <v>CANALETA 15 x 5</v>
          </cell>
          <cell r="E70" t="str">
            <v>ML</v>
          </cell>
          <cell r="F70">
            <v>6500</v>
          </cell>
        </row>
        <row r="71">
          <cell r="C71" t="str">
            <v>CANALETA 8 x 5</v>
          </cell>
          <cell r="E71" t="str">
            <v>ML</v>
          </cell>
          <cell r="F71">
            <v>22000</v>
          </cell>
        </row>
        <row r="72">
          <cell r="C72" t="str">
            <v>CANALETA DE PISO 60 X 13</v>
          </cell>
          <cell r="E72" t="str">
            <v>ML</v>
          </cell>
          <cell r="F72">
            <v>26000</v>
          </cell>
        </row>
        <row r="73">
          <cell r="C73" t="str">
            <v xml:space="preserve">CANECA CONICA </v>
          </cell>
          <cell r="E73" t="str">
            <v>UN</v>
          </cell>
          <cell r="F73">
            <v>335000</v>
          </cell>
        </row>
        <row r="74">
          <cell r="C74" t="str">
            <v>CAOLIN</v>
          </cell>
          <cell r="E74" t="str">
            <v>KG</v>
          </cell>
          <cell r="F74">
            <v>650</v>
          </cell>
        </row>
        <row r="75">
          <cell r="C75" t="str">
            <v>CARRO-GRUA</v>
          </cell>
          <cell r="E75" t="str">
            <v>HORA</v>
          </cell>
          <cell r="F75">
            <v>240000</v>
          </cell>
        </row>
        <row r="76">
          <cell r="C76" t="str">
            <v>CEMENTO BLANCO</v>
          </cell>
          <cell r="E76" t="str">
            <v>KG</v>
          </cell>
          <cell r="F76">
            <v>750</v>
          </cell>
        </row>
        <row r="77">
          <cell r="C77" t="str">
            <v>CEMENTO PORTLAND</v>
          </cell>
          <cell r="E77" t="str">
            <v>KG</v>
          </cell>
          <cell r="F77">
            <v>540</v>
          </cell>
        </row>
        <row r="78">
          <cell r="C78" t="str">
            <v xml:space="preserve">CERRADURA </v>
          </cell>
          <cell r="E78" t="str">
            <v>UN</v>
          </cell>
          <cell r="F78">
            <v>35000</v>
          </cell>
        </row>
        <row r="79">
          <cell r="C79" t="str">
            <v>CERRADURA SEGURIDAD</v>
          </cell>
          <cell r="E79" t="str">
            <v>UN</v>
          </cell>
          <cell r="F79">
            <v>225000</v>
          </cell>
        </row>
        <row r="80">
          <cell r="C80" t="str">
            <v>CHAQUETA ALUMINIO</v>
          </cell>
          <cell r="E80" t="str">
            <v>ML</v>
          </cell>
          <cell r="F80">
            <v>29000</v>
          </cell>
        </row>
        <row r="81">
          <cell r="C81" t="str">
            <v>CHEQUE CORTINA HELBERT 1 1/2"</v>
          </cell>
          <cell r="E81" t="str">
            <v>UN</v>
          </cell>
          <cell r="F81">
            <v>92000</v>
          </cell>
        </row>
        <row r="82">
          <cell r="C82" t="str">
            <v>CIELORASO OWACOUSTIC COSMOS 68/N</v>
          </cell>
          <cell r="E82" t="str">
            <v>M2</v>
          </cell>
          <cell r="F82">
            <v>18000</v>
          </cell>
        </row>
        <row r="83">
          <cell r="C83" t="str">
            <v>CILINDRO</v>
          </cell>
          <cell r="E83" t="str">
            <v>DIA</v>
          </cell>
          <cell r="F83">
            <v>390000</v>
          </cell>
        </row>
        <row r="84">
          <cell r="C84" t="str">
            <v>CINTA EUCO DILAFLEX 15 CM</v>
          </cell>
          <cell r="E84" t="str">
            <v>ML</v>
          </cell>
          <cell r="F84">
            <v>58500</v>
          </cell>
        </row>
        <row r="85">
          <cell r="C85" t="str">
            <v>CINTA REFLECTIVA</v>
          </cell>
          <cell r="E85" t="str">
            <v>ROLLO</v>
          </cell>
          <cell r="F85">
            <v>6000</v>
          </cell>
        </row>
        <row r="86">
          <cell r="C86" t="str">
            <v>CLAVO COMUN</v>
          </cell>
          <cell r="E86" t="str">
            <v>LB</v>
          </cell>
          <cell r="F86">
            <v>2800</v>
          </cell>
        </row>
        <row r="87">
          <cell r="C87" t="str">
            <v>COMPRESOR</v>
          </cell>
          <cell r="E87" t="str">
            <v>HORA</v>
          </cell>
          <cell r="F87">
            <v>5000</v>
          </cell>
        </row>
        <row r="88">
          <cell r="C88" t="str">
            <v xml:space="preserve">CONCRETO 1500 PSI </v>
          </cell>
          <cell r="E88" t="str">
            <v>M3</v>
          </cell>
          <cell r="F88">
            <v>230000</v>
          </cell>
        </row>
        <row r="89">
          <cell r="C89" t="str">
            <v>CONCRETADORA DE 2 SACOS</v>
          </cell>
          <cell r="E89" t="str">
            <v>HORA</v>
          </cell>
          <cell r="F89">
            <v>7000</v>
          </cell>
        </row>
        <row r="90">
          <cell r="C90" t="str">
            <v>CONCRETO 140 Kg/Cm2</v>
          </cell>
          <cell r="E90" t="str">
            <v>M3</v>
          </cell>
          <cell r="F90">
            <v>289120</v>
          </cell>
        </row>
        <row r="91">
          <cell r="C91" t="str">
            <v>CONCRETO 210 Kg/Cm2</v>
          </cell>
          <cell r="E91" t="str">
            <v>M3</v>
          </cell>
          <cell r="F91">
            <v>293549</v>
          </cell>
        </row>
        <row r="92">
          <cell r="C92" t="str">
            <v>CONCRETO 280 Kg/Cm2</v>
          </cell>
          <cell r="E92" t="str">
            <v>M3</v>
          </cell>
          <cell r="F92">
            <v>361630</v>
          </cell>
        </row>
        <row r="93">
          <cell r="C93" t="str">
            <v>CONECTOR RJ -45</v>
          </cell>
          <cell r="E93" t="str">
            <v>UN</v>
          </cell>
          <cell r="F93">
            <v>30000</v>
          </cell>
        </row>
        <row r="94">
          <cell r="C94" t="str">
            <v>CONTENEDORES</v>
          </cell>
          <cell r="E94" t="str">
            <v>MES</v>
          </cell>
          <cell r="F94">
            <v>500000</v>
          </cell>
        </row>
        <row r="95">
          <cell r="C95" t="str">
            <v>CONTROL DE VOLUMEN</v>
          </cell>
          <cell r="E95" t="str">
            <v>UN</v>
          </cell>
          <cell r="F95">
            <v>65000</v>
          </cell>
        </row>
        <row r="96">
          <cell r="C96" t="str">
            <v>CONTROLES REFRIGERACION</v>
          </cell>
          <cell r="E96" t="str">
            <v>UN</v>
          </cell>
          <cell r="F96">
            <v>320000</v>
          </cell>
        </row>
        <row r="97">
          <cell r="C97" t="str">
            <v>CONO Y CUELLO</v>
          </cell>
          <cell r="E97" t="str">
            <v>UN</v>
          </cell>
          <cell r="F97">
            <v>400000</v>
          </cell>
        </row>
        <row r="98">
          <cell r="C98" t="str">
            <v>CORTADORA LADRILLO</v>
          </cell>
          <cell r="E98" t="str">
            <v>DIA</v>
          </cell>
          <cell r="F98">
            <v>30933.333333333332</v>
          </cell>
        </row>
        <row r="99">
          <cell r="C99" t="str">
            <v>CORTADORA DE PAVIMENTO</v>
          </cell>
          <cell r="E99" t="str">
            <v>HORA</v>
          </cell>
          <cell r="F99">
            <v>7500</v>
          </cell>
        </row>
        <row r="100">
          <cell r="C100" t="str">
            <v>CORTASOL - SL4 - FIJO</v>
          </cell>
          <cell r="E100" t="str">
            <v>M2</v>
          </cell>
          <cell r="F100">
            <v>280000</v>
          </cell>
        </row>
        <row r="101">
          <cell r="C101" t="str">
            <v>CORTINA VERTICAL</v>
          </cell>
          <cell r="E101" t="str">
            <v>M2</v>
          </cell>
          <cell r="F101">
            <v>95000</v>
          </cell>
        </row>
        <row r="102">
          <cell r="C102" t="str">
            <v>CUBIERTA ACERO INOXIDABLE - CAL 20</v>
          </cell>
          <cell r="E102" t="str">
            <v>M2</v>
          </cell>
          <cell r="F102">
            <v>350000</v>
          </cell>
        </row>
        <row r="103">
          <cell r="C103" t="str">
            <v>CUELLO PARA REALCE DE MH</v>
          </cell>
          <cell r="E103" t="str">
            <v>UN</v>
          </cell>
          <cell r="F103">
            <v>230000</v>
          </cell>
        </row>
        <row r="104">
          <cell r="C104" t="str">
            <v>DIFUSOR 3 VIAS - 12 x 10</v>
          </cell>
          <cell r="E104" t="str">
            <v>UN</v>
          </cell>
          <cell r="F104">
            <v>125000</v>
          </cell>
        </row>
        <row r="105">
          <cell r="C105" t="str">
            <v>DIFUSOR 4 VIAS - 12 x 12</v>
          </cell>
          <cell r="E105" t="str">
            <v>UN</v>
          </cell>
          <cell r="F105">
            <v>110000</v>
          </cell>
        </row>
        <row r="106">
          <cell r="C106" t="str">
            <v>DIFUSORES  24 x 24" - CUELLO Ø 10</v>
          </cell>
          <cell r="E106" t="str">
            <v>UN</v>
          </cell>
          <cell r="F106">
            <v>265000</v>
          </cell>
        </row>
        <row r="107">
          <cell r="C107" t="str">
            <v>DISCO DIAMANTADO DE 14"</v>
          </cell>
          <cell r="E107" t="str">
            <v>UN</v>
          </cell>
          <cell r="F107">
            <v>90000</v>
          </cell>
        </row>
        <row r="108">
          <cell r="C108" t="str">
            <v>DISPENSADOR JABON LIQUIDO</v>
          </cell>
          <cell r="E108" t="str">
            <v>UN</v>
          </cell>
          <cell r="F108">
            <v>140000</v>
          </cell>
        </row>
        <row r="109">
          <cell r="C109" t="str">
            <v>DISOLVENTE</v>
          </cell>
          <cell r="E109" t="str">
            <v>GALON</v>
          </cell>
          <cell r="F109">
            <v>15000</v>
          </cell>
        </row>
        <row r="110">
          <cell r="C110" t="str">
            <v>DIOXIDO DE HIERRO COLOR AMARILLO</v>
          </cell>
          <cell r="E110" t="str">
            <v>SACO</v>
          </cell>
          <cell r="F110">
            <v>185000</v>
          </cell>
        </row>
        <row r="111">
          <cell r="C111" t="str">
            <v>DUCHA MEZCLADOR - GALAXIA</v>
          </cell>
          <cell r="E111" t="str">
            <v>UN</v>
          </cell>
          <cell r="F111">
            <v>82000</v>
          </cell>
        </row>
        <row r="112">
          <cell r="C112" t="str">
            <v>DUCT WRAP</v>
          </cell>
          <cell r="E112" t="str">
            <v>M2</v>
          </cell>
          <cell r="F112">
            <v>11000</v>
          </cell>
        </row>
        <row r="113">
          <cell r="C113" t="str">
            <v>DUCTO FLEXIBLE Ø 10"</v>
          </cell>
          <cell r="E113" t="str">
            <v>ML</v>
          </cell>
          <cell r="F113">
            <v>11000</v>
          </cell>
        </row>
        <row r="114">
          <cell r="C114" t="str">
            <v>DUCTO FLEXIBLE Ø 12"</v>
          </cell>
          <cell r="E114" t="str">
            <v>ML</v>
          </cell>
          <cell r="F114">
            <v>15000</v>
          </cell>
        </row>
        <row r="115">
          <cell r="C115" t="str">
            <v>DUCTO FLEXIBLE Ø 8"</v>
          </cell>
          <cell r="E115" t="str">
            <v>ML</v>
          </cell>
          <cell r="F115">
            <v>8000</v>
          </cell>
        </row>
        <row r="116">
          <cell r="C116" t="str">
            <v>DUCTOS - LAMINA GAL CAL 22</v>
          </cell>
          <cell r="E116" t="str">
            <v>M2</v>
          </cell>
          <cell r="F116">
            <v>25000</v>
          </cell>
        </row>
        <row r="117">
          <cell r="C117" t="str">
            <v>DUCTOS - LAMINA GAL CAL 24</v>
          </cell>
          <cell r="E117" t="str">
            <v>M2</v>
          </cell>
          <cell r="F117">
            <v>20000</v>
          </cell>
        </row>
        <row r="118">
          <cell r="C118" t="str">
            <v>EQUIPO DE OFICINA DIDACTICO</v>
          </cell>
          <cell r="E118" t="str">
            <v>MES</v>
          </cell>
          <cell r="F118">
            <v>1000000</v>
          </cell>
        </row>
        <row r="119">
          <cell r="C119" t="str">
            <v>EQUIPO PARA COMISION DE TOPOGRAFIA</v>
          </cell>
          <cell r="E119" t="str">
            <v>DIA</v>
          </cell>
          <cell r="F119">
            <v>60000</v>
          </cell>
        </row>
        <row r="120">
          <cell r="C120" t="str">
            <v>EQUIPO PROTECCION INSPECCION</v>
          </cell>
          <cell r="E120" t="str">
            <v>UN</v>
          </cell>
          <cell r="F120">
            <v>320000</v>
          </cell>
        </row>
        <row r="121">
          <cell r="C121" t="str">
            <v>EQUIPO SOLDADURA</v>
          </cell>
          <cell r="E121" t="str">
            <v>DIA</v>
          </cell>
          <cell r="F121">
            <v>80000</v>
          </cell>
        </row>
        <row r="122">
          <cell r="C122" t="str">
            <v>EQUIPO TIPO PAQUETE 10 TR</v>
          </cell>
          <cell r="E122" t="str">
            <v>UN</v>
          </cell>
          <cell r="F122">
            <v>21000000</v>
          </cell>
        </row>
        <row r="123">
          <cell r="C123" t="str">
            <v>EQUIPO TIPO PAQUETE 7.5 TR</v>
          </cell>
          <cell r="E123" t="str">
            <v>UN</v>
          </cell>
          <cell r="F123">
            <v>14000000</v>
          </cell>
        </row>
        <row r="124">
          <cell r="C124" t="str">
            <v>EQUIPO DE PAVIMENTO</v>
          </cell>
          <cell r="E124" t="str">
            <v>HORA</v>
          </cell>
          <cell r="F124">
            <v>1900</v>
          </cell>
        </row>
        <row r="125">
          <cell r="C125" t="str">
            <v>EQUIPO DE CORTE</v>
          </cell>
          <cell r="E125" t="str">
            <v>HORA</v>
          </cell>
          <cell r="F125">
            <v>12000</v>
          </cell>
        </row>
        <row r="126">
          <cell r="C126" t="str">
            <v>EQUIPO UCA - 1</v>
          </cell>
          <cell r="E126" t="str">
            <v>UN</v>
          </cell>
          <cell r="F126">
            <v>28000000</v>
          </cell>
        </row>
        <row r="127">
          <cell r="C127" t="str">
            <v>EQUIPO UCA - 2</v>
          </cell>
          <cell r="E127" t="str">
            <v>UN</v>
          </cell>
          <cell r="F127">
            <v>1550000</v>
          </cell>
        </row>
        <row r="128">
          <cell r="C128" t="str">
            <v>EQUIPO UCA - 3</v>
          </cell>
          <cell r="E128" t="str">
            <v>UN</v>
          </cell>
          <cell r="F128">
            <v>28000000</v>
          </cell>
        </row>
        <row r="129">
          <cell r="C129" t="str">
            <v>EQUIPO UCA - 4</v>
          </cell>
          <cell r="E129" t="str">
            <v>UN</v>
          </cell>
          <cell r="F129">
            <v>1550000</v>
          </cell>
        </row>
        <row r="130">
          <cell r="C130" t="str">
            <v>EQUIPO UMA - 1</v>
          </cell>
          <cell r="E130" t="str">
            <v>UN</v>
          </cell>
          <cell r="F130">
            <v>18500000</v>
          </cell>
        </row>
        <row r="131">
          <cell r="C131" t="str">
            <v>EQUIPO UMA - 2</v>
          </cell>
          <cell r="E131" t="str">
            <v>UN</v>
          </cell>
          <cell r="F131">
            <v>1600000</v>
          </cell>
        </row>
        <row r="132">
          <cell r="C132" t="str">
            <v>EQUIPO UMA - 3</v>
          </cell>
          <cell r="E132" t="str">
            <v>UN</v>
          </cell>
          <cell r="F132">
            <v>18500000</v>
          </cell>
        </row>
        <row r="133">
          <cell r="C133" t="str">
            <v>EQUIPO UMA - 4</v>
          </cell>
          <cell r="E133" t="str">
            <v>UN</v>
          </cell>
          <cell r="F133">
            <v>1600000</v>
          </cell>
        </row>
        <row r="134">
          <cell r="C134" t="str">
            <v>ESMALTE</v>
          </cell>
          <cell r="E134" t="str">
            <v>GALON</v>
          </cell>
          <cell r="F134">
            <v>46280</v>
          </cell>
        </row>
        <row r="135">
          <cell r="C135" t="str">
            <v>ESPECIE FORESTAL (plantación de Oití / Oiti / Oiticica(Licania Tomentosa), altura en el momento de plantación 1.5 m)</v>
          </cell>
          <cell r="E135" t="str">
            <v>Unidad</v>
          </cell>
          <cell r="F135">
            <v>35000</v>
          </cell>
        </row>
        <row r="136">
          <cell r="C136" t="str">
            <v xml:space="preserve">FERTILIZANTE FÓSFORO </v>
          </cell>
          <cell r="E136" t="str">
            <v>BULTO</v>
          </cell>
          <cell r="F136">
            <v>110000</v>
          </cell>
        </row>
        <row r="137">
          <cell r="C137" t="str">
            <v>FERTILIZANTE Urea</v>
          </cell>
          <cell r="E137" t="str">
            <v>BULTO</v>
          </cell>
          <cell r="F137">
            <v>95000</v>
          </cell>
        </row>
        <row r="138">
          <cell r="C138" t="str">
            <v>FERTILIZANTE Foliar</v>
          </cell>
          <cell r="E138" t="str">
            <v>LITRO</v>
          </cell>
          <cell r="F138">
            <v>30000</v>
          </cell>
        </row>
        <row r="139">
          <cell r="C139" t="str">
            <v>ELEMENTOS DE SEÑALIZACION</v>
          </cell>
          <cell r="E139" t="str">
            <v>MES</v>
          </cell>
          <cell r="F139">
            <v>800000</v>
          </cell>
        </row>
        <row r="140">
          <cell r="C140" t="str">
            <v xml:space="preserve">ESPEJO BISELADO - 6 MM </v>
          </cell>
          <cell r="E140" t="str">
            <v>M2</v>
          </cell>
          <cell r="F140">
            <v>85000</v>
          </cell>
        </row>
        <row r="141">
          <cell r="C141" t="str">
            <v>ESTACION MANUAL DE ALARMA</v>
          </cell>
          <cell r="E141" t="str">
            <v>UN</v>
          </cell>
          <cell r="F141">
            <v>400000</v>
          </cell>
        </row>
        <row r="142">
          <cell r="C142" t="str">
            <v>ESTRUCTURA METALICA - CORTASOL</v>
          </cell>
          <cell r="E142" t="str">
            <v>ML</v>
          </cell>
          <cell r="F142">
            <v>45000</v>
          </cell>
        </row>
        <row r="143">
          <cell r="C143" t="str">
            <v>ESTRUCTURA METALICA DRAYWALL</v>
          </cell>
          <cell r="E143" t="str">
            <v>ML</v>
          </cell>
          <cell r="F143">
            <v>4000</v>
          </cell>
        </row>
        <row r="144">
          <cell r="C144" t="str">
            <v>ESTUCO PLASTICO</v>
          </cell>
          <cell r="E144" t="str">
            <v>KG</v>
          </cell>
          <cell r="F144">
            <v>2300</v>
          </cell>
        </row>
        <row r="145">
          <cell r="C145" t="str">
            <v>EUCOFILER</v>
          </cell>
          <cell r="E145" t="str">
            <v>KG</v>
          </cell>
          <cell r="F145">
            <v>1500</v>
          </cell>
        </row>
        <row r="146">
          <cell r="C146" t="str">
            <v>FASEPLATE 3M</v>
          </cell>
          <cell r="E146" t="str">
            <v>UN</v>
          </cell>
          <cell r="F146">
            <v>10000</v>
          </cell>
        </row>
        <row r="147">
          <cell r="C147" t="str">
            <v>FLANCHES LAMINA GAL - CAL 22</v>
          </cell>
          <cell r="E147" t="str">
            <v>ML</v>
          </cell>
          <cell r="F147">
            <v>24000</v>
          </cell>
        </row>
        <row r="148">
          <cell r="C148" t="str">
            <v xml:space="preserve">FLUXOMETRO 5-AA-TS1H-12 </v>
          </cell>
          <cell r="E148" t="str">
            <v>UN</v>
          </cell>
          <cell r="F148">
            <v>323000</v>
          </cell>
        </row>
        <row r="149">
          <cell r="C149" t="str">
            <v>FLUXOMETRO 5-AA-TS1H-32 TOTO</v>
          </cell>
          <cell r="E149" t="str">
            <v>UN</v>
          </cell>
          <cell r="F149">
            <v>340000</v>
          </cell>
        </row>
        <row r="150">
          <cell r="C150" t="str">
            <v>FORMALETA METALICA CON PERFORACION PARA PAVIMENTO ELEMENTO DE FIJACION</v>
          </cell>
          <cell r="E150" t="str">
            <v>M2/HORA</v>
          </cell>
          <cell r="F150">
            <v>1000</v>
          </cell>
        </row>
        <row r="151">
          <cell r="C151" t="str">
            <v>FORMALETA MADERA</v>
          </cell>
          <cell r="E151" t="str">
            <v>PAR</v>
          </cell>
          <cell r="F151">
            <v>8000</v>
          </cell>
        </row>
        <row r="152">
          <cell r="C152" t="str">
            <v>FORMALETA PARA CILINDRO</v>
          </cell>
          <cell r="E152" t="str">
            <v>HORA</v>
          </cell>
          <cell r="F152">
            <v>7500</v>
          </cell>
        </row>
        <row r="153">
          <cell r="C153" t="str">
            <v xml:space="preserve">GABINETE PARED COMPACTO </v>
          </cell>
          <cell r="E153" t="str">
            <v>UN</v>
          </cell>
          <cell r="F153">
            <v>300000</v>
          </cell>
        </row>
        <row r="154">
          <cell r="C154" t="str">
            <v>GABINETE TOALLA</v>
          </cell>
          <cell r="E154" t="str">
            <v>UN</v>
          </cell>
          <cell r="F154">
            <v>425000</v>
          </cell>
        </row>
        <row r="155">
          <cell r="C155" t="str">
            <v>GANCHOS - 250</v>
          </cell>
          <cell r="E155" t="str">
            <v>UN</v>
          </cell>
          <cell r="F155">
            <v>550</v>
          </cell>
        </row>
        <row r="156">
          <cell r="C156" t="str">
            <v>GASOLINA</v>
          </cell>
          <cell r="E156" t="str">
            <v>GALON</v>
          </cell>
          <cell r="F156">
            <v>9000</v>
          </cell>
        </row>
        <row r="157">
          <cell r="C157" t="str">
            <v>GEOTEXTIL TEJIDO 1700</v>
          </cell>
          <cell r="E157" t="str">
            <v>M2</v>
          </cell>
          <cell r="F157">
            <v>6500</v>
          </cell>
        </row>
        <row r="158">
          <cell r="C158" t="str">
            <v>GRANIPLAST</v>
          </cell>
          <cell r="E158" t="str">
            <v>KG</v>
          </cell>
        </row>
        <row r="159">
          <cell r="C159" t="str">
            <v>GRANITO BLANCO</v>
          </cell>
          <cell r="E159" t="str">
            <v>KG</v>
          </cell>
          <cell r="F159">
            <v>3500</v>
          </cell>
        </row>
        <row r="160">
          <cell r="C160" t="str">
            <v>GRASA VEGETAL</v>
          </cell>
          <cell r="E160" t="str">
            <v>KG</v>
          </cell>
          <cell r="F160">
            <v>8500</v>
          </cell>
        </row>
        <row r="161">
          <cell r="C161" t="str">
            <v>GRANITO UVA TUBA</v>
          </cell>
          <cell r="E161" t="str">
            <v>M2</v>
          </cell>
          <cell r="F161">
            <v>230000</v>
          </cell>
        </row>
        <row r="162">
          <cell r="C162" t="str">
            <v xml:space="preserve">GRAVA TRITURADA DE 3/4" </v>
          </cell>
          <cell r="E162" t="str">
            <v>M3</v>
          </cell>
          <cell r="F162">
            <v>26500</v>
          </cell>
        </row>
        <row r="163">
          <cell r="C163" t="str">
            <v>GRAVILLA</v>
          </cell>
          <cell r="E163" t="str">
            <v>M3</v>
          </cell>
          <cell r="F163">
            <v>20000</v>
          </cell>
        </row>
        <row r="164">
          <cell r="C164" t="str">
            <v>GRIFERIA PUSH 4-AA-110 DOCOL</v>
          </cell>
          <cell r="E164" t="str">
            <v>UN</v>
          </cell>
          <cell r="F164">
            <v>130000</v>
          </cell>
        </row>
        <row r="165">
          <cell r="C165" t="str">
            <v>GUARDAESCOBA LOUNGE - 0,08 x 0,60</v>
          </cell>
          <cell r="E165" t="str">
            <v>ML</v>
          </cell>
          <cell r="F165">
            <v>8500</v>
          </cell>
        </row>
        <row r="166">
          <cell r="C166" t="str">
            <v>GUARDAESCOBA PIZARRA - 0,08 x 0,60</v>
          </cell>
          <cell r="E166" t="str">
            <v>ML</v>
          </cell>
          <cell r="F166">
            <v>12000</v>
          </cell>
        </row>
        <row r="167">
          <cell r="C167" t="str">
            <v>GUIA DE MADERA PARA PERFILACION TALUDES</v>
          </cell>
          <cell r="E167" t="str">
            <v>UN</v>
          </cell>
          <cell r="F167">
            <v>100000</v>
          </cell>
        </row>
        <row r="168">
          <cell r="C168" t="str">
            <v>HERRAMIENTA MENOR</v>
          </cell>
          <cell r="E168" t="str">
            <v>GLOBAL</v>
          </cell>
          <cell r="F168">
            <v>2000</v>
          </cell>
        </row>
        <row r="169">
          <cell r="C169" t="str">
            <v>HERRAJE MH</v>
          </cell>
          <cell r="E169" t="str">
            <v>UN</v>
          </cell>
          <cell r="F169">
            <v>210000</v>
          </cell>
        </row>
        <row r="170">
          <cell r="C170" t="str">
            <v>HOJA - PIZANO F2</v>
          </cell>
          <cell r="E170" t="str">
            <v>UN</v>
          </cell>
          <cell r="F170">
            <v>110000</v>
          </cell>
        </row>
        <row r="171">
          <cell r="C171" t="str">
            <v>HOJA METALICA</v>
          </cell>
          <cell r="E171" t="str">
            <v>UN</v>
          </cell>
          <cell r="F171">
            <v>260000</v>
          </cell>
        </row>
        <row r="172">
          <cell r="C172" t="str">
            <v>INTERRUPTOR</v>
          </cell>
          <cell r="E172" t="str">
            <v>UN</v>
          </cell>
          <cell r="F172">
            <v>3000</v>
          </cell>
        </row>
        <row r="173">
          <cell r="C173" t="str">
            <v>INTERRUPTOR ENCHUFABLE 1x20 A</v>
          </cell>
          <cell r="E173" t="str">
            <v>UN</v>
          </cell>
          <cell r="F173">
            <v>9200</v>
          </cell>
        </row>
        <row r="174">
          <cell r="C174" t="str">
            <v>INTERRUPTOR ENCHUFABLE 1x40 A</v>
          </cell>
          <cell r="E174" t="str">
            <v>UN</v>
          </cell>
          <cell r="F174">
            <v>9200</v>
          </cell>
        </row>
        <row r="175">
          <cell r="C175" t="str">
            <v>INTERRUPTOR ENCHUFABLE 2x30 A</v>
          </cell>
          <cell r="E175" t="str">
            <v>UN</v>
          </cell>
          <cell r="F175">
            <v>45000</v>
          </cell>
        </row>
        <row r="176">
          <cell r="C176" t="str">
            <v>INTERRUPTOR ENCHUFABLE 3x100 A</v>
          </cell>
          <cell r="E176" t="str">
            <v>UN</v>
          </cell>
          <cell r="F176">
            <v>412000</v>
          </cell>
        </row>
        <row r="177">
          <cell r="C177" t="str">
            <v>INTERRUPTOR ENCHUFABLE 3x40 A</v>
          </cell>
          <cell r="E177" t="str">
            <v>UN</v>
          </cell>
          <cell r="F177">
            <v>45000</v>
          </cell>
        </row>
        <row r="178">
          <cell r="C178" t="str">
            <v>INTERRUPTOR INDUSTRIAL 3x150 A</v>
          </cell>
          <cell r="E178" t="str">
            <v>UN</v>
          </cell>
          <cell r="F178">
            <v>900000</v>
          </cell>
        </row>
        <row r="179">
          <cell r="C179" t="str">
            <v>KORAZA</v>
          </cell>
          <cell r="E179" t="str">
            <v>GALON</v>
          </cell>
          <cell r="F179">
            <v>65000</v>
          </cell>
        </row>
        <row r="180">
          <cell r="C180" t="str">
            <v>LADRILLO TOLETE</v>
          </cell>
          <cell r="E180" t="str">
            <v>UN</v>
          </cell>
          <cell r="F180">
            <v>300</v>
          </cell>
        </row>
        <row r="181">
          <cell r="C181" t="str">
            <v>LAMINA ACERO INOXIDABLE - CAL 20</v>
          </cell>
          <cell r="E181" t="str">
            <v>M2</v>
          </cell>
          <cell r="F181">
            <v>125000</v>
          </cell>
        </row>
        <row r="182">
          <cell r="C182" t="str">
            <v xml:space="preserve">LAMINA DRAYWALL </v>
          </cell>
          <cell r="E182" t="str">
            <v>M2</v>
          </cell>
          <cell r="F182">
            <v>12500</v>
          </cell>
        </row>
        <row r="183">
          <cell r="C183" t="str">
            <v>LAMINA FORMICA</v>
          </cell>
          <cell r="E183" t="str">
            <v>M2</v>
          </cell>
          <cell r="F183">
            <v>25000</v>
          </cell>
        </row>
        <row r="184">
          <cell r="C184" t="str">
            <v>LAMINA TABLEX</v>
          </cell>
          <cell r="E184" t="str">
            <v>M2</v>
          </cell>
          <cell r="F184">
            <v>15000</v>
          </cell>
        </row>
        <row r="185">
          <cell r="C185" t="str">
            <v>LAMPARA EMERGENCIA</v>
          </cell>
          <cell r="E185" t="str">
            <v>UN</v>
          </cell>
          <cell r="F185">
            <v>290000</v>
          </cell>
        </row>
        <row r="186">
          <cell r="C186" t="str">
            <v>LAMPARA FLUOR. 4 x 17 W - ESPECULAR</v>
          </cell>
          <cell r="E186" t="str">
            <v>UN</v>
          </cell>
          <cell r="F186">
            <v>170000</v>
          </cell>
        </row>
        <row r="187">
          <cell r="C187" t="str">
            <v>LAMPARA FLUORESCENTE 2 x 32 W</v>
          </cell>
          <cell r="E187" t="str">
            <v>UN</v>
          </cell>
          <cell r="F187">
            <v>80000</v>
          </cell>
        </row>
        <row r="188">
          <cell r="C188" t="str">
            <v>LAMPARA FLUORESCENTE 4 x 17 W</v>
          </cell>
          <cell r="E188" t="str">
            <v>UN</v>
          </cell>
          <cell r="F188">
            <v>98000</v>
          </cell>
        </row>
        <row r="189">
          <cell r="C189" t="str">
            <v>LAMPARA TIPO BALA DULUX</v>
          </cell>
          <cell r="E189" t="str">
            <v>UN</v>
          </cell>
          <cell r="F189">
            <v>130000</v>
          </cell>
        </row>
        <row r="190">
          <cell r="C190" t="str">
            <v>LAVAMANOS INCRUSTAR</v>
          </cell>
          <cell r="E190" t="str">
            <v>UN</v>
          </cell>
          <cell r="F190">
            <v>110000</v>
          </cell>
        </row>
        <row r="191">
          <cell r="C191" t="str">
            <v>LAVAPLATOS ACERO INOX. - 0.50 x 0.40 x 0.20</v>
          </cell>
          <cell r="E191" t="str">
            <v>UN</v>
          </cell>
          <cell r="F191">
            <v>90000</v>
          </cell>
        </row>
        <row r="192">
          <cell r="C192" t="str">
            <v>LISTON - 0.04 x 0.04 x 3.00</v>
          </cell>
          <cell r="E192" t="str">
            <v>ML</v>
          </cell>
          <cell r="F192">
            <v>1500</v>
          </cell>
        </row>
        <row r="193">
          <cell r="C193" t="str">
            <v>LISTON 2x5 ABARCO DE RIO</v>
          </cell>
          <cell r="E193" t="str">
            <v>ML</v>
          </cell>
          <cell r="F193">
            <v>19800</v>
          </cell>
        </row>
        <row r="194">
          <cell r="C194" t="str">
            <v>LISTON 2*2 MADERA TIPO COMUN</v>
          </cell>
          <cell r="D194" t="str">
            <v>X 3 MTS</v>
          </cell>
          <cell r="E194" t="str">
            <v>UND</v>
          </cell>
          <cell r="F194">
            <v>18000</v>
          </cell>
        </row>
        <row r="195">
          <cell r="C195" t="str">
            <v>LISTON Y VARILLAS SUPL. FORMALETAS METALICAS</v>
          </cell>
          <cell r="E195" t="str">
            <v>UN</v>
          </cell>
          <cell r="F195">
            <v>1000</v>
          </cell>
        </row>
        <row r="196">
          <cell r="C196" t="str">
            <v>LLAVE DE ASEO</v>
          </cell>
          <cell r="E196" t="str">
            <v>UN</v>
          </cell>
          <cell r="F196">
            <v>26000</v>
          </cell>
        </row>
        <row r="197">
          <cell r="C197" t="str">
            <v>LLAVE DE PASO 3/4"</v>
          </cell>
          <cell r="E197" t="str">
            <v>UN</v>
          </cell>
          <cell r="F197">
            <v>18900</v>
          </cell>
        </row>
        <row r="198">
          <cell r="C198" t="str">
            <v>LOCKERS METALICO - 0.72 x 1.20 x 0.50</v>
          </cell>
          <cell r="E198" t="str">
            <v>UN</v>
          </cell>
          <cell r="F198">
            <v>90000</v>
          </cell>
        </row>
        <row r="199">
          <cell r="C199" t="str">
            <v>MADERA CEDRO</v>
          </cell>
          <cell r="E199" t="str">
            <v>ML</v>
          </cell>
          <cell r="F199">
            <v>15000</v>
          </cell>
        </row>
        <row r="200">
          <cell r="C200" t="str">
            <v>MALLA 2" X 2" - CAL.10</v>
          </cell>
          <cell r="E200" t="str">
            <v>M2</v>
          </cell>
          <cell r="F200">
            <v>77000</v>
          </cell>
        </row>
        <row r="201">
          <cell r="C201" t="str">
            <v>MALLA ELECTROSOLDADA</v>
          </cell>
          <cell r="E201" t="str">
            <v>KG</v>
          </cell>
          <cell r="F201">
            <v>4800</v>
          </cell>
        </row>
        <row r="202">
          <cell r="C202" t="str">
            <v xml:space="preserve">MANTO REAL </v>
          </cell>
          <cell r="E202" t="str">
            <v>M2</v>
          </cell>
          <cell r="F202">
            <v>6500</v>
          </cell>
        </row>
        <row r="203">
          <cell r="C203" t="str">
            <v>MANTO ASFALTICO</v>
          </cell>
          <cell r="E203" t="str">
            <v>M2</v>
          </cell>
          <cell r="F203">
            <v>9870</v>
          </cell>
        </row>
        <row r="204">
          <cell r="C204" t="str">
            <v>CAMABAJA MAQUINA</v>
          </cell>
          <cell r="E204" t="str">
            <v>TARIFA</v>
          </cell>
          <cell r="F204">
            <v>900000</v>
          </cell>
        </row>
        <row r="205">
          <cell r="C205" t="str">
            <v>MAQUINA PULIDORA PISOS</v>
          </cell>
          <cell r="E205" t="str">
            <v>DIA</v>
          </cell>
          <cell r="F205">
            <v>60000</v>
          </cell>
        </row>
        <row r="206">
          <cell r="C206" t="str">
            <v>MARCO METALICO</v>
          </cell>
          <cell r="E206" t="str">
            <v>UN</v>
          </cell>
          <cell r="F206">
            <v>80000</v>
          </cell>
        </row>
        <row r="207">
          <cell r="C207" t="str">
            <v>MAT. GRANULAR M3-KM &lt; 10KM TRANSPORTE</v>
          </cell>
          <cell r="E207" t="str">
            <v>M3/KM</v>
          </cell>
          <cell r="F207">
            <v>1100</v>
          </cell>
        </row>
        <row r="208">
          <cell r="C208" t="str">
            <v>MAT. GRANULAR &gt;10 KM PROV CHIGORODO TRANS.</v>
          </cell>
          <cell r="E208" t="str">
            <v>M3/KM</v>
          </cell>
          <cell r="F208">
            <v>900</v>
          </cell>
        </row>
        <row r="209">
          <cell r="C209" t="str">
            <v>MATERIAL FINO GRANULAR (MIXTO RIO) TIPO GRAVILLA</v>
          </cell>
          <cell r="E209" t="str">
            <v>M3</v>
          </cell>
          <cell r="F209">
            <v>22000</v>
          </cell>
        </row>
        <row r="210">
          <cell r="C210" t="str">
            <v>MEZCLA ASFALTICA</v>
          </cell>
          <cell r="E210" t="str">
            <v>M3</v>
          </cell>
          <cell r="F210">
            <v>200000</v>
          </cell>
        </row>
        <row r="211">
          <cell r="C211" t="str">
            <v>MEZCLADORA</v>
          </cell>
          <cell r="E211" t="str">
            <v>DIA</v>
          </cell>
          <cell r="F211">
            <v>60000</v>
          </cell>
        </row>
        <row r="212">
          <cell r="C212" t="str">
            <v>MINERAL</v>
          </cell>
          <cell r="E212" t="str">
            <v>LB</v>
          </cell>
          <cell r="F212">
            <v>3500</v>
          </cell>
        </row>
        <row r="213">
          <cell r="C213" t="str">
            <v>MINI SPLIT 12000 BTU</v>
          </cell>
          <cell r="E213" t="str">
            <v>UN</v>
          </cell>
          <cell r="F213">
            <v>2200000</v>
          </cell>
        </row>
        <row r="214">
          <cell r="C214" t="str">
            <v>MINI SPLIT 18000 BTU</v>
          </cell>
          <cell r="E214" t="str">
            <v>UN</v>
          </cell>
          <cell r="F214">
            <v>2500000</v>
          </cell>
        </row>
        <row r="215">
          <cell r="C215" t="str">
            <v xml:space="preserve">MODULO 1000 BASE SX </v>
          </cell>
          <cell r="E215" t="str">
            <v>UN</v>
          </cell>
          <cell r="F215">
            <v>850000</v>
          </cell>
        </row>
        <row r="216">
          <cell r="C216" t="str">
            <v>MODULO DE CONTROL</v>
          </cell>
          <cell r="E216" t="str">
            <v>UN</v>
          </cell>
          <cell r="F216">
            <v>350000</v>
          </cell>
        </row>
        <row r="217">
          <cell r="C217" t="str">
            <v>MORTEPLAST 3 MM - ALUMINIO</v>
          </cell>
          <cell r="E217" t="str">
            <v>M2</v>
          </cell>
          <cell r="F217">
            <v>11600</v>
          </cell>
        </row>
        <row r="218">
          <cell r="C218" t="str">
            <v>MORTERO 1:3</v>
          </cell>
          <cell r="E218" t="str">
            <v>M3</v>
          </cell>
          <cell r="F218">
            <v>275280</v>
          </cell>
        </row>
        <row r="219">
          <cell r="C219" t="str">
            <v>MORTERO 1:3 IMP</v>
          </cell>
          <cell r="E219" t="str">
            <v>M3</v>
          </cell>
          <cell r="F219">
            <v>369240</v>
          </cell>
        </row>
        <row r="220">
          <cell r="C220" t="str">
            <v>MORTERO 1:4</v>
          </cell>
          <cell r="E220" t="str">
            <v>M3</v>
          </cell>
          <cell r="F220">
            <v>280649</v>
          </cell>
        </row>
        <row r="221">
          <cell r="C221" t="str">
            <v>MORTERO 1:4 IMP</v>
          </cell>
          <cell r="E221" t="str">
            <v>M3</v>
          </cell>
          <cell r="F221">
            <v>318470</v>
          </cell>
        </row>
        <row r="222">
          <cell r="C222" t="str">
            <v>MORTERO 1:5</v>
          </cell>
          <cell r="E222" t="str">
            <v>M3</v>
          </cell>
          <cell r="F222">
            <v>210460</v>
          </cell>
        </row>
        <row r="223">
          <cell r="C223" t="str">
            <v>MORTERO 1:5 IMP</v>
          </cell>
          <cell r="E223" t="str">
            <v>M3</v>
          </cell>
          <cell r="F223">
            <v>273430</v>
          </cell>
        </row>
        <row r="224">
          <cell r="C224" t="str">
            <v>MOTOBOMBA 2"</v>
          </cell>
          <cell r="E224" t="str">
            <v>DIA</v>
          </cell>
          <cell r="F224">
            <v>45000</v>
          </cell>
        </row>
        <row r="225">
          <cell r="C225" t="str">
            <v>MOTOSIERRA</v>
          </cell>
          <cell r="E225" t="str">
            <v>DIA</v>
          </cell>
          <cell r="F225">
            <v>100000</v>
          </cell>
        </row>
        <row r="226">
          <cell r="C226" t="str">
            <v>MOTONIVELADORA</v>
          </cell>
          <cell r="E226" t="str">
            <v>HORA</v>
          </cell>
          <cell r="F226">
            <v>145000</v>
          </cell>
        </row>
        <row r="227">
          <cell r="C227" t="str">
            <v>ORGANIZADOR HORIZONTAL CABLE</v>
          </cell>
          <cell r="E227" t="str">
            <v>UN</v>
          </cell>
          <cell r="F227">
            <v>58000</v>
          </cell>
        </row>
        <row r="228">
          <cell r="C228" t="str">
            <v>ORINAL INSTITUCIONAL</v>
          </cell>
          <cell r="E228" t="str">
            <v>UN</v>
          </cell>
          <cell r="F228">
            <v>120000</v>
          </cell>
        </row>
        <row r="229">
          <cell r="C229" t="str">
            <v>PAJARITA</v>
          </cell>
          <cell r="E229" t="str">
            <v>DIA</v>
          </cell>
          <cell r="F229">
            <v>90000</v>
          </cell>
        </row>
        <row r="230">
          <cell r="C230" t="str">
            <v>PAPELERIA E INSUMOS PARA CAPACITACION</v>
          </cell>
          <cell r="E230" t="str">
            <v>MES</v>
          </cell>
          <cell r="F230">
            <v>450000</v>
          </cell>
        </row>
        <row r="231">
          <cell r="C231" t="str">
            <v>PARLANTE TECHO</v>
          </cell>
          <cell r="E231" t="str">
            <v>UN</v>
          </cell>
          <cell r="F231">
            <v>90000</v>
          </cell>
        </row>
        <row r="232">
          <cell r="C232" t="str">
            <v>PASTO O GRAMA</v>
          </cell>
          <cell r="E232" t="str">
            <v>M2</v>
          </cell>
          <cell r="F232">
            <v>7000</v>
          </cell>
        </row>
        <row r="233">
          <cell r="C233" t="str">
            <v>PATCH CORD RJ-11 / RJ-45 - 10 FT</v>
          </cell>
          <cell r="E233" t="str">
            <v>UN</v>
          </cell>
          <cell r="F233">
            <v>27000</v>
          </cell>
        </row>
        <row r="234">
          <cell r="C234" t="str">
            <v>PATCH CORD RJ-45 / RJ-45 - 10 FT</v>
          </cell>
          <cell r="E234" t="str">
            <v>UN</v>
          </cell>
          <cell r="F234">
            <v>18000</v>
          </cell>
        </row>
        <row r="235">
          <cell r="C235" t="str">
            <v>PATCH CORD RJ-45 / RJ-45 - 5 FT</v>
          </cell>
          <cell r="E235" t="str">
            <v>UN</v>
          </cell>
          <cell r="F235">
            <v>9000</v>
          </cell>
        </row>
        <row r="236">
          <cell r="C236" t="str">
            <v>PATCH PANEL 24 PUERTOS</v>
          </cell>
          <cell r="E236" t="str">
            <v>UN</v>
          </cell>
          <cell r="F236">
            <v>350000</v>
          </cell>
        </row>
        <row r="237">
          <cell r="C237" t="str">
            <v>PEGACOR</v>
          </cell>
          <cell r="E237" t="str">
            <v>KG</v>
          </cell>
          <cell r="F237">
            <v>1100</v>
          </cell>
        </row>
        <row r="238">
          <cell r="C238" t="str">
            <v>PELICULA CONTROL SOLAR</v>
          </cell>
          <cell r="E238" t="str">
            <v>M2</v>
          </cell>
          <cell r="F238">
            <v>50000</v>
          </cell>
        </row>
        <row r="239">
          <cell r="C239" t="str">
            <v>PERFIL ENSAMBLAJE 9/16"</v>
          </cell>
          <cell r="E239" t="str">
            <v>ML</v>
          </cell>
          <cell r="F239">
            <v>5000</v>
          </cell>
        </row>
        <row r="240">
          <cell r="C240" t="str">
            <v>PERFILES ALUMINIO - FACHADA</v>
          </cell>
          <cell r="E240" t="str">
            <v>ML</v>
          </cell>
          <cell r="F240">
            <v>60000</v>
          </cell>
        </row>
        <row r="241">
          <cell r="C241" t="str">
            <v>PIEDRA PARA FILTROS ENTRE 10 Y 15 CM</v>
          </cell>
          <cell r="E241" t="str">
            <v>M3</v>
          </cell>
          <cell r="F241">
            <v>58335</v>
          </cell>
        </row>
        <row r="242">
          <cell r="C242" t="str">
            <v>PINTURA</v>
          </cell>
          <cell r="E242" t="str">
            <v>1/4</v>
          </cell>
          <cell r="F242">
            <v>22000</v>
          </cell>
        </row>
        <row r="243">
          <cell r="C243" t="str">
            <v>PINTURA EPOXICA</v>
          </cell>
          <cell r="E243" t="str">
            <v>GALON</v>
          </cell>
          <cell r="F243">
            <v>58000</v>
          </cell>
        </row>
        <row r="244">
          <cell r="C244" t="str">
            <v>PINTURA ACRÍLICA PARA SEÑALIZACIÓN VIAL</v>
          </cell>
          <cell r="E244" t="str">
            <v>GALON</v>
          </cell>
          <cell r="F244">
            <v>86000</v>
          </cell>
        </row>
        <row r="245">
          <cell r="C245" t="str">
            <v>PINTURA GRIS BASALTO</v>
          </cell>
          <cell r="E245" t="str">
            <v>GALON</v>
          </cell>
          <cell r="F245">
            <v>55000</v>
          </cell>
        </row>
        <row r="246">
          <cell r="C246" t="str">
            <v>PIZARRA - ALFA - 0.40 x 0,40</v>
          </cell>
          <cell r="E246" t="str">
            <v>M2</v>
          </cell>
          <cell r="F246">
            <v>82000</v>
          </cell>
        </row>
        <row r="247">
          <cell r="C247" t="str">
            <v>PLACA STEEL DECK 2"</v>
          </cell>
          <cell r="E247" t="str">
            <v>M2</v>
          </cell>
          <cell r="F247">
            <v>32000</v>
          </cell>
        </row>
        <row r="248">
          <cell r="C248" t="str">
            <v>PLANCHON - 0.20 x 0.04 x 3.00</v>
          </cell>
          <cell r="E248" t="str">
            <v>ML</v>
          </cell>
          <cell r="F248">
            <v>3830</v>
          </cell>
        </row>
        <row r="249">
          <cell r="C249" t="str">
            <v>PLUMA GRUA</v>
          </cell>
          <cell r="E249" t="str">
            <v>DIA</v>
          </cell>
          <cell r="F249">
            <v>19913.333333333332</v>
          </cell>
        </row>
        <row r="250">
          <cell r="C250" t="str">
            <v>POLIETILENO</v>
          </cell>
          <cell r="E250" t="str">
            <v>M2</v>
          </cell>
          <cell r="F250">
            <v>2000</v>
          </cell>
        </row>
        <row r="251">
          <cell r="C251" t="str">
            <v>POLIZOMBRA</v>
          </cell>
          <cell r="E251" t="str">
            <v>ML</v>
          </cell>
          <cell r="F251">
            <v>1650</v>
          </cell>
        </row>
        <row r="252">
          <cell r="C252" t="str">
            <v>PORCELANATO LOUNGE - 0.30 x 0,60</v>
          </cell>
          <cell r="E252" t="str">
            <v>M2</v>
          </cell>
          <cell r="F252">
            <v>45000</v>
          </cell>
        </row>
        <row r="253">
          <cell r="C253" t="str">
            <v>POSTE DE MADERA</v>
          </cell>
          <cell r="E253" t="str">
            <v>UN</v>
          </cell>
          <cell r="F253">
            <v>12000</v>
          </cell>
        </row>
        <row r="254">
          <cell r="C254" t="str">
            <v>PROTECTOR PAPEL HIGIENICO</v>
          </cell>
          <cell r="E254" t="str">
            <v>UN</v>
          </cell>
          <cell r="F254">
            <v>115000</v>
          </cell>
        </row>
        <row r="255">
          <cell r="C255" t="str">
            <v>PULIDORA</v>
          </cell>
          <cell r="E255" t="str">
            <v>DIA</v>
          </cell>
          <cell r="F255">
            <v>35000</v>
          </cell>
        </row>
        <row r="256">
          <cell r="C256" t="str">
            <v>PUNTILLA</v>
          </cell>
          <cell r="E256" t="str">
            <v>LIBRA</v>
          </cell>
          <cell r="F256">
            <v>2300</v>
          </cell>
        </row>
        <row r="257">
          <cell r="C257" t="str">
            <v>RACK METALICO - 1.80 M - QUEST</v>
          </cell>
          <cell r="E257" t="str">
            <v>UN</v>
          </cell>
          <cell r="F257">
            <v>1700000</v>
          </cell>
        </row>
        <row r="258">
          <cell r="C258" t="str">
            <v>RECEBO B-200</v>
          </cell>
          <cell r="E258" t="str">
            <v>M3</v>
          </cell>
          <cell r="F258">
            <v>22000</v>
          </cell>
        </row>
        <row r="259">
          <cell r="C259" t="str">
            <v>RECEBO B-600</v>
          </cell>
          <cell r="E259" t="str">
            <v>M3</v>
          </cell>
          <cell r="F259">
            <v>32000</v>
          </cell>
        </row>
        <row r="260">
          <cell r="C260" t="str">
            <v>REGISTRO RW - 1 1/2"</v>
          </cell>
          <cell r="E260" t="str">
            <v>UN</v>
          </cell>
          <cell r="F260">
            <v>67000</v>
          </cell>
        </row>
        <row r="261">
          <cell r="C261" t="str">
            <v>REGISTRO RW - 1"</v>
          </cell>
          <cell r="E261" t="str">
            <v>UN</v>
          </cell>
          <cell r="F261">
            <v>42500</v>
          </cell>
        </row>
        <row r="262">
          <cell r="C262" t="str">
            <v>REGISTRO RW - 1/2"</v>
          </cell>
          <cell r="E262" t="str">
            <v>UN</v>
          </cell>
          <cell r="F262">
            <v>26600</v>
          </cell>
        </row>
        <row r="263">
          <cell r="C263" t="str">
            <v>REGISTRO RW - 3/4"</v>
          </cell>
          <cell r="E263" t="str">
            <v>UN</v>
          </cell>
          <cell r="F263">
            <v>40500</v>
          </cell>
        </row>
        <row r="264">
          <cell r="C264" t="str">
            <v>REGLA VIBRATORIA</v>
          </cell>
          <cell r="E264" t="str">
            <v>HORA</v>
          </cell>
          <cell r="F264">
            <v>2500</v>
          </cell>
        </row>
        <row r="265">
          <cell r="C265" t="str">
            <v>REGLETA GUIA</v>
          </cell>
          <cell r="E265" t="str">
            <v>HORA</v>
          </cell>
          <cell r="F265">
            <v>1000</v>
          </cell>
        </row>
        <row r="266">
          <cell r="C266" t="str">
            <v>REGLETA PARA CORTE</v>
          </cell>
          <cell r="E266" t="str">
            <v>UN</v>
          </cell>
          <cell r="F266">
            <v>65000</v>
          </cell>
        </row>
        <row r="267">
          <cell r="C267" t="str">
            <v>REJILLA  SUMIDERO</v>
          </cell>
          <cell r="E267" t="str">
            <v>UN</v>
          </cell>
          <cell r="F267">
            <v>195000</v>
          </cell>
        </row>
        <row r="268">
          <cell r="C268" t="str">
            <v>REJILLA PARA CARCAMO TRAFICO PESADO</v>
          </cell>
          <cell r="E268" t="str">
            <v>ML</v>
          </cell>
          <cell r="F268">
            <v>250000</v>
          </cell>
        </row>
        <row r="269">
          <cell r="C269" t="str">
            <v>REJILLA 24 x 24"- DAMPER</v>
          </cell>
          <cell r="E269" t="str">
            <v>UN</v>
          </cell>
          <cell r="F269">
            <v>140000</v>
          </cell>
        </row>
        <row r="270">
          <cell r="C270" t="str">
            <v xml:space="preserve">REJILLA ALMACENAMIENTO - CABLE UTP </v>
          </cell>
          <cell r="E270" t="str">
            <v>UN</v>
          </cell>
          <cell r="F270">
            <v>180000</v>
          </cell>
        </row>
        <row r="271">
          <cell r="C271" t="str">
            <v>REJILLA SIFON 2 x 2"</v>
          </cell>
          <cell r="E271" t="str">
            <v>UN</v>
          </cell>
          <cell r="F271">
            <v>9000</v>
          </cell>
        </row>
        <row r="272">
          <cell r="C272" t="str">
            <v>REJILLA SIFON 3 x 2"</v>
          </cell>
          <cell r="E272" t="str">
            <v>UN</v>
          </cell>
          <cell r="F272">
            <v>9000</v>
          </cell>
        </row>
        <row r="273">
          <cell r="C273" t="str">
            <v>REJILLA SIFON 5 x 4"</v>
          </cell>
          <cell r="E273" t="str">
            <v>UN</v>
          </cell>
          <cell r="F273">
            <v>18000</v>
          </cell>
        </row>
        <row r="274">
          <cell r="C274" t="str">
            <v>REPISA - 0.08 x 0.04 x 3.00</v>
          </cell>
          <cell r="E274" t="str">
            <v>ML</v>
          </cell>
          <cell r="F274">
            <v>2090</v>
          </cell>
        </row>
        <row r="275">
          <cell r="C275" t="str">
            <v>RETROEXCAVADORA</v>
          </cell>
          <cell r="E275" t="str">
            <v>HORA</v>
          </cell>
          <cell r="F275">
            <v>130000</v>
          </cell>
        </row>
        <row r="276">
          <cell r="C276" t="str">
            <v>SACOS DE LONA</v>
          </cell>
          <cell r="E276" t="str">
            <v>UN</v>
          </cell>
          <cell r="F276">
            <v>500</v>
          </cell>
        </row>
        <row r="277">
          <cell r="C277" t="str">
            <v>SALPICADERO - FRENTERO - UVA TUBA</v>
          </cell>
          <cell r="E277" t="str">
            <v>ML</v>
          </cell>
          <cell r="F277">
            <v>55000</v>
          </cell>
        </row>
        <row r="278">
          <cell r="C278" t="str">
            <v>SAND BLASTING</v>
          </cell>
          <cell r="E278" t="str">
            <v>M2</v>
          </cell>
          <cell r="F278">
            <v>56000</v>
          </cell>
        </row>
        <row r="279">
          <cell r="C279" t="str">
            <v>SANITARIO - CICLONE</v>
          </cell>
          <cell r="E279" t="str">
            <v>UN</v>
          </cell>
          <cell r="F279">
            <v>826000</v>
          </cell>
        </row>
        <row r="280">
          <cell r="C280" t="str">
            <v>SANITARIO INSTITUCIONAL</v>
          </cell>
          <cell r="E280" t="str">
            <v>UN</v>
          </cell>
          <cell r="F280">
            <v>240000</v>
          </cell>
        </row>
        <row r="281">
          <cell r="C281" t="str">
            <v>SARDINEL EN CONCRETO A-10</v>
          </cell>
          <cell r="E281" t="str">
            <v>ML</v>
          </cell>
          <cell r="F281">
            <v>18000</v>
          </cell>
        </row>
        <row r="282">
          <cell r="C282" t="str">
            <v>SENSOR  DE HUMO FOTOELECTRICO</v>
          </cell>
          <cell r="E282" t="str">
            <v>UN</v>
          </cell>
          <cell r="F282">
            <v>400000</v>
          </cell>
        </row>
        <row r="283">
          <cell r="C283" t="str">
            <v>SENSOR MOVIMIENTO INFRAROJO</v>
          </cell>
          <cell r="E283" t="str">
            <v>UN</v>
          </cell>
          <cell r="F283">
            <v>293000</v>
          </cell>
        </row>
        <row r="284">
          <cell r="C284" t="str">
            <v>SENSOR MOVIMIENTO ULTRASONICO</v>
          </cell>
          <cell r="E284" t="str">
            <v>UN</v>
          </cell>
          <cell r="F284">
            <v>293000</v>
          </cell>
        </row>
        <row r="285">
          <cell r="C285" t="str">
            <v>SENSOR TERMICO</v>
          </cell>
          <cell r="E285" t="str">
            <v>UN</v>
          </cell>
          <cell r="F285">
            <v>300000</v>
          </cell>
        </row>
        <row r="286">
          <cell r="C286" t="str">
            <v>SIKA No 1</v>
          </cell>
          <cell r="E286" t="str">
            <v>KG</v>
          </cell>
          <cell r="F286">
            <v>22500</v>
          </cell>
        </row>
        <row r="287">
          <cell r="C287" t="str">
            <v>SIKACOLOR</v>
          </cell>
          <cell r="E287" t="str">
            <v>GL</v>
          </cell>
          <cell r="F287">
            <v>110000</v>
          </cell>
        </row>
        <row r="288">
          <cell r="C288" t="str">
            <v xml:space="preserve">SIKA IMPERMEBILIZANTE </v>
          </cell>
          <cell r="E288" t="str">
            <v>GL</v>
          </cell>
          <cell r="F288">
            <v>87900</v>
          </cell>
        </row>
        <row r="289">
          <cell r="C289" t="str">
            <v>SIRENA CON STROBE</v>
          </cell>
          <cell r="E289" t="str">
            <v>UN</v>
          </cell>
          <cell r="F289">
            <v>250000</v>
          </cell>
        </row>
        <row r="290">
          <cell r="C290" t="str">
            <v>SOLDADURA CARBONO</v>
          </cell>
          <cell r="E290" t="str">
            <v>LB</v>
          </cell>
          <cell r="F290">
            <v>20000</v>
          </cell>
        </row>
        <row r="291">
          <cell r="C291" t="str">
            <v>SUB-BASE GRANULAR</v>
          </cell>
          <cell r="E291" t="str">
            <v>M3</v>
          </cell>
          <cell r="F291">
            <v>36500</v>
          </cell>
        </row>
        <row r="292">
          <cell r="C292" t="str">
            <v>SUB-BASE GRANULAR CHIGORODO</v>
          </cell>
          <cell r="E292" t="str">
            <v>M3</v>
          </cell>
          <cell r="F292">
            <v>24500</v>
          </cell>
        </row>
        <row r="293">
          <cell r="C293" t="str">
            <v>SWITCH 24 PUESTOS</v>
          </cell>
          <cell r="E293" t="str">
            <v>UN</v>
          </cell>
          <cell r="F293">
            <v>2300000</v>
          </cell>
        </row>
        <row r="294">
          <cell r="C294" t="str">
            <v>T. MATERIAL</v>
          </cell>
          <cell r="E294" t="str">
            <v>M3</v>
          </cell>
          <cell r="F294">
            <v>15000</v>
          </cell>
        </row>
        <row r="295">
          <cell r="C295" t="str">
            <v>TABLA BURRA - 0.30 x 0.03 x 3.00</v>
          </cell>
          <cell r="E295" t="str">
            <v>ML</v>
          </cell>
          <cell r="F295">
            <v>3830</v>
          </cell>
        </row>
        <row r="296">
          <cell r="C296" t="str">
            <v>TABLILLA ZAFAN</v>
          </cell>
          <cell r="E296" t="str">
            <v>M2</v>
          </cell>
          <cell r="F296">
            <v>16500</v>
          </cell>
        </row>
        <row r="297">
          <cell r="C297" t="str">
            <v>TABLERO 12 CIRCUITOS</v>
          </cell>
          <cell r="E297" t="str">
            <v>UN</v>
          </cell>
          <cell r="F297">
            <v>300000</v>
          </cell>
        </row>
        <row r="298">
          <cell r="C298" t="str">
            <v>TABLERO 12 CIRCUITOS - AREA PIVOTE</v>
          </cell>
          <cell r="E298" t="str">
            <v>UN</v>
          </cell>
          <cell r="F298">
            <v>700000</v>
          </cell>
        </row>
        <row r="299">
          <cell r="C299" t="str">
            <v>TABLERO 24 CIRCUITOS</v>
          </cell>
          <cell r="E299" t="str">
            <v>UN</v>
          </cell>
          <cell r="F299">
            <v>350000</v>
          </cell>
        </row>
        <row r="300">
          <cell r="C300" t="str">
            <v>TABLERO 36 CIRCUITOS</v>
          </cell>
          <cell r="E300" t="str">
            <v>UN</v>
          </cell>
          <cell r="F300">
            <v>430000</v>
          </cell>
        </row>
        <row r="301">
          <cell r="C301" t="str">
            <v>TABLERO TA-1</v>
          </cell>
          <cell r="E301" t="str">
            <v>UN</v>
          </cell>
          <cell r="F301">
            <v>2450000</v>
          </cell>
        </row>
        <row r="302">
          <cell r="C302" t="str">
            <v>TABLERO TA-2</v>
          </cell>
          <cell r="E302" t="str">
            <v>UN</v>
          </cell>
          <cell r="F302">
            <v>2450000</v>
          </cell>
        </row>
        <row r="303">
          <cell r="C303" t="str">
            <v>TABLERO TA-3</v>
          </cell>
          <cell r="E303" t="str">
            <v>UN</v>
          </cell>
          <cell r="F303">
            <v>1000000</v>
          </cell>
        </row>
        <row r="304">
          <cell r="C304" t="str">
            <v>TABLETA TACTIL COLOR</v>
          </cell>
          <cell r="E304" t="str">
            <v>UN</v>
          </cell>
          <cell r="F304">
            <v>1500</v>
          </cell>
        </row>
        <row r="305">
          <cell r="C305" t="str">
            <v>TABLETA DISCAPACITADOS</v>
          </cell>
          <cell r="E305" t="str">
            <v>UN</v>
          </cell>
          <cell r="F305">
            <v>1100</v>
          </cell>
        </row>
        <row r="306">
          <cell r="C306" t="str">
            <v>TANQUE PARA IRRIGAR</v>
          </cell>
          <cell r="E306" t="str">
            <v>DIA</v>
          </cell>
          <cell r="F306">
            <v>5000</v>
          </cell>
        </row>
        <row r="307">
          <cell r="C307" t="str">
            <v>TAPA INCLUYE HERRAJE</v>
          </cell>
          <cell r="E307" t="str">
            <v>UN</v>
          </cell>
          <cell r="F307">
            <v>300000</v>
          </cell>
        </row>
        <row r="308">
          <cell r="C308" t="str">
            <v>TAPA REGISTRO - 0.20 X 0.20</v>
          </cell>
          <cell r="E308" t="str">
            <v>UN</v>
          </cell>
          <cell r="F308">
            <v>26800</v>
          </cell>
        </row>
        <row r="309">
          <cell r="C309" t="str">
            <v>TEJA ETERNIT No 4</v>
          </cell>
          <cell r="E309" t="str">
            <v>UN</v>
          </cell>
          <cell r="F309">
            <v>20000</v>
          </cell>
        </row>
        <row r="310">
          <cell r="C310" t="str">
            <v xml:space="preserve">TEJA ZINC - 0.80 x 2.45 </v>
          </cell>
          <cell r="E310" t="str">
            <v>UN</v>
          </cell>
          <cell r="F310">
            <v>15000</v>
          </cell>
        </row>
        <row r="311">
          <cell r="C311" t="str">
            <v>TEJA CHINGLE</v>
          </cell>
          <cell r="E311" t="str">
            <v>M2</v>
          </cell>
          <cell r="F311">
            <v>35000</v>
          </cell>
        </row>
        <row r="312">
          <cell r="C312" t="str">
            <v>TEJA POLICARBONATO ALBOLEAR</v>
          </cell>
          <cell r="E312" t="str">
            <v>M2</v>
          </cell>
          <cell r="F312">
            <v>85000</v>
          </cell>
        </row>
        <row r="313">
          <cell r="C313" t="str">
            <v>TERMOSTATO BULBO - DOS ETAPAS</v>
          </cell>
          <cell r="E313" t="str">
            <v>UN</v>
          </cell>
          <cell r="F313">
            <v>100000</v>
          </cell>
        </row>
        <row r="314">
          <cell r="C314" t="str">
            <v>TERMOSTATO BULBO - UNA ETAPA</v>
          </cell>
          <cell r="E314" t="str">
            <v>UN</v>
          </cell>
          <cell r="F314">
            <v>290000</v>
          </cell>
        </row>
        <row r="315">
          <cell r="C315" t="str">
            <v>TICINO 0.25 x 0.25</v>
          </cell>
          <cell r="E315" t="str">
            <v>M2</v>
          </cell>
          <cell r="F315">
            <v>26000</v>
          </cell>
        </row>
        <row r="316">
          <cell r="C316" t="str">
            <v>TIERRA PARA JARDIN</v>
          </cell>
          <cell r="E316" t="str">
            <v>M3</v>
          </cell>
          <cell r="F316">
            <v>35000</v>
          </cell>
        </row>
        <row r="317">
          <cell r="C317" t="str">
            <v>TUBO DE CONCRETO ARMADO 28"</v>
          </cell>
          <cell r="E317" t="str">
            <v>UND</v>
          </cell>
          <cell r="F317">
            <v>95000</v>
          </cell>
        </row>
        <row r="318">
          <cell r="C318" t="str">
            <v>TOMA 15 A</v>
          </cell>
          <cell r="E318" t="str">
            <v>UN</v>
          </cell>
          <cell r="F318">
            <v>3250</v>
          </cell>
        </row>
        <row r="319">
          <cell r="C319" t="str">
            <v>TOMA 20 A</v>
          </cell>
          <cell r="E319" t="str">
            <v>UN</v>
          </cell>
          <cell r="F319">
            <v>18000</v>
          </cell>
        </row>
        <row r="320">
          <cell r="C320" t="str">
            <v>TOMA 20 A - GFCI</v>
          </cell>
          <cell r="E320" t="str">
            <v>UN</v>
          </cell>
          <cell r="F320">
            <v>32000</v>
          </cell>
        </row>
        <row r="321">
          <cell r="C321" t="str">
            <v xml:space="preserve">TOTALIZADOR 125 AMP </v>
          </cell>
          <cell r="E321" t="str">
            <v>UN</v>
          </cell>
          <cell r="F321">
            <v>230000</v>
          </cell>
        </row>
        <row r="322">
          <cell r="C322" t="str">
            <v xml:space="preserve">TOTALIZADOR 175 - 250 AMP </v>
          </cell>
          <cell r="E322" t="str">
            <v>UN</v>
          </cell>
          <cell r="F322">
            <v>1200000</v>
          </cell>
        </row>
        <row r="323">
          <cell r="C323" t="str">
            <v>TUBERIA CARBONO SCH 40 - 2 1/2"</v>
          </cell>
          <cell r="E323" t="str">
            <v>ML</v>
          </cell>
          <cell r="F323">
            <v>80000</v>
          </cell>
        </row>
        <row r="324">
          <cell r="C324" t="str">
            <v xml:space="preserve">TUBERIA COBRE 1/2" </v>
          </cell>
          <cell r="E324" t="str">
            <v>ML</v>
          </cell>
          <cell r="F324">
            <v>47000</v>
          </cell>
        </row>
        <row r="325">
          <cell r="C325" t="str">
            <v xml:space="preserve">TUBERIA COBRE 3/8" </v>
          </cell>
          <cell r="E325" t="str">
            <v>ML</v>
          </cell>
          <cell r="F325">
            <v>47000</v>
          </cell>
        </row>
        <row r="326">
          <cell r="C326" t="str">
            <v xml:space="preserve">TUBERIA COBRE 5/16" </v>
          </cell>
          <cell r="E326" t="str">
            <v>ML</v>
          </cell>
          <cell r="F326">
            <v>47000</v>
          </cell>
        </row>
        <row r="327">
          <cell r="C327" t="str">
            <v xml:space="preserve">TUBERIA COBRE 5/8" </v>
          </cell>
          <cell r="E327" t="str">
            <v>ML</v>
          </cell>
          <cell r="F327">
            <v>87000</v>
          </cell>
        </row>
        <row r="328">
          <cell r="C328" t="str">
            <v xml:space="preserve">TUBERIA EMT - 1 1/2" </v>
          </cell>
          <cell r="E328" t="str">
            <v>ML</v>
          </cell>
          <cell r="F328">
            <v>16500</v>
          </cell>
        </row>
        <row r="329">
          <cell r="C329" t="str">
            <v xml:space="preserve">TUBERIA EMT - 1" </v>
          </cell>
          <cell r="E329" t="str">
            <v>ML</v>
          </cell>
          <cell r="F329">
            <v>4700</v>
          </cell>
        </row>
        <row r="330">
          <cell r="C330" t="str">
            <v xml:space="preserve">TUBERIA EMT - 1/2" </v>
          </cell>
          <cell r="E330" t="str">
            <v>ML</v>
          </cell>
          <cell r="F330">
            <v>2200</v>
          </cell>
        </row>
        <row r="331">
          <cell r="C331" t="str">
            <v xml:space="preserve">TUBERIA EMT - 3/4" </v>
          </cell>
          <cell r="E331" t="str">
            <v>ML</v>
          </cell>
          <cell r="F331">
            <v>3100</v>
          </cell>
        </row>
        <row r="332">
          <cell r="C332" t="str">
            <v xml:space="preserve">TUBERIA IMC - 3/4" </v>
          </cell>
          <cell r="E332" t="str">
            <v>ML</v>
          </cell>
          <cell r="F332">
            <v>12000</v>
          </cell>
        </row>
        <row r="333">
          <cell r="C333" t="str">
            <v xml:space="preserve">TUBERIA PVC 1 1/2" - RDE21 </v>
          </cell>
          <cell r="E333" t="str">
            <v>ML</v>
          </cell>
          <cell r="F333">
            <v>5800</v>
          </cell>
        </row>
        <row r="334">
          <cell r="C334" t="str">
            <v xml:space="preserve">TUBERIA PVC 1 1/4" - RDE21 </v>
          </cell>
          <cell r="E334" t="str">
            <v>ML</v>
          </cell>
          <cell r="F334">
            <v>5800</v>
          </cell>
        </row>
        <row r="335">
          <cell r="C335" t="str">
            <v xml:space="preserve">TUBERIA PVC 1" - RDE13.5 </v>
          </cell>
          <cell r="E335" t="str">
            <v>ML</v>
          </cell>
          <cell r="F335">
            <v>5000</v>
          </cell>
        </row>
        <row r="336">
          <cell r="C336" t="str">
            <v xml:space="preserve">TUBERIA PVC 1/2" - RDE9 </v>
          </cell>
          <cell r="E336" t="str">
            <v>ML</v>
          </cell>
          <cell r="F336">
            <v>2800</v>
          </cell>
        </row>
        <row r="337">
          <cell r="C337" t="str">
            <v xml:space="preserve">TUBERIA PVC 2" - RDE21 </v>
          </cell>
          <cell r="E337" t="str">
            <v>ML</v>
          </cell>
          <cell r="F337">
            <v>6500</v>
          </cell>
        </row>
        <row r="338">
          <cell r="C338" t="str">
            <v xml:space="preserve">TUBERIA PVC 2" AGUAS LLUVIAS </v>
          </cell>
          <cell r="E338" t="str">
            <v>ML</v>
          </cell>
          <cell r="F338">
            <v>7000</v>
          </cell>
        </row>
        <row r="339">
          <cell r="C339" t="str">
            <v>TUBERIA PVC 2" SANITARIA</v>
          </cell>
          <cell r="E339" t="str">
            <v>ML</v>
          </cell>
          <cell r="F339">
            <v>8800</v>
          </cell>
        </row>
        <row r="340">
          <cell r="C340" t="str">
            <v xml:space="preserve">TUBERIA PVC 3" AGUAS LLUVIAS </v>
          </cell>
          <cell r="E340" t="str">
            <v>ML</v>
          </cell>
          <cell r="F340">
            <v>4670</v>
          </cell>
        </row>
        <row r="341">
          <cell r="C341" t="str">
            <v>TUBERIA PVC 3" SANITARIA</v>
          </cell>
          <cell r="E341" t="str">
            <v>ML</v>
          </cell>
          <cell r="F341">
            <v>8800</v>
          </cell>
        </row>
        <row r="342">
          <cell r="C342" t="str">
            <v xml:space="preserve">TUBERIA PVC 3/4" - RDE11 </v>
          </cell>
          <cell r="E342" t="str">
            <v>ML</v>
          </cell>
          <cell r="F342">
            <v>2800</v>
          </cell>
        </row>
        <row r="343">
          <cell r="C343" t="str">
            <v xml:space="preserve">TUBERIA PVC 4" AGUAS LLUVIAS </v>
          </cell>
          <cell r="E343" t="str">
            <v>ML</v>
          </cell>
          <cell r="F343">
            <v>8200</v>
          </cell>
        </row>
        <row r="344">
          <cell r="C344" t="str">
            <v>TUBERIA PVC 4" SANITARIA</v>
          </cell>
          <cell r="E344" t="str">
            <v>ML</v>
          </cell>
          <cell r="F344">
            <v>13300</v>
          </cell>
        </row>
        <row r="345">
          <cell r="C345" t="str">
            <v>TUBERIA PVC 6" SANITARIA</v>
          </cell>
          <cell r="E345" t="str">
            <v>ML</v>
          </cell>
          <cell r="F345">
            <v>27000</v>
          </cell>
        </row>
        <row r="346">
          <cell r="C346" t="str">
            <v>TUBERÍA NOVAFORTN 8"</v>
          </cell>
          <cell r="E346" t="str">
            <v>ML</v>
          </cell>
          <cell r="F346">
            <v>39800</v>
          </cell>
        </row>
        <row r="347">
          <cell r="C347" t="str">
            <v>TUBERÍA NOVAFORTN 10"</v>
          </cell>
          <cell r="E347" t="str">
            <v>ML</v>
          </cell>
          <cell r="F347">
            <v>52000</v>
          </cell>
        </row>
        <row r="348">
          <cell r="C348" t="str">
            <v>TUBERÍA NOVAFORTN 12"</v>
          </cell>
          <cell r="E348" t="str">
            <v>ML</v>
          </cell>
          <cell r="F348">
            <v>72472.546666666662</v>
          </cell>
        </row>
        <row r="349">
          <cell r="C349" t="str">
            <v>TUBERÍA NOVAFORTN 14"</v>
          </cell>
          <cell r="E349" t="str">
            <v>ML</v>
          </cell>
          <cell r="F349">
            <v>83750.646666666653</v>
          </cell>
        </row>
        <row r="350">
          <cell r="C350" t="str">
            <v>TUBERÍA NOVAFORTN 16"</v>
          </cell>
          <cell r="E350" t="str">
            <v>ML</v>
          </cell>
          <cell r="F350">
            <v>118547.55333333333</v>
          </cell>
        </row>
        <row r="351">
          <cell r="C351" t="str">
            <v>TUBERÍA NOVAFORTN 18"</v>
          </cell>
          <cell r="E351" t="str">
            <v>ML</v>
          </cell>
          <cell r="F351">
            <v>157298.51333333331</v>
          </cell>
        </row>
        <row r="352">
          <cell r="C352" t="str">
            <v>TUBERÍA NOVAFORTN 20"</v>
          </cell>
          <cell r="E352" t="str">
            <v>ML</v>
          </cell>
          <cell r="F352">
            <v>195248.3</v>
          </cell>
        </row>
        <row r="353">
          <cell r="C353" t="str">
            <v>TUBERÍA NOVAFORTN 24"</v>
          </cell>
          <cell r="E353" t="str">
            <v>ML</v>
          </cell>
          <cell r="F353">
            <v>266236.24</v>
          </cell>
        </row>
        <row r="354">
          <cell r="C354" t="str">
            <v>TUBERÍA NOVAFORTN 27"</v>
          </cell>
          <cell r="E354" t="str">
            <v>ML</v>
          </cell>
          <cell r="F354">
            <v>289317.02769230766</v>
          </cell>
        </row>
        <row r="355">
          <cell r="C355" t="str">
            <v>TUBERÍA NOVAFORTN 30"</v>
          </cell>
          <cell r="E355" t="str">
            <v>ML</v>
          </cell>
          <cell r="F355">
            <v>361227.56923076924</v>
          </cell>
        </row>
        <row r="356">
          <cell r="C356" t="str">
            <v>TUBERÍA NOVAFORTN 33"</v>
          </cell>
          <cell r="E356" t="str">
            <v>ML</v>
          </cell>
          <cell r="F356">
            <v>484425.45846153848</v>
          </cell>
        </row>
        <row r="357">
          <cell r="C357" t="str">
            <v>TUBERÍA NOVAFORTN 36"</v>
          </cell>
          <cell r="E357" t="str">
            <v>ML</v>
          </cell>
          <cell r="F357">
            <v>699311.88923076913</v>
          </cell>
        </row>
        <row r="358">
          <cell r="C358" t="str">
            <v>TUBERÍA NOVAFORTN 39"</v>
          </cell>
          <cell r="E358" t="str">
            <v>ML</v>
          </cell>
          <cell r="F358">
            <v>987932.55999999994</v>
          </cell>
        </row>
        <row r="359">
          <cell r="C359" t="str">
            <v>TUBERÍA NOVAFORTN 42"</v>
          </cell>
          <cell r="E359" t="str">
            <v>ML</v>
          </cell>
          <cell r="F359">
            <v>1082199.3353846152</v>
          </cell>
        </row>
        <row r="360">
          <cell r="C360" t="str">
            <v>TUBO 1 1/2" -  ACERO INOXIDABLE - CAL 20</v>
          </cell>
          <cell r="E360" t="str">
            <v>ML</v>
          </cell>
          <cell r="F360">
            <v>55000</v>
          </cell>
        </row>
        <row r="361">
          <cell r="C361" t="str">
            <v>TUBO 2" -  ACERO INOXIDABLE - CAL 20</v>
          </cell>
          <cell r="E361" t="str">
            <v>ML</v>
          </cell>
          <cell r="F361">
            <v>85000</v>
          </cell>
        </row>
        <row r="362">
          <cell r="C362" t="str">
            <v>TUBO GALVANIZADO 2"</v>
          </cell>
          <cell r="E362" t="str">
            <v>ML</v>
          </cell>
          <cell r="F362">
            <v>49000</v>
          </cell>
        </row>
        <row r="363">
          <cell r="C363" t="str">
            <v>UPS 10 KVA - 8 MINUTOS - TRIPP LITE</v>
          </cell>
          <cell r="E363" t="str">
            <v>UN</v>
          </cell>
          <cell r="F363">
            <v>16500000</v>
          </cell>
        </row>
        <row r="364">
          <cell r="C364" t="str">
            <v>UPS 16 KVA - 8 MINUTOS - TRIPP LITE</v>
          </cell>
          <cell r="E364" t="str">
            <v>UN</v>
          </cell>
          <cell r="F364">
            <v>25000000</v>
          </cell>
        </row>
        <row r="365">
          <cell r="C365" t="str">
            <v>UPS 4KWA TRANSFORMADOR - FELTON</v>
          </cell>
          <cell r="E365" t="str">
            <v>UN</v>
          </cell>
          <cell r="F365">
            <v>5200000</v>
          </cell>
        </row>
        <row r="366">
          <cell r="C366" t="str">
            <v>VALVULA COMPUERTA 2"</v>
          </cell>
          <cell r="E366" t="str">
            <v>UN</v>
          </cell>
          <cell r="F366">
            <v>120000</v>
          </cell>
        </row>
        <row r="367">
          <cell r="C367" t="str">
            <v>VARA CORREDOR - 0.12 x 3.00</v>
          </cell>
          <cell r="E367" t="str">
            <v>ML</v>
          </cell>
          <cell r="F367">
            <v>1390</v>
          </cell>
        </row>
        <row r="368">
          <cell r="C368" t="str">
            <v>VARILLA PARA FORMALETA</v>
          </cell>
          <cell r="E368" t="str">
            <v>UN</v>
          </cell>
          <cell r="F368">
            <v>13850</v>
          </cell>
        </row>
        <row r="369">
          <cell r="C369" t="str">
            <v>VENTANA ALUMINIO</v>
          </cell>
          <cell r="E369" t="str">
            <v>ML</v>
          </cell>
          <cell r="F369">
            <v>140000</v>
          </cell>
        </row>
        <row r="370">
          <cell r="C370" t="str">
            <v>VIBRADOR</v>
          </cell>
          <cell r="E370" t="str">
            <v>DIA</v>
          </cell>
          <cell r="F370">
            <v>55000</v>
          </cell>
        </row>
        <row r="371">
          <cell r="C371" t="str">
            <v>VIBROCOMPACTADOR</v>
          </cell>
          <cell r="E371" t="str">
            <v>DIA</v>
          </cell>
          <cell r="F371">
            <v>125000</v>
          </cell>
        </row>
        <row r="372">
          <cell r="C372" t="str">
            <v>VIBROCOMPACTADOR TIPO RANA</v>
          </cell>
          <cell r="E372" t="str">
            <v>DIA</v>
          </cell>
          <cell r="F372">
            <v>65000</v>
          </cell>
        </row>
        <row r="373">
          <cell r="C373" t="str">
            <v>VIDRIO 10 MM - TEMPLADO</v>
          </cell>
          <cell r="E373" t="str">
            <v>M2</v>
          </cell>
          <cell r="F373">
            <v>320000</v>
          </cell>
        </row>
        <row r="374">
          <cell r="C374" t="str">
            <v>VIDRIO 6 MM</v>
          </cell>
          <cell r="E374" t="str">
            <v>M2</v>
          </cell>
          <cell r="F374">
            <v>62000</v>
          </cell>
        </row>
        <row r="375">
          <cell r="C375" t="str">
            <v>VIDRIO 6 MM - TEMPLADO</v>
          </cell>
          <cell r="E375" t="str">
            <v>M2</v>
          </cell>
          <cell r="F375">
            <v>180000</v>
          </cell>
        </row>
        <row r="376">
          <cell r="C376" t="str">
            <v>VIGA CARGUERA EN MADERA</v>
          </cell>
          <cell r="E376" t="str">
            <v>ML</v>
          </cell>
          <cell r="F376">
            <v>46666.666666666664</v>
          </cell>
        </row>
        <row r="377">
          <cell r="C377" t="str">
            <v>VIGUETA PERLIN -2P-8-12</v>
          </cell>
          <cell r="E377" t="str">
            <v>KG</v>
          </cell>
          <cell r="F377">
            <v>3600</v>
          </cell>
        </row>
        <row r="378">
          <cell r="C378" t="str">
            <v>VINILO - TIPO I</v>
          </cell>
          <cell r="E378" t="str">
            <v>GALON</v>
          </cell>
          <cell r="F378">
            <v>44600</v>
          </cell>
        </row>
        <row r="379">
          <cell r="C379" t="str">
            <v>VOLQUETA</v>
          </cell>
          <cell r="E379" t="str">
            <v>DIA</v>
          </cell>
          <cell r="F379">
            <v>850000</v>
          </cell>
        </row>
        <row r="380">
          <cell r="C380" t="str">
            <v>VULKEM 116</v>
          </cell>
          <cell r="E380" t="str">
            <v>CM3</v>
          </cell>
          <cell r="F380">
            <v>100</v>
          </cell>
        </row>
        <row r="381">
          <cell r="C381" t="str">
            <v>VULKEM 171</v>
          </cell>
          <cell r="E381" t="str">
            <v>GAL</v>
          </cell>
          <cell r="F381">
            <v>30000</v>
          </cell>
        </row>
        <row r="382">
          <cell r="C382" t="str">
            <v>VULKEM 350</v>
          </cell>
          <cell r="E382" t="str">
            <v>GAL</v>
          </cell>
          <cell r="F382">
            <v>125000</v>
          </cell>
        </row>
        <row r="383">
          <cell r="C383" t="str">
            <v>VULKEM 351</v>
          </cell>
          <cell r="E383" t="str">
            <v>GAL</v>
          </cell>
          <cell r="F383">
            <v>250000</v>
          </cell>
        </row>
        <row r="384">
          <cell r="C384" t="str">
            <v>VULKEM 801 GRIS</v>
          </cell>
          <cell r="E384" t="str">
            <v>GAL</v>
          </cell>
          <cell r="F384">
            <v>130000</v>
          </cell>
        </row>
        <row r="385">
          <cell r="C385" t="str">
            <v>WC PORTATIL</v>
          </cell>
          <cell r="E385" t="str">
            <v>UN/MES</v>
          </cell>
          <cell r="F385">
            <v>450000</v>
          </cell>
        </row>
        <row r="386">
          <cell r="C386" t="str">
            <v>WIN ALUMINO</v>
          </cell>
          <cell r="E386" t="str">
            <v>ML</v>
          </cell>
          <cell r="F386">
            <v>3500</v>
          </cell>
        </row>
        <row r="387">
          <cell r="C387" t="str">
            <v>YESO</v>
          </cell>
          <cell r="E387" t="str">
            <v>KG</v>
          </cell>
          <cell r="F387">
            <v>1350</v>
          </cell>
        </row>
        <row r="388">
          <cell r="C388" t="str">
            <v>ZOCALO ALUMINIO</v>
          </cell>
          <cell r="E388" t="str">
            <v>ML</v>
          </cell>
          <cell r="F388">
            <v>200000</v>
          </cell>
        </row>
        <row r="389">
          <cell r="F389">
            <v>245969265.97333336</v>
          </cell>
        </row>
      </sheetData>
      <sheetData sheetId="4">
        <row r="10">
          <cell r="C10" t="str">
            <v>ACCESORIOS PVC 1 1/2" - RDE21</v>
          </cell>
        </row>
      </sheetData>
      <sheetData sheetId="5">
        <row r="10">
          <cell r="C10">
            <v>300000</v>
          </cell>
        </row>
      </sheetData>
      <sheetData sheetId="6">
        <row r="10">
          <cell r="C10">
            <v>300000</v>
          </cell>
        </row>
      </sheetData>
      <sheetData sheetId="7">
        <row r="10">
          <cell r="C10">
            <v>8500</v>
          </cell>
        </row>
      </sheetData>
      <sheetData sheetId="8">
        <row r="10">
          <cell r="C10">
            <v>289120</v>
          </cell>
        </row>
      </sheetData>
      <sheetData sheetId="9">
        <row r="10">
          <cell r="C10">
            <v>26500</v>
          </cell>
        </row>
      </sheetData>
      <sheetData sheetId="10">
        <row r="10">
          <cell r="C10">
            <v>26500</v>
          </cell>
        </row>
      </sheetData>
      <sheetData sheetId="11">
        <row r="10">
          <cell r="C10">
            <v>5000</v>
          </cell>
        </row>
      </sheetData>
      <sheetData sheetId="12">
        <row r="10">
          <cell r="C10">
            <v>14520</v>
          </cell>
        </row>
      </sheetData>
      <sheetData sheetId="13">
        <row r="10">
          <cell r="C10">
            <v>9000</v>
          </cell>
        </row>
      </sheetData>
      <sheetData sheetId="14">
        <row r="10">
          <cell r="C10">
            <v>13700</v>
          </cell>
        </row>
      </sheetData>
      <sheetData sheetId="15">
        <row r="10">
          <cell r="C10">
            <v>80000</v>
          </cell>
        </row>
      </sheetData>
      <sheetData sheetId="16">
        <row r="10">
          <cell r="C10">
            <v>25000</v>
          </cell>
        </row>
      </sheetData>
      <sheetData sheetId="17">
        <row r="10">
          <cell r="C10">
            <v>180000</v>
          </cell>
        </row>
      </sheetData>
      <sheetData sheetId="18">
        <row r="10">
          <cell r="C10">
            <v>15000</v>
          </cell>
        </row>
      </sheetData>
      <sheetData sheetId="19">
        <row r="8">
          <cell r="C8" t="str">
            <v>A.P.U.
BÁSICO</v>
          </cell>
        </row>
      </sheetData>
      <sheetData sheetId="20">
        <row r="8">
          <cell r="C8" t="str">
            <v>A.P.U.
BÁSICO</v>
          </cell>
        </row>
      </sheetData>
      <sheetData sheetId="21">
        <row r="8">
          <cell r="C8" t="str">
            <v>A.P.U.
BÁSICO</v>
          </cell>
        </row>
      </sheetData>
      <sheetData sheetId="22">
        <row r="10">
          <cell r="E10" t="str">
            <v>Tipo</v>
          </cell>
        </row>
      </sheetData>
      <sheetData sheetId="23">
        <row r="10">
          <cell r="E10" t="str">
            <v>Tipo</v>
          </cell>
        </row>
      </sheetData>
      <sheetData sheetId="24" refreshError="1"/>
      <sheetData sheetId="25" refreshError="1"/>
      <sheetData sheetId="2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refreshError="1"/>
      <sheetData sheetId="1" refreshError="1"/>
      <sheetData sheetId="2" refreshError="1">
        <row r="12">
          <cell r="A12" t="str">
            <v>ADMINISTRACIÓN</v>
          </cell>
        </row>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1.1 Excav mar"/>
      <sheetName val="1.2 Desvio agua"/>
      <sheetName val="1.2 Relleno"/>
      <sheetName val="2.1 Desmonte"/>
      <sheetName val="2.2 demolicion concret"/>
      <sheetName val="3.1 a 3.3 Anclaje"/>
      <sheetName val="3,4 Pilotes"/>
      <sheetName val="3.5. a 3.9 Vigas ml"/>
      <sheetName val="Costos"/>
      <sheetName val="PRESUPUESTO"/>
      <sheetName val="4.1 Estructura metalica"/>
      <sheetName val="3.10 muros concreto"/>
      <sheetName val="3.11 y 3.12 tableros"/>
      <sheetName val="3.13 Acero refuer"/>
      <sheetName val="4.2 Neopreno"/>
      <sheetName val="concretos"/>
      <sheetName val="4.5 anclaj"/>
      <sheetName val="5.1 madera viga"/>
      <sheetName val="5.2 madera solera"/>
      <sheetName val="5.3. madera solera"/>
      <sheetName val="6.1 tablon piso"/>
      <sheetName val="6.2 tablon pasamanos"/>
      <sheetName val="7.1 Bancas"/>
      <sheetName val="7.2 poste lumin"/>
      <sheetName val="7.3 led"/>
      <sheetName val="8.1 madera caseta columna"/>
      <sheetName val="8.2 madera estruc caseta"/>
      <sheetName val="8.3 correa cubierta"/>
      <sheetName val="8.4 cielo falso"/>
      <sheetName val="8.5 teja"/>
      <sheetName val="8.6 banca"/>
      <sheetName val="9.1 señalizacion"/>
      <sheetName val="refuerzo"/>
      <sheetName val="INV. AMBIENTAL"/>
      <sheetName val="Hoja1"/>
      <sheetName val="ADM"/>
      <sheetName val="INTERVENTORIA"/>
      <sheetName val="CRONOGRAMA "/>
      <sheetName val="F.M"/>
      <sheetName val="PGIO"/>
      <sheetName val="APU PGIO"/>
      <sheetName val="factor prestacional "/>
      <sheetName val="AIU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79">
          <cell r="E79">
            <v>0</v>
          </cell>
        </row>
      </sheetData>
      <sheetData sheetId="4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Instructivo"/>
      <sheetName val="Hoja1"/>
      <sheetName val="TO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s>
    <sheetDataSet>
      <sheetData sheetId="0"/>
      <sheetData sheetId="1"/>
      <sheetData sheetId="2"/>
      <sheetData sheetId="3"/>
      <sheetData sheetId="4"/>
      <sheetData sheetId="5"/>
      <sheetData sheetId="6"/>
      <sheetData sheetId="7"/>
      <sheetData sheetId="8"/>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sheetData sheetId="107"/>
      <sheetData sheetId="108"/>
      <sheetData sheetId="109">
        <row r="3">
          <cell r="A3">
            <v>1</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ronograma y Flujo"/>
      <sheetName val="PRESUPUESTO REDES "/>
      <sheetName val="Replanteo"/>
      <sheetName val="Poste 12m 500daN"/>
      <sheetName val="Poste 12m 300daN"/>
      <sheetName val="Poste 9m 500daN"/>
      <sheetName val="Poste 9m 300daN"/>
      <sheetName val="Cimen 12m300-500daN"/>
      <sheetName val="Cimen 9m300-500daN"/>
      <sheetName val="650 (511)"/>
      <sheetName val="670 (533)"/>
      <sheetName val="680 (580)"/>
      <sheetName val="690 (550)"/>
      <sheetName val="PT MT"/>
      <sheetName val="Templete MT"/>
      <sheetName val="1050 ACSR #1-0"/>
      <sheetName val="1210 (320T)"/>
      <sheetName val="1220 (322T)"/>
      <sheetName val="1230 (329T)"/>
      <sheetName val="1290 TRIPLEX"/>
      <sheetName val="1310 Puente Cruce Aer BT"/>
      <sheetName val="1190 trafo a Triplex"/>
      <sheetName val="1280 Caja Dist"/>
      <sheetName val="1250 Acom, Medid, PT"/>
      <sheetName val="Templete BT"/>
      <sheetName val="PT BT"/>
      <sheetName val="T 10 Kva Bif"/>
      <sheetName val="T 15 Kva Bif"/>
      <sheetName val="T 25 Kva Bif"/>
      <sheetName val="materiales"/>
      <sheetName val="equipos y herramientas"/>
      <sheetName val="personal y transporte"/>
    </sheetNames>
    <sheetDataSet>
      <sheetData sheetId="0">
        <row r="2">
          <cell r="B2" t="str">
            <v>CONSTRUCCION DE REDES ELECTRICAS DE MT Y BT EN LAS VEREDAS SANTA RITA Y MARTINETE</v>
          </cell>
        </row>
      </sheetData>
      <sheetData sheetId="1" refreshError="1"/>
      <sheetData sheetId="2">
        <row r="51">
          <cell r="A51">
            <v>13.1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
          <cell r="A3" t="str">
            <v>Abrazadera de 1 salida tipo 2</v>
          </cell>
        </row>
        <row r="4">
          <cell r="A4" t="str">
            <v>Abrazadera de 1 salida tipo 4</v>
          </cell>
        </row>
        <row r="5">
          <cell r="A5" t="str">
            <v>Abrazadera de 1 salida tipo 4</v>
          </cell>
        </row>
        <row r="6">
          <cell r="A6" t="str">
            <v>Abrazadera de 2 salida tipo 4</v>
          </cell>
        </row>
        <row r="7">
          <cell r="A7" t="str">
            <v>Abrazadera de 2 salidas tipo 3</v>
          </cell>
        </row>
        <row r="8">
          <cell r="A8" t="str">
            <v>Abrazadera en U tipo 1</v>
          </cell>
        </row>
        <row r="9">
          <cell r="A9" t="str">
            <v>Abrazadera en U tipo 2</v>
          </cell>
        </row>
        <row r="10">
          <cell r="A10" t="str">
            <v>Abrazadera sin salida de 5-6"</v>
          </cell>
        </row>
        <row r="11">
          <cell r="A11" t="str">
            <v>Abrazadera sin salida tipo 2</v>
          </cell>
        </row>
        <row r="12">
          <cell r="A12" t="str">
            <v>Agarradera tipo clevis con conector y Pin</v>
          </cell>
        </row>
        <row r="13">
          <cell r="A13" t="str">
            <v>Aislador composite paso de fase sobre poste.</v>
          </cell>
        </row>
        <row r="14">
          <cell r="A14" t="str">
            <v>Aislador composite tipo suspensión a 13.2 Kv.</v>
          </cell>
        </row>
        <row r="15">
          <cell r="A15" t="str">
            <v xml:space="preserve">Aislador de carrete ANSI  53-3    </v>
          </cell>
        </row>
        <row r="16">
          <cell r="A16" t="str">
            <v>Aislador de suspensión de 10" ANSI  52-4</v>
          </cell>
        </row>
        <row r="17">
          <cell r="A17" t="str">
            <v>Aislador de suspensión de 6" ANSI  52-1</v>
          </cell>
        </row>
        <row r="18">
          <cell r="A18" t="str">
            <v xml:space="preserve">Aislador de suspensión polimérico para 15 KV </v>
          </cell>
        </row>
        <row r="19">
          <cell r="A19" t="str">
            <v>Aislador de tensión 13,2 KV</v>
          </cell>
        </row>
        <row r="20">
          <cell r="A20" t="str">
            <v>Aislador de tensión BT</v>
          </cell>
        </row>
        <row r="21">
          <cell r="A21" t="str">
            <v>Aislador de tipo tensor de 3.5 " clase ANSI: 54 - 2</v>
          </cell>
        </row>
        <row r="22">
          <cell r="A22" t="str">
            <v>Aislador Line-Post 25 KV</v>
          </cell>
        </row>
        <row r="23">
          <cell r="A23" t="str">
            <v>Aislador tensor de 3 1/2" ANSI  54-1</v>
          </cell>
        </row>
        <row r="24">
          <cell r="A24" t="str">
            <v>Aislador tensor de 4 1/2" ANSI  54-2</v>
          </cell>
        </row>
        <row r="25">
          <cell r="A25" t="str">
            <v>Aislador tensor de 6 3/4" ANSI  54-4</v>
          </cell>
        </row>
        <row r="26">
          <cell r="A26" t="str">
            <v>Aislador tipo carrete</v>
          </cell>
        </row>
        <row r="27">
          <cell r="A27" t="str">
            <v>Aislador tipo pin 15 KV ANSI 55-5</v>
          </cell>
        </row>
        <row r="28">
          <cell r="A28" t="str">
            <v>Aislador Tipo Pin 34.5 KV ANSI 56-3</v>
          </cell>
        </row>
        <row r="29">
          <cell r="A29" t="str">
            <v xml:space="preserve">Alambre de Aluminio No.4 para amarre </v>
          </cell>
        </row>
        <row r="30">
          <cell r="A30" t="str">
            <v xml:space="preserve">Alambre de Aluminio No.6 para amarre </v>
          </cell>
        </row>
        <row r="31">
          <cell r="A31" t="str">
            <v>Alambre de Cobre desnudo No.4 AWG</v>
          </cell>
        </row>
        <row r="32">
          <cell r="A32" t="str">
            <v>Alambre galvanizado No. 10</v>
          </cell>
        </row>
        <row r="33">
          <cell r="A33" t="str">
            <v>Alambre galvanizado No. 12 para entices</v>
          </cell>
        </row>
        <row r="34">
          <cell r="A34" t="str">
            <v>Amarre plástico para cable trenzado</v>
          </cell>
        </row>
        <row r="35">
          <cell r="A35" t="str">
            <v>Amortiguador para vibración cable 4/0-266,8 mcm</v>
          </cell>
        </row>
        <row r="36">
          <cell r="A36" t="str">
            <v>Ancla de concreto de 0,40x0,40x0,25 mts. tipo Electricaribe S.A.</v>
          </cell>
        </row>
        <row r="37">
          <cell r="A37" t="str">
            <v>Arandela cuadrada 4"x4" 5/8"</v>
          </cell>
        </row>
        <row r="38">
          <cell r="A38" t="str">
            <v>Arandela cuadrada curvada 11/16"</v>
          </cell>
        </row>
        <row r="39">
          <cell r="A39" t="str">
            <v>Arandela cuadrada curvada de 13/16" galvanizada.</v>
          </cell>
        </row>
        <row r="40">
          <cell r="A40" t="str">
            <v>Arandela cuadrada curvada de 5/8"  galavanizada.</v>
          </cell>
        </row>
        <row r="41">
          <cell r="A41" t="str">
            <v>Arandela cuadrada plana 5/8"</v>
          </cell>
        </row>
        <row r="42">
          <cell r="A42" t="str">
            <v>Arandela cuadrada plana de 5/8" galavnizada .</v>
          </cell>
        </row>
        <row r="43">
          <cell r="A43" t="str">
            <v>Arandela de presión  galvanizada de 5/8".</v>
          </cell>
        </row>
        <row r="44">
          <cell r="A44" t="str">
            <v>Arandela de presión de 1/2"</v>
          </cell>
        </row>
        <row r="45">
          <cell r="A45" t="str">
            <v>Arandela de presión de 5/8"</v>
          </cell>
        </row>
        <row r="46">
          <cell r="A46" t="str">
            <v>Arandelas cuadradas galavanizadas de 5/8" x 2 "</v>
          </cell>
        </row>
        <row r="47">
          <cell r="A47" t="str">
            <v>Banda copa doble de 5 1/4" a 6"</v>
          </cell>
        </row>
        <row r="48">
          <cell r="A48" t="str">
            <v>Banda copa doble de 6" a 6 3/4"</v>
          </cell>
        </row>
        <row r="49">
          <cell r="A49" t="str">
            <v>Banda copa doble de 6" a 8"</v>
          </cell>
        </row>
        <row r="50">
          <cell r="A50" t="str">
            <v>Base Angular para Line-Post</v>
          </cell>
        </row>
        <row r="51">
          <cell r="A51" t="str">
            <v>Bayoneta para angulo 2 1/2"x2 1/2"x1/4"x1,50 mts</v>
          </cell>
        </row>
        <row r="52">
          <cell r="A52" t="str">
            <v>Bayoneta para angulo 2 1/2"x2 1/2"x1/4"x2 mts</v>
          </cell>
        </row>
        <row r="53">
          <cell r="A53" t="str">
            <v>Bayoneta para retenida 2 1/2"x2 1/2"x1/4"x1,50 mts</v>
          </cell>
        </row>
        <row r="54">
          <cell r="A54" t="str">
            <v>Bayoneta para retenida 2 1/2"x2 1/2"x1/4"x2,00 mts</v>
          </cell>
        </row>
        <row r="55">
          <cell r="A55" t="str">
            <v>Bayoneta sencilla 2 1/2"x2 1/2"x1/4"x1,50 mts</v>
          </cell>
        </row>
        <row r="56">
          <cell r="A56" t="str">
            <v>Bayoneta sencilla 2 1/2"x2 1/2"x1/4"x2,00 mts</v>
          </cell>
        </row>
        <row r="57">
          <cell r="A57" t="str">
            <v>Boquilla galvanizada de 1"</v>
          </cell>
        </row>
        <row r="58">
          <cell r="A58" t="str">
            <v>Brida de sujeción hasta 50 mm</v>
          </cell>
        </row>
        <row r="59">
          <cell r="A59" t="str">
            <v>Cable ACSR calibre 1/0</v>
          </cell>
        </row>
        <row r="60">
          <cell r="A60" t="str">
            <v>Cable ACSR calibre 2</v>
          </cell>
        </row>
        <row r="61">
          <cell r="A61" t="str">
            <v>Cable ACSR calibre 2/0</v>
          </cell>
        </row>
        <row r="62">
          <cell r="A62" t="str">
            <v>Cable ACSR calibre 266,8 Patridge</v>
          </cell>
        </row>
        <row r="63">
          <cell r="A63" t="str">
            <v>Cable ACSR calibre 4</v>
          </cell>
        </row>
        <row r="64">
          <cell r="A64" t="str">
            <v>Cable ACSR calibre 4/0 Penguin</v>
          </cell>
        </row>
        <row r="65">
          <cell r="A65" t="str">
            <v>Cable concentrico de cobre de 3x4 awg.</v>
          </cell>
        </row>
        <row r="66">
          <cell r="A66" t="str">
            <v>Cable de acero 1/4"</v>
          </cell>
        </row>
        <row r="67">
          <cell r="A67" t="str">
            <v>Cable de acero extrarresistente super GX de 1/4"</v>
          </cell>
        </row>
        <row r="68">
          <cell r="A68" t="str">
            <v>Cable de acero extrarresistente super GX de 3/8"</v>
          </cell>
        </row>
        <row r="69">
          <cell r="A69" t="str">
            <v>Cable de cobre aislado con neutro concentrico 600 V 2x8 AWG</v>
          </cell>
        </row>
        <row r="70">
          <cell r="A70" t="str">
            <v>Cable de cobre aislado con neutro concentrico 600 V 2x8+1x8 AWG</v>
          </cell>
        </row>
        <row r="71">
          <cell r="A71" t="str">
            <v>Cable de cobre aislado con neutro concentrico 600 V 3x6+1x8 AWG</v>
          </cell>
        </row>
        <row r="72">
          <cell r="A72" t="str">
            <v>Cable de cobre aislado No. 1/0</v>
          </cell>
        </row>
        <row r="73">
          <cell r="A73" t="str">
            <v>Cable de cobre desnudo # 12 awg</v>
          </cell>
        </row>
        <row r="74">
          <cell r="A74" t="str">
            <v>Cable de cobre desnudo calibre 4</v>
          </cell>
        </row>
        <row r="75">
          <cell r="A75" t="str">
            <v>Cable de cobre forrado tipo THNN # 2/0 awg. Blando</v>
          </cell>
        </row>
        <row r="76">
          <cell r="A76" t="str">
            <v>Cable de cobre forrado tipo THNN # 4/0 awg. Blando</v>
          </cell>
        </row>
        <row r="77">
          <cell r="A77" t="str">
            <v>Cable de cobre para acometida tipo antifraude 1x8 + 8 PE/PVC Procables</v>
          </cell>
        </row>
        <row r="78">
          <cell r="A78" t="str">
            <v>Cable de cobre THW No. 2</v>
          </cell>
        </row>
        <row r="79">
          <cell r="A79" t="str">
            <v>Cable de cobre THW No. 2/0</v>
          </cell>
        </row>
        <row r="80">
          <cell r="A80" t="str">
            <v>Cable de cobre THW No. 4/0</v>
          </cell>
        </row>
        <row r="81">
          <cell r="A81" t="str">
            <v>Cable de cobre trenzado para derivaciones 3 N° 2 + 1 N° 4 AWG</v>
          </cell>
        </row>
        <row r="82">
          <cell r="A82" t="str">
            <v>Cable de comunicación RS 485. Incluye conectores.</v>
          </cell>
        </row>
        <row r="83">
          <cell r="A83" t="str">
            <v>Cable en acero galvanizado de 3/8" suave.</v>
          </cell>
        </row>
        <row r="84">
          <cell r="A84" t="str">
            <v xml:space="preserve">Cable tipo cuádruplex AL 600V, 90°C   (3 N° 1/0 XLPE + 1 N° 1/0 ACSR aislado)  </v>
          </cell>
        </row>
        <row r="85">
          <cell r="A85" t="str">
            <v>Cable tipo cuádruplex AL 600V, 90°C  (3 N° 4/0 XLPE + 1 N° 4/0 ACSR aislado)</v>
          </cell>
        </row>
        <row r="86">
          <cell r="A86" t="str">
            <v>Cable tipo cuádruplex AL 600V, 90°C (3 N° 2/0 XLPE + 1 N° 2/0 ACSR aislado)</v>
          </cell>
        </row>
        <row r="87">
          <cell r="A87" t="str">
            <v>Cable tipo cuádruplex ALl 600V, 90°C  (3 N° 2 XLPE + 1 N° 2 ACSR aislado)</v>
          </cell>
        </row>
        <row r="88">
          <cell r="A88" t="str">
            <v>Cable tipo triplex (2 N° 2/0 XLPE + 1 N° 1/0 ACSR)</v>
          </cell>
        </row>
        <row r="89">
          <cell r="A89" t="str">
            <v>Cable tipo triplex ALl 600V, 90°C  (2 N° 2 XLPE + 1 N° 2 ACSR aislado)</v>
          </cell>
        </row>
        <row r="90">
          <cell r="A90" t="str">
            <v xml:space="preserve">Cable trenzado tipo Triplex en aluminio : 2 # 4/0 + 1 # 4/0 </v>
          </cell>
        </row>
        <row r="91">
          <cell r="A91" t="str">
            <v>Cable triplex XLPE 15 KV 1/0 AWG</v>
          </cell>
        </row>
        <row r="92">
          <cell r="A92" t="str">
            <v>Cable y accesorios de conexionado display de lectura de usuarios. Incluye tubo EMT de 1/"x3mt, cinta bandit, hebillas, boquilla, silicona, cable duplex y conectores.</v>
          </cell>
        </row>
        <row r="93">
          <cell r="A93" t="str">
            <v>Cable y accesorios de conexionado modulo de lectura</v>
          </cell>
        </row>
        <row r="94">
          <cell r="A94" t="str">
            <v>Cable y accesorios de conexionado transformadores de corriente</v>
          </cell>
        </row>
        <row r="95">
          <cell r="A95" t="str">
            <v>Caja basica de distribucion</v>
          </cell>
        </row>
        <row r="96">
          <cell r="A96" t="str">
            <v>Caja de dirivación para acometidas</v>
          </cell>
        </row>
        <row r="97">
          <cell r="A97" t="str">
            <v>Caja de medidor bifasico con puerta removible</v>
          </cell>
        </row>
        <row r="98">
          <cell r="A98" t="str">
            <v>Caja de medidor monofasico con puerta removible</v>
          </cell>
        </row>
        <row r="99">
          <cell r="A99" t="str">
            <v>Caja de medidor trifasico con puerta removible</v>
          </cell>
        </row>
        <row r="100">
          <cell r="A100" t="str">
            <v>Caja de Policarbonato para medidor tipo 1</v>
          </cell>
        </row>
        <row r="101">
          <cell r="A101" t="str">
            <v>Caja monofásica de Derivación de  5  salidas marca AMP tipo resorte</v>
          </cell>
        </row>
        <row r="102">
          <cell r="A102" t="str">
            <v>Caja monofásica de Derivación de 8/9 salidas marca AMP tipo resorte</v>
          </cell>
        </row>
        <row r="103">
          <cell r="A103" t="str">
            <v>Caja trifásica tipo intemperie para acometidas</v>
          </cell>
        </row>
        <row r="104">
          <cell r="A104" t="str">
            <v>Campana terminal PVC de 4"</v>
          </cell>
        </row>
        <row r="105">
          <cell r="A105" t="str">
            <v>Capacete galvanizado de 1"</v>
          </cell>
        </row>
        <row r="106">
          <cell r="A106" t="str">
            <v>Cercha de madera de 2,4 para camareta de TRF</v>
          </cell>
        </row>
        <row r="107">
          <cell r="A107" t="str">
            <v>Cerco de madera inmunizada de 2,2 mts</v>
          </cell>
        </row>
        <row r="108">
          <cell r="A108" t="str">
            <v>Cinta acero inoxidable de 5/8"</v>
          </cell>
        </row>
        <row r="109">
          <cell r="A109" t="str">
            <v>Cinta bandit de 3/4"</v>
          </cell>
        </row>
        <row r="110">
          <cell r="A110" t="str">
            <v>Cinta de Aluminio protectora para ACSR</v>
          </cell>
        </row>
        <row r="111">
          <cell r="A111" t="str">
            <v>Cinta mastic de caucho (pieza de 83mmX114mm)</v>
          </cell>
        </row>
        <row r="112">
          <cell r="A112" t="str">
            <v>Codo galvanizado de 1"</v>
          </cell>
        </row>
        <row r="113">
          <cell r="A113" t="str">
            <v>Collarín 1 salida 6" a 7"</v>
          </cell>
        </row>
        <row r="114">
          <cell r="A114" t="str">
            <v>Collarín 1 salida 6" a 7" para transformador</v>
          </cell>
        </row>
        <row r="115">
          <cell r="A115" t="str">
            <v xml:space="preserve">Collarín 2 salidas 5" - 6"  </v>
          </cell>
        </row>
        <row r="116">
          <cell r="A116" t="str">
            <v>Collarín 2 salidas 8" - 9"</v>
          </cell>
        </row>
        <row r="117">
          <cell r="A117" t="str">
            <v>Collarin dos salidas de 15 a 20 cm</v>
          </cell>
        </row>
        <row r="118">
          <cell r="A118" t="str">
            <v>Collarin una salida de 15 a 20 cm</v>
          </cell>
        </row>
        <row r="119">
          <cell r="A119" t="str">
            <v>Concreto de 3000 PSI</v>
          </cell>
        </row>
        <row r="120">
          <cell r="A120" t="str">
            <v xml:space="preserve">Conductor aislado de cobre # 8 awg </v>
          </cell>
        </row>
        <row r="121">
          <cell r="A121" t="str">
            <v>Conductor de aluminio tipo ACSR # 1/0 awg dos hilos</v>
          </cell>
        </row>
        <row r="122">
          <cell r="A122" t="str">
            <v>Conductor de aluminio tipo ACSR # 1/0 awg tres hilos</v>
          </cell>
        </row>
        <row r="123">
          <cell r="A123" t="str">
            <v>Conector AMPACT Ref. 600403 para conductor tipo  ACSR # 1/0</v>
          </cell>
        </row>
        <row r="124">
          <cell r="A124" t="str">
            <v>Conector bimetálico ranuras paralelas Cu-Al dos pernos</v>
          </cell>
        </row>
        <row r="125">
          <cell r="A125" t="str">
            <v>Conector Bimetálico un perno calibre 4 a 2</v>
          </cell>
        </row>
        <row r="126">
          <cell r="A126" t="str">
            <v>Conector compresión # 2 - # 2 Cu.</v>
          </cell>
        </row>
        <row r="127">
          <cell r="A127" t="str">
            <v>Conector de aluminio de ranuras paralelas calibre 2 a 2/0</v>
          </cell>
        </row>
        <row r="128">
          <cell r="A128" t="str">
            <v>Conector de cobre tipo paleta para conductor No 1/0</v>
          </cell>
        </row>
        <row r="129">
          <cell r="A129" t="str">
            <v>Conector de cobre tipo paleta para conductor No 2</v>
          </cell>
        </row>
        <row r="130">
          <cell r="A130" t="str">
            <v>Conector de cobre tipo paleta para conductor No 2/0</v>
          </cell>
        </row>
        <row r="131">
          <cell r="A131" t="str">
            <v>Conector de cobre tipo paleta para conductor No 4/0</v>
          </cell>
        </row>
        <row r="132">
          <cell r="A132" t="str">
            <v>Conector de compresión de ranuras paralelas</v>
          </cell>
        </row>
        <row r="133">
          <cell r="A133" t="str">
            <v>Conector de compresion en ranuras paralelas tipo 3</v>
          </cell>
        </row>
        <row r="134">
          <cell r="A134" t="str">
            <v>Conector de perforación cruce aereo</v>
          </cell>
        </row>
        <row r="135">
          <cell r="A135" t="str">
            <v>Conector de tipo compresión para pica puesta a tierra.</v>
          </cell>
        </row>
        <row r="136">
          <cell r="A136" t="str">
            <v>Conector de tipo cuña para conductor # 1/0 awg ACSR</v>
          </cell>
        </row>
        <row r="137">
          <cell r="A137" t="str">
            <v>Conector de tornillo con chaqueta aislante, tipo 1</v>
          </cell>
        </row>
        <row r="138">
          <cell r="A138" t="str">
            <v>Conector de tornillo con chaqueta aislante, tipo 2</v>
          </cell>
        </row>
        <row r="139">
          <cell r="A139" t="str">
            <v>Conector de tornillo con chaqueta aislante, tipo 4</v>
          </cell>
        </row>
        <row r="140">
          <cell r="A140" t="str">
            <v>Conector para Varilla copperweld de 5/8"</v>
          </cell>
        </row>
        <row r="141">
          <cell r="A141" t="str">
            <v>Conector ranuras paralelas para cable de guarda de 1/4"</v>
          </cell>
        </row>
        <row r="142">
          <cell r="A142" t="str">
            <v>Conector Tipo Cuña</v>
          </cell>
        </row>
        <row r="143">
          <cell r="A143" t="str">
            <v>Conector tipo cuña para acometida de nivel I</v>
          </cell>
        </row>
        <row r="144">
          <cell r="A144" t="str">
            <v>Conector tipo tornillo para puesta a tierra</v>
          </cell>
        </row>
        <row r="145">
          <cell r="A145" t="str">
            <v xml:space="preserve">Conectores de perforación de una salida de 2 - 8 </v>
          </cell>
        </row>
        <row r="146">
          <cell r="A146" t="str">
            <v>Contador monofásico bifilar tipo 1 MD  cicclométrico</v>
          </cell>
        </row>
        <row r="147">
          <cell r="A147" t="str">
            <v>Coraza metálica para ACSR aislador simple con sus grilletes</v>
          </cell>
        </row>
        <row r="148">
          <cell r="A148" t="str">
            <v>Cortacircuitos monopolares de 15 Kv. A 50/100 amp.  En acero inoxidable, marca Melec S. A.</v>
          </cell>
        </row>
        <row r="149">
          <cell r="A149" t="str">
            <v>Cortacircuitos para 13,8 KV 100A</v>
          </cell>
        </row>
        <row r="150">
          <cell r="A150" t="str">
            <v>Cortacircuitos tipo expulsion 15 KV-100A</v>
          </cell>
        </row>
        <row r="151">
          <cell r="A151" t="str">
            <v>Cruceta de madera inmunizada de 100 cm</v>
          </cell>
        </row>
        <row r="152">
          <cell r="A152" t="str">
            <v>Cruceta de madera inmunizada de 2 mt</v>
          </cell>
        </row>
        <row r="153">
          <cell r="A153" t="str">
            <v>Cruceta metálica 3X3X3/8'X2.4 m</v>
          </cell>
        </row>
        <row r="154">
          <cell r="A154" t="str">
            <v>Cruceta metálica 3X3X3/8'X4 m</v>
          </cell>
        </row>
        <row r="155">
          <cell r="A155" t="str">
            <v>Cruceta metálica 3X3X3/8'X6 m</v>
          </cell>
        </row>
        <row r="156">
          <cell r="A156" t="str">
            <v>Cruceta metalica de 1,5m angulo de 2 1/2"x2 1/2"x3/16"</v>
          </cell>
        </row>
        <row r="157">
          <cell r="A157" t="str">
            <v>Cruceta metalica de 2m angulo de 2 1/2"x2 1/2"x3/16"</v>
          </cell>
        </row>
        <row r="158">
          <cell r="A158" t="str">
            <v>Cruceta metalica de 4m angulo de 2 1/2"x2 1/2"x1/4"</v>
          </cell>
        </row>
        <row r="159">
          <cell r="A159" t="str">
            <v>Cruceta metalica de 6m angulo de 2 1/2"x2 1/2"x1/4"</v>
          </cell>
        </row>
        <row r="160">
          <cell r="A160" t="str">
            <v>Cruceta metálica en angulo galvanizado de 2,40 mts x3"x 5/16"</v>
          </cell>
        </row>
        <row r="161">
          <cell r="A161" t="str">
            <v>Crucetas metálicas en ángulo galv. De 2,40 mts. 3" x 5/16"</v>
          </cell>
        </row>
        <row r="162">
          <cell r="A162" t="str">
            <v xml:space="preserve">Cubos metálicos galvanizados para soporte de c/circuitos </v>
          </cell>
        </row>
        <row r="163">
          <cell r="A163" t="str">
            <v>Diagonal metalica en varilla tipo 1</v>
          </cell>
        </row>
        <row r="164">
          <cell r="A164" t="str">
            <v>Diagonal metalica recta de 0,68 mt en angulo de 1 1/2"x3/16"</v>
          </cell>
        </row>
        <row r="165">
          <cell r="A165" t="str">
            <v>Diagonal metalica recta de 1,1 mt en angulo de 1 1/2"x3/16"</v>
          </cell>
        </row>
        <row r="166">
          <cell r="A166" t="str">
            <v>Display para lectura de consumo por parte de usuarios</v>
          </cell>
        </row>
        <row r="167">
          <cell r="A167" t="str">
            <v>Ducto de acero galvanizado de 1"x3 m</v>
          </cell>
        </row>
        <row r="168">
          <cell r="A168" t="str">
            <v>Equipo de computo minimo Pentium IV, memoria RAM 1 GB, disco duro 100 GB, monitor 15¨LCD, impresora laser ó superior.</v>
          </cell>
        </row>
        <row r="169">
          <cell r="A169" t="str">
            <v>Esparrago 5/8x10" cuatro tuercas</v>
          </cell>
        </row>
        <row r="170">
          <cell r="A170" t="str">
            <v>Esparrago de 5/8"x20"</v>
          </cell>
        </row>
        <row r="171">
          <cell r="A171" t="str">
            <v>Espigo extremo de poste para 15 KV</v>
          </cell>
        </row>
        <row r="172">
          <cell r="A172" t="str">
            <v>Espigo para aislador Line-Post 3/4"</v>
          </cell>
        </row>
        <row r="173">
          <cell r="A173" t="str">
            <v>Espigo para aislador Line-Post 5/8"</v>
          </cell>
        </row>
        <row r="174">
          <cell r="A174" t="str">
            <v>Espigo pin cruceta metalica para 15 KV</v>
          </cell>
        </row>
        <row r="175">
          <cell r="A175" t="str">
            <v>Espigo pin cruceta metalica para 36 KV</v>
          </cell>
        </row>
        <row r="176">
          <cell r="A176" t="str">
            <v>Espigo recto acanalado para Line - Post</v>
          </cell>
        </row>
        <row r="177">
          <cell r="A177" t="str">
            <v>Estacas</v>
          </cell>
        </row>
        <row r="178">
          <cell r="A178" t="str">
            <v>Estribo para media tensión</v>
          </cell>
        </row>
        <row r="179">
          <cell r="A179" t="str">
            <v>Estribo para nivel I</v>
          </cell>
        </row>
        <row r="180">
          <cell r="A180" t="str">
            <v>Extensión de soporte para red trenzada de baja tensión</v>
          </cell>
        </row>
        <row r="181">
          <cell r="A181" t="str">
            <v>Fusible de cable universal</v>
          </cell>
        </row>
        <row r="182">
          <cell r="A182" t="str">
            <v>Fusible tipo dual de 5,2 A. para 13,2 kV.</v>
          </cell>
        </row>
        <row r="183">
          <cell r="A183" t="str">
            <v>Fusible tipo NH - 00 - 160 A.</v>
          </cell>
        </row>
        <row r="184">
          <cell r="A184" t="str">
            <v>Fusible tipo NH - 00 - 40 A.</v>
          </cell>
        </row>
        <row r="185">
          <cell r="A185" t="str">
            <v>Fusible tipo NH - 00 - 80 A.</v>
          </cell>
        </row>
        <row r="186">
          <cell r="A186" t="str">
            <v>Fusible tipo NH - 2 - 200 A.</v>
          </cell>
        </row>
        <row r="187">
          <cell r="A187" t="str">
            <v>Fusible tipo NH segun carga</v>
          </cell>
        </row>
        <row r="188">
          <cell r="A188" t="str">
            <v>Fusibles para M.T. de 4 amp.</v>
          </cell>
        </row>
        <row r="189">
          <cell r="A189" t="str">
            <v>Fusibles para M.T. de 6 amp.</v>
          </cell>
        </row>
        <row r="190">
          <cell r="A190" t="str">
            <v>Grapa de operar en Caliente</v>
          </cell>
        </row>
        <row r="191">
          <cell r="A191" t="str">
            <v>Grapa de retención aislada para red trenzada de baja tensión</v>
          </cell>
        </row>
        <row r="192">
          <cell r="A192" t="str">
            <v>Grapa de retencion tipo pistola para cable de guarda</v>
          </cell>
        </row>
        <row r="193">
          <cell r="A193" t="str">
            <v>Grapa de suspensión en aluminio calibre 4/0 AWG-266,8 mcm</v>
          </cell>
        </row>
        <row r="194">
          <cell r="A194" t="str">
            <v xml:space="preserve">Grapa de suspensión en aluminio para ángulos </v>
          </cell>
        </row>
        <row r="195">
          <cell r="A195" t="str">
            <v>Grapa de suspensión para cable trenzado de baja tensión</v>
          </cell>
        </row>
        <row r="196">
          <cell r="A196" t="str">
            <v>Grapa para retenida cables de 5/16 a 1/2", 3 tornillos</v>
          </cell>
        </row>
        <row r="197">
          <cell r="A197" t="str">
            <v>Grapa prensahilos de 6"x3/8" tres pernos</v>
          </cell>
        </row>
        <row r="198">
          <cell r="A198" t="str">
            <v>Grapa retencion tipo pistola para calibre 4/0-266,8 de 3 Ues</v>
          </cell>
        </row>
        <row r="199">
          <cell r="A199" t="str">
            <v>Grapa retencion tipo pistola para calibre 6-2/0 de 2 Ues</v>
          </cell>
        </row>
        <row r="200">
          <cell r="A200" t="str">
            <v>Grapa terminal en aluminio calibre 6 - 2/0</v>
          </cell>
        </row>
        <row r="201">
          <cell r="A201" t="str">
            <v>Grapas de amarre en aluminio tipo pasante de dos pernos en U para conductor de aluminio tipo ACSR # 1/0 awg</v>
          </cell>
        </row>
        <row r="202">
          <cell r="A202" t="str">
            <v>Guardacabo 1/2"</v>
          </cell>
        </row>
        <row r="203">
          <cell r="A203" t="str">
            <v>Guardacabo 3/8"</v>
          </cell>
        </row>
        <row r="204">
          <cell r="A204" t="str">
            <v>Guardacabo en acero galvanizado de 1/2".</v>
          </cell>
        </row>
        <row r="205">
          <cell r="A205" t="str">
            <v>Hebilla para cinta bandit</v>
          </cell>
        </row>
        <row r="206">
          <cell r="A206" t="str">
            <v>Hebillas acero inoxidable de 5/8"</v>
          </cell>
        </row>
        <row r="207">
          <cell r="A207" t="str">
            <v>Hebillas en acero inoxidable ( cinta Band - it ) de 3/4"</v>
          </cell>
        </row>
        <row r="208">
          <cell r="A208" t="str">
            <v>Hebillas en acero inoxidable de 3/4" para cinta band - it</v>
          </cell>
        </row>
        <row r="209">
          <cell r="A209" t="str">
            <v>Herraje cuerda de guitarra</v>
          </cell>
        </row>
        <row r="210">
          <cell r="A210" t="str">
            <v xml:space="preserve">Herraje para soporte de seccionador de baja tensión de 160A. </v>
          </cell>
        </row>
        <row r="211">
          <cell r="A211" t="str">
            <v xml:space="preserve">Herraje para soporte de seccionador de baja tensión de 400A. </v>
          </cell>
        </row>
        <row r="212">
          <cell r="A212" t="str">
            <v>Hilo fusible tipo H 13.2 KV (según TRF)</v>
          </cell>
        </row>
        <row r="213">
          <cell r="A213" t="str">
            <v>Licencia Softward para equipo de computo (Windows XP ó superior)</v>
          </cell>
        </row>
        <row r="214">
          <cell r="A214" t="str">
            <v>Medidor de energia activa bifasico, tarifa sencilla 15(60) A, 120 V.</v>
          </cell>
        </row>
        <row r="215">
          <cell r="A215" t="str">
            <v>Medidor de energia activa monofasico, tarifa sencilla 15(60) A, 120 V.</v>
          </cell>
        </row>
        <row r="216">
          <cell r="A216" t="str">
            <v>Medidor de energia activa trifasico, tarifa sencilla 20(100) A, 120 V.</v>
          </cell>
        </row>
        <row r="217">
          <cell r="A217" t="str">
            <v>Metros de cable de cobre desnudo Nª 2 awg. Suave</v>
          </cell>
        </row>
        <row r="218">
          <cell r="A218" t="str">
            <v>Modem de comunicacion entre cajas basicas</v>
          </cell>
        </row>
        <row r="219">
          <cell r="A219" t="str">
            <v>Modem de comunicación macromedidores-centro de gestion</v>
          </cell>
        </row>
        <row r="220">
          <cell r="A220" t="str">
            <v>Modem RF</v>
          </cell>
        </row>
        <row r="221">
          <cell r="A221" t="str">
            <v xml:space="preserve">Modem TLC </v>
          </cell>
        </row>
        <row r="222">
          <cell r="A222" t="str">
            <v>Modulo de lectura 5 Amp para macromedicion. Incluido certificado de calibracion</v>
          </cell>
        </row>
        <row r="223">
          <cell r="A223" t="str">
            <v>Modulo de lectura, corte y reconexion 60 ó 100 Amp. Incluido certificado de calibracion</v>
          </cell>
        </row>
        <row r="224">
          <cell r="A224" t="str">
            <v>Molde en Grafito para soldadura exotermica</v>
          </cell>
        </row>
        <row r="225">
          <cell r="A225" t="str">
            <v>Pararrayo trifásico para baja tensión 175 V. 5 kA.</v>
          </cell>
        </row>
        <row r="226">
          <cell r="A226" t="str">
            <v>Pararrayos de tipo distribución serie 12 Kv. Poliméricos.</v>
          </cell>
        </row>
        <row r="227">
          <cell r="A227" t="str">
            <v>Pararrayos polimerico 12 KV-10 KA</v>
          </cell>
        </row>
        <row r="228">
          <cell r="A228" t="str">
            <v>Pararrayos tipo distribución, clase 12 KV, 10 KA</v>
          </cell>
        </row>
        <row r="229">
          <cell r="A229" t="str">
            <v>Percha de un puesto galvanizada completa</v>
          </cell>
        </row>
        <row r="230">
          <cell r="A230" t="str">
            <v>Percha galvanizada tipo pesado de 2 puestos</v>
          </cell>
        </row>
        <row r="231">
          <cell r="A231" t="str">
            <v>Percha galvanizada tipo pesado de 3 puestos</v>
          </cell>
        </row>
        <row r="232">
          <cell r="A232" t="str">
            <v>Percha galvanizada tipo pesado de 4 puestos</v>
          </cell>
        </row>
        <row r="233">
          <cell r="A233" t="str">
            <v>Percha galvanizada tipo pesado de 5 puestos</v>
          </cell>
        </row>
        <row r="234">
          <cell r="A234" t="str">
            <v>Percha porta aislador de 1 puesto</v>
          </cell>
        </row>
        <row r="235">
          <cell r="A235" t="str">
            <v>Percha secundaria para un alambre</v>
          </cell>
        </row>
        <row r="236">
          <cell r="A236" t="str">
            <v>Perno de carruaje de 5/8"x2"</v>
          </cell>
        </row>
        <row r="237">
          <cell r="A237" t="str">
            <v>Perno de maquina de 1/2"x1 1/2"</v>
          </cell>
        </row>
        <row r="238">
          <cell r="A238" t="str">
            <v>Perno de maquina de 1/2"x6"</v>
          </cell>
        </row>
        <row r="239">
          <cell r="A239" t="str">
            <v>Perno de maquina de 5/8"x10"</v>
          </cell>
        </row>
        <row r="240">
          <cell r="A240" t="str">
            <v>Perno de maquina de 5/8"x12"</v>
          </cell>
        </row>
        <row r="241">
          <cell r="A241" t="str">
            <v>Perno de maquina de 5/8"x8"</v>
          </cell>
        </row>
        <row r="242">
          <cell r="A242" t="str">
            <v>Perno de ojo abierto de 5/8"x10"</v>
          </cell>
        </row>
        <row r="243">
          <cell r="A243" t="str">
            <v>Perno de ojo dos tuercas 5/8"x4"</v>
          </cell>
        </row>
        <row r="244">
          <cell r="A244" t="str">
            <v>Perno de ojo dos tuercas 5/8"x8"</v>
          </cell>
        </row>
        <row r="245">
          <cell r="A245" t="str">
            <v>Perno de ojo tipo 2 (5/8"x254 mm)</v>
          </cell>
        </row>
        <row r="246">
          <cell r="A246" t="str">
            <v>Perno de rosca corrida en acero galvanizado de 5/8" x 16" con tuercas hexagonales.</v>
          </cell>
        </row>
        <row r="247">
          <cell r="A247" t="str">
            <v>Perno de rosca corrida en acero galvanizado de 5/8" x 20" con tuercas hexagonales.</v>
          </cell>
        </row>
        <row r="248">
          <cell r="A248" t="str">
            <v>Perno en U de 1/2"</v>
          </cell>
        </row>
        <row r="249">
          <cell r="A249" t="str">
            <v>Perno largo en acero galv. De 3/4" x7" con tuerca y arandelas.</v>
          </cell>
        </row>
        <row r="250">
          <cell r="A250" t="str">
            <v>Pica de puesta a tierra de 5/8" x 8'</v>
          </cell>
        </row>
        <row r="251">
          <cell r="A251" t="str">
            <v>Pinza de anclaje tipo PA - 1/0 - -1500</v>
          </cell>
        </row>
        <row r="252">
          <cell r="A252" t="str">
            <v>Platina de 5"X5"X1/4" para anclaje</v>
          </cell>
        </row>
        <row r="253">
          <cell r="A253" t="str">
            <v>Poste de concreto  de 12 mts. x 300 daN  Pretenzado , centrifug.</v>
          </cell>
        </row>
        <row r="254">
          <cell r="A254" t="str">
            <v>Poste de concreto  de 12 mts. x 500 daN Pretenzado , centrifug.</v>
          </cell>
        </row>
        <row r="255">
          <cell r="A255" t="str">
            <v>Poste de concreto  de 9 mts. x 300 daN. Pretenzado , centrifug.</v>
          </cell>
        </row>
        <row r="256">
          <cell r="A256" t="str">
            <v>Poste de concreto  de 9 mts. x 500 daN . Pretenzado , centrifug.</v>
          </cell>
        </row>
        <row r="257">
          <cell r="A257" t="str">
            <v>Poste de concreto de 10 m.-510 kg.</v>
          </cell>
        </row>
        <row r="258">
          <cell r="A258" t="str">
            <v>Poste de concreto de 10 m.-750 kg.</v>
          </cell>
        </row>
        <row r="259">
          <cell r="A259" t="str">
            <v>Poste de concreto de 12 m.-510 kg.</v>
          </cell>
        </row>
        <row r="260">
          <cell r="A260" t="str">
            <v>Poste de concreto de 12 m.-750 kg.</v>
          </cell>
        </row>
        <row r="261">
          <cell r="A261" t="str">
            <v>Poste de concreto de 8 m.-1050 kg.</v>
          </cell>
        </row>
        <row r="262">
          <cell r="A262" t="str">
            <v>Poste de concreto de 8 m.-510 kg.</v>
          </cell>
        </row>
        <row r="263">
          <cell r="A263" t="str">
            <v>Poste de concreto de 8 m.-750 kg.</v>
          </cell>
        </row>
        <row r="264">
          <cell r="A264" t="str">
            <v>Poste en concreto de 12mX510 Kg</v>
          </cell>
        </row>
        <row r="265">
          <cell r="A265" t="str">
            <v>Poste en concreto de 12mX750 Kg</v>
          </cell>
        </row>
        <row r="266">
          <cell r="A266" t="str">
            <v>Poste en concreto de 14mX1050 Kg</v>
          </cell>
        </row>
        <row r="267">
          <cell r="A267" t="str">
            <v>Poste en concreto de 14mX750 Kg</v>
          </cell>
        </row>
        <row r="268">
          <cell r="A268" t="str">
            <v>Poste en concreto de 8mX510 Kg</v>
          </cell>
        </row>
        <row r="269">
          <cell r="A269" t="str">
            <v>Poste en concreto de 8mX750 Kg</v>
          </cell>
        </row>
        <row r="270">
          <cell r="A270" t="str">
            <v xml:space="preserve">Agua </v>
          </cell>
        </row>
        <row r="271">
          <cell r="A271" t="str">
            <v>Arena</v>
          </cell>
        </row>
        <row r="272">
          <cell r="A272" t="str">
            <v>Cemento gris</v>
          </cell>
        </row>
        <row r="273">
          <cell r="A273" t="str">
            <v>desperdicios</v>
          </cell>
        </row>
        <row r="274">
          <cell r="A274" t="str">
            <v>Formaletas y otros</v>
          </cell>
        </row>
        <row r="275">
          <cell r="A275" t="str">
            <v>Gransón</v>
          </cell>
        </row>
        <row r="276">
          <cell r="A276" t="str">
            <v>Recebo</v>
          </cell>
        </row>
        <row r="277">
          <cell r="A277" t="str">
            <v>Retención preformada en acero de 3/8".</v>
          </cell>
        </row>
        <row r="278">
          <cell r="A278" t="str">
            <v>Retensión preformada tipo Omega.</v>
          </cell>
        </row>
        <row r="279">
          <cell r="A279" t="str">
            <v>Seccionador monopolar 400 AMP, 15 KV</v>
          </cell>
        </row>
        <row r="280">
          <cell r="A280" t="str">
            <v>Seccionador portafusible para baja tensión 160 A.</v>
          </cell>
        </row>
        <row r="281">
          <cell r="A281" t="str">
            <v>Seccionador portafusible para baja tensión 400 A.</v>
          </cell>
        </row>
        <row r="282">
          <cell r="A282" t="str">
            <v>Silleta para cruceta de madera tipo ICEL</v>
          </cell>
        </row>
        <row r="283">
          <cell r="A283" t="str">
            <v>Soldadura exotermica carga de 115 gr</v>
          </cell>
        </row>
        <row r="284">
          <cell r="A284" t="str">
            <v>Soldadura exotermica carga de 150 gr</v>
          </cell>
        </row>
        <row r="285">
          <cell r="A285" t="str">
            <v>Soporte para aislador Line-Post punta de poste 11/16"</v>
          </cell>
        </row>
        <row r="286">
          <cell r="A286" t="str">
            <v>Soporte para conductor en fachada hasta 25 mm.</v>
          </cell>
        </row>
        <row r="287">
          <cell r="A287" t="str">
            <v>Soportes (Collarines ) galvanizados para transformador</v>
          </cell>
        </row>
        <row r="288">
          <cell r="A288" t="str">
            <v>Tapon para ducto PVC de 4"</v>
          </cell>
        </row>
        <row r="289">
          <cell r="A289" t="str">
            <v>Tapón sellador para cable cuadruplex</v>
          </cell>
        </row>
        <row r="290">
          <cell r="A290" t="str">
            <v>Tensor</v>
          </cell>
        </row>
        <row r="291">
          <cell r="A291" t="str">
            <v>Tensor de acometidas</v>
          </cell>
        </row>
        <row r="292">
          <cell r="A292" t="str">
            <v>Terminal de compresión para cable 2/0 awg</v>
          </cell>
        </row>
        <row r="293">
          <cell r="A293" t="str">
            <v>Terminal de compresión para cable 4/0 awg</v>
          </cell>
        </row>
        <row r="294">
          <cell r="A294" t="str">
            <v>Terminal premoldeado 15 KV tipo exterior</v>
          </cell>
        </row>
        <row r="295">
          <cell r="A295" t="str">
            <v xml:space="preserve">Terminales Bimetàlicos </v>
          </cell>
        </row>
        <row r="296">
          <cell r="A296" t="str">
            <v>Tornapunta en V 48"</v>
          </cell>
        </row>
        <row r="297">
          <cell r="A297" t="str">
            <v>Tornillo armazón doble 5/8"X12</v>
          </cell>
        </row>
        <row r="298">
          <cell r="A298" t="str">
            <v>Tornillo de acero galvanizado de 5/8"x15"</v>
          </cell>
        </row>
        <row r="299">
          <cell r="A299" t="str">
            <v>Tornillo de acero galvanizado de 5/8"x5"</v>
          </cell>
        </row>
        <row r="300">
          <cell r="A300" t="str">
            <v>Tornillo de bronce para borna terminal 5/8"x2"</v>
          </cell>
        </row>
        <row r="301">
          <cell r="A301" t="str">
            <v>Tornillo de carruaje de 5/8"x1 1/2"</v>
          </cell>
        </row>
        <row r="302">
          <cell r="A302" t="str">
            <v>Tornillo de carruaje de 5/8"x1 1/2" con tuerca hexagonal</v>
          </cell>
        </row>
        <row r="303">
          <cell r="A303" t="str">
            <v>Tornillo de carruaje de 5/8"x3 3/4" con tuerca hexagonal</v>
          </cell>
        </row>
        <row r="304">
          <cell r="A304" t="str">
            <v>Tornillo de máquina 5/8 X 2"</v>
          </cell>
        </row>
        <row r="305">
          <cell r="A305" t="str">
            <v>Tornillo de máquina 5/8 X 9"</v>
          </cell>
        </row>
        <row r="306">
          <cell r="A306" t="str">
            <v>Tornillo en acero con Ojo galvanizado de 5/8" x 10"</v>
          </cell>
        </row>
        <row r="307">
          <cell r="A307" t="str">
            <v>Tornillo en acero galv. De 5/8" x 10" con tuerca hexagonal.</v>
          </cell>
        </row>
        <row r="308">
          <cell r="A308" t="str">
            <v>Tornillo en acero galvanizado con Ojo de 5/8"x12"  y tuerca.</v>
          </cell>
        </row>
        <row r="309">
          <cell r="A309" t="str">
            <v>Torrecilla metalica de 12 mts</v>
          </cell>
        </row>
        <row r="310">
          <cell r="A310" t="str">
            <v>Torrecilla metalica de 14 mts</v>
          </cell>
        </row>
        <row r="311">
          <cell r="A311" t="str">
            <v>Transformador  monofásico de dos bornes tipo poste de 50 Kva, a 13.200/240/120 V Siemens/ ABB / Rymel ó similar.</v>
          </cell>
        </row>
        <row r="312">
          <cell r="A312" t="str">
            <v>Transformador  monofásico de dos bornes tipo poste de 75 Kva, a 13.200/240/120 V Siemens/ ABB / Rymel ó similar.</v>
          </cell>
        </row>
        <row r="313">
          <cell r="A313" t="str">
            <v>Transformador de corriente tipo ventana 300-200-100/5 Amp.</v>
          </cell>
        </row>
        <row r="314">
          <cell r="A314" t="str">
            <v>Transformador monofásico 10 kVA 13.200/240-120 V.</v>
          </cell>
        </row>
        <row r="315">
          <cell r="A315" t="str">
            <v>Transformador monofásico 15 kVA 13.200/240-120 V.</v>
          </cell>
        </row>
        <row r="316">
          <cell r="A316" t="str">
            <v>Transformador monofásico 25 kVA 13.200/240-120 V.</v>
          </cell>
        </row>
        <row r="317">
          <cell r="A317" t="str">
            <v>Transformador monofásico 5 kVA 13.200/240-120 V.</v>
          </cell>
        </row>
        <row r="318">
          <cell r="A318" t="str">
            <v>Transformador trifásico 112.5 kVA 13.200/208-120 V.</v>
          </cell>
        </row>
        <row r="319">
          <cell r="A319" t="str">
            <v>Transformador trifásico 112.5 kVA 13.200/208-120 V.</v>
          </cell>
        </row>
        <row r="320">
          <cell r="A320" t="str">
            <v>Transformador trifásico 15 kVA 13.200/208-120 V.</v>
          </cell>
        </row>
        <row r="321">
          <cell r="A321" t="str">
            <v>Transformador trifásico 15 kVA 13.200/220-127 V.</v>
          </cell>
        </row>
        <row r="322">
          <cell r="A322" t="str">
            <v>Transformador trifásico 150 kVA 13.200/208-120 V.</v>
          </cell>
        </row>
        <row r="323">
          <cell r="A323" t="str">
            <v>Transformador trifásico 30 kVA 13.200/208-120 V.</v>
          </cell>
        </row>
        <row r="324">
          <cell r="A324" t="str">
            <v>Transformador trifásico 45 kVA 13.200/208-120 V.</v>
          </cell>
        </row>
        <row r="325">
          <cell r="A325" t="str">
            <v>Transformador trifásico 75 kVA 13.200/208-120 V.</v>
          </cell>
        </row>
        <row r="326">
          <cell r="A326" t="str">
            <v>Tuberia PVC de 1/2"</v>
          </cell>
        </row>
        <row r="327">
          <cell r="A327" t="str">
            <v>Tubo conduit galv. De 1/2 " .</v>
          </cell>
        </row>
        <row r="328">
          <cell r="A328" t="str">
            <v>Tubo conduit galvanizado 3/8"X 3 m</v>
          </cell>
        </row>
        <row r="329">
          <cell r="A329" t="str">
            <v>Tubo Galvanizado de 1/2"x3m</v>
          </cell>
        </row>
        <row r="330">
          <cell r="A330" t="str">
            <v>Tubo PVC tipo corrugado de 4"</v>
          </cell>
        </row>
        <row r="331">
          <cell r="A331" t="str">
            <v>Tuerca de ojo alargada 5/8"</v>
          </cell>
        </row>
        <row r="332">
          <cell r="A332" t="str">
            <v>Tuerca Hexagonal para 5/8"</v>
          </cell>
        </row>
        <row r="333">
          <cell r="A333" t="str">
            <v>Tuercas de Ojo alargado en acero galvanizado de 5/8" y de Fy = 5000 psi</v>
          </cell>
        </row>
        <row r="334">
          <cell r="A334" t="str">
            <v>Union PVC de 4"</v>
          </cell>
        </row>
        <row r="335">
          <cell r="A335" t="str">
            <v>Varilla cobre-cobre 5/8"x2,4m</v>
          </cell>
        </row>
        <row r="336">
          <cell r="A336" t="str">
            <v>Varilla copperweld de 5/8"X6"</v>
          </cell>
        </row>
        <row r="337">
          <cell r="A337" t="str">
            <v>Varilla de anclaje 3/4"x2,0m</v>
          </cell>
        </row>
        <row r="338">
          <cell r="A338" t="str">
            <v>Varilla de anclaje 5/8"x1,5m</v>
          </cell>
        </row>
        <row r="339">
          <cell r="A339" t="str">
            <v>Varilla de anclaje 5/8"x1,8m</v>
          </cell>
        </row>
        <row r="340">
          <cell r="A340" t="str">
            <v>Varilla de anclaje 5/8"x6"</v>
          </cell>
        </row>
        <row r="341">
          <cell r="A341" t="str">
            <v>Varilla de copperweld de 578" x 2,4 mts. con grapa conectora</v>
          </cell>
        </row>
        <row r="342">
          <cell r="A342" t="str">
            <v>Varilla para anclaje galvanizada de 5/8"x1,8 mts. con tuerca</v>
          </cell>
        </row>
        <row r="343">
          <cell r="A343" t="str">
            <v>Varilla para conexión a tierra de acero recubierto en CU electrolitico</v>
          </cell>
        </row>
        <row r="344">
          <cell r="A344" t="str">
            <v>Viga de madera inmunizada de 2,5 mts</v>
          </cell>
        </row>
        <row r="345">
          <cell r="A345" t="str">
            <v>Vigueta de concreto de 15x15x60 cm</v>
          </cell>
        </row>
        <row r="346">
          <cell r="A346" t="str">
            <v>Zapata de concreto de 40X40X15 cm para retenidas</v>
          </cell>
        </row>
      </sheetData>
      <sheetData sheetId="31">
        <row r="4">
          <cell r="B4" t="str">
            <v>Antenallas</v>
          </cell>
        </row>
      </sheetData>
      <sheetData sheetId="32">
        <row r="3">
          <cell r="B3" t="str">
            <v>Ing. Residente</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EM_19_217"/>
      <sheetName val="MULTIUSOS "/>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0</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0</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0</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0</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0</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
      <sheetName val="PPTO REP"/>
      <sheetName val="CRON. ACTV"/>
      <sheetName val="PLAN FIN. U. Y F."/>
      <sheetName val="ACCES"/>
      <sheetName val="LIST NOMB CANTD"/>
    </sheetNames>
    <sheetDataSet>
      <sheetData sheetId="0"/>
      <sheetData sheetId="1">
        <row r="13">
          <cell r="G13">
            <v>50556351</v>
          </cell>
        </row>
        <row r="27">
          <cell r="G27">
            <v>71214017</v>
          </cell>
        </row>
        <row r="30">
          <cell r="G30">
            <v>450800</v>
          </cell>
        </row>
        <row r="34">
          <cell r="G34">
            <v>12232836</v>
          </cell>
        </row>
        <row r="41">
          <cell r="G41">
            <v>264638032</v>
          </cell>
        </row>
        <row r="44">
          <cell r="G44">
            <v>14914331</v>
          </cell>
        </row>
      </sheetData>
      <sheetData sheetId="2"/>
      <sheetData sheetId="3"/>
      <sheetData sheetId="4"/>
      <sheetData sheetId="5"/>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macenamiento"/>
      <sheetName val="Arriendos y Espacios"/>
      <sheetName val="Fluct y Var Inv"/>
      <sheetName val="Listas"/>
    </sheetNames>
    <sheetDataSet>
      <sheetData sheetId="0" refreshError="1"/>
      <sheetData sheetId="1" refreshError="1"/>
      <sheetData sheetId="2" refreshError="1"/>
      <sheetData sheetId="3" refreshError="1"/>
      <sheetData sheetId="4">
        <row r="3">
          <cell r="F3" t="str">
            <v>AGUACLARA</v>
          </cell>
        </row>
        <row r="4">
          <cell r="F4" t="str">
            <v>AGUAZUL</v>
          </cell>
        </row>
        <row r="5">
          <cell r="F5" t="str">
            <v>ARAUCA</v>
          </cell>
        </row>
        <row r="6">
          <cell r="F6" t="str">
            <v>AYACUCHO</v>
          </cell>
        </row>
        <row r="7">
          <cell r="F7" t="str">
            <v>BARANOA</v>
          </cell>
        </row>
        <row r="8">
          <cell r="F8" t="str">
            <v>BUGA</v>
          </cell>
        </row>
        <row r="9">
          <cell r="F9" t="str">
            <v>CHIMITÁ</v>
          </cell>
        </row>
        <row r="10">
          <cell r="F10" t="str">
            <v>FLORENCIA</v>
          </cell>
        </row>
        <row r="11">
          <cell r="F11" t="str">
            <v>GUALANDAY</v>
          </cell>
        </row>
        <row r="12">
          <cell r="F12" t="str">
            <v>LA FORTUNA</v>
          </cell>
        </row>
        <row r="13">
          <cell r="F13" t="str">
            <v>LA JAGUA CARBONES</v>
          </cell>
        </row>
        <row r="14">
          <cell r="F14" t="str">
            <v>LA JAGUA CMU</v>
          </cell>
        </row>
        <row r="15">
          <cell r="F15" t="str">
            <v>LA JAGUA TELMAN</v>
          </cell>
        </row>
        <row r="16">
          <cell r="F16" t="str">
            <v>LA MARÍA - MEDELLÍN</v>
          </cell>
        </row>
        <row r="17">
          <cell r="F17" t="str">
            <v>LA PINTADA</v>
          </cell>
        </row>
        <row r="18">
          <cell r="F18" t="str">
            <v>LETICIA</v>
          </cell>
        </row>
        <row r="19">
          <cell r="F19" t="str">
            <v>MAGANGUÉ</v>
          </cell>
        </row>
        <row r="20">
          <cell r="F20" t="str">
            <v>MAMONAL</v>
          </cell>
        </row>
        <row r="21">
          <cell r="F21" t="str">
            <v>MANIZALES</v>
          </cell>
        </row>
        <row r="22">
          <cell r="F22" t="str">
            <v>MANSILLA</v>
          </cell>
        </row>
        <row r="23">
          <cell r="F23" t="str">
            <v>MARIQUITA</v>
          </cell>
        </row>
        <row r="24">
          <cell r="F24" t="str">
            <v>MULALÓ</v>
          </cell>
        </row>
        <row r="25">
          <cell r="F25" t="str">
            <v>NEIVA</v>
          </cell>
        </row>
        <row r="26">
          <cell r="F26" t="str">
            <v>PEREIRA</v>
          </cell>
        </row>
        <row r="27">
          <cell r="F27" t="str">
            <v>PUERTO ASIS</v>
          </cell>
        </row>
        <row r="28">
          <cell r="F28" t="str">
            <v>PUERTO CARREÑO</v>
          </cell>
        </row>
        <row r="29">
          <cell r="F29" t="str">
            <v>PUERTO INIRIDA</v>
          </cell>
        </row>
        <row r="30">
          <cell r="F30" t="str">
            <v>RIONEGRO</v>
          </cell>
        </row>
        <row r="31">
          <cell r="F31" t="str">
            <v>SAN JOSE DEL GUAVIARE</v>
          </cell>
        </row>
        <row r="32">
          <cell r="F32" t="str">
            <v>SEBASTOPOL</v>
          </cell>
        </row>
        <row r="33">
          <cell r="F33" t="str">
            <v>VILLAVICENCIO</v>
          </cell>
        </row>
      </sheetData>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B2" t="str">
            <v>INFORME SEMANAL DE ACTIVIDADES</v>
          </cell>
        </row>
      </sheetData>
      <sheetData sheetId="55"/>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s>
    <sheetDataSet>
      <sheetData sheetId="0"/>
      <sheetData sheetId="1"/>
      <sheetData sheetId="2"/>
      <sheetData sheetId="3"/>
      <sheetData sheetId="4" refreshError="1"/>
      <sheetData sheetId="5"/>
      <sheetData sheetId="6"/>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_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Lp"/>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5. ELECTRICO"/>
      <sheetName val=" Liquidacion de Obra por Tramos"/>
      <sheetName val="LISTA DE PRECIOS"/>
      <sheetName val="062"/>
      <sheetName val="Listado"/>
      <sheetName val="BALANCE"/>
      <sheetName val="ITEMS NO REVISTOS"/>
      <sheetName val="APU ELECTRICOS"/>
      <sheetName val="Bajadas"/>
      <sheetName val="NARIÑO"/>
      <sheetName val="PUNITARIOS_PARA_241201_2S10"/>
      <sheetName val="PR_110"/>
      <sheetName val="ESTADO_RED_TEC10"/>
      <sheetName val="PREACTA_1010"/>
      <sheetName val="PREACTA_91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FINANC"/>
      <sheetName val="TODAS"/>
      <sheetName val="2,2,6,1 Pilotes 0,30"/>
      <sheetName val="OCTUBRE"/>
      <sheetName val="skj452"/>
      <sheetName val="ita878"/>
      <sheetName val="aea-944"/>
      <sheetName val="dub-823"/>
      <sheetName val="gpi 526"/>
      <sheetName val="xxj617"/>
      <sheetName val="sng_855"/>
      <sheetName val="vea 374"/>
      <sheetName val="hfb024"/>
      <sheetName val="paj825"/>
      <sheetName val="TRAPMO"/>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ow r="48">
          <cell r="E48">
            <v>0</v>
          </cell>
        </row>
      </sheetData>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ow r="3">
          <cell r="A3" t="str">
            <v>COD</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PROGR_2"/>
      <sheetName val="A__P__U_"/>
      <sheetName val="ACTA_DE_MODIFICACION__(2)"/>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36">
          <cell r="H36">
            <v>6365535367</v>
          </cell>
        </row>
        <row r="70">
          <cell r="H70">
            <v>6126760661</v>
          </cell>
        </row>
        <row r="185">
          <cell r="H185">
            <v>1457814009.9520001</v>
          </cell>
        </row>
        <row r="229">
          <cell r="H229">
            <v>668684258</v>
          </cell>
        </row>
        <row r="276">
          <cell r="H276">
            <v>2660558486.1728392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
      <sheetName val="Final"/>
      <sheetName val="Canasta de Precios 2021"/>
      <sheetName val="TRM"/>
      <sheetName val="PONDERACIÓN "/>
      <sheetName val="MODELO DE VALORACIÓN  PROCESO S"/>
    </sheetNames>
    <sheetDataSet>
      <sheetData sheetId="0"/>
      <sheetData sheetId="1"/>
      <sheetData sheetId="2"/>
      <sheetData sheetId="3"/>
      <sheetData sheetId="4"/>
      <sheetData sheetId="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A2227-2E5D-4E10-AAD9-E545EC6BB863}">
  <dimension ref="A1:J1000"/>
  <sheetViews>
    <sheetView topLeftCell="A4" zoomScale="70" zoomScaleNormal="70" workbookViewId="0">
      <selection activeCell="J10" sqref="J10"/>
    </sheetView>
  </sheetViews>
  <sheetFormatPr baseColWidth="10" defaultColWidth="14.453125" defaultRowHeight="15" customHeight="1"/>
  <cols>
    <col min="1" max="1" width="11.453125" customWidth="1"/>
    <col min="2" max="2" width="31.26953125" customWidth="1"/>
    <col min="3" max="3" width="36.1796875" customWidth="1"/>
    <col min="4" max="4" width="28.7265625" customWidth="1"/>
    <col min="5" max="5" width="26.7265625" customWidth="1"/>
    <col min="6" max="6" width="12.1796875" customWidth="1"/>
    <col min="7" max="7" width="30.453125" customWidth="1"/>
    <col min="8" max="8" width="22.7265625" customWidth="1"/>
    <col min="9" max="9" width="19.1796875" customWidth="1"/>
    <col min="10" max="10" width="20" customWidth="1"/>
    <col min="11" max="26" width="11.453125" customWidth="1"/>
  </cols>
  <sheetData>
    <row r="1" spans="1:10" ht="14.25" customHeight="1">
      <c r="A1" s="471" t="s">
        <v>357</v>
      </c>
      <c r="B1" s="472"/>
      <c r="C1" s="472"/>
      <c r="D1" s="472"/>
      <c r="E1" s="472"/>
      <c r="F1" s="472"/>
      <c r="G1" s="472"/>
      <c r="H1" s="472"/>
      <c r="I1" s="472"/>
      <c r="J1" s="472"/>
    </row>
    <row r="2" spans="1:10" ht="47.25" customHeight="1">
      <c r="A2" s="473" t="s">
        <v>358</v>
      </c>
      <c r="B2" s="472"/>
      <c r="C2" s="472"/>
      <c r="D2" s="472"/>
      <c r="E2" s="472"/>
      <c r="F2" s="472"/>
      <c r="G2" s="472"/>
      <c r="H2" s="472"/>
      <c r="I2" s="472"/>
      <c r="J2" s="472"/>
    </row>
    <row r="3" spans="1:10" ht="15" customHeight="1">
      <c r="A3" s="471" t="s">
        <v>359</v>
      </c>
      <c r="B3" s="472"/>
      <c r="C3" s="472"/>
      <c r="D3" s="472"/>
      <c r="E3" s="472"/>
      <c r="F3" s="472"/>
      <c r="G3" s="472"/>
      <c r="H3" s="472"/>
      <c r="I3" s="472"/>
      <c r="J3" s="472"/>
    </row>
    <row r="4" spans="1:10" ht="63" customHeight="1">
      <c r="A4" s="473" t="s">
        <v>360</v>
      </c>
      <c r="B4" s="472"/>
      <c r="C4" s="472"/>
      <c r="D4" s="472"/>
      <c r="E4" s="472"/>
      <c r="F4" s="472"/>
      <c r="G4" s="472"/>
      <c r="H4" s="472"/>
      <c r="I4" s="472"/>
      <c r="J4" s="472"/>
    </row>
    <row r="5" spans="1:10" ht="33" customHeight="1">
      <c r="A5" s="474" t="s">
        <v>91</v>
      </c>
      <c r="B5" s="475" t="s">
        <v>361</v>
      </c>
      <c r="C5" s="476"/>
      <c r="D5" s="477" t="s">
        <v>362</v>
      </c>
      <c r="E5" s="477" t="s">
        <v>363</v>
      </c>
      <c r="F5" s="478" t="s">
        <v>364</v>
      </c>
      <c r="G5" s="477" t="s">
        <v>365</v>
      </c>
      <c r="H5" s="477" t="s">
        <v>366</v>
      </c>
      <c r="I5" s="477" t="s">
        <v>367</v>
      </c>
      <c r="J5" s="477" t="s">
        <v>368</v>
      </c>
    </row>
    <row r="6" spans="1:10" ht="21" customHeight="1">
      <c r="A6" s="479">
        <v>1</v>
      </c>
      <c r="B6" s="480" t="s">
        <v>369</v>
      </c>
      <c r="C6" s="481"/>
      <c r="D6" s="482" t="s">
        <v>370</v>
      </c>
      <c r="E6" s="482" t="s">
        <v>370</v>
      </c>
      <c r="F6" s="482" t="s">
        <v>370</v>
      </c>
      <c r="G6" s="482" t="s">
        <v>370</v>
      </c>
      <c r="H6" s="482" t="s">
        <v>370</v>
      </c>
      <c r="I6" s="482" t="s">
        <v>370</v>
      </c>
      <c r="J6" s="483" t="s">
        <v>371</v>
      </c>
    </row>
    <row r="7" spans="1:10" ht="21" customHeight="1">
      <c r="A7" s="479">
        <v>2</v>
      </c>
      <c r="B7" s="480" t="s">
        <v>372</v>
      </c>
      <c r="C7" s="481"/>
      <c r="D7" s="482" t="s">
        <v>370</v>
      </c>
      <c r="E7" s="482" t="s">
        <v>370</v>
      </c>
      <c r="F7" s="482" t="s">
        <v>370</v>
      </c>
      <c r="G7" s="482" t="s">
        <v>370</v>
      </c>
      <c r="H7" s="482" t="s">
        <v>370</v>
      </c>
      <c r="I7" s="482" t="s">
        <v>370</v>
      </c>
      <c r="J7" s="483" t="s">
        <v>371</v>
      </c>
    </row>
    <row r="8" spans="1:10" ht="21" customHeight="1">
      <c r="A8" s="479">
        <v>3</v>
      </c>
      <c r="B8" s="480" t="s">
        <v>86</v>
      </c>
      <c r="C8" s="481"/>
      <c r="D8" s="482" t="s">
        <v>370</v>
      </c>
      <c r="E8" s="482" t="s">
        <v>370</v>
      </c>
      <c r="F8" s="482" t="s">
        <v>370</v>
      </c>
      <c r="G8" s="484" t="s">
        <v>373</v>
      </c>
      <c r="H8" s="482" t="s">
        <v>370</v>
      </c>
      <c r="I8" s="482" t="s">
        <v>370</v>
      </c>
      <c r="J8" s="485" t="s">
        <v>374</v>
      </c>
    </row>
    <row r="9" spans="1:10" ht="21" customHeight="1">
      <c r="A9" s="479">
        <v>4</v>
      </c>
      <c r="B9" s="480" t="s">
        <v>375</v>
      </c>
      <c r="C9" s="481"/>
      <c r="D9" s="482" t="s">
        <v>370</v>
      </c>
      <c r="E9" s="482" t="s">
        <v>370</v>
      </c>
      <c r="F9" s="482" t="s">
        <v>370</v>
      </c>
      <c r="G9" s="482" t="s">
        <v>370</v>
      </c>
      <c r="H9" s="482" t="s">
        <v>370</v>
      </c>
      <c r="I9" s="482" t="s">
        <v>370</v>
      </c>
      <c r="J9" s="486" t="s">
        <v>371</v>
      </c>
    </row>
    <row r="10" spans="1:10" ht="21" customHeight="1">
      <c r="A10" s="479">
        <v>5</v>
      </c>
      <c r="B10" s="480" t="s">
        <v>376</v>
      </c>
      <c r="C10" s="481"/>
      <c r="D10" s="485" t="s">
        <v>373</v>
      </c>
      <c r="E10" s="482" t="s">
        <v>370</v>
      </c>
      <c r="F10" s="482" t="s">
        <v>370</v>
      </c>
      <c r="G10" s="482" t="s">
        <v>370</v>
      </c>
      <c r="H10" s="485" t="s">
        <v>373</v>
      </c>
      <c r="I10" s="487" t="s">
        <v>370</v>
      </c>
      <c r="J10" s="485" t="s">
        <v>374</v>
      </c>
    </row>
    <row r="11" spans="1:10" ht="21" customHeight="1">
      <c r="A11" s="479">
        <v>6</v>
      </c>
      <c r="B11" s="480" t="s">
        <v>377</v>
      </c>
      <c r="C11" s="481"/>
      <c r="D11" s="482" t="s">
        <v>370</v>
      </c>
      <c r="E11" s="482" t="s">
        <v>370</v>
      </c>
      <c r="F11" s="482" t="s">
        <v>370</v>
      </c>
      <c r="G11" s="482" t="s">
        <v>370</v>
      </c>
      <c r="H11" s="488" t="s">
        <v>370</v>
      </c>
      <c r="I11" s="488" t="s">
        <v>370</v>
      </c>
      <c r="J11" s="483" t="s">
        <v>378</v>
      </c>
    </row>
    <row r="12" spans="1:10" ht="36.75" customHeight="1">
      <c r="A12" s="479">
        <v>7</v>
      </c>
      <c r="B12" s="480" t="s">
        <v>379</v>
      </c>
      <c r="C12" s="481"/>
      <c r="D12" s="482" t="s">
        <v>370</v>
      </c>
      <c r="E12" s="482" t="s">
        <v>370</v>
      </c>
      <c r="F12" s="482" t="s">
        <v>370</v>
      </c>
      <c r="G12" s="482" t="s">
        <v>370</v>
      </c>
      <c r="H12" s="488" t="s">
        <v>370</v>
      </c>
      <c r="I12" s="488" t="s">
        <v>370</v>
      </c>
      <c r="J12" s="486" t="s">
        <v>380</v>
      </c>
    </row>
    <row r="13" spans="1:10" ht="21" customHeight="1">
      <c r="A13" s="479">
        <v>8</v>
      </c>
      <c r="B13" s="480" t="s">
        <v>381</v>
      </c>
      <c r="C13" s="481"/>
      <c r="D13" s="482" t="s">
        <v>370</v>
      </c>
      <c r="E13" s="482" t="s">
        <v>370</v>
      </c>
      <c r="F13" s="482" t="s">
        <v>370</v>
      </c>
      <c r="G13" s="482" t="s">
        <v>382</v>
      </c>
      <c r="H13" s="488" t="s">
        <v>370</v>
      </c>
      <c r="I13" s="485" t="s">
        <v>373</v>
      </c>
      <c r="J13" s="485" t="s">
        <v>374</v>
      </c>
    </row>
    <row r="14" spans="1:10" ht="21" customHeight="1">
      <c r="A14" s="479">
        <v>9</v>
      </c>
      <c r="B14" s="480" t="s">
        <v>383</v>
      </c>
      <c r="C14" s="481"/>
      <c r="D14" s="482" t="s">
        <v>370</v>
      </c>
      <c r="E14" s="482" t="s">
        <v>370</v>
      </c>
      <c r="F14" s="482" t="s">
        <v>370</v>
      </c>
      <c r="G14" s="482" t="s">
        <v>370</v>
      </c>
      <c r="H14" s="488" t="s">
        <v>382</v>
      </c>
      <c r="I14" s="488" t="s">
        <v>382</v>
      </c>
      <c r="J14" s="489" t="s">
        <v>378</v>
      </c>
    </row>
    <row r="15" spans="1:10" ht="28.15" customHeight="1">
      <c r="A15" s="479">
        <v>10</v>
      </c>
      <c r="B15" s="480" t="s">
        <v>384</v>
      </c>
      <c r="C15" s="481"/>
      <c r="D15" s="485" t="s">
        <v>373</v>
      </c>
      <c r="E15" s="482" t="s">
        <v>370</v>
      </c>
      <c r="F15" s="482" t="s">
        <v>370</v>
      </c>
      <c r="G15" s="490" t="s">
        <v>370</v>
      </c>
      <c r="H15" s="491" t="s">
        <v>373</v>
      </c>
      <c r="I15" s="491" t="s">
        <v>373</v>
      </c>
      <c r="J15" s="491" t="s">
        <v>374</v>
      </c>
    </row>
    <row r="16" spans="1:10" ht="14.25" customHeight="1">
      <c r="A16" s="479">
        <v>11</v>
      </c>
      <c r="B16" s="480" t="s">
        <v>36</v>
      </c>
      <c r="C16" s="481"/>
      <c r="D16" s="482" t="s">
        <v>370</v>
      </c>
      <c r="E16" s="482" t="s">
        <v>370</v>
      </c>
      <c r="F16" s="482" t="s">
        <v>370</v>
      </c>
      <c r="G16" s="490" t="s">
        <v>382</v>
      </c>
      <c r="H16" s="490" t="s">
        <v>370</v>
      </c>
      <c r="I16" s="490" t="s">
        <v>370</v>
      </c>
      <c r="J16" s="492" t="s">
        <v>380</v>
      </c>
    </row>
    <row r="17" spans="1:10" ht="27" customHeight="1">
      <c r="A17" s="479">
        <v>12</v>
      </c>
      <c r="B17" s="480" t="s">
        <v>385</v>
      </c>
      <c r="C17" s="481"/>
      <c r="D17" s="482" t="s">
        <v>370</v>
      </c>
      <c r="E17" s="482" t="s">
        <v>370</v>
      </c>
      <c r="F17" s="482" t="s">
        <v>370</v>
      </c>
      <c r="G17" s="490" t="s">
        <v>370</v>
      </c>
      <c r="H17" s="490" t="s">
        <v>370</v>
      </c>
      <c r="I17" s="490" t="s">
        <v>370</v>
      </c>
      <c r="J17" s="493" t="s">
        <v>371</v>
      </c>
    </row>
    <row r="18" spans="1:10" ht="14.25" customHeight="1">
      <c r="A18" s="479">
        <v>13</v>
      </c>
      <c r="B18" s="480" t="s">
        <v>386</v>
      </c>
      <c r="C18" s="481"/>
      <c r="D18" s="482" t="s">
        <v>370</v>
      </c>
      <c r="E18" s="482" t="s">
        <v>370</v>
      </c>
      <c r="F18" s="482" t="s">
        <v>370</v>
      </c>
      <c r="G18" s="494" t="s">
        <v>370</v>
      </c>
      <c r="H18" s="494" t="s">
        <v>370</v>
      </c>
      <c r="I18" s="494" t="s">
        <v>370</v>
      </c>
      <c r="J18" s="495" t="s">
        <v>371</v>
      </c>
    </row>
    <row r="19" spans="1:10" ht="14.25" customHeight="1">
      <c r="A19" s="496"/>
      <c r="B19" s="497"/>
      <c r="C19" s="498"/>
      <c r="D19" s="499"/>
      <c r="E19" s="500"/>
      <c r="F19" s="500"/>
      <c r="G19" s="490"/>
      <c r="H19" s="490"/>
      <c r="I19" s="490"/>
      <c r="J19" s="501"/>
    </row>
    <row r="20" spans="1:10" ht="14.25" customHeight="1">
      <c r="A20" s="502"/>
      <c r="B20" s="503" t="s">
        <v>387</v>
      </c>
    </row>
    <row r="21" spans="1:10" ht="14.25" customHeight="1">
      <c r="A21" s="502"/>
      <c r="B21" s="504"/>
      <c r="C21" s="504"/>
    </row>
    <row r="22" spans="1:10" ht="14.25" customHeight="1">
      <c r="A22" s="502"/>
      <c r="B22" s="504"/>
      <c r="C22" s="504"/>
    </row>
    <row r="23" spans="1:10" ht="14.25" customHeight="1">
      <c r="A23" s="502"/>
      <c r="B23" s="505"/>
      <c r="C23" s="505"/>
      <c r="H23" s="503" t="s">
        <v>388</v>
      </c>
      <c r="I23" s="503"/>
    </row>
    <row r="24" spans="1:10" ht="14.25" customHeight="1">
      <c r="A24" s="502"/>
      <c r="B24" s="505"/>
      <c r="C24" s="505"/>
      <c r="H24" s="315" t="s">
        <v>389</v>
      </c>
    </row>
    <row r="25" spans="1:10" ht="14.25" customHeight="1">
      <c r="A25" s="502"/>
      <c r="B25" s="504"/>
      <c r="C25" s="504"/>
    </row>
    <row r="26" spans="1:10" ht="14.25" customHeight="1">
      <c r="A26" s="502"/>
      <c r="B26" s="502"/>
      <c r="C26" s="504"/>
    </row>
    <row r="27" spans="1:10" ht="14.25" customHeight="1">
      <c r="A27" s="502"/>
    </row>
    <row r="28" spans="1:10" ht="14.25" customHeight="1">
      <c r="A28" s="502"/>
    </row>
    <row r="29" spans="1:10" ht="14.25" customHeight="1">
      <c r="A29" s="502"/>
    </row>
    <row r="30" spans="1:10" ht="14.25" customHeight="1">
      <c r="A30" s="502"/>
      <c r="B30" s="506"/>
    </row>
    <row r="31" spans="1:10" ht="14.25" customHeight="1">
      <c r="A31" s="507"/>
      <c r="B31" s="508"/>
      <c r="C31" s="508"/>
      <c r="D31" s="508"/>
      <c r="E31" s="508"/>
      <c r="F31" s="508"/>
      <c r="G31" s="508"/>
    </row>
    <row r="32" spans="1:10" ht="14.25" customHeight="1">
      <c r="A32" s="507"/>
      <c r="B32" s="508"/>
      <c r="C32" s="508"/>
      <c r="D32" s="508"/>
      <c r="E32" s="508"/>
      <c r="F32" s="508"/>
      <c r="G32" s="508"/>
    </row>
    <row r="33" spans="1:2" ht="14.25" customHeight="1">
      <c r="A33" s="502"/>
      <c r="B33" s="506"/>
    </row>
    <row r="34" spans="1:2" ht="14.25" customHeight="1">
      <c r="A34" s="502"/>
      <c r="B34" s="506"/>
    </row>
    <row r="35" spans="1:2" ht="14.25" customHeight="1">
      <c r="A35" s="502"/>
      <c r="B35" s="506"/>
    </row>
    <row r="36" spans="1:2" ht="14.25" customHeight="1">
      <c r="A36" s="502"/>
      <c r="B36" s="506"/>
    </row>
    <row r="37" spans="1:2" ht="14.25" customHeight="1">
      <c r="A37" s="502"/>
      <c r="B37" s="506"/>
    </row>
    <row r="38" spans="1:2" ht="14.25" customHeight="1">
      <c r="A38" s="502"/>
      <c r="B38" s="506"/>
    </row>
    <row r="39" spans="1:2" ht="14.25" customHeight="1">
      <c r="A39" s="502"/>
      <c r="B39" s="506"/>
    </row>
    <row r="40" spans="1:2" ht="14.25" customHeight="1">
      <c r="A40" s="502"/>
      <c r="B40" s="506"/>
    </row>
    <row r="41" spans="1:2" ht="14.25" customHeight="1">
      <c r="A41" s="502"/>
      <c r="B41" s="506"/>
    </row>
    <row r="42" spans="1:2" ht="14.25" customHeight="1">
      <c r="A42" s="502"/>
      <c r="B42" s="506"/>
    </row>
    <row r="43" spans="1:2" ht="14.25" customHeight="1">
      <c r="A43" s="502"/>
      <c r="B43" s="506"/>
    </row>
    <row r="44" spans="1:2" ht="14.25" customHeight="1">
      <c r="A44" s="502"/>
      <c r="B44" s="506"/>
    </row>
    <row r="45" spans="1:2" ht="14.25" customHeight="1">
      <c r="A45" s="502"/>
      <c r="B45" s="506"/>
    </row>
    <row r="46" spans="1:2" ht="14.25" customHeight="1">
      <c r="A46" s="502"/>
      <c r="B46" s="506"/>
    </row>
    <row r="47" spans="1:2" ht="14.25" customHeight="1">
      <c r="A47" s="502"/>
      <c r="B47" s="506"/>
    </row>
    <row r="48" spans="1:2" ht="14.25" customHeight="1">
      <c r="A48" s="502"/>
      <c r="B48" s="506"/>
    </row>
    <row r="49" spans="1:2" ht="14.25" customHeight="1">
      <c r="A49" s="502"/>
      <c r="B49" s="506"/>
    </row>
    <row r="50" spans="1:2" ht="14.25" customHeight="1">
      <c r="A50" s="502"/>
      <c r="B50" s="506"/>
    </row>
    <row r="51" spans="1:2" ht="14.25" customHeight="1">
      <c r="A51" s="502"/>
      <c r="B51" s="506"/>
    </row>
    <row r="52" spans="1:2" ht="14.25" customHeight="1">
      <c r="A52" s="502"/>
      <c r="B52" s="506"/>
    </row>
    <row r="53" spans="1:2" ht="14.25" customHeight="1">
      <c r="A53" s="502"/>
      <c r="B53" s="506"/>
    </row>
    <row r="54" spans="1:2" ht="14.25" customHeight="1">
      <c r="A54" s="502"/>
      <c r="B54" s="506"/>
    </row>
    <row r="55" spans="1:2" ht="14.25" customHeight="1">
      <c r="A55" s="502"/>
      <c r="B55" s="506"/>
    </row>
    <row r="56" spans="1:2" ht="14.25" customHeight="1">
      <c r="A56" s="502"/>
      <c r="B56" s="506"/>
    </row>
    <row r="57" spans="1:2" ht="14.25" customHeight="1">
      <c r="A57" s="502"/>
      <c r="B57" s="506"/>
    </row>
    <row r="58" spans="1:2" ht="14.25" customHeight="1">
      <c r="A58" s="502"/>
      <c r="B58" s="506"/>
    </row>
    <row r="59" spans="1:2" ht="14.25" customHeight="1">
      <c r="A59" s="502"/>
      <c r="B59" s="506"/>
    </row>
    <row r="60" spans="1:2" ht="14.25" customHeight="1">
      <c r="A60" s="502"/>
      <c r="B60" s="506"/>
    </row>
    <row r="61" spans="1:2" ht="14.25" customHeight="1">
      <c r="A61" s="502"/>
      <c r="B61" s="506"/>
    </row>
    <row r="62" spans="1:2" ht="14.25" customHeight="1">
      <c r="A62" s="502"/>
      <c r="B62" s="506"/>
    </row>
    <row r="63" spans="1:2" ht="14.25" customHeight="1">
      <c r="A63" s="502"/>
      <c r="B63" s="506"/>
    </row>
    <row r="64" spans="1:2" ht="14.25" customHeight="1">
      <c r="A64" s="502"/>
      <c r="B64" s="506"/>
    </row>
    <row r="65" spans="1:2" ht="14.25" customHeight="1">
      <c r="A65" s="502"/>
      <c r="B65" s="506"/>
    </row>
    <row r="66" spans="1:2" ht="14.25" customHeight="1">
      <c r="A66" s="502"/>
      <c r="B66" s="506"/>
    </row>
    <row r="67" spans="1:2" ht="14.25" customHeight="1">
      <c r="A67" s="502"/>
      <c r="B67" s="506"/>
    </row>
    <row r="68" spans="1:2" ht="14.25" customHeight="1">
      <c r="A68" s="502"/>
      <c r="B68" s="506"/>
    </row>
    <row r="69" spans="1:2" ht="14.25" customHeight="1">
      <c r="A69" s="502"/>
      <c r="B69" s="506"/>
    </row>
    <row r="70" spans="1:2" ht="14.25" customHeight="1">
      <c r="A70" s="502"/>
      <c r="B70" s="506"/>
    </row>
    <row r="71" spans="1:2" ht="14.25" customHeight="1">
      <c r="A71" s="502"/>
      <c r="B71" s="506"/>
    </row>
    <row r="72" spans="1:2" ht="14.25" customHeight="1">
      <c r="A72" s="502"/>
      <c r="B72" s="506"/>
    </row>
    <row r="73" spans="1:2" ht="14.25" customHeight="1">
      <c r="A73" s="502"/>
      <c r="B73" s="506"/>
    </row>
    <row r="74" spans="1:2" ht="14.25" customHeight="1">
      <c r="A74" s="502"/>
      <c r="B74" s="506"/>
    </row>
    <row r="75" spans="1:2" ht="14.25" customHeight="1">
      <c r="A75" s="502"/>
      <c r="B75" s="506"/>
    </row>
    <row r="76" spans="1:2" ht="14.25" customHeight="1">
      <c r="A76" s="502"/>
      <c r="B76" s="506"/>
    </row>
    <row r="77" spans="1:2" ht="14.25" customHeight="1">
      <c r="A77" s="502"/>
      <c r="B77" s="506"/>
    </row>
    <row r="78" spans="1:2" ht="14.25" customHeight="1">
      <c r="A78" s="502"/>
      <c r="B78" s="506"/>
    </row>
    <row r="79" spans="1:2" ht="14.25" customHeight="1">
      <c r="A79" s="502"/>
      <c r="B79" s="506"/>
    </row>
    <row r="80" spans="1:2" ht="14.25" customHeight="1">
      <c r="A80" s="502"/>
      <c r="B80" s="506"/>
    </row>
    <row r="81" spans="1:2" ht="14.25" customHeight="1">
      <c r="A81" s="502"/>
      <c r="B81" s="506"/>
    </row>
    <row r="82" spans="1:2" ht="14.25" customHeight="1">
      <c r="A82" s="502"/>
      <c r="B82" s="506"/>
    </row>
    <row r="83" spans="1:2" ht="14.25" customHeight="1">
      <c r="A83" s="502"/>
      <c r="B83" s="506"/>
    </row>
    <row r="84" spans="1:2" ht="14.25" customHeight="1">
      <c r="A84" s="502"/>
      <c r="B84" s="506"/>
    </row>
    <row r="85" spans="1:2" ht="14.25" customHeight="1">
      <c r="A85" s="502"/>
      <c r="B85" s="506"/>
    </row>
    <row r="86" spans="1:2" ht="14.25" customHeight="1">
      <c r="A86" s="502"/>
      <c r="B86" s="506"/>
    </row>
    <row r="87" spans="1:2" ht="14.25" customHeight="1">
      <c r="A87" s="502"/>
      <c r="B87" s="506"/>
    </row>
    <row r="88" spans="1:2" ht="14.25" customHeight="1">
      <c r="A88" s="502"/>
      <c r="B88" s="506"/>
    </row>
    <row r="89" spans="1:2" ht="14.25" customHeight="1">
      <c r="A89" s="502"/>
      <c r="B89" s="506"/>
    </row>
    <row r="90" spans="1:2" ht="14.25" customHeight="1">
      <c r="A90" s="502"/>
      <c r="B90" s="506"/>
    </row>
    <row r="91" spans="1:2" ht="14.25" customHeight="1">
      <c r="A91" s="502"/>
      <c r="B91" s="506"/>
    </row>
    <row r="92" spans="1:2" ht="14.25" customHeight="1">
      <c r="A92" s="502"/>
      <c r="B92" s="506"/>
    </row>
    <row r="93" spans="1:2" ht="14.25" customHeight="1">
      <c r="A93" s="502"/>
      <c r="B93" s="506"/>
    </row>
    <row r="94" spans="1:2" ht="14.25" customHeight="1">
      <c r="A94" s="502"/>
      <c r="B94" s="506"/>
    </row>
    <row r="95" spans="1:2" ht="14.25" customHeight="1">
      <c r="A95" s="502"/>
      <c r="B95" s="506"/>
    </row>
    <row r="96" spans="1:2" ht="14.25" customHeight="1">
      <c r="A96" s="502"/>
      <c r="B96" s="506"/>
    </row>
    <row r="97" spans="1:2" ht="14.25" customHeight="1">
      <c r="A97" s="502"/>
      <c r="B97" s="506"/>
    </row>
    <row r="98" spans="1:2" ht="14.25" customHeight="1">
      <c r="A98" s="502"/>
      <c r="B98" s="506"/>
    </row>
    <row r="99" spans="1:2" ht="14.25" customHeight="1">
      <c r="A99" s="502"/>
      <c r="B99" s="506"/>
    </row>
    <row r="100" spans="1:2" ht="14.25" customHeight="1">
      <c r="A100" s="502"/>
      <c r="B100" s="506"/>
    </row>
    <row r="101" spans="1:2" ht="14.25" customHeight="1">
      <c r="A101" s="502"/>
      <c r="B101" s="506"/>
    </row>
    <row r="102" spans="1:2" ht="14.25" customHeight="1">
      <c r="A102" s="502"/>
      <c r="B102" s="506"/>
    </row>
    <row r="103" spans="1:2" ht="14.25" customHeight="1">
      <c r="A103" s="502"/>
      <c r="B103" s="506"/>
    </row>
    <row r="104" spans="1:2" ht="14.25" customHeight="1">
      <c r="A104" s="502"/>
      <c r="B104" s="506"/>
    </row>
    <row r="105" spans="1:2" ht="14.25" customHeight="1">
      <c r="A105" s="502"/>
      <c r="B105" s="506"/>
    </row>
    <row r="106" spans="1:2" ht="14.25" customHeight="1">
      <c r="A106" s="502"/>
      <c r="B106" s="506"/>
    </row>
    <row r="107" spans="1:2" ht="14.25" customHeight="1">
      <c r="A107" s="502"/>
      <c r="B107" s="506"/>
    </row>
    <row r="108" spans="1:2" ht="14.25" customHeight="1">
      <c r="A108" s="502"/>
      <c r="B108" s="506"/>
    </row>
    <row r="109" spans="1:2" ht="14.25" customHeight="1">
      <c r="A109" s="502"/>
      <c r="B109" s="506"/>
    </row>
    <row r="110" spans="1:2" ht="14.25" customHeight="1">
      <c r="A110" s="502"/>
      <c r="B110" s="506"/>
    </row>
    <row r="111" spans="1:2" ht="14.25" customHeight="1">
      <c r="A111" s="502"/>
      <c r="B111" s="506"/>
    </row>
    <row r="112" spans="1:2" ht="14.25" customHeight="1">
      <c r="A112" s="502"/>
      <c r="B112" s="506"/>
    </row>
    <row r="113" spans="1:2" ht="14.25" customHeight="1">
      <c r="A113" s="502"/>
      <c r="B113" s="506"/>
    </row>
    <row r="114" spans="1:2" ht="14.25" customHeight="1">
      <c r="A114" s="502"/>
      <c r="B114" s="506"/>
    </row>
    <row r="115" spans="1:2" ht="14.25" customHeight="1">
      <c r="A115" s="502"/>
      <c r="B115" s="506"/>
    </row>
    <row r="116" spans="1:2" ht="14.25" customHeight="1">
      <c r="A116" s="502"/>
      <c r="B116" s="506"/>
    </row>
    <row r="117" spans="1:2" ht="14.25" customHeight="1">
      <c r="A117" s="502"/>
      <c r="B117" s="506"/>
    </row>
    <row r="118" spans="1:2" ht="14.25" customHeight="1">
      <c r="A118" s="502"/>
      <c r="B118" s="506"/>
    </row>
    <row r="119" spans="1:2" ht="14.25" customHeight="1">
      <c r="A119" s="502"/>
      <c r="B119" s="506"/>
    </row>
    <row r="120" spans="1:2" ht="14.25" customHeight="1">
      <c r="A120" s="502"/>
      <c r="B120" s="506"/>
    </row>
    <row r="121" spans="1:2" ht="14.25" customHeight="1">
      <c r="A121" s="502"/>
      <c r="B121" s="506"/>
    </row>
    <row r="122" spans="1:2" ht="14.25" customHeight="1">
      <c r="A122" s="502"/>
      <c r="B122" s="506"/>
    </row>
    <row r="123" spans="1:2" ht="14.25" customHeight="1">
      <c r="A123" s="502"/>
      <c r="B123" s="506"/>
    </row>
    <row r="124" spans="1:2" ht="14.25" customHeight="1">
      <c r="A124" s="502"/>
      <c r="B124" s="506"/>
    </row>
    <row r="125" spans="1:2" ht="14.25" customHeight="1">
      <c r="A125" s="502"/>
      <c r="B125" s="506"/>
    </row>
    <row r="126" spans="1:2" ht="14.25" customHeight="1">
      <c r="A126" s="502"/>
      <c r="B126" s="506"/>
    </row>
    <row r="127" spans="1:2" ht="14.25" customHeight="1">
      <c r="A127" s="502"/>
      <c r="B127" s="506"/>
    </row>
    <row r="128" spans="1:2" ht="14.25" customHeight="1">
      <c r="A128" s="502"/>
      <c r="B128" s="506"/>
    </row>
    <row r="129" spans="1:2" ht="14.25" customHeight="1">
      <c r="A129" s="502"/>
      <c r="B129" s="506"/>
    </row>
    <row r="130" spans="1:2" ht="14.25" customHeight="1">
      <c r="A130" s="502"/>
      <c r="B130" s="506"/>
    </row>
    <row r="131" spans="1:2" ht="14.25" customHeight="1">
      <c r="A131" s="502"/>
      <c r="B131" s="506"/>
    </row>
    <row r="132" spans="1:2" ht="14.25" customHeight="1">
      <c r="A132" s="502"/>
      <c r="B132" s="506"/>
    </row>
    <row r="133" spans="1:2" ht="14.25" customHeight="1">
      <c r="A133" s="502"/>
      <c r="B133" s="506"/>
    </row>
    <row r="134" spans="1:2" ht="14.25" customHeight="1">
      <c r="A134" s="502"/>
      <c r="B134" s="506"/>
    </row>
    <row r="135" spans="1:2" ht="14.25" customHeight="1">
      <c r="A135" s="502"/>
      <c r="B135" s="506"/>
    </row>
    <row r="136" spans="1:2" ht="14.25" customHeight="1">
      <c r="A136" s="502"/>
      <c r="B136" s="506"/>
    </row>
    <row r="137" spans="1:2" ht="14.25" customHeight="1">
      <c r="A137" s="502"/>
      <c r="B137" s="506"/>
    </row>
    <row r="138" spans="1:2" ht="14.25" customHeight="1">
      <c r="A138" s="502"/>
      <c r="B138" s="506"/>
    </row>
    <row r="139" spans="1:2" ht="14.25" customHeight="1">
      <c r="A139" s="502"/>
      <c r="B139" s="506"/>
    </row>
    <row r="140" spans="1:2" ht="14.25" customHeight="1">
      <c r="A140" s="502"/>
      <c r="B140" s="506"/>
    </row>
    <row r="141" spans="1:2" ht="14.25" customHeight="1">
      <c r="A141" s="502"/>
      <c r="B141" s="506"/>
    </row>
    <row r="142" spans="1:2" ht="14.25" customHeight="1">
      <c r="A142" s="502"/>
      <c r="B142" s="506"/>
    </row>
    <row r="143" spans="1:2" ht="14.25" customHeight="1">
      <c r="A143" s="502"/>
      <c r="B143" s="506"/>
    </row>
    <row r="144" spans="1:2" ht="14.25" customHeight="1">
      <c r="A144" s="502"/>
      <c r="B144" s="506"/>
    </row>
    <row r="145" spans="1:2" ht="14.25" customHeight="1">
      <c r="A145" s="502"/>
      <c r="B145" s="506"/>
    </row>
    <row r="146" spans="1:2" ht="14.25" customHeight="1">
      <c r="A146" s="502"/>
      <c r="B146" s="506"/>
    </row>
    <row r="147" spans="1:2" ht="14.25" customHeight="1">
      <c r="A147" s="502"/>
      <c r="B147" s="506"/>
    </row>
    <row r="148" spans="1:2" ht="14.25" customHeight="1">
      <c r="A148" s="502"/>
      <c r="B148" s="506"/>
    </row>
    <row r="149" spans="1:2" ht="14.25" customHeight="1">
      <c r="A149" s="502"/>
      <c r="B149" s="506"/>
    </row>
    <row r="150" spans="1:2" ht="14.25" customHeight="1">
      <c r="A150" s="502"/>
      <c r="B150" s="506"/>
    </row>
    <row r="151" spans="1:2" ht="14.25" customHeight="1">
      <c r="A151" s="502"/>
      <c r="B151" s="506"/>
    </row>
    <row r="152" spans="1:2" ht="14.25" customHeight="1">
      <c r="A152" s="502"/>
      <c r="B152" s="506"/>
    </row>
    <row r="153" spans="1:2" ht="14.25" customHeight="1">
      <c r="A153" s="502"/>
      <c r="B153" s="506"/>
    </row>
    <row r="154" spans="1:2" ht="14.25" customHeight="1">
      <c r="A154" s="502"/>
      <c r="B154" s="506"/>
    </row>
    <row r="155" spans="1:2" ht="14.25" customHeight="1">
      <c r="A155" s="502"/>
      <c r="B155" s="506"/>
    </row>
    <row r="156" spans="1:2" ht="14.25" customHeight="1">
      <c r="A156" s="502"/>
      <c r="B156" s="506"/>
    </row>
    <row r="157" spans="1:2" ht="14.25" customHeight="1">
      <c r="A157" s="502"/>
      <c r="B157" s="506"/>
    </row>
    <row r="158" spans="1:2" ht="14.25" customHeight="1">
      <c r="A158" s="502"/>
      <c r="B158" s="506"/>
    </row>
    <row r="159" spans="1:2" ht="14.25" customHeight="1">
      <c r="A159" s="502"/>
      <c r="B159" s="506"/>
    </row>
    <row r="160" spans="1:2" ht="14.25" customHeight="1">
      <c r="A160" s="502"/>
      <c r="B160" s="506"/>
    </row>
    <row r="161" spans="1:2" ht="14.25" customHeight="1">
      <c r="A161" s="502"/>
      <c r="B161" s="506"/>
    </row>
    <row r="162" spans="1:2" ht="14.25" customHeight="1">
      <c r="A162" s="502"/>
      <c r="B162" s="506"/>
    </row>
    <row r="163" spans="1:2" ht="14.25" customHeight="1">
      <c r="A163" s="502"/>
      <c r="B163" s="506"/>
    </row>
    <row r="164" spans="1:2" ht="14.25" customHeight="1">
      <c r="A164" s="502"/>
      <c r="B164" s="506"/>
    </row>
    <row r="165" spans="1:2" ht="14.25" customHeight="1">
      <c r="A165" s="502"/>
      <c r="B165" s="506"/>
    </row>
    <row r="166" spans="1:2" ht="14.25" customHeight="1">
      <c r="A166" s="502"/>
      <c r="B166" s="506"/>
    </row>
    <row r="167" spans="1:2" ht="14.25" customHeight="1">
      <c r="A167" s="502"/>
      <c r="B167" s="506"/>
    </row>
    <row r="168" spans="1:2" ht="14.25" customHeight="1">
      <c r="A168" s="502"/>
      <c r="B168" s="506"/>
    </row>
    <row r="169" spans="1:2" ht="14.25" customHeight="1">
      <c r="A169" s="502"/>
      <c r="B169" s="506"/>
    </row>
    <row r="170" spans="1:2" ht="14.25" customHeight="1">
      <c r="A170" s="502"/>
      <c r="B170" s="506"/>
    </row>
    <row r="171" spans="1:2" ht="14.25" customHeight="1">
      <c r="A171" s="502"/>
      <c r="B171" s="506"/>
    </row>
    <row r="172" spans="1:2" ht="14.25" customHeight="1">
      <c r="A172" s="502"/>
      <c r="B172" s="506"/>
    </row>
    <row r="173" spans="1:2" ht="14.25" customHeight="1">
      <c r="A173" s="502"/>
      <c r="B173" s="506"/>
    </row>
    <row r="174" spans="1:2" ht="14.25" customHeight="1">
      <c r="A174" s="502"/>
      <c r="B174" s="506"/>
    </row>
    <row r="175" spans="1:2" ht="14.25" customHeight="1">
      <c r="A175" s="502"/>
      <c r="B175" s="506"/>
    </row>
    <row r="176" spans="1:2" ht="14.25" customHeight="1">
      <c r="A176" s="502"/>
      <c r="B176" s="506"/>
    </row>
    <row r="177" spans="1:2" ht="14.25" customHeight="1">
      <c r="A177" s="502"/>
      <c r="B177" s="506"/>
    </row>
    <row r="178" spans="1:2" ht="14.25" customHeight="1">
      <c r="A178" s="502"/>
      <c r="B178" s="506"/>
    </row>
    <row r="179" spans="1:2" ht="14.25" customHeight="1">
      <c r="A179" s="502"/>
      <c r="B179" s="506"/>
    </row>
    <row r="180" spans="1:2" ht="14.25" customHeight="1">
      <c r="A180" s="502"/>
      <c r="B180" s="506"/>
    </row>
    <row r="181" spans="1:2" ht="14.25" customHeight="1">
      <c r="A181" s="502"/>
      <c r="B181" s="506"/>
    </row>
    <row r="182" spans="1:2" ht="14.25" customHeight="1">
      <c r="A182" s="502"/>
      <c r="B182" s="506"/>
    </row>
    <row r="183" spans="1:2" ht="14.25" customHeight="1">
      <c r="A183" s="502"/>
      <c r="B183" s="506"/>
    </row>
    <row r="184" spans="1:2" ht="14.25" customHeight="1">
      <c r="A184" s="502"/>
      <c r="B184" s="506"/>
    </row>
    <row r="185" spans="1:2" ht="14.25" customHeight="1">
      <c r="A185" s="502"/>
      <c r="B185" s="506"/>
    </row>
    <row r="186" spans="1:2" ht="14.25" customHeight="1">
      <c r="A186" s="502"/>
      <c r="B186" s="506"/>
    </row>
    <row r="187" spans="1:2" ht="14.25" customHeight="1">
      <c r="A187" s="502"/>
      <c r="B187" s="506"/>
    </row>
    <row r="188" spans="1:2" ht="14.25" customHeight="1">
      <c r="A188" s="502"/>
      <c r="B188" s="506"/>
    </row>
    <row r="189" spans="1:2" ht="14.25" customHeight="1">
      <c r="A189" s="502"/>
      <c r="B189" s="506"/>
    </row>
    <row r="190" spans="1:2" ht="14.25" customHeight="1">
      <c r="A190" s="502"/>
      <c r="B190" s="506"/>
    </row>
    <row r="191" spans="1:2" ht="14.25" customHeight="1">
      <c r="A191" s="502"/>
      <c r="B191" s="506"/>
    </row>
    <row r="192" spans="1:2" ht="14.25" customHeight="1">
      <c r="A192" s="502"/>
      <c r="B192" s="506"/>
    </row>
    <row r="193" spans="1:2" ht="14.25" customHeight="1">
      <c r="A193" s="502"/>
      <c r="B193" s="506"/>
    </row>
    <row r="194" spans="1:2" ht="14.25" customHeight="1">
      <c r="A194" s="502"/>
      <c r="B194" s="506"/>
    </row>
    <row r="195" spans="1:2" ht="14.25" customHeight="1">
      <c r="A195" s="502"/>
      <c r="B195" s="506"/>
    </row>
    <row r="196" spans="1:2" ht="14.25" customHeight="1">
      <c r="A196" s="502"/>
      <c r="B196" s="506"/>
    </row>
    <row r="197" spans="1:2" ht="14.25" customHeight="1">
      <c r="A197" s="502"/>
      <c r="B197" s="506"/>
    </row>
    <row r="198" spans="1:2" ht="14.25" customHeight="1">
      <c r="A198" s="502"/>
      <c r="B198" s="506"/>
    </row>
    <row r="199" spans="1:2" ht="14.25" customHeight="1">
      <c r="A199" s="502"/>
      <c r="B199" s="506"/>
    </row>
    <row r="200" spans="1:2" ht="14.25" customHeight="1">
      <c r="A200" s="502"/>
      <c r="B200" s="506"/>
    </row>
    <row r="201" spans="1:2" ht="14.25" customHeight="1">
      <c r="A201" s="502"/>
      <c r="B201" s="506"/>
    </row>
    <row r="202" spans="1:2" ht="14.25" customHeight="1">
      <c r="A202" s="502"/>
      <c r="B202" s="506"/>
    </row>
    <row r="203" spans="1:2" ht="14.25" customHeight="1">
      <c r="A203" s="502"/>
      <c r="B203" s="506"/>
    </row>
    <row r="204" spans="1:2" ht="14.25" customHeight="1">
      <c r="A204" s="502"/>
      <c r="B204" s="506"/>
    </row>
    <row r="205" spans="1:2" ht="14.25" customHeight="1">
      <c r="A205" s="502"/>
      <c r="B205" s="506"/>
    </row>
    <row r="206" spans="1:2" ht="14.25" customHeight="1">
      <c r="A206" s="502"/>
      <c r="B206" s="506"/>
    </row>
    <row r="207" spans="1:2" ht="14.25" customHeight="1">
      <c r="A207" s="502"/>
      <c r="B207" s="506"/>
    </row>
    <row r="208" spans="1:2" ht="14.25" customHeight="1">
      <c r="A208" s="502"/>
      <c r="B208" s="506"/>
    </row>
    <row r="209" spans="1:2" ht="14.25" customHeight="1">
      <c r="A209" s="502"/>
      <c r="B209" s="506"/>
    </row>
    <row r="210" spans="1:2" ht="14.25" customHeight="1">
      <c r="A210" s="502"/>
      <c r="B210" s="506"/>
    </row>
    <row r="211" spans="1:2" ht="14.25" customHeight="1">
      <c r="A211" s="502"/>
      <c r="B211" s="506"/>
    </row>
    <row r="212" spans="1:2" ht="14.25" customHeight="1">
      <c r="A212" s="502"/>
      <c r="B212" s="506"/>
    </row>
    <row r="213" spans="1:2" ht="14.25" customHeight="1">
      <c r="A213" s="502"/>
      <c r="B213" s="506"/>
    </row>
    <row r="214" spans="1:2" ht="14.25" customHeight="1">
      <c r="A214" s="502"/>
      <c r="B214" s="506"/>
    </row>
    <row r="215" spans="1:2" ht="14.25" customHeight="1">
      <c r="A215" s="502"/>
      <c r="B215" s="506"/>
    </row>
    <row r="216" spans="1:2" ht="14.25" customHeight="1">
      <c r="A216" s="502"/>
      <c r="B216" s="506"/>
    </row>
    <row r="217" spans="1:2" ht="14.25" customHeight="1">
      <c r="A217" s="502"/>
      <c r="B217" s="506"/>
    </row>
    <row r="218" spans="1:2" ht="14.25" customHeight="1">
      <c r="A218" s="502"/>
      <c r="B218" s="506"/>
    </row>
    <row r="219" spans="1:2" ht="14.25" customHeight="1">
      <c r="A219" s="502"/>
      <c r="B219" s="506"/>
    </row>
    <row r="220" spans="1:2" ht="14.25" customHeight="1">
      <c r="A220" s="502"/>
      <c r="B220" s="506"/>
    </row>
    <row r="221" spans="1:2" ht="14.25" customHeight="1">
      <c r="A221" s="502"/>
      <c r="B221" s="506"/>
    </row>
    <row r="222" spans="1:2" ht="14.25" customHeight="1">
      <c r="A222" s="502"/>
      <c r="B222" s="506"/>
    </row>
    <row r="223" spans="1:2" ht="14.25" customHeight="1">
      <c r="A223" s="502"/>
      <c r="B223" s="506"/>
    </row>
    <row r="224" spans="1:2" ht="14.25" customHeight="1">
      <c r="A224" s="502"/>
      <c r="B224" s="506"/>
    </row>
    <row r="225" spans="1:2" ht="14.25" customHeight="1">
      <c r="A225" s="502"/>
      <c r="B225" s="506"/>
    </row>
    <row r="226" spans="1:2" ht="14.25" customHeight="1">
      <c r="A226" s="502"/>
      <c r="B226" s="506"/>
    </row>
    <row r="227" spans="1:2" ht="14.25" customHeight="1">
      <c r="A227" s="502"/>
      <c r="B227" s="506"/>
    </row>
    <row r="228" spans="1:2" ht="14.25" customHeight="1">
      <c r="A228" s="502"/>
      <c r="B228" s="506"/>
    </row>
    <row r="229" spans="1:2" ht="14.25" customHeight="1">
      <c r="A229" s="502"/>
      <c r="B229" s="506"/>
    </row>
    <row r="230" spans="1:2" ht="14.25" customHeight="1">
      <c r="A230" s="502"/>
      <c r="B230" s="506"/>
    </row>
    <row r="231" spans="1:2" ht="14.25" customHeight="1">
      <c r="A231" s="502"/>
      <c r="B231" s="506"/>
    </row>
    <row r="232" spans="1:2" ht="14.25" customHeight="1">
      <c r="A232" s="502"/>
      <c r="B232" s="506"/>
    </row>
    <row r="233" spans="1:2" ht="14.25" customHeight="1">
      <c r="A233" s="502"/>
      <c r="B233" s="506"/>
    </row>
    <row r="234" spans="1:2" ht="14.25" customHeight="1">
      <c r="A234" s="502"/>
      <c r="B234" s="506"/>
    </row>
    <row r="235" spans="1:2" ht="14.25" customHeight="1">
      <c r="A235" s="502"/>
      <c r="B235" s="506"/>
    </row>
    <row r="236" spans="1:2" ht="14.25" customHeight="1">
      <c r="A236" s="502"/>
      <c r="B236" s="506"/>
    </row>
    <row r="237" spans="1:2" ht="14.25" customHeight="1">
      <c r="A237" s="502"/>
      <c r="B237" s="506"/>
    </row>
    <row r="238" spans="1:2" ht="14.25" customHeight="1">
      <c r="A238" s="502"/>
      <c r="B238" s="506"/>
    </row>
    <row r="239" spans="1:2" ht="14.25" customHeight="1">
      <c r="A239" s="502"/>
      <c r="B239" s="506"/>
    </row>
    <row r="240" spans="1:2" ht="14.25" customHeight="1">
      <c r="A240" s="502"/>
      <c r="B240" s="506"/>
    </row>
    <row r="241" spans="1:2" ht="14.25" customHeight="1">
      <c r="A241" s="502"/>
      <c r="B241" s="506"/>
    </row>
    <row r="242" spans="1:2" ht="14.25" customHeight="1">
      <c r="A242" s="502"/>
      <c r="B242" s="506"/>
    </row>
    <row r="243" spans="1:2" ht="14.25" customHeight="1">
      <c r="A243" s="502"/>
      <c r="B243" s="506"/>
    </row>
    <row r="244" spans="1:2" ht="14.25" customHeight="1">
      <c r="A244" s="502"/>
      <c r="B244" s="506"/>
    </row>
    <row r="245" spans="1:2" ht="14.25" customHeight="1">
      <c r="A245" s="502"/>
      <c r="B245" s="506"/>
    </row>
    <row r="246" spans="1:2" ht="14.25" customHeight="1">
      <c r="A246" s="502"/>
      <c r="B246" s="506"/>
    </row>
    <row r="247" spans="1:2" ht="14.25" customHeight="1">
      <c r="A247" s="502"/>
      <c r="B247" s="506"/>
    </row>
    <row r="248" spans="1:2" ht="14.25" customHeight="1">
      <c r="A248" s="502"/>
      <c r="B248" s="506"/>
    </row>
    <row r="249" spans="1:2" ht="14.25" customHeight="1">
      <c r="A249" s="502"/>
      <c r="B249" s="506"/>
    </row>
    <row r="250" spans="1:2" ht="14.25" customHeight="1">
      <c r="A250" s="502"/>
      <c r="B250" s="506"/>
    </row>
    <row r="251" spans="1:2" ht="14.25" customHeight="1">
      <c r="A251" s="502"/>
      <c r="B251" s="506"/>
    </row>
    <row r="252" spans="1:2" ht="14.25" customHeight="1">
      <c r="A252" s="502"/>
      <c r="B252" s="506"/>
    </row>
    <row r="253" spans="1:2" ht="14.25" customHeight="1">
      <c r="A253" s="502"/>
      <c r="B253" s="506"/>
    </row>
    <row r="254" spans="1:2" ht="14.25" customHeight="1">
      <c r="A254" s="502"/>
      <c r="B254" s="506"/>
    </row>
    <row r="255" spans="1:2" ht="14.25" customHeight="1">
      <c r="A255" s="502"/>
      <c r="B255" s="506"/>
    </row>
    <row r="256" spans="1:2" ht="14.25" customHeight="1">
      <c r="A256" s="502"/>
      <c r="B256" s="506"/>
    </row>
    <row r="257" spans="1:2" ht="14.25" customHeight="1">
      <c r="A257" s="502"/>
      <c r="B257" s="506"/>
    </row>
    <row r="258" spans="1:2" ht="14.25" customHeight="1">
      <c r="A258" s="502"/>
      <c r="B258" s="506"/>
    </row>
    <row r="259" spans="1:2" ht="14.25" customHeight="1">
      <c r="A259" s="502"/>
      <c r="B259" s="506"/>
    </row>
    <row r="260" spans="1:2" ht="14.25" customHeight="1">
      <c r="A260" s="502"/>
      <c r="B260" s="506"/>
    </row>
    <row r="261" spans="1:2" ht="14.25" customHeight="1">
      <c r="A261" s="502"/>
      <c r="B261" s="506"/>
    </row>
    <row r="262" spans="1:2" ht="14.25" customHeight="1">
      <c r="A262" s="502"/>
      <c r="B262" s="506"/>
    </row>
    <row r="263" spans="1:2" ht="14.25" customHeight="1">
      <c r="A263" s="502"/>
      <c r="B263" s="506"/>
    </row>
    <row r="264" spans="1:2" ht="14.25" customHeight="1">
      <c r="A264" s="502"/>
      <c r="B264" s="506"/>
    </row>
    <row r="265" spans="1:2" ht="14.25" customHeight="1">
      <c r="A265" s="502"/>
      <c r="B265" s="506"/>
    </row>
    <row r="266" spans="1:2" ht="14.25" customHeight="1">
      <c r="A266" s="502"/>
      <c r="B266" s="506"/>
    </row>
    <row r="267" spans="1:2" ht="14.25" customHeight="1">
      <c r="A267" s="502"/>
      <c r="B267" s="506"/>
    </row>
    <row r="268" spans="1:2" ht="14.25" customHeight="1">
      <c r="A268" s="502"/>
      <c r="B268" s="506"/>
    </row>
    <row r="269" spans="1:2" ht="14.25" customHeight="1">
      <c r="A269" s="502"/>
      <c r="B269" s="506"/>
    </row>
    <row r="270" spans="1:2" ht="14.25" customHeight="1">
      <c r="A270" s="502"/>
      <c r="B270" s="506"/>
    </row>
    <row r="271" spans="1:2" ht="14.25" customHeight="1">
      <c r="A271" s="502"/>
      <c r="B271" s="506"/>
    </row>
    <row r="272" spans="1:2" ht="14.25" customHeight="1">
      <c r="A272" s="502"/>
      <c r="B272" s="506"/>
    </row>
    <row r="273" spans="1:2" ht="14.25" customHeight="1">
      <c r="A273" s="502"/>
      <c r="B273" s="506"/>
    </row>
    <row r="274" spans="1:2" ht="14.25" customHeight="1">
      <c r="A274" s="502"/>
      <c r="B274" s="506"/>
    </row>
    <row r="275" spans="1:2" ht="14.25" customHeight="1">
      <c r="A275" s="502"/>
      <c r="B275" s="506"/>
    </row>
    <row r="276" spans="1:2" ht="14.25" customHeight="1">
      <c r="A276" s="502"/>
      <c r="B276" s="506"/>
    </row>
    <row r="277" spans="1:2" ht="14.25" customHeight="1">
      <c r="A277" s="502"/>
      <c r="B277" s="506"/>
    </row>
    <row r="278" spans="1:2" ht="14.25" customHeight="1">
      <c r="A278" s="502"/>
      <c r="B278" s="506"/>
    </row>
    <row r="279" spans="1:2" ht="14.25" customHeight="1">
      <c r="A279" s="502"/>
      <c r="B279" s="506"/>
    </row>
    <row r="280" spans="1:2" ht="14.25" customHeight="1">
      <c r="A280" s="502"/>
      <c r="B280" s="506"/>
    </row>
    <row r="281" spans="1:2" ht="14.25" customHeight="1">
      <c r="A281" s="502"/>
      <c r="B281" s="506"/>
    </row>
    <row r="282" spans="1:2" ht="14.25" customHeight="1">
      <c r="A282" s="502"/>
      <c r="B282" s="506"/>
    </row>
    <row r="283" spans="1:2" ht="14.25" customHeight="1">
      <c r="A283" s="502"/>
      <c r="B283" s="506"/>
    </row>
    <row r="284" spans="1:2" ht="14.25" customHeight="1">
      <c r="A284" s="502"/>
      <c r="B284" s="506"/>
    </row>
    <row r="285" spans="1:2" ht="14.25" customHeight="1">
      <c r="A285" s="502"/>
      <c r="B285" s="506"/>
    </row>
    <row r="286" spans="1:2" ht="14.25" customHeight="1">
      <c r="A286" s="502"/>
      <c r="B286" s="506"/>
    </row>
    <row r="287" spans="1:2" ht="14.25" customHeight="1">
      <c r="A287" s="502"/>
      <c r="B287" s="506"/>
    </row>
    <row r="288" spans="1:2" ht="14.25" customHeight="1">
      <c r="A288" s="502"/>
      <c r="B288" s="506"/>
    </row>
    <row r="289" spans="1:2" ht="14.25" customHeight="1">
      <c r="A289" s="502"/>
      <c r="B289" s="506"/>
    </row>
    <row r="290" spans="1:2" ht="14.25" customHeight="1">
      <c r="A290" s="502"/>
      <c r="B290" s="506"/>
    </row>
    <row r="291" spans="1:2" ht="14.25" customHeight="1">
      <c r="A291" s="502"/>
      <c r="B291" s="506"/>
    </row>
    <row r="292" spans="1:2" ht="14.25" customHeight="1">
      <c r="A292" s="502"/>
      <c r="B292" s="506"/>
    </row>
    <row r="293" spans="1:2" ht="14.25" customHeight="1">
      <c r="A293" s="502"/>
      <c r="B293" s="506"/>
    </row>
    <row r="294" spans="1:2" ht="14.25" customHeight="1">
      <c r="A294" s="502"/>
      <c r="B294" s="506"/>
    </row>
    <row r="295" spans="1:2" ht="14.25" customHeight="1">
      <c r="A295" s="502"/>
      <c r="B295" s="506"/>
    </row>
    <row r="296" spans="1:2" ht="14.25" customHeight="1">
      <c r="A296" s="502"/>
      <c r="B296" s="506"/>
    </row>
    <row r="297" spans="1:2" ht="14.25" customHeight="1">
      <c r="A297" s="502"/>
      <c r="B297" s="506"/>
    </row>
    <row r="298" spans="1:2" ht="14.25" customHeight="1">
      <c r="A298" s="502"/>
      <c r="B298" s="506"/>
    </row>
    <row r="299" spans="1:2" ht="14.25" customHeight="1">
      <c r="A299" s="502"/>
      <c r="B299" s="506"/>
    </row>
    <row r="300" spans="1:2" ht="14.25" customHeight="1">
      <c r="A300" s="502"/>
      <c r="B300" s="506"/>
    </row>
    <row r="301" spans="1:2" ht="14.25" customHeight="1">
      <c r="A301" s="502"/>
      <c r="B301" s="506"/>
    </row>
    <row r="302" spans="1:2" ht="14.25" customHeight="1">
      <c r="A302" s="502"/>
      <c r="B302" s="506"/>
    </row>
    <row r="303" spans="1:2" ht="14.25" customHeight="1">
      <c r="A303" s="502"/>
      <c r="B303" s="506"/>
    </row>
    <row r="304" spans="1:2" ht="14.25" customHeight="1">
      <c r="A304" s="502"/>
      <c r="B304" s="506"/>
    </row>
    <row r="305" spans="1:2" ht="14.25" customHeight="1">
      <c r="A305" s="502"/>
      <c r="B305" s="506"/>
    </row>
    <row r="306" spans="1:2" ht="14.25" customHeight="1">
      <c r="A306" s="502"/>
      <c r="B306" s="506"/>
    </row>
    <row r="307" spans="1:2" ht="14.25" customHeight="1">
      <c r="A307" s="502"/>
      <c r="B307" s="506"/>
    </row>
    <row r="308" spans="1:2" ht="14.25" customHeight="1">
      <c r="A308" s="502"/>
      <c r="B308" s="506"/>
    </row>
    <row r="309" spans="1:2" ht="14.25" customHeight="1">
      <c r="A309" s="502"/>
      <c r="B309" s="506"/>
    </row>
    <row r="310" spans="1:2" ht="14.25" customHeight="1">
      <c r="A310" s="502"/>
      <c r="B310" s="506"/>
    </row>
    <row r="311" spans="1:2" ht="14.25" customHeight="1">
      <c r="A311" s="502"/>
      <c r="B311" s="506"/>
    </row>
    <row r="312" spans="1:2" ht="14.25" customHeight="1">
      <c r="A312" s="502"/>
      <c r="B312" s="506"/>
    </row>
    <row r="313" spans="1:2" ht="14.25" customHeight="1">
      <c r="A313" s="502"/>
      <c r="B313" s="506"/>
    </row>
    <row r="314" spans="1:2" ht="14.25" customHeight="1">
      <c r="A314" s="502"/>
      <c r="B314" s="506"/>
    </row>
    <row r="315" spans="1:2" ht="14.25" customHeight="1">
      <c r="A315" s="502"/>
      <c r="B315" s="506"/>
    </row>
    <row r="316" spans="1:2" ht="14.25" customHeight="1">
      <c r="A316" s="502"/>
      <c r="B316" s="506"/>
    </row>
    <row r="317" spans="1:2" ht="14.25" customHeight="1">
      <c r="A317" s="502"/>
      <c r="B317" s="506"/>
    </row>
    <row r="318" spans="1:2" ht="14.25" customHeight="1">
      <c r="A318" s="502"/>
      <c r="B318" s="506"/>
    </row>
    <row r="319" spans="1:2" ht="14.25" customHeight="1">
      <c r="A319" s="502"/>
      <c r="B319" s="506"/>
    </row>
    <row r="320" spans="1:2" ht="14.25" customHeight="1">
      <c r="A320" s="502"/>
      <c r="B320" s="506"/>
    </row>
    <row r="321" spans="1:2" ht="14.25" customHeight="1">
      <c r="A321" s="502"/>
      <c r="B321" s="506"/>
    </row>
    <row r="322" spans="1:2" ht="14.25" customHeight="1">
      <c r="A322" s="502"/>
      <c r="B322" s="506"/>
    </row>
    <row r="323" spans="1:2" ht="14.25" customHeight="1">
      <c r="A323" s="502"/>
      <c r="B323" s="506"/>
    </row>
    <row r="324" spans="1:2" ht="14.25" customHeight="1">
      <c r="A324" s="502"/>
      <c r="B324" s="506"/>
    </row>
    <row r="325" spans="1:2" ht="14.25" customHeight="1">
      <c r="A325" s="502"/>
      <c r="B325" s="506"/>
    </row>
    <row r="326" spans="1:2" ht="14.25" customHeight="1">
      <c r="A326" s="502"/>
      <c r="B326" s="506"/>
    </row>
    <row r="327" spans="1:2" ht="14.25" customHeight="1">
      <c r="A327" s="502"/>
      <c r="B327" s="506"/>
    </row>
    <row r="328" spans="1:2" ht="14.25" customHeight="1">
      <c r="A328" s="502"/>
      <c r="B328" s="506"/>
    </row>
    <row r="329" spans="1:2" ht="14.25" customHeight="1">
      <c r="A329" s="502"/>
      <c r="B329" s="506"/>
    </row>
    <row r="330" spans="1:2" ht="14.25" customHeight="1">
      <c r="A330" s="502"/>
      <c r="B330" s="506"/>
    </row>
    <row r="331" spans="1:2" ht="14.25" customHeight="1">
      <c r="A331" s="502"/>
      <c r="B331" s="506"/>
    </row>
    <row r="332" spans="1:2" ht="14.25" customHeight="1">
      <c r="A332" s="502"/>
      <c r="B332" s="506"/>
    </row>
    <row r="333" spans="1:2" ht="14.25" customHeight="1">
      <c r="A333" s="502"/>
      <c r="B333" s="506"/>
    </row>
    <row r="334" spans="1:2" ht="14.25" customHeight="1">
      <c r="A334" s="502"/>
      <c r="B334" s="506"/>
    </row>
    <row r="335" spans="1:2" ht="14.25" customHeight="1">
      <c r="A335" s="502"/>
      <c r="B335" s="506"/>
    </row>
    <row r="336" spans="1:2" ht="14.25" customHeight="1">
      <c r="A336" s="502"/>
      <c r="B336" s="506"/>
    </row>
    <row r="337" spans="1:2" ht="14.25" customHeight="1">
      <c r="A337" s="502"/>
      <c r="B337" s="506"/>
    </row>
    <row r="338" spans="1:2" ht="14.25" customHeight="1">
      <c r="A338" s="502"/>
      <c r="B338" s="506"/>
    </row>
    <row r="339" spans="1:2" ht="14.25" customHeight="1">
      <c r="A339" s="502"/>
      <c r="B339" s="506"/>
    </row>
    <row r="340" spans="1:2" ht="14.25" customHeight="1">
      <c r="A340" s="502"/>
      <c r="B340" s="506"/>
    </row>
    <row r="341" spans="1:2" ht="14.25" customHeight="1">
      <c r="A341" s="502"/>
      <c r="B341" s="506"/>
    </row>
    <row r="342" spans="1:2" ht="14.25" customHeight="1">
      <c r="A342" s="502"/>
      <c r="B342" s="506"/>
    </row>
    <row r="343" spans="1:2" ht="14.25" customHeight="1">
      <c r="A343" s="502"/>
      <c r="B343" s="506"/>
    </row>
    <row r="344" spans="1:2" ht="14.25" customHeight="1">
      <c r="A344" s="502"/>
      <c r="B344" s="506"/>
    </row>
    <row r="345" spans="1:2" ht="14.25" customHeight="1">
      <c r="A345" s="502"/>
      <c r="B345" s="506"/>
    </row>
    <row r="346" spans="1:2" ht="14.25" customHeight="1">
      <c r="A346" s="502"/>
      <c r="B346" s="506"/>
    </row>
    <row r="347" spans="1:2" ht="14.25" customHeight="1">
      <c r="A347" s="502"/>
      <c r="B347" s="506"/>
    </row>
    <row r="348" spans="1:2" ht="14.25" customHeight="1">
      <c r="A348" s="502"/>
      <c r="B348" s="506"/>
    </row>
    <row r="349" spans="1:2" ht="14.25" customHeight="1">
      <c r="A349" s="502"/>
      <c r="B349" s="506"/>
    </row>
    <row r="350" spans="1:2" ht="14.25" customHeight="1">
      <c r="A350" s="502"/>
      <c r="B350" s="506"/>
    </row>
    <row r="351" spans="1:2" ht="14.25" customHeight="1">
      <c r="A351" s="502"/>
      <c r="B351" s="506"/>
    </row>
    <row r="352" spans="1:2" ht="14.25" customHeight="1">
      <c r="A352" s="502"/>
      <c r="B352" s="506"/>
    </row>
    <row r="353" spans="1:2" ht="14.25" customHeight="1">
      <c r="A353" s="502"/>
      <c r="B353" s="506"/>
    </row>
    <row r="354" spans="1:2" ht="14.25" customHeight="1">
      <c r="A354" s="502"/>
      <c r="B354" s="506"/>
    </row>
    <row r="355" spans="1:2" ht="14.25" customHeight="1">
      <c r="A355" s="502"/>
      <c r="B355" s="506"/>
    </row>
    <row r="356" spans="1:2" ht="14.25" customHeight="1">
      <c r="A356" s="502"/>
      <c r="B356" s="506"/>
    </row>
    <row r="357" spans="1:2" ht="14.25" customHeight="1">
      <c r="A357" s="502"/>
      <c r="B357" s="506"/>
    </row>
    <row r="358" spans="1:2" ht="14.25" customHeight="1">
      <c r="A358" s="502"/>
      <c r="B358" s="506"/>
    </row>
    <row r="359" spans="1:2" ht="14.25" customHeight="1">
      <c r="A359" s="502"/>
      <c r="B359" s="506"/>
    </row>
    <row r="360" spans="1:2" ht="14.25" customHeight="1">
      <c r="A360" s="502"/>
      <c r="B360" s="506"/>
    </row>
    <row r="361" spans="1:2" ht="14.25" customHeight="1">
      <c r="A361" s="502"/>
      <c r="B361" s="506"/>
    </row>
    <row r="362" spans="1:2" ht="14.25" customHeight="1">
      <c r="A362" s="502"/>
      <c r="B362" s="506"/>
    </row>
    <row r="363" spans="1:2" ht="14.25" customHeight="1">
      <c r="A363" s="502"/>
      <c r="B363" s="506"/>
    </row>
    <row r="364" spans="1:2" ht="14.25" customHeight="1">
      <c r="A364" s="502"/>
      <c r="B364" s="506"/>
    </row>
    <row r="365" spans="1:2" ht="14.25" customHeight="1">
      <c r="A365" s="502"/>
      <c r="B365" s="506"/>
    </row>
    <row r="366" spans="1:2" ht="14.25" customHeight="1">
      <c r="A366" s="502"/>
      <c r="B366" s="506"/>
    </row>
    <row r="367" spans="1:2" ht="14.25" customHeight="1">
      <c r="A367" s="502"/>
      <c r="B367" s="506"/>
    </row>
    <row r="368" spans="1:2" ht="14.25" customHeight="1">
      <c r="A368" s="502"/>
      <c r="B368" s="506"/>
    </row>
    <row r="369" spans="1:2" ht="14.25" customHeight="1">
      <c r="A369" s="502"/>
      <c r="B369" s="506"/>
    </row>
    <row r="370" spans="1:2" ht="14.25" customHeight="1">
      <c r="A370" s="502"/>
      <c r="B370" s="506"/>
    </row>
    <row r="371" spans="1:2" ht="14.25" customHeight="1">
      <c r="A371" s="502"/>
      <c r="B371" s="506"/>
    </row>
    <row r="372" spans="1:2" ht="14.25" customHeight="1">
      <c r="A372" s="502"/>
      <c r="B372" s="506"/>
    </row>
    <row r="373" spans="1:2" ht="14.25" customHeight="1">
      <c r="A373" s="502"/>
      <c r="B373" s="506"/>
    </row>
    <row r="374" spans="1:2" ht="14.25" customHeight="1">
      <c r="A374" s="502"/>
      <c r="B374" s="506"/>
    </row>
    <row r="375" spans="1:2" ht="14.25" customHeight="1">
      <c r="A375" s="502"/>
      <c r="B375" s="506"/>
    </row>
    <row r="376" spans="1:2" ht="14.25" customHeight="1">
      <c r="A376" s="502"/>
      <c r="B376" s="506"/>
    </row>
    <row r="377" spans="1:2" ht="14.25" customHeight="1">
      <c r="A377" s="502"/>
      <c r="B377" s="506"/>
    </row>
    <row r="378" spans="1:2" ht="14.25" customHeight="1">
      <c r="A378" s="502"/>
      <c r="B378" s="506"/>
    </row>
    <row r="379" spans="1:2" ht="14.25" customHeight="1">
      <c r="A379" s="502"/>
      <c r="B379" s="506"/>
    </row>
    <row r="380" spans="1:2" ht="14.25" customHeight="1">
      <c r="A380" s="502"/>
      <c r="B380" s="506"/>
    </row>
    <row r="381" spans="1:2" ht="14.25" customHeight="1">
      <c r="A381" s="502"/>
      <c r="B381" s="506"/>
    </row>
    <row r="382" spans="1:2" ht="14.25" customHeight="1">
      <c r="A382" s="502"/>
      <c r="B382" s="506"/>
    </row>
    <row r="383" spans="1:2" ht="14.25" customHeight="1">
      <c r="A383" s="502"/>
      <c r="B383" s="506"/>
    </row>
    <row r="384" spans="1:2" ht="14.25" customHeight="1">
      <c r="A384" s="502"/>
      <c r="B384" s="506"/>
    </row>
    <row r="385" spans="1:2" ht="14.25" customHeight="1">
      <c r="A385" s="502"/>
      <c r="B385" s="506"/>
    </row>
    <row r="386" spans="1:2" ht="14.25" customHeight="1">
      <c r="A386" s="502"/>
      <c r="B386" s="506"/>
    </row>
    <row r="387" spans="1:2" ht="14.25" customHeight="1">
      <c r="A387" s="502"/>
      <c r="B387" s="506"/>
    </row>
    <row r="388" spans="1:2" ht="14.25" customHeight="1">
      <c r="A388" s="502"/>
      <c r="B388" s="506"/>
    </row>
    <row r="389" spans="1:2" ht="14.25" customHeight="1">
      <c r="A389" s="502"/>
      <c r="B389" s="506"/>
    </row>
    <row r="390" spans="1:2" ht="14.25" customHeight="1">
      <c r="A390" s="502"/>
      <c r="B390" s="506"/>
    </row>
    <row r="391" spans="1:2" ht="14.25" customHeight="1">
      <c r="A391" s="502"/>
      <c r="B391" s="506"/>
    </row>
    <row r="392" spans="1:2" ht="14.25" customHeight="1">
      <c r="A392" s="502"/>
      <c r="B392" s="506"/>
    </row>
    <row r="393" spans="1:2" ht="14.25" customHeight="1">
      <c r="A393" s="502"/>
      <c r="B393" s="506"/>
    </row>
    <row r="394" spans="1:2" ht="14.25" customHeight="1">
      <c r="A394" s="502"/>
      <c r="B394" s="506"/>
    </row>
    <row r="395" spans="1:2" ht="14.25" customHeight="1">
      <c r="A395" s="502"/>
      <c r="B395" s="506"/>
    </row>
    <row r="396" spans="1:2" ht="14.25" customHeight="1">
      <c r="A396" s="502"/>
      <c r="B396" s="506"/>
    </row>
    <row r="397" spans="1:2" ht="14.25" customHeight="1">
      <c r="A397" s="502"/>
      <c r="B397" s="506"/>
    </row>
    <row r="398" spans="1:2" ht="14.25" customHeight="1">
      <c r="A398" s="502"/>
      <c r="B398" s="506"/>
    </row>
    <row r="399" spans="1:2" ht="14.25" customHeight="1">
      <c r="A399" s="502"/>
      <c r="B399" s="506"/>
    </row>
    <row r="400" spans="1:2" ht="14.25" customHeight="1">
      <c r="A400" s="502"/>
      <c r="B400" s="506"/>
    </row>
    <row r="401" spans="1:2" ht="14.25" customHeight="1">
      <c r="A401" s="502"/>
      <c r="B401" s="506"/>
    </row>
    <row r="402" spans="1:2" ht="14.25" customHeight="1">
      <c r="A402" s="502"/>
      <c r="B402" s="506"/>
    </row>
    <row r="403" spans="1:2" ht="14.25" customHeight="1">
      <c r="A403" s="502"/>
      <c r="B403" s="506"/>
    </row>
    <row r="404" spans="1:2" ht="14.25" customHeight="1">
      <c r="A404" s="502"/>
      <c r="B404" s="506"/>
    </row>
    <row r="405" spans="1:2" ht="14.25" customHeight="1">
      <c r="A405" s="502"/>
      <c r="B405" s="506"/>
    </row>
    <row r="406" spans="1:2" ht="14.25" customHeight="1">
      <c r="A406" s="502"/>
      <c r="B406" s="506"/>
    </row>
    <row r="407" spans="1:2" ht="14.25" customHeight="1">
      <c r="A407" s="502"/>
      <c r="B407" s="506"/>
    </row>
    <row r="408" spans="1:2" ht="14.25" customHeight="1">
      <c r="A408" s="502"/>
      <c r="B408" s="506"/>
    </row>
    <row r="409" spans="1:2" ht="14.25" customHeight="1">
      <c r="A409" s="502"/>
      <c r="B409" s="506"/>
    </row>
    <row r="410" spans="1:2" ht="14.25" customHeight="1">
      <c r="A410" s="502"/>
      <c r="B410" s="506"/>
    </row>
    <row r="411" spans="1:2" ht="14.25" customHeight="1">
      <c r="A411" s="502"/>
      <c r="B411" s="506"/>
    </row>
    <row r="412" spans="1:2" ht="14.25" customHeight="1">
      <c r="A412" s="502"/>
      <c r="B412" s="506"/>
    </row>
    <row r="413" spans="1:2" ht="14.25" customHeight="1">
      <c r="A413" s="502"/>
      <c r="B413" s="506"/>
    </row>
    <row r="414" spans="1:2" ht="14.25" customHeight="1">
      <c r="A414" s="502"/>
      <c r="B414" s="506"/>
    </row>
    <row r="415" spans="1:2" ht="14.25" customHeight="1">
      <c r="A415" s="502"/>
      <c r="B415" s="506"/>
    </row>
    <row r="416" spans="1:2" ht="14.25" customHeight="1">
      <c r="A416" s="502"/>
      <c r="B416" s="506"/>
    </row>
    <row r="417" spans="1:2" ht="14.25" customHeight="1">
      <c r="A417" s="502"/>
      <c r="B417" s="506"/>
    </row>
    <row r="418" spans="1:2" ht="14.25" customHeight="1">
      <c r="A418" s="502"/>
      <c r="B418" s="506"/>
    </row>
    <row r="419" spans="1:2" ht="14.25" customHeight="1">
      <c r="A419" s="502"/>
      <c r="B419" s="506"/>
    </row>
    <row r="420" spans="1:2" ht="14.25" customHeight="1">
      <c r="A420" s="502"/>
      <c r="B420" s="506"/>
    </row>
    <row r="421" spans="1:2" ht="14.25" customHeight="1">
      <c r="A421" s="502"/>
      <c r="B421" s="506"/>
    </row>
    <row r="422" spans="1:2" ht="14.25" customHeight="1">
      <c r="A422" s="502"/>
      <c r="B422" s="506"/>
    </row>
    <row r="423" spans="1:2" ht="14.25" customHeight="1">
      <c r="A423" s="502"/>
      <c r="B423" s="506"/>
    </row>
    <row r="424" spans="1:2" ht="14.25" customHeight="1">
      <c r="A424" s="502"/>
      <c r="B424" s="506"/>
    </row>
    <row r="425" spans="1:2" ht="14.25" customHeight="1">
      <c r="A425" s="502"/>
      <c r="B425" s="506"/>
    </row>
    <row r="426" spans="1:2" ht="14.25" customHeight="1">
      <c r="A426" s="502"/>
      <c r="B426" s="506"/>
    </row>
    <row r="427" spans="1:2" ht="14.25" customHeight="1">
      <c r="A427" s="502"/>
      <c r="B427" s="506"/>
    </row>
    <row r="428" spans="1:2" ht="14.25" customHeight="1">
      <c r="A428" s="502"/>
      <c r="B428" s="506"/>
    </row>
    <row r="429" spans="1:2" ht="14.25" customHeight="1">
      <c r="A429" s="502"/>
      <c r="B429" s="506"/>
    </row>
    <row r="430" spans="1:2" ht="14.25" customHeight="1">
      <c r="A430" s="502"/>
      <c r="B430" s="506"/>
    </row>
    <row r="431" spans="1:2" ht="14.25" customHeight="1">
      <c r="A431" s="502"/>
      <c r="B431" s="506"/>
    </row>
    <row r="432" spans="1:2" ht="14.25" customHeight="1">
      <c r="A432" s="502"/>
      <c r="B432" s="506"/>
    </row>
    <row r="433" spans="1:2" ht="14.25" customHeight="1">
      <c r="A433" s="502"/>
      <c r="B433" s="506"/>
    </row>
    <row r="434" spans="1:2" ht="14.25" customHeight="1">
      <c r="A434" s="502"/>
      <c r="B434" s="506"/>
    </row>
    <row r="435" spans="1:2" ht="14.25" customHeight="1">
      <c r="A435" s="502"/>
      <c r="B435" s="506"/>
    </row>
    <row r="436" spans="1:2" ht="14.25" customHeight="1">
      <c r="A436" s="502"/>
      <c r="B436" s="506"/>
    </row>
    <row r="437" spans="1:2" ht="14.25" customHeight="1">
      <c r="A437" s="502"/>
      <c r="B437" s="506"/>
    </row>
    <row r="438" spans="1:2" ht="14.25" customHeight="1">
      <c r="A438" s="502"/>
      <c r="B438" s="506"/>
    </row>
    <row r="439" spans="1:2" ht="14.25" customHeight="1">
      <c r="A439" s="502"/>
      <c r="B439" s="506"/>
    </row>
    <row r="440" spans="1:2" ht="14.25" customHeight="1">
      <c r="A440" s="502"/>
      <c r="B440" s="506"/>
    </row>
    <row r="441" spans="1:2" ht="14.25" customHeight="1">
      <c r="A441" s="502"/>
      <c r="B441" s="506"/>
    </row>
    <row r="442" spans="1:2" ht="14.25" customHeight="1">
      <c r="A442" s="502"/>
      <c r="B442" s="506"/>
    </row>
    <row r="443" spans="1:2" ht="14.25" customHeight="1">
      <c r="A443" s="502"/>
      <c r="B443" s="506"/>
    </row>
    <row r="444" spans="1:2" ht="14.25" customHeight="1">
      <c r="A444" s="502"/>
      <c r="B444" s="506"/>
    </row>
    <row r="445" spans="1:2" ht="14.25" customHeight="1">
      <c r="A445" s="502"/>
      <c r="B445" s="506"/>
    </row>
    <row r="446" spans="1:2" ht="14.25" customHeight="1">
      <c r="A446" s="502"/>
      <c r="B446" s="506"/>
    </row>
    <row r="447" spans="1:2" ht="14.25" customHeight="1">
      <c r="A447" s="502"/>
      <c r="B447" s="506"/>
    </row>
    <row r="448" spans="1:2" ht="14.25" customHeight="1">
      <c r="A448" s="502"/>
      <c r="B448" s="506"/>
    </row>
    <row r="449" spans="1:2" ht="14.25" customHeight="1">
      <c r="A449" s="502"/>
      <c r="B449" s="506"/>
    </row>
    <row r="450" spans="1:2" ht="14.25" customHeight="1">
      <c r="A450" s="502"/>
      <c r="B450" s="506"/>
    </row>
    <row r="451" spans="1:2" ht="14.25" customHeight="1">
      <c r="A451" s="502"/>
      <c r="B451" s="506"/>
    </row>
    <row r="452" spans="1:2" ht="14.25" customHeight="1">
      <c r="A452" s="502"/>
      <c r="B452" s="506"/>
    </row>
    <row r="453" spans="1:2" ht="14.25" customHeight="1">
      <c r="A453" s="502"/>
      <c r="B453" s="506"/>
    </row>
    <row r="454" spans="1:2" ht="14.25" customHeight="1">
      <c r="A454" s="502"/>
      <c r="B454" s="506"/>
    </row>
    <row r="455" spans="1:2" ht="14.25" customHeight="1">
      <c r="A455" s="502"/>
      <c r="B455" s="506"/>
    </row>
    <row r="456" spans="1:2" ht="14.25" customHeight="1">
      <c r="A456" s="502"/>
      <c r="B456" s="506"/>
    </row>
    <row r="457" spans="1:2" ht="14.25" customHeight="1">
      <c r="A457" s="502"/>
      <c r="B457" s="506"/>
    </row>
    <row r="458" spans="1:2" ht="14.25" customHeight="1">
      <c r="A458" s="502"/>
      <c r="B458" s="506"/>
    </row>
    <row r="459" spans="1:2" ht="14.25" customHeight="1">
      <c r="A459" s="502"/>
      <c r="B459" s="506"/>
    </row>
    <row r="460" spans="1:2" ht="14.25" customHeight="1">
      <c r="A460" s="502"/>
      <c r="B460" s="506"/>
    </row>
    <row r="461" spans="1:2" ht="14.25" customHeight="1">
      <c r="A461" s="502"/>
      <c r="B461" s="506"/>
    </row>
    <row r="462" spans="1:2" ht="14.25" customHeight="1">
      <c r="A462" s="502"/>
      <c r="B462" s="506"/>
    </row>
    <row r="463" spans="1:2" ht="14.25" customHeight="1">
      <c r="A463" s="502"/>
      <c r="B463" s="506"/>
    </row>
    <row r="464" spans="1:2" ht="14.25" customHeight="1">
      <c r="A464" s="502"/>
      <c r="B464" s="506"/>
    </row>
    <row r="465" spans="1:2" ht="14.25" customHeight="1">
      <c r="A465" s="502"/>
      <c r="B465" s="506"/>
    </row>
    <row r="466" spans="1:2" ht="14.25" customHeight="1">
      <c r="A466" s="502"/>
      <c r="B466" s="506"/>
    </row>
    <row r="467" spans="1:2" ht="14.25" customHeight="1">
      <c r="A467" s="502"/>
      <c r="B467" s="506"/>
    </row>
    <row r="468" spans="1:2" ht="14.25" customHeight="1">
      <c r="A468" s="502"/>
      <c r="B468" s="506"/>
    </row>
    <row r="469" spans="1:2" ht="14.25" customHeight="1">
      <c r="A469" s="502"/>
      <c r="B469" s="506"/>
    </row>
    <row r="470" spans="1:2" ht="14.25" customHeight="1">
      <c r="A470" s="502"/>
      <c r="B470" s="506"/>
    </row>
    <row r="471" spans="1:2" ht="14.25" customHeight="1">
      <c r="A471" s="502"/>
      <c r="B471" s="506"/>
    </row>
    <row r="472" spans="1:2" ht="14.25" customHeight="1">
      <c r="A472" s="502"/>
      <c r="B472" s="506"/>
    </row>
    <row r="473" spans="1:2" ht="14.25" customHeight="1">
      <c r="A473" s="502"/>
      <c r="B473" s="506"/>
    </row>
    <row r="474" spans="1:2" ht="14.25" customHeight="1">
      <c r="A474" s="502"/>
      <c r="B474" s="506"/>
    </row>
    <row r="475" spans="1:2" ht="14.25" customHeight="1">
      <c r="A475" s="502"/>
      <c r="B475" s="506"/>
    </row>
    <row r="476" spans="1:2" ht="14.25" customHeight="1">
      <c r="A476" s="502"/>
      <c r="B476" s="506"/>
    </row>
    <row r="477" spans="1:2" ht="14.25" customHeight="1">
      <c r="A477" s="502"/>
      <c r="B477" s="506"/>
    </row>
    <row r="478" spans="1:2" ht="14.25" customHeight="1">
      <c r="A478" s="502"/>
      <c r="B478" s="506"/>
    </row>
    <row r="479" spans="1:2" ht="14.25" customHeight="1">
      <c r="A479" s="502"/>
      <c r="B479" s="506"/>
    </row>
    <row r="480" spans="1:2" ht="14.25" customHeight="1">
      <c r="A480" s="502"/>
      <c r="B480" s="506"/>
    </row>
    <row r="481" spans="1:2" ht="14.25" customHeight="1">
      <c r="A481" s="502"/>
      <c r="B481" s="506"/>
    </row>
    <row r="482" spans="1:2" ht="14.25" customHeight="1">
      <c r="A482" s="502"/>
      <c r="B482" s="506"/>
    </row>
    <row r="483" spans="1:2" ht="14.25" customHeight="1">
      <c r="A483" s="502"/>
      <c r="B483" s="506"/>
    </row>
    <row r="484" spans="1:2" ht="14.25" customHeight="1">
      <c r="A484" s="502"/>
      <c r="B484" s="506"/>
    </row>
    <row r="485" spans="1:2" ht="14.25" customHeight="1">
      <c r="A485" s="502"/>
      <c r="B485" s="506"/>
    </row>
    <row r="486" spans="1:2" ht="14.25" customHeight="1">
      <c r="A486" s="502"/>
      <c r="B486" s="506"/>
    </row>
    <row r="487" spans="1:2" ht="14.25" customHeight="1">
      <c r="A487" s="502"/>
      <c r="B487" s="506"/>
    </row>
    <row r="488" spans="1:2" ht="14.25" customHeight="1">
      <c r="A488" s="502"/>
      <c r="B488" s="506"/>
    </row>
    <row r="489" spans="1:2" ht="14.25" customHeight="1">
      <c r="A489" s="502"/>
      <c r="B489" s="506"/>
    </row>
    <row r="490" spans="1:2" ht="14.25" customHeight="1">
      <c r="A490" s="502"/>
      <c r="B490" s="506"/>
    </row>
    <row r="491" spans="1:2" ht="14.25" customHeight="1">
      <c r="A491" s="502"/>
      <c r="B491" s="506"/>
    </row>
    <row r="492" spans="1:2" ht="14.25" customHeight="1">
      <c r="A492" s="502"/>
      <c r="B492" s="506"/>
    </row>
    <row r="493" spans="1:2" ht="14.25" customHeight="1">
      <c r="A493" s="502"/>
      <c r="B493" s="506"/>
    </row>
    <row r="494" spans="1:2" ht="14.25" customHeight="1">
      <c r="A494" s="502"/>
      <c r="B494" s="506"/>
    </row>
    <row r="495" spans="1:2" ht="14.25" customHeight="1">
      <c r="A495" s="502"/>
      <c r="B495" s="506"/>
    </row>
    <row r="496" spans="1:2" ht="14.25" customHeight="1">
      <c r="A496" s="502"/>
      <c r="B496" s="506"/>
    </row>
    <row r="497" spans="1:2" ht="14.25" customHeight="1">
      <c r="A497" s="502"/>
      <c r="B497" s="506"/>
    </row>
    <row r="498" spans="1:2" ht="14.25" customHeight="1">
      <c r="A498" s="502"/>
      <c r="B498" s="506"/>
    </row>
    <row r="499" spans="1:2" ht="14.25" customHeight="1">
      <c r="A499" s="502"/>
      <c r="B499" s="506"/>
    </row>
    <row r="500" spans="1:2" ht="14.25" customHeight="1">
      <c r="A500" s="502"/>
      <c r="B500" s="506"/>
    </row>
    <row r="501" spans="1:2" ht="14.25" customHeight="1">
      <c r="A501" s="502"/>
      <c r="B501" s="506"/>
    </row>
    <row r="502" spans="1:2" ht="14.25" customHeight="1">
      <c r="A502" s="502"/>
      <c r="B502" s="506"/>
    </row>
    <row r="503" spans="1:2" ht="14.25" customHeight="1">
      <c r="A503" s="502"/>
      <c r="B503" s="506"/>
    </row>
    <row r="504" spans="1:2" ht="14.25" customHeight="1">
      <c r="A504" s="502"/>
      <c r="B504" s="506"/>
    </row>
    <row r="505" spans="1:2" ht="14.25" customHeight="1">
      <c r="A505" s="502"/>
      <c r="B505" s="506"/>
    </row>
    <row r="506" spans="1:2" ht="14.25" customHeight="1">
      <c r="A506" s="502"/>
      <c r="B506" s="506"/>
    </row>
    <row r="507" spans="1:2" ht="14.25" customHeight="1">
      <c r="A507" s="502"/>
      <c r="B507" s="506"/>
    </row>
    <row r="508" spans="1:2" ht="14.25" customHeight="1">
      <c r="A508" s="502"/>
      <c r="B508" s="506"/>
    </row>
    <row r="509" spans="1:2" ht="14.25" customHeight="1">
      <c r="A509" s="502"/>
      <c r="B509" s="506"/>
    </row>
    <row r="510" spans="1:2" ht="14.25" customHeight="1">
      <c r="A510" s="502"/>
      <c r="B510" s="506"/>
    </row>
    <row r="511" spans="1:2" ht="14.25" customHeight="1">
      <c r="A511" s="502"/>
      <c r="B511" s="506"/>
    </row>
    <row r="512" spans="1:2" ht="14.25" customHeight="1">
      <c r="A512" s="502"/>
      <c r="B512" s="506"/>
    </row>
    <row r="513" spans="1:2" ht="14.25" customHeight="1">
      <c r="A513" s="502"/>
      <c r="B513" s="506"/>
    </row>
    <row r="514" spans="1:2" ht="14.25" customHeight="1">
      <c r="A514" s="502"/>
      <c r="B514" s="506"/>
    </row>
    <row r="515" spans="1:2" ht="14.25" customHeight="1">
      <c r="A515" s="502"/>
      <c r="B515" s="506"/>
    </row>
    <row r="516" spans="1:2" ht="14.25" customHeight="1">
      <c r="A516" s="502"/>
      <c r="B516" s="506"/>
    </row>
    <row r="517" spans="1:2" ht="14.25" customHeight="1">
      <c r="A517" s="502"/>
      <c r="B517" s="506"/>
    </row>
    <row r="518" spans="1:2" ht="14.25" customHeight="1">
      <c r="A518" s="502"/>
      <c r="B518" s="506"/>
    </row>
    <row r="519" spans="1:2" ht="14.25" customHeight="1">
      <c r="A519" s="502"/>
      <c r="B519" s="506"/>
    </row>
    <row r="520" spans="1:2" ht="14.25" customHeight="1">
      <c r="A520" s="502"/>
      <c r="B520" s="506"/>
    </row>
    <row r="521" spans="1:2" ht="14.25" customHeight="1">
      <c r="A521" s="502"/>
      <c r="B521" s="506"/>
    </row>
    <row r="522" spans="1:2" ht="14.25" customHeight="1">
      <c r="A522" s="502"/>
      <c r="B522" s="506"/>
    </row>
    <row r="523" spans="1:2" ht="14.25" customHeight="1">
      <c r="A523" s="502"/>
      <c r="B523" s="506"/>
    </row>
    <row r="524" spans="1:2" ht="14.25" customHeight="1">
      <c r="A524" s="502"/>
      <c r="B524" s="506"/>
    </row>
    <row r="525" spans="1:2" ht="14.25" customHeight="1">
      <c r="A525" s="502"/>
      <c r="B525" s="506"/>
    </row>
    <row r="526" spans="1:2" ht="14.25" customHeight="1">
      <c r="A526" s="502"/>
      <c r="B526" s="506"/>
    </row>
    <row r="527" spans="1:2" ht="14.25" customHeight="1">
      <c r="A527" s="502"/>
      <c r="B527" s="506"/>
    </row>
    <row r="528" spans="1:2" ht="14.25" customHeight="1">
      <c r="A528" s="502"/>
      <c r="B528" s="506"/>
    </row>
    <row r="529" spans="1:2" ht="14.25" customHeight="1">
      <c r="A529" s="502"/>
      <c r="B529" s="506"/>
    </row>
    <row r="530" spans="1:2" ht="14.25" customHeight="1">
      <c r="A530" s="502"/>
      <c r="B530" s="506"/>
    </row>
    <row r="531" spans="1:2" ht="14.25" customHeight="1">
      <c r="A531" s="502"/>
      <c r="B531" s="506"/>
    </row>
    <row r="532" spans="1:2" ht="14.25" customHeight="1">
      <c r="A532" s="502"/>
      <c r="B532" s="506"/>
    </row>
    <row r="533" spans="1:2" ht="14.25" customHeight="1">
      <c r="A533" s="502"/>
      <c r="B533" s="506"/>
    </row>
    <row r="534" spans="1:2" ht="14.25" customHeight="1">
      <c r="A534" s="502"/>
      <c r="B534" s="506"/>
    </row>
    <row r="535" spans="1:2" ht="14.25" customHeight="1">
      <c r="A535" s="502"/>
      <c r="B535" s="506"/>
    </row>
    <row r="536" spans="1:2" ht="14.25" customHeight="1">
      <c r="A536" s="502"/>
      <c r="B536" s="506"/>
    </row>
    <row r="537" spans="1:2" ht="14.25" customHeight="1">
      <c r="A537" s="502"/>
      <c r="B537" s="506"/>
    </row>
    <row r="538" spans="1:2" ht="14.25" customHeight="1">
      <c r="A538" s="502"/>
      <c r="B538" s="506"/>
    </row>
    <row r="539" spans="1:2" ht="14.25" customHeight="1">
      <c r="A539" s="502"/>
      <c r="B539" s="506"/>
    </row>
    <row r="540" spans="1:2" ht="14.25" customHeight="1">
      <c r="A540" s="502"/>
      <c r="B540" s="506"/>
    </row>
    <row r="541" spans="1:2" ht="14.25" customHeight="1">
      <c r="A541" s="502"/>
      <c r="B541" s="506"/>
    </row>
    <row r="542" spans="1:2" ht="14.25" customHeight="1">
      <c r="A542" s="502"/>
      <c r="B542" s="506"/>
    </row>
    <row r="543" spans="1:2" ht="14.25" customHeight="1">
      <c r="A543" s="502"/>
      <c r="B543" s="506"/>
    </row>
    <row r="544" spans="1:2" ht="14.25" customHeight="1">
      <c r="A544" s="502"/>
      <c r="B544" s="506"/>
    </row>
    <row r="545" spans="1:2" ht="14.25" customHeight="1">
      <c r="A545" s="502"/>
      <c r="B545" s="506"/>
    </row>
    <row r="546" spans="1:2" ht="14.25" customHeight="1">
      <c r="A546" s="502"/>
      <c r="B546" s="506"/>
    </row>
    <row r="547" spans="1:2" ht="14.25" customHeight="1">
      <c r="A547" s="502"/>
      <c r="B547" s="506"/>
    </row>
    <row r="548" spans="1:2" ht="14.25" customHeight="1">
      <c r="A548" s="502"/>
      <c r="B548" s="506"/>
    </row>
    <row r="549" spans="1:2" ht="14.25" customHeight="1">
      <c r="A549" s="502"/>
      <c r="B549" s="506"/>
    </row>
    <row r="550" spans="1:2" ht="14.25" customHeight="1">
      <c r="A550" s="502"/>
      <c r="B550" s="506"/>
    </row>
    <row r="551" spans="1:2" ht="14.25" customHeight="1">
      <c r="A551" s="502"/>
      <c r="B551" s="506"/>
    </row>
    <row r="552" spans="1:2" ht="14.25" customHeight="1">
      <c r="A552" s="502"/>
      <c r="B552" s="506"/>
    </row>
    <row r="553" spans="1:2" ht="14.25" customHeight="1">
      <c r="A553" s="502"/>
      <c r="B553" s="506"/>
    </row>
    <row r="554" spans="1:2" ht="14.25" customHeight="1">
      <c r="A554" s="502"/>
      <c r="B554" s="506"/>
    </row>
    <row r="555" spans="1:2" ht="14.25" customHeight="1">
      <c r="A555" s="502"/>
      <c r="B555" s="506"/>
    </row>
    <row r="556" spans="1:2" ht="14.25" customHeight="1">
      <c r="A556" s="502"/>
      <c r="B556" s="506"/>
    </row>
    <row r="557" spans="1:2" ht="14.25" customHeight="1">
      <c r="A557" s="502"/>
      <c r="B557" s="506"/>
    </row>
    <row r="558" spans="1:2" ht="14.25" customHeight="1">
      <c r="A558" s="502"/>
      <c r="B558" s="506"/>
    </row>
    <row r="559" spans="1:2" ht="14.25" customHeight="1">
      <c r="A559" s="502"/>
      <c r="B559" s="506"/>
    </row>
    <row r="560" spans="1:2" ht="14.25" customHeight="1">
      <c r="A560" s="502"/>
      <c r="B560" s="506"/>
    </row>
    <row r="561" spans="1:2" ht="14.25" customHeight="1">
      <c r="A561" s="502"/>
      <c r="B561" s="506"/>
    </row>
    <row r="562" spans="1:2" ht="14.25" customHeight="1">
      <c r="A562" s="502"/>
      <c r="B562" s="506"/>
    </row>
    <row r="563" spans="1:2" ht="14.25" customHeight="1">
      <c r="A563" s="502"/>
      <c r="B563" s="506"/>
    </row>
    <row r="564" spans="1:2" ht="14.25" customHeight="1">
      <c r="A564" s="502"/>
      <c r="B564" s="506"/>
    </row>
    <row r="565" spans="1:2" ht="14.25" customHeight="1">
      <c r="A565" s="502"/>
      <c r="B565" s="506"/>
    </row>
    <row r="566" spans="1:2" ht="14.25" customHeight="1">
      <c r="A566" s="502"/>
      <c r="B566" s="506"/>
    </row>
    <row r="567" spans="1:2" ht="14.25" customHeight="1">
      <c r="A567" s="502"/>
      <c r="B567" s="506"/>
    </row>
    <row r="568" spans="1:2" ht="14.25" customHeight="1">
      <c r="A568" s="502"/>
      <c r="B568" s="506"/>
    </row>
    <row r="569" spans="1:2" ht="14.25" customHeight="1">
      <c r="A569" s="502"/>
      <c r="B569" s="506"/>
    </row>
    <row r="570" spans="1:2" ht="14.25" customHeight="1">
      <c r="A570" s="502"/>
      <c r="B570" s="506"/>
    </row>
    <row r="571" spans="1:2" ht="14.25" customHeight="1">
      <c r="A571" s="502"/>
      <c r="B571" s="506"/>
    </row>
    <row r="572" spans="1:2" ht="14.25" customHeight="1">
      <c r="A572" s="502"/>
      <c r="B572" s="506"/>
    </row>
    <row r="573" spans="1:2" ht="14.25" customHeight="1">
      <c r="A573" s="502"/>
      <c r="B573" s="506"/>
    </row>
    <row r="574" spans="1:2" ht="14.25" customHeight="1">
      <c r="A574" s="502"/>
      <c r="B574" s="506"/>
    </row>
    <row r="575" spans="1:2" ht="14.25" customHeight="1">
      <c r="A575" s="502"/>
      <c r="B575" s="506"/>
    </row>
    <row r="576" spans="1:2" ht="14.25" customHeight="1">
      <c r="A576" s="502"/>
      <c r="B576" s="506"/>
    </row>
    <row r="577" spans="1:2" ht="14.25" customHeight="1">
      <c r="A577" s="502"/>
      <c r="B577" s="506"/>
    </row>
    <row r="578" spans="1:2" ht="14.25" customHeight="1">
      <c r="A578" s="502"/>
      <c r="B578" s="506"/>
    </row>
    <row r="579" spans="1:2" ht="14.25" customHeight="1">
      <c r="A579" s="502"/>
      <c r="B579" s="506"/>
    </row>
    <row r="580" spans="1:2" ht="14.25" customHeight="1">
      <c r="A580" s="502"/>
      <c r="B580" s="506"/>
    </row>
    <row r="581" spans="1:2" ht="14.25" customHeight="1">
      <c r="A581" s="502"/>
      <c r="B581" s="506"/>
    </row>
    <row r="582" spans="1:2" ht="14.25" customHeight="1">
      <c r="A582" s="502"/>
      <c r="B582" s="506"/>
    </row>
    <row r="583" spans="1:2" ht="14.25" customHeight="1">
      <c r="A583" s="502"/>
      <c r="B583" s="506"/>
    </row>
    <row r="584" spans="1:2" ht="14.25" customHeight="1">
      <c r="A584" s="502"/>
      <c r="B584" s="506"/>
    </row>
    <row r="585" spans="1:2" ht="14.25" customHeight="1">
      <c r="A585" s="502"/>
      <c r="B585" s="506"/>
    </row>
    <row r="586" spans="1:2" ht="14.25" customHeight="1">
      <c r="A586" s="502"/>
      <c r="B586" s="506"/>
    </row>
    <row r="587" spans="1:2" ht="14.25" customHeight="1">
      <c r="A587" s="502"/>
      <c r="B587" s="506"/>
    </row>
    <row r="588" spans="1:2" ht="14.25" customHeight="1">
      <c r="A588" s="502"/>
      <c r="B588" s="506"/>
    </row>
    <row r="589" spans="1:2" ht="14.25" customHeight="1">
      <c r="A589" s="502"/>
      <c r="B589" s="506"/>
    </row>
    <row r="590" spans="1:2" ht="14.25" customHeight="1">
      <c r="A590" s="502"/>
      <c r="B590" s="506"/>
    </row>
    <row r="591" spans="1:2" ht="14.25" customHeight="1">
      <c r="A591" s="502"/>
      <c r="B591" s="506"/>
    </row>
    <row r="592" spans="1:2" ht="14.25" customHeight="1">
      <c r="A592" s="502"/>
      <c r="B592" s="506"/>
    </row>
    <row r="593" spans="1:2" ht="14.25" customHeight="1">
      <c r="A593" s="502"/>
      <c r="B593" s="506"/>
    </row>
    <row r="594" spans="1:2" ht="14.25" customHeight="1">
      <c r="A594" s="502"/>
      <c r="B594" s="506"/>
    </row>
    <row r="595" spans="1:2" ht="14.25" customHeight="1">
      <c r="A595" s="502"/>
      <c r="B595" s="506"/>
    </row>
    <row r="596" spans="1:2" ht="14.25" customHeight="1">
      <c r="A596" s="502"/>
      <c r="B596" s="506"/>
    </row>
    <row r="597" spans="1:2" ht="14.25" customHeight="1">
      <c r="A597" s="502"/>
      <c r="B597" s="506"/>
    </row>
    <row r="598" spans="1:2" ht="14.25" customHeight="1">
      <c r="A598" s="502"/>
      <c r="B598" s="506"/>
    </row>
    <row r="599" spans="1:2" ht="14.25" customHeight="1">
      <c r="A599" s="502"/>
      <c r="B599" s="506"/>
    </row>
    <row r="600" spans="1:2" ht="14.25" customHeight="1">
      <c r="A600" s="502"/>
      <c r="B600" s="506"/>
    </row>
    <row r="601" spans="1:2" ht="14.25" customHeight="1">
      <c r="A601" s="502"/>
      <c r="B601" s="506"/>
    </row>
    <row r="602" spans="1:2" ht="14.25" customHeight="1">
      <c r="A602" s="502"/>
      <c r="B602" s="506"/>
    </row>
    <row r="603" spans="1:2" ht="14.25" customHeight="1">
      <c r="A603" s="502"/>
      <c r="B603" s="506"/>
    </row>
    <row r="604" spans="1:2" ht="14.25" customHeight="1">
      <c r="A604" s="502"/>
      <c r="B604" s="506"/>
    </row>
    <row r="605" spans="1:2" ht="14.25" customHeight="1">
      <c r="A605" s="502"/>
      <c r="B605" s="506"/>
    </row>
    <row r="606" spans="1:2" ht="14.25" customHeight="1">
      <c r="A606" s="502"/>
      <c r="B606" s="506"/>
    </row>
    <row r="607" spans="1:2" ht="14.25" customHeight="1">
      <c r="A607" s="502"/>
      <c r="B607" s="506"/>
    </row>
    <row r="608" spans="1:2" ht="14.25" customHeight="1">
      <c r="A608" s="502"/>
      <c r="B608" s="506"/>
    </row>
    <row r="609" spans="1:2" ht="14.25" customHeight="1">
      <c r="A609" s="502"/>
      <c r="B609" s="506"/>
    </row>
    <row r="610" spans="1:2" ht="14.25" customHeight="1">
      <c r="A610" s="502"/>
      <c r="B610" s="506"/>
    </row>
    <row r="611" spans="1:2" ht="14.25" customHeight="1">
      <c r="A611" s="502"/>
      <c r="B611" s="506"/>
    </row>
    <row r="612" spans="1:2" ht="14.25" customHeight="1">
      <c r="A612" s="502"/>
      <c r="B612" s="506"/>
    </row>
    <row r="613" spans="1:2" ht="14.25" customHeight="1">
      <c r="A613" s="502"/>
      <c r="B613" s="506"/>
    </row>
    <row r="614" spans="1:2" ht="14.25" customHeight="1">
      <c r="A614" s="502"/>
      <c r="B614" s="506"/>
    </row>
    <row r="615" spans="1:2" ht="14.25" customHeight="1">
      <c r="A615" s="502"/>
      <c r="B615" s="506"/>
    </row>
    <row r="616" spans="1:2" ht="14.25" customHeight="1">
      <c r="A616" s="502"/>
      <c r="B616" s="506"/>
    </row>
    <row r="617" spans="1:2" ht="14.25" customHeight="1">
      <c r="A617" s="502"/>
      <c r="B617" s="506"/>
    </row>
    <row r="618" spans="1:2" ht="14.25" customHeight="1">
      <c r="A618" s="502"/>
      <c r="B618" s="506"/>
    </row>
    <row r="619" spans="1:2" ht="14.25" customHeight="1">
      <c r="A619" s="502"/>
      <c r="B619" s="506"/>
    </row>
    <row r="620" spans="1:2" ht="14.25" customHeight="1">
      <c r="A620" s="502"/>
      <c r="B620" s="506"/>
    </row>
    <row r="621" spans="1:2" ht="14.25" customHeight="1">
      <c r="A621" s="502"/>
      <c r="B621" s="506"/>
    </row>
    <row r="622" spans="1:2" ht="14.25" customHeight="1">
      <c r="A622" s="502"/>
      <c r="B622" s="506"/>
    </row>
    <row r="623" spans="1:2" ht="14.25" customHeight="1">
      <c r="A623" s="502"/>
      <c r="B623" s="506"/>
    </row>
    <row r="624" spans="1:2" ht="14.25" customHeight="1">
      <c r="A624" s="502"/>
      <c r="B624" s="506"/>
    </row>
    <row r="625" spans="1:2" ht="14.25" customHeight="1">
      <c r="A625" s="502"/>
      <c r="B625" s="506"/>
    </row>
    <row r="626" spans="1:2" ht="14.25" customHeight="1">
      <c r="A626" s="502"/>
      <c r="B626" s="506"/>
    </row>
    <row r="627" spans="1:2" ht="14.25" customHeight="1">
      <c r="A627" s="502"/>
      <c r="B627" s="506"/>
    </row>
    <row r="628" spans="1:2" ht="14.25" customHeight="1">
      <c r="A628" s="502"/>
      <c r="B628" s="506"/>
    </row>
    <row r="629" spans="1:2" ht="14.25" customHeight="1">
      <c r="A629" s="502"/>
      <c r="B629" s="506"/>
    </row>
    <row r="630" spans="1:2" ht="14.25" customHeight="1">
      <c r="A630" s="502"/>
      <c r="B630" s="506"/>
    </row>
    <row r="631" spans="1:2" ht="14.25" customHeight="1">
      <c r="A631" s="502"/>
      <c r="B631" s="506"/>
    </row>
    <row r="632" spans="1:2" ht="14.25" customHeight="1">
      <c r="A632" s="502"/>
      <c r="B632" s="506"/>
    </row>
    <row r="633" spans="1:2" ht="14.25" customHeight="1">
      <c r="A633" s="502"/>
      <c r="B633" s="506"/>
    </row>
    <row r="634" spans="1:2" ht="14.25" customHeight="1">
      <c r="A634" s="502"/>
      <c r="B634" s="506"/>
    </row>
    <row r="635" spans="1:2" ht="14.25" customHeight="1">
      <c r="A635" s="502"/>
      <c r="B635" s="506"/>
    </row>
    <row r="636" spans="1:2" ht="14.25" customHeight="1">
      <c r="A636" s="502"/>
      <c r="B636" s="506"/>
    </row>
    <row r="637" spans="1:2" ht="14.25" customHeight="1">
      <c r="A637" s="502"/>
      <c r="B637" s="506"/>
    </row>
    <row r="638" spans="1:2" ht="14.25" customHeight="1">
      <c r="A638" s="502"/>
      <c r="B638" s="506"/>
    </row>
    <row r="639" spans="1:2" ht="14.25" customHeight="1">
      <c r="A639" s="502"/>
      <c r="B639" s="506"/>
    </row>
    <row r="640" spans="1:2" ht="14.25" customHeight="1">
      <c r="A640" s="502"/>
      <c r="B640" s="506"/>
    </row>
    <row r="641" spans="1:2" ht="14.25" customHeight="1">
      <c r="A641" s="502"/>
      <c r="B641" s="506"/>
    </row>
    <row r="642" spans="1:2" ht="14.25" customHeight="1">
      <c r="A642" s="502"/>
      <c r="B642" s="506"/>
    </row>
    <row r="643" spans="1:2" ht="14.25" customHeight="1">
      <c r="A643" s="502"/>
      <c r="B643" s="506"/>
    </row>
    <row r="644" spans="1:2" ht="14.25" customHeight="1">
      <c r="A644" s="502"/>
      <c r="B644" s="506"/>
    </row>
    <row r="645" spans="1:2" ht="14.25" customHeight="1">
      <c r="A645" s="502"/>
      <c r="B645" s="506"/>
    </row>
    <row r="646" spans="1:2" ht="14.25" customHeight="1">
      <c r="A646" s="502"/>
      <c r="B646" s="506"/>
    </row>
    <row r="647" spans="1:2" ht="14.25" customHeight="1">
      <c r="A647" s="502"/>
      <c r="B647" s="506"/>
    </row>
    <row r="648" spans="1:2" ht="14.25" customHeight="1">
      <c r="A648" s="502"/>
      <c r="B648" s="506"/>
    </row>
    <row r="649" spans="1:2" ht="14.25" customHeight="1">
      <c r="A649" s="502"/>
      <c r="B649" s="506"/>
    </row>
    <row r="650" spans="1:2" ht="14.25" customHeight="1">
      <c r="A650" s="502"/>
      <c r="B650" s="506"/>
    </row>
    <row r="651" spans="1:2" ht="14.25" customHeight="1">
      <c r="A651" s="502"/>
      <c r="B651" s="506"/>
    </row>
    <row r="652" spans="1:2" ht="14.25" customHeight="1">
      <c r="A652" s="502"/>
      <c r="B652" s="506"/>
    </row>
    <row r="653" spans="1:2" ht="14.25" customHeight="1">
      <c r="A653" s="502"/>
      <c r="B653" s="506"/>
    </row>
    <row r="654" spans="1:2" ht="14.25" customHeight="1">
      <c r="A654" s="502"/>
      <c r="B654" s="506"/>
    </row>
    <row r="655" spans="1:2" ht="14.25" customHeight="1">
      <c r="A655" s="502"/>
      <c r="B655" s="506"/>
    </row>
    <row r="656" spans="1:2" ht="14.25" customHeight="1">
      <c r="A656" s="502"/>
      <c r="B656" s="506"/>
    </row>
    <row r="657" spans="1:2" ht="14.25" customHeight="1">
      <c r="A657" s="502"/>
      <c r="B657" s="506"/>
    </row>
    <row r="658" spans="1:2" ht="14.25" customHeight="1">
      <c r="A658" s="502"/>
      <c r="B658" s="506"/>
    </row>
    <row r="659" spans="1:2" ht="14.25" customHeight="1">
      <c r="A659" s="502"/>
      <c r="B659" s="506"/>
    </row>
    <row r="660" spans="1:2" ht="14.25" customHeight="1">
      <c r="A660" s="502"/>
      <c r="B660" s="506"/>
    </row>
    <row r="661" spans="1:2" ht="14.25" customHeight="1">
      <c r="A661" s="502"/>
      <c r="B661" s="506"/>
    </row>
    <row r="662" spans="1:2" ht="14.25" customHeight="1">
      <c r="A662" s="502"/>
      <c r="B662" s="506"/>
    </row>
    <row r="663" spans="1:2" ht="14.25" customHeight="1">
      <c r="A663" s="502"/>
      <c r="B663" s="506"/>
    </row>
    <row r="664" spans="1:2" ht="14.25" customHeight="1">
      <c r="A664" s="502"/>
      <c r="B664" s="506"/>
    </row>
    <row r="665" spans="1:2" ht="14.25" customHeight="1">
      <c r="A665" s="502"/>
      <c r="B665" s="506"/>
    </row>
    <row r="666" spans="1:2" ht="14.25" customHeight="1">
      <c r="A666" s="502"/>
      <c r="B666" s="506"/>
    </row>
    <row r="667" spans="1:2" ht="14.25" customHeight="1">
      <c r="A667" s="502"/>
      <c r="B667" s="506"/>
    </row>
    <row r="668" spans="1:2" ht="14.25" customHeight="1">
      <c r="A668" s="502"/>
      <c r="B668" s="506"/>
    </row>
    <row r="669" spans="1:2" ht="14.25" customHeight="1">
      <c r="A669" s="502"/>
      <c r="B669" s="506"/>
    </row>
    <row r="670" spans="1:2" ht="14.25" customHeight="1">
      <c r="A670" s="502"/>
      <c r="B670" s="506"/>
    </row>
    <row r="671" spans="1:2" ht="14.25" customHeight="1">
      <c r="A671" s="502"/>
      <c r="B671" s="506"/>
    </row>
    <row r="672" spans="1:2" ht="14.25" customHeight="1">
      <c r="A672" s="502"/>
      <c r="B672" s="506"/>
    </row>
    <row r="673" spans="1:2" ht="14.25" customHeight="1">
      <c r="A673" s="502"/>
      <c r="B673" s="506"/>
    </row>
    <row r="674" spans="1:2" ht="14.25" customHeight="1">
      <c r="A674" s="502"/>
      <c r="B674" s="506"/>
    </row>
    <row r="675" spans="1:2" ht="14.25" customHeight="1">
      <c r="A675" s="502"/>
      <c r="B675" s="506"/>
    </row>
    <row r="676" spans="1:2" ht="14.25" customHeight="1">
      <c r="A676" s="502"/>
      <c r="B676" s="506"/>
    </row>
    <row r="677" spans="1:2" ht="14.25" customHeight="1">
      <c r="A677" s="502"/>
      <c r="B677" s="506"/>
    </row>
    <row r="678" spans="1:2" ht="14.25" customHeight="1">
      <c r="A678" s="502"/>
      <c r="B678" s="506"/>
    </row>
    <row r="679" spans="1:2" ht="14.25" customHeight="1">
      <c r="A679" s="502"/>
      <c r="B679" s="506"/>
    </row>
    <row r="680" spans="1:2" ht="14.25" customHeight="1">
      <c r="A680" s="502"/>
      <c r="B680" s="506"/>
    </row>
    <row r="681" spans="1:2" ht="14.25" customHeight="1">
      <c r="A681" s="502"/>
      <c r="B681" s="506"/>
    </row>
    <row r="682" spans="1:2" ht="14.25" customHeight="1">
      <c r="A682" s="502"/>
      <c r="B682" s="506"/>
    </row>
    <row r="683" spans="1:2" ht="14.25" customHeight="1">
      <c r="A683" s="502"/>
      <c r="B683" s="506"/>
    </row>
    <row r="684" spans="1:2" ht="14.25" customHeight="1">
      <c r="A684" s="502"/>
      <c r="B684" s="506"/>
    </row>
    <row r="685" spans="1:2" ht="14.25" customHeight="1">
      <c r="A685" s="502"/>
      <c r="B685" s="506"/>
    </row>
    <row r="686" spans="1:2" ht="14.25" customHeight="1">
      <c r="A686" s="502"/>
      <c r="B686" s="506"/>
    </row>
    <row r="687" spans="1:2" ht="14.25" customHeight="1">
      <c r="A687" s="502"/>
      <c r="B687" s="506"/>
    </row>
    <row r="688" spans="1:2" ht="14.25" customHeight="1">
      <c r="A688" s="502"/>
      <c r="B688" s="506"/>
    </row>
    <row r="689" spans="1:2" ht="14.25" customHeight="1">
      <c r="A689" s="502"/>
      <c r="B689" s="506"/>
    </row>
    <row r="690" spans="1:2" ht="14.25" customHeight="1">
      <c r="A690" s="502"/>
      <c r="B690" s="506"/>
    </row>
    <row r="691" spans="1:2" ht="14.25" customHeight="1">
      <c r="A691" s="502"/>
      <c r="B691" s="506"/>
    </row>
    <row r="692" spans="1:2" ht="14.25" customHeight="1">
      <c r="A692" s="502"/>
      <c r="B692" s="506"/>
    </row>
    <row r="693" spans="1:2" ht="14.25" customHeight="1">
      <c r="A693" s="502"/>
      <c r="B693" s="506"/>
    </row>
    <row r="694" spans="1:2" ht="14.25" customHeight="1">
      <c r="A694" s="502"/>
      <c r="B694" s="506"/>
    </row>
    <row r="695" spans="1:2" ht="14.25" customHeight="1">
      <c r="A695" s="502"/>
      <c r="B695" s="506"/>
    </row>
    <row r="696" spans="1:2" ht="14.25" customHeight="1">
      <c r="A696" s="502"/>
      <c r="B696" s="506"/>
    </row>
    <row r="697" spans="1:2" ht="14.25" customHeight="1">
      <c r="A697" s="502"/>
      <c r="B697" s="506"/>
    </row>
    <row r="698" spans="1:2" ht="14.25" customHeight="1">
      <c r="A698" s="502"/>
      <c r="B698" s="506"/>
    </row>
    <row r="699" spans="1:2" ht="14.25" customHeight="1">
      <c r="A699" s="502"/>
      <c r="B699" s="506"/>
    </row>
    <row r="700" spans="1:2" ht="14.25" customHeight="1">
      <c r="A700" s="502"/>
      <c r="B700" s="506"/>
    </row>
    <row r="701" spans="1:2" ht="14.25" customHeight="1">
      <c r="A701" s="502"/>
      <c r="B701" s="506"/>
    </row>
    <row r="702" spans="1:2" ht="14.25" customHeight="1">
      <c r="A702" s="502"/>
      <c r="B702" s="506"/>
    </row>
    <row r="703" spans="1:2" ht="14.25" customHeight="1">
      <c r="A703" s="502"/>
      <c r="B703" s="506"/>
    </row>
    <row r="704" spans="1:2" ht="14.25" customHeight="1">
      <c r="A704" s="502"/>
      <c r="B704" s="506"/>
    </row>
    <row r="705" spans="1:2" ht="14.25" customHeight="1">
      <c r="A705" s="502"/>
      <c r="B705" s="506"/>
    </row>
    <row r="706" spans="1:2" ht="14.25" customHeight="1">
      <c r="A706" s="502"/>
      <c r="B706" s="506"/>
    </row>
    <row r="707" spans="1:2" ht="14.25" customHeight="1">
      <c r="A707" s="502"/>
      <c r="B707" s="506"/>
    </row>
    <row r="708" spans="1:2" ht="14.25" customHeight="1">
      <c r="A708" s="502"/>
      <c r="B708" s="506"/>
    </row>
    <row r="709" spans="1:2" ht="14.25" customHeight="1">
      <c r="A709" s="502"/>
      <c r="B709" s="506"/>
    </row>
    <row r="710" spans="1:2" ht="14.25" customHeight="1">
      <c r="A710" s="502"/>
      <c r="B710" s="506"/>
    </row>
    <row r="711" spans="1:2" ht="14.25" customHeight="1">
      <c r="A711" s="502"/>
      <c r="B711" s="506"/>
    </row>
    <row r="712" spans="1:2" ht="14.25" customHeight="1">
      <c r="A712" s="502"/>
      <c r="B712" s="506"/>
    </row>
    <row r="713" spans="1:2" ht="14.25" customHeight="1">
      <c r="A713" s="502"/>
      <c r="B713" s="506"/>
    </row>
    <row r="714" spans="1:2" ht="14.25" customHeight="1">
      <c r="A714" s="502"/>
      <c r="B714" s="506"/>
    </row>
    <row r="715" spans="1:2" ht="14.25" customHeight="1">
      <c r="A715" s="502"/>
      <c r="B715" s="506"/>
    </row>
    <row r="716" spans="1:2" ht="14.25" customHeight="1">
      <c r="A716" s="502"/>
      <c r="B716" s="506"/>
    </row>
    <row r="717" spans="1:2" ht="14.25" customHeight="1">
      <c r="A717" s="502"/>
      <c r="B717" s="506"/>
    </row>
    <row r="718" spans="1:2" ht="14.25" customHeight="1">
      <c r="A718" s="502"/>
      <c r="B718" s="506"/>
    </row>
    <row r="719" spans="1:2" ht="14.25" customHeight="1">
      <c r="A719" s="502"/>
      <c r="B719" s="506"/>
    </row>
    <row r="720" spans="1:2" ht="14.25" customHeight="1">
      <c r="A720" s="502"/>
      <c r="B720" s="506"/>
    </row>
    <row r="721" spans="1:2" ht="14.25" customHeight="1">
      <c r="A721" s="502"/>
      <c r="B721" s="506"/>
    </row>
    <row r="722" spans="1:2" ht="14.25" customHeight="1">
      <c r="A722" s="502"/>
      <c r="B722" s="506"/>
    </row>
    <row r="723" spans="1:2" ht="14.25" customHeight="1">
      <c r="A723" s="502"/>
      <c r="B723" s="506"/>
    </row>
    <row r="724" spans="1:2" ht="14.25" customHeight="1">
      <c r="A724" s="502"/>
      <c r="B724" s="506"/>
    </row>
    <row r="725" spans="1:2" ht="14.25" customHeight="1">
      <c r="A725" s="502"/>
      <c r="B725" s="506"/>
    </row>
    <row r="726" spans="1:2" ht="14.25" customHeight="1">
      <c r="A726" s="502"/>
      <c r="B726" s="506"/>
    </row>
    <row r="727" spans="1:2" ht="14.25" customHeight="1">
      <c r="A727" s="502"/>
      <c r="B727" s="506"/>
    </row>
    <row r="728" spans="1:2" ht="14.25" customHeight="1">
      <c r="A728" s="502"/>
      <c r="B728" s="506"/>
    </row>
    <row r="729" spans="1:2" ht="14.25" customHeight="1">
      <c r="A729" s="502"/>
      <c r="B729" s="506"/>
    </row>
    <row r="730" spans="1:2" ht="14.25" customHeight="1">
      <c r="A730" s="502"/>
      <c r="B730" s="506"/>
    </row>
    <row r="731" spans="1:2" ht="14.25" customHeight="1">
      <c r="A731" s="502"/>
      <c r="B731" s="506"/>
    </row>
    <row r="732" spans="1:2" ht="14.25" customHeight="1">
      <c r="A732" s="502"/>
      <c r="B732" s="506"/>
    </row>
    <row r="733" spans="1:2" ht="14.25" customHeight="1">
      <c r="A733" s="502"/>
      <c r="B733" s="506"/>
    </row>
    <row r="734" spans="1:2" ht="14.25" customHeight="1">
      <c r="A734" s="502"/>
      <c r="B734" s="506"/>
    </row>
    <row r="735" spans="1:2" ht="14.25" customHeight="1">
      <c r="A735" s="502"/>
      <c r="B735" s="506"/>
    </row>
    <row r="736" spans="1:2" ht="14.25" customHeight="1">
      <c r="A736" s="502"/>
      <c r="B736" s="506"/>
    </row>
    <row r="737" spans="1:2" ht="14.25" customHeight="1">
      <c r="A737" s="502"/>
      <c r="B737" s="506"/>
    </row>
    <row r="738" spans="1:2" ht="14.25" customHeight="1">
      <c r="A738" s="502"/>
      <c r="B738" s="506"/>
    </row>
    <row r="739" spans="1:2" ht="14.25" customHeight="1">
      <c r="A739" s="502"/>
      <c r="B739" s="506"/>
    </row>
    <row r="740" spans="1:2" ht="14.25" customHeight="1">
      <c r="A740" s="502"/>
      <c r="B740" s="506"/>
    </row>
    <row r="741" spans="1:2" ht="14.25" customHeight="1">
      <c r="A741" s="502"/>
      <c r="B741" s="506"/>
    </row>
    <row r="742" spans="1:2" ht="14.25" customHeight="1">
      <c r="A742" s="502"/>
      <c r="B742" s="506"/>
    </row>
    <row r="743" spans="1:2" ht="14.25" customHeight="1">
      <c r="A743" s="502"/>
      <c r="B743" s="506"/>
    </row>
    <row r="744" spans="1:2" ht="14.25" customHeight="1">
      <c r="A744" s="502"/>
      <c r="B744" s="506"/>
    </row>
    <row r="745" spans="1:2" ht="14.25" customHeight="1">
      <c r="A745" s="502"/>
      <c r="B745" s="506"/>
    </row>
    <row r="746" spans="1:2" ht="14.25" customHeight="1">
      <c r="A746" s="502"/>
      <c r="B746" s="506"/>
    </row>
    <row r="747" spans="1:2" ht="14.25" customHeight="1">
      <c r="A747" s="502"/>
      <c r="B747" s="506"/>
    </row>
    <row r="748" spans="1:2" ht="14.25" customHeight="1">
      <c r="A748" s="502"/>
      <c r="B748" s="506"/>
    </row>
    <row r="749" spans="1:2" ht="14.25" customHeight="1">
      <c r="A749" s="502"/>
      <c r="B749" s="506"/>
    </row>
    <row r="750" spans="1:2" ht="14.25" customHeight="1">
      <c r="A750" s="502"/>
      <c r="B750" s="506"/>
    </row>
    <row r="751" spans="1:2" ht="14.25" customHeight="1">
      <c r="A751" s="502"/>
      <c r="B751" s="506"/>
    </row>
    <row r="752" spans="1:2" ht="14.25" customHeight="1">
      <c r="A752" s="502"/>
      <c r="B752" s="506"/>
    </row>
    <row r="753" spans="1:2" ht="14.25" customHeight="1">
      <c r="A753" s="502"/>
      <c r="B753" s="506"/>
    </row>
    <row r="754" spans="1:2" ht="14.25" customHeight="1">
      <c r="A754" s="502"/>
      <c r="B754" s="506"/>
    </row>
    <row r="755" spans="1:2" ht="14.25" customHeight="1">
      <c r="A755" s="502"/>
      <c r="B755" s="506"/>
    </row>
    <row r="756" spans="1:2" ht="14.25" customHeight="1">
      <c r="A756" s="502"/>
      <c r="B756" s="506"/>
    </row>
    <row r="757" spans="1:2" ht="14.25" customHeight="1">
      <c r="A757" s="502"/>
      <c r="B757" s="506"/>
    </row>
    <row r="758" spans="1:2" ht="14.25" customHeight="1">
      <c r="A758" s="502"/>
      <c r="B758" s="506"/>
    </row>
    <row r="759" spans="1:2" ht="14.25" customHeight="1">
      <c r="A759" s="502"/>
      <c r="B759" s="506"/>
    </row>
    <row r="760" spans="1:2" ht="14.25" customHeight="1">
      <c r="A760" s="502"/>
      <c r="B760" s="506"/>
    </row>
    <row r="761" spans="1:2" ht="14.25" customHeight="1">
      <c r="A761" s="502"/>
      <c r="B761" s="506"/>
    </row>
    <row r="762" spans="1:2" ht="14.25" customHeight="1">
      <c r="A762" s="502"/>
      <c r="B762" s="506"/>
    </row>
    <row r="763" spans="1:2" ht="14.25" customHeight="1">
      <c r="A763" s="502"/>
      <c r="B763" s="506"/>
    </row>
    <row r="764" spans="1:2" ht="14.25" customHeight="1">
      <c r="A764" s="502"/>
      <c r="B764" s="506"/>
    </row>
    <row r="765" spans="1:2" ht="14.25" customHeight="1">
      <c r="A765" s="502"/>
      <c r="B765" s="506"/>
    </row>
    <row r="766" spans="1:2" ht="14.25" customHeight="1">
      <c r="A766" s="502"/>
      <c r="B766" s="506"/>
    </row>
    <row r="767" spans="1:2" ht="14.25" customHeight="1">
      <c r="A767" s="502"/>
      <c r="B767" s="506"/>
    </row>
    <row r="768" spans="1:2" ht="14.25" customHeight="1">
      <c r="A768" s="502"/>
      <c r="B768" s="506"/>
    </row>
    <row r="769" spans="1:2" ht="14.25" customHeight="1">
      <c r="A769" s="502"/>
      <c r="B769" s="506"/>
    </row>
    <row r="770" spans="1:2" ht="14.25" customHeight="1">
      <c r="A770" s="502"/>
      <c r="B770" s="506"/>
    </row>
    <row r="771" spans="1:2" ht="14.25" customHeight="1">
      <c r="A771" s="502"/>
      <c r="B771" s="506"/>
    </row>
    <row r="772" spans="1:2" ht="14.25" customHeight="1">
      <c r="A772" s="502"/>
      <c r="B772" s="506"/>
    </row>
    <row r="773" spans="1:2" ht="14.25" customHeight="1">
      <c r="A773" s="502"/>
      <c r="B773" s="506"/>
    </row>
    <row r="774" spans="1:2" ht="14.25" customHeight="1">
      <c r="A774" s="502"/>
      <c r="B774" s="506"/>
    </row>
    <row r="775" spans="1:2" ht="14.25" customHeight="1">
      <c r="A775" s="502"/>
      <c r="B775" s="506"/>
    </row>
    <row r="776" spans="1:2" ht="14.25" customHeight="1">
      <c r="A776" s="502"/>
      <c r="B776" s="506"/>
    </row>
    <row r="777" spans="1:2" ht="14.25" customHeight="1">
      <c r="A777" s="502"/>
      <c r="B777" s="506"/>
    </row>
    <row r="778" spans="1:2" ht="14.25" customHeight="1">
      <c r="A778" s="502"/>
      <c r="B778" s="506"/>
    </row>
    <row r="779" spans="1:2" ht="14.25" customHeight="1">
      <c r="A779" s="502"/>
      <c r="B779" s="506"/>
    </row>
    <row r="780" spans="1:2" ht="14.25" customHeight="1">
      <c r="A780" s="502"/>
      <c r="B780" s="506"/>
    </row>
    <row r="781" spans="1:2" ht="14.25" customHeight="1">
      <c r="A781" s="502"/>
      <c r="B781" s="506"/>
    </row>
    <row r="782" spans="1:2" ht="14.25" customHeight="1">
      <c r="A782" s="502"/>
      <c r="B782" s="506"/>
    </row>
    <row r="783" spans="1:2" ht="14.25" customHeight="1">
      <c r="A783" s="502"/>
      <c r="B783" s="506"/>
    </row>
    <row r="784" spans="1:2" ht="14.25" customHeight="1">
      <c r="A784" s="502"/>
      <c r="B784" s="506"/>
    </row>
    <row r="785" spans="1:2" ht="14.25" customHeight="1">
      <c r="A785" s="502"/>
      <c r="B785" s="506"/>
    </row>
    <row r="786" spans="1:2" ht="14.25" customHeight="1">
      <c r="A786" s="502"/>
      <c r="B786" s="506"/>
    </row>
    <row r="787" spans="1:2" ht="14.25" customHeight="1">
      <c r="A787" s="502"/>
      <c r="B787" s="506"/>
    </row>
    <row r="788" spans="1:2" ht="14.25" customHeight="1">
      <c r="A788" s="502"/>
      <c r="B788" s="506"/>
    </row>
    <row r="789" spans="1:2" ht="14.25" customHeight="1">
      <c r="A789" s="502"/>
      <c r="B789" s="506"/>
    </row>
    <row r="790" spans="1:2" ht="14.25" customHeight="1">
      <c r="A790" s="502"/>
      <c r="B790" s="506"/>
    </row>
    <row r="791" spans="1:2" ht="14.25" customHeight="1">
      <c r="A791" s="502"/>
      <c r="B791" s="506"/>
    </row>
    <row r="792" spans="1:2" ht="14.25" customHeight="1">
      <c r="A792" s="502"/>
      <c r="B792" s="506"/>
    </row>
    <row r="793" spans="1:2" ht="14.25" customHeight="1">
      <c r="A793" s="502"/>
      <c r="B793" s="506"/>
    </row>
    <row r="794" spans="1:2" ht="14.25" customHeight="1">
      <c r="A794" s="502"/>
      <c r="B794" s="506"/>
    </row>
    <row r="795" spans="1:2" ht="14.25" customHeight="1">
      <c r="A795" s="502"/>
      <c r="B795" s="506"/>
    </row>
    <row r="796" spans="1:2" ht="14.25" customHeight="1">
      <c r="A796" s="502"/>
      <c r="B796" s="506"/>
    </row>
    <row r="797" spans="1:2" ht="14.25" customHeight="1">
      <c r="A797" s="502"/>
      <c r="B797" s="506"/>
    </row>
    <row r="798" spans="1:2" ht="14.25" customHeight="1">
      <c r="A798" s="502"/>
      <c r="B798" s="506"/>
    </row>
    <row r="799" spans="1:2" ht="14.25" customHeight="1">
      <c r="A799" s="502"/>
      <c r="B799" s="506"/>
    </row>
    <row r="800" spans="1:2" ht="14.25" customHeight="1">
      <c r="A800" s="502"/>
      <c r="B800" s="506"/>
    </row>
    <row r="801" spans="1:2" ht="14.25" customHeight="1">
      <c r="A801" s="502"/>
      <c r="B801" s="506"/>
    </row>
    <row r="802" spans="1:2" ht="14.25" customHeight="1">
      <c r="A802" s="502"/>
      <c r="B802" s="506"/>
    </row>
    <row r="803" spans="1:2" ht="14.25" customHeight="1">
      <c r="A803" s="502"/>
      <c r="B803" s="506"/>
    </row>
    <row r="804" spans="1:2" ht="14.25" customHeight="1">
      <c r="A804" s="502"/>
      <c r="B804" s="506"/>
    </row>
    <row r="805" spans="1:2" ht="14.25" customHeight="1">
      <c r="A805" s="502"/>
      <c r="B805" s="506"/>
    </row>
    <row r="806" spans="1:2" ht="14.25" customHeight="1">
      <c r="A806" s="502"/>
      <c r="B806" s="506"/>
    </row>
    <row r="807" spans="1:2" ht="14.25" customHeight="1">
      <c r="A807" s="502"/>
      <c r="B807" s="506"/>
    </row>
    <row r="808" spans="1:2" ht="14.25" customHeight="1">
      <c r="A808" s="502"/>
      <c r="B808" s="506"/>
    </row>
    <row r="809" spans="1:2" ht="14.25" customHeight="1">
      <c r="A809" s="502"/>
      <c r="B809" s="506"/>
    </row>
    <row r="810" spans="1:2" ht="14.25" customHeight="1">
      <c r="A810" s="502"/>
      <c r="B810" s="506"/>
    </row>
    <row r="811" spans="1:2" ht="14.25" customHeight="1">
      <c r="A811" s="502"/>
      <c r="B811" s="506"/>
    </row>
    <row r="812" spans="1:2" ht="14.25" customHeight="1">
      <c r="A812" s="502"/>
      <c r="B812" s="506"/>
    </row>
    <row r="813" spans="1:2" ht="14.25" customHeight="1">
      <c r="A813" s="502"/>
      <c r="B813" s="506"/>
    </row>
    <row r="814" spans="1:2" ht="14.25" customHeight="1">
      <c r="A814" s="502"/>
      <c r="B814" s="506"/>
    </row>
    <row r="815" spans="1:2" ht="14.25" customHeight="1">
      <c r="A815" s="502"/>
      <c r="B815" s="506"/>
    </row>
    <row r="816" spans="1:2" ht="14.25" customHeight="1">
      <c r="A816" s="502"/>
      <c r="B816" s="506"/>
    </row>
    <row r="817" spans="1:2" ht="14.25" customHeight="1">
      <c r="A817" s="502"/>
      <c r="B817" s="506"/>
    </row>
    <row r="818" spans="1:2" ht="14.25" customHeight="1">
      <c r="A818" s="502"/>
      <c r="B818" s="506"/>
    </row>
    <row r="819" spans="1:2" ht="14.25" customHeight="1">
      <c r="A819" s="502"/>
      <c r="B819" s="506"/>
    </row>
    <row r="820" spans="1:2" ht="14.25" customHeight="1">
      <c r="A820" s="502"/>
      <c r="B820" s="506"/>
    </row>
    <row r="821" spans="1:2" ht="14.25" customHeight="1">
      <c r="A821" s="502"/>
      <c r="B821" s="506"/>
    </row>
    <row r="822" spans="1:2" ht="14.25" customHeight="1">
      <c r="A822" s="502"/>
      <c r="B822" s="506"/>
    </row>
    <row r="823" spans="1:2" ht="14.25" customHeight="1">
      <c r="A823" s="502"/>
      <c r="B823" s="506"/>
    </row>
    <row r="824" spans="1:2" ht="14.25" customHeight="1">
      <c r="A824" s="502"/>
      <c r="B824" s="506"/>
    </row>
    <row r="825" spans="1:2" ht="14.25" customHeight="1">
      <c r="A825" s="502"/>
      <c r="B825" s="506"/>
    </row>
    <row r="826" spans="1:2" ht="14.25" customHeight="1">
      <c r="A826" s="502"/>
      <c r="B826" s="506"/>
    </row>
    <row r="827" spans="1:2" ht="14.25" customHeight="1">
      <c r="A827" s="502"/>
      <c r="B827" s="506"/>
    </row>
    <row r="828" spans="1:2" ht="14.25" customHeight="1">
      <c r="A828" s="502"/>
      <c r="B828" s="506"/>
    </row>
    <row r="829" spans="1:2" ht="14.25" customHeight="1">
      <c r="A829" s="502"/>
      <c r="B829" s="506"/>
    </row>
    <row r="830" spans="1:2" ht="14.25" customHeight="1">
      <c r="A830" s="502"/>
      <c r="B830" s="506"/>
    </row>
    <row r="831" spans="1:2" ht="14.25" customHeight="1">
      <c r="A831" s="502"/>
      <c r="B831" s="506"/>
    </row>
    <row r="832" spans="1:2" ht="14.25" customHeight="1">
      <c r="A832" s="502"/>
      <c r="B832" s="506"/>
    </row>
    <row r="833" spans="1:2" ht="14.25" customHeight="1">
      <c r="A833" s="502"/>
      <c r="B833" s="506"/>
    </row>
    <row r="834" spans="1:2" ht="14.25" customHeight="1">
      <c r="A834" s="502"/>
      <c r="B834" s="506"/>
    </row>
    <row r="835" spans="1:2" ht="14.25" customHeight="1">
      <c r="A835" s="502"/>
      <c r="B835" s="506"/>
    </row>
    <row r="836" spans="1:2" ht="14.25" customHeight="1">
      <c r="A836" s="502"/>
      <c r="B836" s="506"/>
    </row>
    <row r="837" spans="1:2" ht="14.25" customHeight="1">
      <c r="A837" s="502"/>
      <c r="B837" s="506"/>
    </row>
    <row r="838" spans="1:2" ht="14.25" customHeight="1">
      <c r="A838" s="502"/>
      <c r="B838" s="506"/>
    </row>
    <row r="839" spans="1:2" ht="14.25" customHeight="1">
      <c r="A839" s="502"/>
      <c r="B839" s="506"/>
    </row>
    <row r="840" spans="1:2" ht="14.25" customHeight="1">
      <c r="A840" s="502"/>
      <c r="B840" s="506"/>
    </row>
    <row r="841" spans="1:2" ht="14.25" customHeight="1">
      <c r="A841" s="502"/>
      <c r="B841" s="506"/>
    </row>
    <row r="842" spans="1:2" ht="14.25" customHeight="1">
      <c r="A842" s="502"/>
      <c r="B842" s="506"/>
    </row>
    <row r="843" spans="1:2" ht="14.25" customHeight="1">
      <c r="A843" s="502"/>
      <c r="B843" s="506"/>
    </row>
    <row r="844" spans="1:2" ht="14.25" customHeight="1">
      <c r="A844" s="502"/>
      <c r="B844" s="506"/>
    </row>
    <row r="845" spans="1:2" ht="14.25" customHeight="1">
      <c r="A845" s="502"/>
      <c r="B845" s="506"/>
    </row>
    <row r="846" spans="1:2" ht="14.25" customHeight="1">
      <c r="A846" s="502"/>
      <c r="B846" s="506"/>
    </row>
    <row r="847" spans="1:2" ht="14.25" customHeight="1">
      <c r="A847" s="502"/>
      <c r="B847" s="506"/>
    </row>
    <row r="848" spans="1:2" ht="14.25" customHeight="1">
      <c r="A848" s="502"/>
      <c r="B848" s="506"/>
    </row>
    <row r="849" spans="1:2" ht="14.25" customHeight="1">
      <c r="A849" s="502"/>
      <c r="B849" s="506"/>
    </row>
    <row r="850" spans="1:2" ht="14.25" customHeight="1">
      <c r="A850" s="502"/>
      <c r="B850" s="506"/>
    </row>
    <row r="851" spans="1:2" ht="14.25" customHeight="1">
      <c r="A851" s="502"/>
      <c r="B851" s="506"/>
    </row>
    <row r="852" spans="1:2" ht="14.25" customHeight="1">
      <c r="A852" s="502"/>
      <c r="B852" s="506"/>
    </row>
    <row r="853" spans="1:2" ht="14.25" customHeight="1">
      <c r="A853" s="502"/>
      <c r="B853" s="506"/>
    </row>
    <row r="854" spans="1:2" ht="14.25" customHeight="1">
      <c r="A854" s="502"/>
      <c r="B854" s="506"/>
    </row>
    <row r="855" spans="1:2" ht="14.25" customHeight="1">
      <c r="A855" s="502"/>
      <c r="B855" s="506"/>
    </row>
    <row r="856" spans="1:2" ht="14.25" customHeight="1">
      <c r="A856" s="502"/>
      <c r="B856" s="506"/>
    </row>
    <row r="857" spans="1:2" ht="14.25" customHeight="1">
      <c r="A857" s="502"/>
      <c r="B857" s="506"/>
    </row>
    <row r="858" spans="1:2" ht="14.25" customHeight="1">
      <c r="A858" s="502"/>
      <c r="B858" s="506"/>
    </row>
    <row r="859" spans="1:2" ht="14.25" customHeight="1">
      <c r="A859" s="502"/>
      <c r="B859" s="506"/>
    </row>
    <row r="860" spans="1:2" ht="14.25" customHeight="1">
      <c r="A860" s="502"/>
      <c r="B860" s="506"/>
    </row>
    <row r="861" spans="1:2" ht="14.25" customHeight="1">
      <c r="A861" s="502"/>
      <c r="B861" s="506"/>
    </row>
    <row r="862" spans="1:2" ht="14.25" customHeight="1">
      <c r="A862" s="502"/>
      <c r="B862" s="506"/>
    </row>
    <row r="863" spans="1:2" ht="14.25" customHeight="1">
      <c r="A863" s="502"/>
      <c r="B863" s="506"/>
    </row>
    <row r="864" spans="1:2" ht="14.25" customHeight="1">
      <c r="A864" s="502"/>
      <c r="B864" s="506"/>
    </row>
    <row r="865" spans="1:2" ht="14.25" customHeight="1">
      <c r="A865" s="502"/>
      <c r="B865" s="506"/>
    </row>
    <row r="866" spans="1:2" ht="14.25" customHeight="1">
      <c r="A866" s="502"/>
      <c r="B866" s="506"/>
    </row>
    <row r="867" spans="1:2" ht="14.25" customHeight="1">
      <c r="A867" s="502"/>
      <c r="B867" s="506"/>
    </row>
    <row r="868" spans="1:2" ht="14.25" customHeight="1">
      <c r="A868" s="502"/>
      <c r="B868" s="506"/>
    </row>
    <row r="869" spans="1:2" ht="14.25" customHeight="1">
      <c r="A869" s="502"/>
      <c r="B869" s="506"/>
    </row>
    <row r="870" spans="1:2" ht="14.25" customHeight="1">
      <c r="A870" s="502"/>
      <c r="B870" s="506"/>
    </row>
    <row r="871" spans="1:2" ht="14.25" customHeight="1">
      <c r="A871" s="502"/>
      <c r="B871" s="506"/>
    </row>
    <row r="872" spans="1:2" ht="14.25" customHeight="1">
      <c r="A872" s="502"/>
      <c r="B872" s="506"/>
    </row>
    <row r="873" spans="1:2" ht="14.25" customHeight="1">
      <c r="A873" s="502"/>
      <c r="B873" s="506"/>
    </row>
    <row r="874" spans="1:2" ht="14.25" customHeight="1">
      <c r="A874" s="502"/>
      <c r="B874" s="506"/>
    </row>
    <row r="875" spans="1:2" ht="14.25" customHeight="1">
      <c r="A875" s="502"/>
      <c r="B875" s="506"/>
    </row>
    <row r="876" spans="1:2" ht="14.25" customHeight="1">
      <c r="A876" s="502"/>
      <c r="B876" s="506"/>
    </row>
    <row r="877" spans="1:2" ht="14.25" customHeight="1">
      <c r="A877" s="502"/>
      <c r="B877" s="506"/>
    </row>
    <row r="878" spans="1:2" ht="14.25" customHeight="1">
      <c r="A878" s="502"/>
      <c r="B878" s="506"/>
    </row>
    <row r="879" spans="1:2" ht="14.25" customHeight="1">
      <c r="A879" s="502"/>
      <c r="B879" s="506"/>
    </row>
    <row r="880" spans="1:2" ht="14.25" customHeight="1">
      <c r="A880" s="502"/>
      <c r="B880" s="506"/>
    </row>
    <row r="881" spans="1:2" ht="14.25" customHeight="1">
      <c r="A881" s="502"/>
      <c r="B881" s="506"/>
    </row>
    <row r="882" spans="1:2" ht="14.25" customHeight="1">
      <c r="A882" s="502"/>
      <c r="B882" s="506"/>
    </row>
    <row r="883" spans="1:2" ht="14.25" customHeight="1">
      <c r="A883" s="502"/>
      <c r="B883" s="506"/>
    </row>
    <row r="884" spans="1:2" ht="14.25" customHeight="1">
      <c r="A884" s="502"/>
      <c r="B884" s="506"/>
    </row>
    <row r="885" spans="1:2" ht="14.25" customHeight="1">
      <c r="A885" s="502"/>
      <c r="B885" s="506"/>
    </row>
    <row r="886" spans="1:2" ht="14.25" customHeight="1">
      <c r="A886" s="502"/>
      <c r="B886" s="506"/>
    </row>
    <row r="887" spans="1:2" ht="14.25" customHeight="1">
      <c r="A887" s="502"/>
      <c r="B887" s="506"/>
    </row>
    <row r="888" spans="1:2" ht="14.25" customHeight="1">
      <c r="A888" s="502"/>
      <c r="B888" s="506"/>
    </row>
    <row r="889" spans="1:2" ht="14.25" customHeight="1">
      <c r="A889" s="502"/>
      <c r="B889" s="506"/>
    </row>
    <row r="890" spans="1:2" ht="14.25" customHeight="1">
      <c r="A890" s="502"/>
      <c r="B890" s="506"/>
    </row>
    <row r="891" spans="1:2" ht="14.25" customHeight="1">
      <c r="A891" s="502"/>
      <c r="B891" s="506"/>
    </row>
    <row r="892" spans="1:2" ht="14.25" customHeight="1">
      <c r="A892" s="502"/>
      <c r="B892" s="506"/>
    </row>
    <row r="893" spans="1:2" ht="14.25" customHeight="1">
      <c r="A893" s="502"/>
      <c r="B893" s="506"/>
    </row>
    <row r="894" spans="1:2" ht="14.25" customHeight="1">
      <c r="A894" s="502"/>
      <c r="B894" s="506"/>
    </row>
    <row r="895" spans="1:2" ht="14.25" customHeight="1">
      <c r="A895" s="502"/>
      <c r="B895" s="506"/>
    </row>
    <row r="896" spans="1:2" ht="14.25" customHeight="1">
      <c r="A896" s="502"/>
      <c r="B896" s="506"/>
    </row>
    <row r="897" spans="1:2" ht="14.25" customHeight="1">
      <c r="A897" s="502"/>
      <c r="B897" s="506"/>
    </row>
    <row r="898" spans="1:2" ht="14.25" customHeight="1">
      <c r="A898" s="502"/>
      <c r="B898" s="506"/>
    </row>
    <row r="899" spans="1:2" ht="14.25" customHeight="1">
      <c r="A899" s="502"/>
      <c r="B899" s="506"/>
    </row>
    <row r="900" spans="1:2" ht="14.25" customHeight="1">
      <c r="A900" s="502"/>
      <c r="B900" s="506"/>
    </row>
    <row r="901" spans="1:2" ht="14.25" customHeight="1">
      <c r="A901" s="502"/>
      <c r="B901" s="506"/>
    </row>
    <row r="902" spans="1:2" ht="14.25" customHeight="1">
      <c r="A902" s="502"/>
      <c r="B902" s="506"/>
    </row>
    <row r="903" spans="1:2" ht="14.25" customHeight="1">
      <c r="A903" s="502"/>
      <c r="B903" s="506"/>
    </row>
    <row r="904" spans="1:2" ht="14.25" customHeight="1">
      <c r="A904" s="502"/>
      <c r="B904" s="506"/>
    </row>
    <row r="905" spans="1:2" ht="14.25" customHeight="1">
      <c r="A905" s="502"/>
      <c r="B905" s="506"/>
    </row>
    <row r="906" spans="1:2" ht="14.25" customHeight="1">
      <c r="A906" s="502"/>
      <c r="B906" s="506"/>
    </row>
    <row r="907" spans="1:2" ht="14.25" customHeight="1">
      <c r="A907" s="502"/>
      <c r="B907" s="506"/>
    </row>
    <row r="908" spans="1:2" ht="14.25" customHeight="1">
      <c r="A908" s="502"/>
      <c r="B908" s="506"/>
    </row>
    <row r="909" spans="1:2" ht="14.25" customHeight="1">
      <c r="A909" s="502"/>
      <c r="B909" s="506"/>
    </row>
    <row r="910" spans="1:2" ht="14.25" customHeight="1">
      <c r="A910" s="502"/>
      <c r="B910" s="506"/>
    </row>
    <row r="911" spans="1:2" ht="14.25" customHeight="1">
      <c r="A911" s="502"/>
      <c r="B911" s="506"/>
    </row>
    <row r="912" spans="1:2" ht="14.25" customHeight="1">
      <c r="A912" s="502"/>
      <c r="B912" s="506"/>
    </row>
    <row r="913" spans="1:2" ht="14.25" customHeight="1">
      <c r="A913" s="502"/>
      <c r="B913" s="506"/>
    </row>
    <row r="914" spans="1:2" ht="14.25" customHeight="1">
      <c r="A914" s="502"/>
      <c r="B914" s="506"/>
    </row>
    <row r="915" spans="1:2" ht="14.25" customHeight="1">
      <c r="A915" s="502"/>
      <c r="B915" s="506"/>
    </row>
    <row r="916" spans="1:2" ht="14.25" customHeight="1">
      <c r="A916" s="502"/>
      <c r="B916" s="506"/>
    </row>
    <row r="917" spans="1:2" ht="14.25" customHeight="1">
      <c r="A917" s="502"/>
      <c r="B917" s="506"/>
    </row>
    <row r="918" spans="1:2" ht="14.25" customHeight="1">
      <c r="A918" s="502"/>
      <c r="B918" s="506"/>
    </row>
    <row r="919" spans="1:2" ht="14.25" customHeight="1">
      <c r="A919" s="502"/>
      <c r="B919" s="506"/>
    </row>
    <row r="920" spans="1:2" ht="14.25" customHeight="1">
      <c r="A920" s="502"/>
      <c r="B920" s="506"/>
    </row>
    <row r="921" spans="1:2" ht="14.25" customHeight="1">
      <c r="A921" s="502"/>
      <c r="B921" s="506"/>
    </row>
    <row r="922" spans="1:2" ht="14.25" customHeight="1">
      <c r="A922" s="502"/>
      <c r="B922" s="506"/>
    </row>
    <row r="923" spans="1:2" ht="14.25" customHeight="1">
      <c r="A923" s="502"/>
      <c r="B923" s="506"/>
    </row>
    <row r="924" spans="1:2" ht="14.25" customHeight="1">
      <c r="A924" s="502"/>
      <c r="B924" s="506"/>
    </row>
    <row r="925" spans="1:2" ht="14.25" customHeight="1">
      <c r="A925" s="502"/>
      <c r="B925" s="506"/>
    </row>
    <row r="926" spans="1:2" ht="14.25" customHeight="1">
      <c r="A926" s="502"/>
      <c r="B926" s="506"/>
    </row>
    <row r="927" spans="1:2" ht="14.25" customHeight="1">
      <c r="A927" s="502"/>
      <c r="B927" s="506"/>
    </row>
    <row r="928" spans="1:2" ht="14.25" customHeight="1">
      <c r="A928" s="502"/>
      <c r="B928" s="506"/>
    </row>
    <row r="929" spans="1:2" ht="14.25" customHeight="1">
      <c r="A929" s="502"/>
      <c r="B929" s="506"/>
    </row>
    <row r="930" spans="1:2" ht="14.25" customHeight="1">
      <c r="A930" s="502"/>
      <c r="B930" s="506"/>
    </row>
    <row r="931" spans="1:2" ht="14.25" customHeight="1">
      <c r="A931" s="502"/>
      <c r="B931" s="506"/>
    </row>
    <row r="932" spans="1:2" ht="14.25" customHeight="1">
      <c r="A932" s="502"/>
      <c r="B932" s="506"/>
    </row>
    <row r="933" spans="1:2" ht="14.25" customHeight="1">
      <c r="A933" s="502"/>
      <c r="B933" s="506"/>
    </row>
    <row r="934" spans="1:2" ht="14.25" customHeight="1">
      <c r="A934" s="502"/>
      <c r="B934" s="506"/>
    </row>
    <row r="935" spans="1:2" ht="14.25" customHeight="1">
      <c r="A935" s="502"/>
      <c r="B935" s="506"/>
    </row>
    <row r="936" spans="1:2" ht="14.25" customHeight="1">
      <c r="A936" s="502"/>
      <c r="B936" s="506"/>
    </row>
    <row r="937" spans="1:2" ht="14.25" customHeight="1">
      <c r="A937" s="502"/>
      <c r="B937" s="506"/>
    </row>
    <row r="938" spans="1:2" ht="14.25" customHeight="1">
      <c r="A938" s="502"/>
      <c r="B938" s="506"/>
    </row>
    <row r="939" spans="1:2" ht="14.25" customHeight="1">
      <c r="A939" s="502"/>
      <c r="B939" s="506"/>
    </row>
    <row r="940" spans="1:2" ht="14.25" customHeight="1">
      <c r="A940" s="502"/>
      <c r="B940" s="506"/>
    </row>
    <row r="941" spans="1:2" ht="14.25" customHeight="1">
      <c r="A941" s="502"/>
      <c r="B941" s="506"/>
    </row>
    <row r="942" spans="1:2" ht="14.25" customHeight="1">
      <c r="A942" s="502"/>
      <c r="B942" s="506"/>
    </row>
    <row r="943" spans="1:2" ht="14.25" customHeight="1">
      <c r="A943" s="502"/>
      <c r="B943" s="506"/>
    </row>
    <row r="944" spans="1:2" ht="14.25" customHeight="1">
      <c r="A944" s="502"/>
      <c r="B944" s="506"/>
    </row>
    <row r="945" spans="1:2" ht="14.25" customHeight="1">
      <c r="A945" s="502"/>
      <c r="B945" s="506"/>
    </row>
    <row r="946" spans="1:2" ht="14.25" customHeight="1">
      <c r="A946" s="502"/>
      <c r="B946" s="506"/>
    </row>
    <row r="947" spans="1:2" ht="14.25" customHeight="1">
      <c r="A947" s="502"/>
      <c r="B947" s="506"/>
    </row>
    <row r="948" spans="1:2" ht="14.25" customHeight="1">
      <c r="A948" s="502"/>
      <c r="B948" s="506"/>
    </row>
    <row r="949" spans="1:2" ht="14.25" customHeight="1">
      <c r="A949" s="502"/>
      <c r="B949" s="506"/>
    </row>
    <row r="950" spans="1:2" ht="14.25" customHeight="1">
      <c r="A950" s="502"/>
      <c r="B950" s="506"/>
    </row>
    <row r="951" spans="1:2" ht="14.25" customHeight="1">
      <c r="A951" s="502"/>
      <c r="B951" s="506"/>
    </row>
    <row r="952" spans="1:2" ht="14.25" customHeight="1">
      <c r="A952" s="502"/>
      <c r="B952" s="506"/>
    </row>
    <row r="953" spans="1:2" ht="14.25" customHeight="1">
      <c r="A953" s="502"/>
      <c r="B953" s="506"/>
    </row>
    <row r="954" spans="1:2" ht="14.25" customHeight="1">
      <c r="A954" s="502"/>
      <c r="B954" s="506"/>
    </row>
    <row r="955" spans="1:2" ht="14.25" customHeight="1">
      <c r="A955" s="502"/>
      <c r="B955" s="506"/>
    </row>
    <row r="956" spans="1:2" ht="14.25" customHeight="1">
      <c r="A956" s="502"/>
      <c r="B956" s="506"/>
    </row>
    <row r="957" spans="1:2" ht="14.25" customHeight="1">
      <c r="A957" s="502"/>
      <c r="B957" s="506"/>
    </row>
    <row r="958" spans="1:2" ht="14.25" customHeight="1">
      <c r="A958" s="502"/>
      <c r="B958" s="506"/>
    </row>
    <row r="959" spans="1:2" ht="14.25" customHeight="1">
      <c r="A959" s="502"/>
      <c r="B959" s="506"/>
    </row>
    <row r="960" spans="1:2" ht="14.25" customHeight="1">
      <c r="A960" s="502"/>
      <c r="B960" s="506"/>
    </row>
    <row r="961" spans="1:2" ht="14.25" customHeight="1">
      <c r="A961" s="502"/>
      <c r="B961" s="506"/>
    </row>
    <row r="962" spans="1:2" ht="14.25" customHeight="1">
      <c r="A962" s="502"/>
      <c r="B962" s="506"/>
    </row>
    <row r="963" spans="1:2" ht="14.25" customHeight="1">
      <c r="A963" s="502"/>
      <c r="B963" s="506"/>
    </row>
    <row r="964" spans="1:2" ht="14.25" customHeight="1">
      <c r="A964" s="502"/>
      <c r="B964" s="506"/>
    </row>
    <row r="965" spans="1:2" ht="14.25" customHeight="1">
      <c r="A965" s="502"/>
      <c r="B965" s="506"/>
    </row>
    <row r="966" spans="1:2" ht="14.25" customHeight="1">
      <c r="A966" s="502"/>
      <c r="B966" s="506"/>
    </row>
    <row r="967" spans="1:2" ht="14.25" customHeight="1">
      <c r="A967" s="502"/>
      <c r="B967" s="506"/>
    </row>
    <row r="968" spans="1:2" ht="14.25" customHeight="1">
      <c r="A968" s="502"/>
      <c r="B968" s="506"/>
    </row>
    <row r="969" spans="1:2" ht="14.25" customHeight="1">
      <c r="A969" s="502"/>
      <c r="B969" s="506"/>
    </row>
    <row r="970" spans="1:2" ht="14.25" customHeight="1">
      <c r="A970" s="502"/>
      <c r="B970" s="506"/>
    </row>
    <row r="971" spans="1:2" ht="14.25" customHeight="1">
      <c r="A971" s="502"/>
      <c r="B971" s="506"/>
    </row>
    <row r="972" spans="1:2" ht="14.25" customHeight="1">
      <c r="A972" s="502"/>
      <c r="B972" s="506"/>
    </row>
    <row r="973" spans="1:2" ht="14.25" customHeight="1">
      <c r="A973" s="502"/>
      <c r="B973" s="506"/>
    </row>
    <row r="974" spans="1:2" ht="14.25" customHeight="1">
      <c r="A974" s="502"/>
      <c r="B974" s="506"/>
    </row>
    <row r="975" spans="1:2" ht="14.25" customHeight="1">
      <c r="A975" s="502"/>
      <c r="B975" s="506"/>
    </row>
    <row r="976" spans="1:2" ht="14.25" customHeight="1">
      <c r="A976" s="502"/>
      <c r="B976" s="506"/>
    </row>
    <row r="977" spans="1:2" ht="14.25" customHeight="1">
      <c r="A977" s="502"/>
      <c r="B977" s="506"/>
    </row>
    <row r="978" spans="1:2" ht="14.25" customHeight="1">
      <c r="A978" s="502"/>
      <c r="B978" s="506"/>
    </row>
    <row r="979" spans="1:2" ht="14.25" customHeight="1">
      <c r="A979" s="502"/>
      <c r="B979" s="506"/>
    </row>
    <row r="980" spans="1:2" ht="14.25" customHeight="1">
      <c r="A980" s="502"/>
      <c r="B980" s="506"/>
    </row>
    <row r="981" spans="1:2" ht="14.25" customHeight="1">
      <c r="A981" s="502"/>
      <c r="B981" s="506"/>
    </row>
    <row r="982" spans="1:2" ht="14.25" customHeight="1">
      <c r="A982" s="502"/>
      <c r="B982" s="506"/>
    </row>
    <row r="983" spans="1:2" ht="14.25" customHeight="1">
      <c r="A983" s="502"/>
      <c r="B983" s="506"/>
    </row>
    <row r="984" spans="1:2" ht="14.25" customHeight="1">
      <c r="A984" s="502"/>
      <c r="B984" s="506"/>
    </row>
    <row r="985" spans="1:2" ht="14.25" customHeight="1">
      <c r="A985" s="502"/>
      <c r="B985" s="506"/>
    </row>
    <row r="986" spans="1:2" ht="14.25" customHeight="1">
      <c r="A986" s="502"/>
      <c r="B986" s="506"/>
    </row>
    <row r="987" spans="1:2" ht="14.25" customHeight="1">
      <c r="A987" s="502"/>
      <c r="B987" s="506"/>
    </row>
    <row r="988" spans="1:2" ht="14.25" customHeight="1">
      <c r="A988" s="502"/>
      <c r="B988" s="506"/>
    </row>
    <row r="989" spans="1:2" ht="14.25" customHeight="1">
      <c r="A989" s="502"/>
      <c r="B989" s="506"/>
    </row>
    <row r="990" spans="1:2" ht="14.25" customHeight="1">
      <c r="A990" s="502"/>
      <c r="B990" s="506"/>
    </row>
    <row r="991" spans="1:2" ht="14.25" customHeight="1">
      <c r="A991" s="502"/>
      <c r="B991" s="506"/>
    </row>
    <row r="992" spans="1:2" ht="14.25" customHeight="1">
      <c r="A992" s="502"/>
      <c r="B992" s="506"/>
    </row>
    <row r="993" spans="1:2" ht="14.25" customHeight="1">
      <c r="A993" s="502"/>
      <c r="B993" s="506"/>
    </row>
    <row r="994" spans="1:2" ht="14.25" customHeight="1">
      <c r="A994" s="502"/>
      <c r="B994" s="506"/>
    </row>
    <row r="995" spans="1:2" ht="14.25" customHeight="1">
      <c r="A995" s="502"/>
      <c r="B995" s="506"/>
    </row>
    <row r="996" spans="1:2" ht="14.25" customHeight="1">
      <c r="A996" s="502"/>
      <c r="B996" s="506"/>
    </row>
    <row r="997" spans="1:2" ht="14.25" customHeight="1">
      <c r="A997" s="502"/>
      <c r="B997" s="506"/>
    </row>
    <row r="998" spans="1:2" ht="14.25" customHeight="1">
      <c r="A998" s="502"/>
      <c r="B998" s="506"/>
    </row>
    <row r="999" spans="1:2" ht="14.25" customHeight="1">
      <c r="A999" s="502"/>
      <c r="B999" s="506"/>
    </row>
    <row r="1000" spans="1:2" ht="14.25" customHeight="1">
      <c r="A1000" s="502"/>
      <c r="B1000" s="506"/>
    </row>
  </sheetData>
  <mergeCells count="21">
    <mergeCell ref="B19:C19"/>
    <mergeCell ref="A31:G31"/>
    <mergeCell ref="A32:G32"/>
    <mergeCell ref="B13:C13"/>
    <mergeCell ref="B14:C14"/>
    <mergeCell ref="B15:C15"/>
    <mergeCell ref="B16:C16"/>
    <mergeCell ref="B17:C17"/>
    <mergeCell ref="B18:C18"/>
    <mergeCell ref="B7:C7"/>
    <mergeCell ref="B8:C8"/>
    <mergeCell ref="B9:C9"/>
    <mergeCell ref="B10:C10"/>
    <mergeCell ref="B11:C11"/>
    <mergeCell ref="B12:C12"/>
    <mergeCell ref="A1:J1"/>
    <mergeCell ref="A2:J2"/>
    <mergeCell ref="A3:J3"/>
    <mergeCell ref="A4:J4"/>
    <mergeCell ref="B5:C5"/>
    <mergeCell ref="B6:C6"/>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2DD85-3BA5-493A-BE4B-D2CD84E5AA87}">
  <dimension ref="A1:U184"/>
  <sheetViews>
    <sheetView topLeftCell="N11" zoomScale="80" zoomScaleNormal="80" workbookViewId="0">
      <selection activeCell="AA20" sqref="AA20"/>
    </sheetView>
  </sheetViews>
  <sheetFormatPr baseColWidth="10" defaultColWidth="8.7265625" defaultRowHeight="14.5"/>
  <cols>
    <col min="1" max="1" width="7.7265625" customWidth="1"/>
    <col min="2" max="2" width="31.453125" customWidth="1"/>
    <col min="3" max="3" width="81.81640625" customWidth="1"/>
    <col min="4" max="4" width="15.7265625" customWidth="1"/>
    <col min="5" max="5" width="20.81640625" customWidth="1"/>
    <col min="6" max="6" width="29.7265625" customWidth="1"/>
    <col min="7" max="7" width="20.453125" customWidth="1"/>
    <col min="8" max="8" width="24.81640625" customWidth="1"/>
    <col min="9" max="9" width="24.453125" customWidth="1"/>
    <col min="10" max="12" width="25.26953125" customWidth="1"/>
    <col min="13" max="13" width="15.7265625" customWidth="1"/>
    <col min="14" max="14" width="19.54296875" customWidth="1"/>
    <col min="15" max="16" width="21" customWidth="1"/>
    <col min="17" max="17" width="15.7265625" customWidth="1"/>
    <col min="18" max="18" width="25.453125" customWidth="1"/>
    <col min="19" max="19" width="15.7265625" customWidth="1"/>
    <col min="20" max="20" width="18.453125" customWidth="1"/>
    <col min="21" max="21" width="17.36328125" customWidth="1"/>
  </cols>
  <sheetData>
    <row r="1" spans="1:21" ht="48.75" customHeight="1">
      <c r="A1" s="368" t="s">
        <v>88</v>
      </c>
      <c r="B1" s="368"/>
      <c r="C1" s="368"/>
      <c r="D1" s="368"/>
      <c r="E1" s="368"/>
      <c r="F1" s="368"/>
      <c r="G1" s="368"/>
      <c r="H1" s="368"/>
      <c r="I1" s="368"/>
      <c r="J1" s="368"/>
      <c r="K1" s="368"/>
      <c r="L1" s="368"/>
      <c r="M1" s="368"/>
      <c r="N1" s="368"/>
      <c r="O1" s="368"/>
      <c r="P1" s="368"/>
      <c r="Q1" s="368"/>
      <c r="R1" s="368"/>
      <c r="S1" s="368"/>
      <c r="T1" s="368"/>
    </row>
    <row r="2" spans="1:21" ht="18.5" customHeight="1">
      <c r="A2" s="369" t="s">
        <v>89</v>
      </c>
      <c r="B2" s="369"/>
      <c r="C2" s="369"/>
      <c r="D2" s="369"/>
      <c r="E2" s="369"/>
      <c r="F2" s="369"/>
      <c r="G2" s="369"/>
      <c r="H2" s="369"/>
      <c r="I2" s="369"/>
      <c r="J2" s="369"/>
      <c r="K2" s="369"/>
      <c r="L2" s="369"/>
      <c r="M2" s="369"/>
      <c r="N2" s="369"/>
      <c r="O2" s="369"/>
      <c r="P2" s="369"/>
      <c r="Q2" s="369"/>
      <c r="R2" s="369"/>
      <c r="S2" s="369"/>
      <c r="T2" s="369"/>
    </row>
    <row r="3" spans="1:21" ht="14.5" customHeight="1">
      <c r="A3" s="370" t="s">
        <v>90</v>
      </c>
      <c r="B3" s="371" t="s">
        <v>91</v>
      </c>
      <c r="C3" s="370" t="s">
        <v>92</v>
      </c>
      <c r="D3" s="372" t="s">
        <v>93</v>
      </c>
      <c r="E3" s="367" t="s">
        <v>94</v>
      </c>
      <c r="F3" s="367" t="s">
        <v>95</v>
      </c>
      <c r="G3" s="367" t="s">
        <v>96</v>
      </c>
      <c r="H3" s="367" t="s">
        <v>97</v>
      </c>
      <c r="I3" s="367" t="s">
        <v>98</v>
      </c>
      <c r="J3" s="367" t="s">
        <v>99</v>
      </c>
      <c r="K3" s="367" t="s">
        <v>100</v>
      </c>
      <c r="L3" s="367" t="s">
        <v>101</v>
      </c>
      <c r="M3" s="363" t="s">
        <v>102</v>
      </c>
      <c r="N3" s="363" t="s">
        <v>103</v>
      </c>
      <c r="O3" s="363" t="s">
        <v>104</v>
      </c>
      <c r="P3" s="364" t="s">
        <v>105</v>
      </c>
      <c r="Q3" s="363" t="s">
        <v>106</v>
      </c>
      <c r="R3" s="363" t="s">
        <v>107</v>
      </c>
      <c r="S3" s="363" t="s">
        <v>108</v>
      </c>
      <c r="T3" s="363" t="s">
        <v>109</v>
      </c>
    </row>
    <row r="4" spans="1:21">
      <c r="A4" s="366"/>
      <c r="B4" s="371"/>
      <c r="C4" s="366"/>
      <c r="D4" s="366"/>
      <c r="E4" s="367"/>
      <c r="F4" s="367"/>
      <c r="G4" s="367"/>
      <c r="H4" s="367"/>
      <c r="I4" s="367"/>
      <c r="J4" s="367"/>
      <c r="K4" s="367"/>
      <c r="L4" s="367"/>
      <c r="M4" s="366"/>
      <c r="N4" s="363"/>
      <c r="O4" s="363"/>
      <c r="P4" s="365"/>
      <c r="Q4" s="366"/>
      <c r="R4" s="366"/>
      <c r="S4" s="366"/>
      <c r="T4" s="366"/>
    </row>
    <row r="5" spans="1:21" ht="15.5">
      <c r="A5" s="351" t="s">
        <v>110</v>
      </c>
      <c r="B5" s="352"/>
      <c r="C5" s="352"/>
      <c r="D5" s="352"/>
      <c r="E5" s="352"/>
      <c r="F5" s="352"/>
      <c r="G5" s="352"/>
      <c r="H5" s="352"/>
      <c r="I5" s="352"/>
      <c r="J5" s="352"/>
      <c r="K5" s="352"/>
      <c r="L5" s="352"/>
      <c r="M5" s="352"/>
      <c r="N5" s="352"/>
      <c r="O5" s="352"/>
      <c r="P5" s="352"/>
      <c r="Q5" s="352"/>
      <c r="R5" s="352"/>
      <c r="S5" s="352"/>
      <c r="T5" s="353"/>
    </row>
    <row r="6" spans="1:21" ht="108.5">
      <c r="A6" s="115">
        <v>1</v>
      </c>
      <c r="B6" s="116" t="s">
        <v>111</v>
      </c>
      <c r="C6" s="117" t="s">
        <v>112</v>
      </c>
      <c r="D6" s="115" t="s">
        <v>113</v>
      </c>
      <c r="E6" s="118">
        <f>60000*1.19</f>
        <v>71400</v>
      </c>
      <c r="F6" s="119" t="s">
        <v>39</v>
      </c>
      <c r="G6" s="118">
        <f>70000*1.19</f>
        <v>83300</v>
      </c>
      <c r="H6" s="119" t="s">
        <v>114</v>
      </c>
      <c r="I6" s="120">
        <f>50000*1.19</f>
        <v>59500</v>
      </c>
      <c r="J6" s="119" t="s">
        <v>42</v>
      </c>
      <c r="K6" s="119"/>
      <c r="L6" s="119"/>
      <c r="M6" s="121">
        <f>+COUNT(E6,G6,I6)</f>
        <v>3</v>
      </c>
      <c r="N6" s="122">
        <f>+MEDIAN(E6,G6,I6)</f>
        <v>71400</v>
      </c>
      <c r="O6" s="122">
        <f>+STDEVA(I6,G6,E6)</f>
        <v>11900</v>
      </c>
      <c r="P6" s="123">
        <f>+O6/N6</f>
        <v>0.16666666666666666</v>
      </c>
      <c r="Q6" s="124">
        <f>+AVERAGE(E6,G6,I6)</f>
        <v>71400</v>
      </c>
      <c r="R6" s="124">
        <f>+_xlfn.CEILING.MATH(Q6,50,FALSE)</f>
        <v>71400</v>
      </c>
      <c r="S6" s="121">
        <v>140</v>
      </c>
      <c r="T6" s="124">
        <f>+R6*S6</f>
        <v>9996000</v>
      </c>
    </row>
    <row r="7" spans="1:21" ht="31">
      <c r="A7" s="115">
        <v>2</v>
      </c>
      <c r="B7" s="125" t="s">
        <v>115</v>
      </c>
      <c r="C7" s="126" t="s">
        <v>116</v>
      </c>
      <c r="D7" s="127" t="s">
        <v>117</v>
      </c>
      <c r="E7" s="128">
        <f>15000*1.19</f>
        <v>17850</v>
      </c>
      <c r="F7" s="129" t="s">
        <v>39</v>
      </c>
      <c r="G7" s="118">
        <f>18000*1.19</f>
        <v>21420</v>
      </c>
      <c r="H7" s="119" t="s">
        <v>114</v>
      </c>
      <c r="I7" s="130">
        <f>17850*1.19</f>
        <v>21241.5</v>
      </c>
      <c r="J7" s="131" t="s">
        <v>118</v>
      </c>
      <c r="K7" s="119"/>
      <c r="L7" s="119"/>
      <c r="M7" s="121">
        <f t="shared" ref="M7:M8" si="0">+COUNT(E7,G7,I7)</f>
        <v>3</v>
      </c>
      <c r="N7" s="122">
        <f t="shared" ref="N7:N8" si="1">+MEDIAN(E7,G7,I7)</f>
        <v>21241.5</v>
      </c>
      <c r="O7" s="122">
        <f t="shared" ref="O7:O8" si="2">+STDEVA(I7,G7,E7)</f>
        <v>2011.5928390208592</v>
      </c>
      <c r="P7" s="123">
        <f t="shared" ref="P7:P8" si="3">+O7/N7</f>
        <v>9.4701072853652479E-2</v>
      </c>
      <c r="Q7" s="124">
        <f t="shared" ref="Q7:Q8" si="4">+AVERAGE(E7,G7,I7)</f>
        <v>20170.5</v>
      </c>
      <c r="R7" s="124">
        <f t="shared" ref="R7:R34" si="5">+_xlfn.CEILING.MATH(Q7,50,FALSE)</f>
        <v>20200</v>
      </c>
      <c r="S7" s="121">
        <v>140</v>
      </c>
      <c r="T7" s="124">
        <f t="shared" ref="T7:T34" si="6">+R7*S7</f>
        <v>2828000</v>
      </c>
    </row>
    <row r="8" spans="1:21" ht="46.5">
      <c r="A8" s="115">
        <v>3</v>
      </c>
      <c r="B8" s="132" t="s">
        <v>119</v>
      </c>
      <c r="C8" s="117" t="s">
        <v>120</v>
      </c>
      <c r="D8" s="133" t="s">
        <v>117</v>
      </c>
      <c r="E8" s="134">
        <v>29655</v>
      </c>
      <c r="F8" s="135" t="s">
        <v>118</v>
      </c>
      <c r="G8" s="136">
        <f>15000*1.19</f>
        <v>17850</v>
      </c>
      <c r="H8" s="119" t="s">
        <v>114</v>
      </c>
      <c r="I8" s="120">
        <f>16000*1.19</f>
        <v>19040</v>
      </c>
      <c r="J8" s="119" t="s">
        <v>42</v>
      </c>
      <c r="K8" s="119"/>
      <c r="L8" s="119"/>
      <c r="M8" s="121">
        <f t="shared" si="0"/>
        <v>3</v>
      </c>
      <c r="N8" s="122">
        <f t="shared" si="1"/>
        <v>19040</v>
      </c>
      <c r="O8" s="122">
        <f t="shared" si="2"/>
        <v>6499.3890738540476</v>
      </c>
      <c r="P8" s="123">
        <f t="shared" si="3"/>
        <v>0.34135446816460335</v>
      </c>
      <c r="Q8" s="124">
        <f t="shared" si="4"/>
        <v>22181.666666666668</v>
      </c>
      <c r="R8" s="124">
        <f t="shared" si="5"/>
        <v>22200</v>
      </c>
      <c r="S8" s="121">
        <v>140</v>
      </c>
      <c r="T8" s="124">
        <f t="shared" si="6"/>
        <v>3108000</v>
      </c>
    </row>
    <row r="9" spans="1:21" ht="14.5" customHeight="1">
      <c r="A9" s="354" t="s">
        <v>121</v>
      </c>
      <c r="B9" s="355"/>
      <c r="C9" s="355"/>
      <c r="D9" s="355"/>
      <c r="E9" s="355"/>
      <c r="F9" s="355"/>
      <c r="G9" s="355"/>
      <c r="H9" s="355"/>
      <c r="I9" s="355"/>
      <c r="J9" s="355"/>
      <c r="K9" s="355"/>
      <c r="L9" s="355"/>
      <c r="M9" s="355"/>
      <c r="N9" s="355"/>
      <c r="O9" s="355"/>
      <c r="P9" s="355"/>
      <c r="Q9" s="355"/>
      <c r="R9" s="355"/>
      <c r="S9" s="355"/>
      <c r="T9" s="356"/>
    </row>
    <row r="10" spans="1:21" ht="31">
      <c r="A10" s="115">
        <v>4</v>
      </c>
      <c r="B10" s="132" t="s">
        <v>122</v>
      </c>
      <c r="C10" s="137" t="s">
        <v>123</v>
      </c>
      <c r="D10" s="127" t="s">
        <v>117</v>
      </c>
      <c r="E10" s="118">
        <f>1956*1.19</f>
        <v>2327.64</v>
      </c>
      <c r="F10" s="119" t="s">
        <v>39</v>
      </c>
      <c r="G10" s="118">
        <f>2506*1.19</f>
        <v>2982.14</v>
      </c>
      <c r="H10" s="119" t="s">
        <v>114</v>
      </c>
      <c r="I10" s="138">
        <f>2500*1.19</f>
        <v>2975</v>
      </c>
      <c r="J10" s="129" t="s">
        <v>42</v>
      </c>
      <c r="K10" s="119"/>
      <c r="L10" s="119"/>
      <c r="M10" s="121">
        <f t="shared" ref="M10:M13" si="7">+COUNT(E10,G10,I10)</f>
        <v>3</v>
      </c>
      <c r="N10" s="122">
        <f t="shared" ref="N10:N13" si="8">+MEDIAN(E10,G10,I10)</f>
        <v>2975</v>
      </c>
      <c r="O10" s="122">
        <f t="shared" ref="O10:O13" si="9">+STDEVA(I10,G10,E10)</f>
        <v>375.8315667068631</v>
      </c>
      <c r="P10" s="123">
        <f t="shared" ref="P10:P13" si="10">+O10/N10</f>
        <v>0.12632993838886156</v>
      </c>
      <c r="Q10" s="124">
        <f t="shared" ref="Q10:Q13" si="11">+AVERAGE(E10,G10,I10)</f>
        <v>2761.5933333333328</v>
      </c>
      <c r="R10" s="124">
        <f t="shared" ref="R10:R13" si="12">+_xlfn.CEILING.MATH(Q10,50,FALSE)</f>
        <v>2800</v>
      </c>
      <c r="S10" s="121">
        <v>100</v>
      </c>
      <c r="T10" s="124">
        <f t="shared" ref="T10:T13" si="13">+R10*S10</f>
        <v>280000</v>
      </c>
    </row>
    <row r="11" spans="1:21" ht="93">
      <c r="A11" s="115">
        <v>5</v>
      </c>
      <c r="B11" s="125" t="s">
        <v>124</v>
      </c>
      <c r="C11" s="126" t="s">
        <v>125</v>
      </c>
      <c r="D11" s="127" t="s">
        <v>117</v>
      </c>
      <c r="E11" s="118">
        <f>23000*1.19</f>
        <v>27370</v>
      </c>
      <c r="F11" s="119" t="s">
        <v>114</v>
      </c>
      <c r="G11" s="120">
        <f>15000*1.19</f>
        <v>17850</v>
      </c>
      <c r="H11" s="139" t="s">
        <v>42</v>
      </c>
      <c r="I11" s="140"/>
      <c r="J11" s="140"/>
      <c r="K11" s="141"/>
      <c r="L11" s="119"/>
      <c r="M11" s="121">
        <f>+COUNT(E11,G11,I11)</f>
        <v>2</v>
      </c>
      <c r="N11" s="122">
        <f>+MEDIAN(E11,G11)</f>
        <v>22610</v>
      </c>
      <c r="O11" s="122">
        <f>+STDEVA(I11,G11,E11)</f>
        <v>6731.6565568959322</v>
      </c>
      <c r="P11" s="123">
        <f>+O11/N11</f>
        <v>0.29772917102591473</v>
      </c>
      <c r="Q11" s="124">
        <f>+AVERAGE(E11,G11,I11)</f>
        <v>22610</v>
      </c>
      <c r="R11" s="124">
        <f>+_xlfn.CEILING.MATH(Q11,50,FALSE)</f>
        <v>22650</v>
      </c>
      <c r="S11" s="121">
        <v>100</v>
      </c>
      <c r="T11" s="124">
        <f>+R11*S11</f>
        <v>2265000</v>
      </c>
    </row>
    <row r="12" spans="1:21" ht="31">
      <c r="A12" s="115">
        <v>6</v>
      </c>
      <c r="B12" s="142" t="s">
        <v>126</v>
      </c>
      <c r="C12" s="126" t="s">
        <v>127</v>
      </c>
      <c r="D12" s="127" t="s">
        <v>117</v>
      </c>
      <c r="E12" s="118">
        <f>4200*1.19</f>
        <v>4998</v>
      </c>
      <c r="F12" s="119" t="s">
        <v>114</v>
      </c>
      <c r="G12" s="120">
        <f>3500*1.19</f>
        <v>4165</v>
      </c>
      <c r="H12" s="139" t="s">
        <v>42</v>
      </c>
      <c r="I12" s="143">
        <v>4760</v>
      </c>
      <c r="J12" s="144" t="s">
        <v>128</v>
      </c>
      <c r="K12" s="141"/>
      <c r="L12" s="119"/>
      <c r="M12" s="121">
        <f t="shared" si="7"/>
        <v>3</v>
      </c>
      <c r="N12" s="122">
        <f t="shared" si="8"/>
        <v>4760</v>
      </c>
      <c r="O12" s="122">
        <f t="shared" si="9"/>
        <v>429.06060178021471</v>
      </c>
      <c r="P12" s="123">
        <f t="shared" si="10"/>
        <v>9.0138781886599725E-2</v>
      </c>
      <c r="Q12" s="124">
        <f t="shared" si="11"/>
        <v>4641</v>
      </c>
      <c r="R12" s="124">
        <f t="shared" si="12"/>
        <v>4650</v>
      </c>
      <c r="S12" s="121">
        <v>100</v>
      </c>
      <c r="T12" s="124">
        <f t="shared" si="13"/>
        <v>465000</v>
      </c>
    </row>
    <row r="13" spans="1:21" ht="43.5">
      <c r="A13" s="145">
        <v>7</v>
      </c>
      <c r="B13" s="146" t="s">
        <v>129</v>
      </c>
      <c r="C13" s="147" t="s">
        <v>130</v>
      </c>
      <c r="D13" s="148" t="s">
        <v>117</v>
      </c>
      <c r="E13" s="118">
        <v>10000</v>
      </c>
      <c r="F13" s="149" t="s">
        <v>58</v>
      </c>
      <c r="G13" s="118">
        <v>12000</v>
      </c>
      <c r="H13" s="119" t="s">
        <v>131</v>
      </c>
      <c r="I13" s="150">
        <v>13000</v>
      </c>
      <c r="J13" s="151" t="s">
        <v>59</v>
      </c>
      <c r="K13" s="140"/>
      <c r="L13" s="140"/>
      <c r="M13" s="152">
        <f t="shared" si="7"/>
        <v>3</v>
      </c>
      <c r="N13" s="122">
        <f t="shared" si="8"/>
        <v>12000</v>
      </c>
      <c r="O13" s="122">
        <f t="shared" si="9"/>
        <v>1527.52523165195</v>
      </c>
      <c r="P13" s="123">
        <f t="shared" si="10"/>
        <v>0.12729376930432917</v>
      </c>
      <c r="Q13" s="124">
        <f t="shared" si="11"/>
        <v>11666.666666666666</v>
      </c>
      <c r="R13" s="124">
        <f t="shared" si="12"/>
        <v>11700</v>
      </c>
      <c r="S13" s="121">
        <v>100</v>
      </c>
      <c r="T13" s="124">
        <f t="shared" si="13"/>
        <v>1170000</v>
      </c>
    </row>
    <row r="14" spans="1:21" ht="15.5">
      <c r="A14" s="351" t="s">
        <v>132</v>
      </c>
      <c r="B14" s="352"/>
      <c r="C14" s="357"/>
      <c r="D14" s="352"/>
      <c r="E14" s="352"/>
      <c r="F14" s="352"/>
      <c r="G14" s="352"/>
      <c r="H14" s="352"/>
      <c r="I14" s="352"/>
      <c r="J14" s="352"/>
      <c r="K14" s="352"/>
      <c r="L14" s="352"/>
      <c r="M14" s="352"/>
      <c r="N14" s="352"/>
      <c r="O14" s="352"/>
      <c r="P14" s="352"/>
      <c r="Q14" s="352"/>
      <c r="R14" s="352"/>
      <c r="S14" s="352"/>
      <c r="T14" s="353"/>
      <c r="U14" s="153"/>
    </row>
    <row r="15" spans="1:21" ht="46.5">
      <c r="A15" s="115">
        <v>8</v>
      </c>
      <c r="B15" s="154" t="s">
        <v>133</v>
      </c>
      <c r="C15" s="155" t="s">
        <v>134</v>
      </c>
      <c r="D15" s="148" t="s">
        <v>117</v>
      </c>
      <c r="E15" s="118"/>
      <c r="F15" s="119"/>
      <c r="G15" s="118"/>
      <c r="H15" s="119"/>
      <c r="I15" s="120"/>
      <c r="J15" s="119"/>
      <c r="K15" s="119"/>
      <c r="L15" s="119"/>
      <c r="M15" s="121"/>
      <c r="N15" s="122"/>
      <c r="O15" s="122"/>
      <c r="P15" s="123"/>
      <c r="Q15" s="124">
        <v>4773000</v>
      </c>
      <c r="R15" s="124">
        <v>4773000</v>
      </c>
      <c r="S15" s="121">
        <v>5</v>
      </c>
      <c r="T15" s="124">
        <f>+R15*S15</f>
        <v>23865000</v>
      </c>
    </row>
    <row r="16" spans="1:21" ht="46.5">
      <c r="A16" s="156">
        <v>9</v>
      </c>
      <c r="B16" s="157" t="s">
        <v>135</v>
      </c>
      <c r="C16" s="158" t="s">
        <v>136</v>
      </c>
      <c r="D16" s="159" t="s">
        <v>117</v>
      </c>
      <c r="E16" s="128"/>
      <c r="F16" s="129"/>
      <c r="G16" s="128"/>
      <c r="H16" s="129"/>
      <c r="I16" s="138"/>
      <c r="J16" s="129"/>
      <c r="K16" s="129"/>
      <c r="L16" s="129"/>
      <c r="M16" s="160"/>
      <c r="N16" s="161"/>
      <c r="O16" s="161"/>
      <c r="P16" s="162"/>
      <c r="Q16" s="163">
        <v>4773000</v>
      </c>
      <c r="R16" s="163">
        <v>4773000</v>
      </c>
      <c r="S16" s="160">
        <v>5</v>
      </c>
      <c r="T16" s="163">
        <f>+R16*S16</f>
        <v>23865000</v>
      </c>
    </row>
    <row r="17" spans="1:21" ht="15.75" customHeight="1">
      <c r="A17" s="358" t="s">
        <v>37</v>
      </c>
      <c r="B17" s="359"/>
      <c r="C17" s="359"/>
      <c r="D17" s="359"/>
      <c r="E17" s="359"/>
      <c r="F17" s="359"/>
      <c r="G17" s="359"/>
      <c r="H17" s="359"/>
      <c r="I17" s="359"/>
      <c r="J17" s="359"/>
      <c r="K17" s="359"/>
      <c r="L17" s="359"/>
      <c r="M17" s="359"/>
      <c r="N17" s="359"/>
      <c r="O17" s="359"/>
      <c r="P17" s="359"/>
      <c r="Q17" s="359"/>
      <c r="R17" s="359"/>
      <c r="S17" s="359"/>
      <c r="T17" s="360"/>
    </row>
    <row r="18" spans="1:21" ht="42.5">
      <c r="A18" s="164">
        <v>10</v>
      </c>
      <c r="B18" s="165" t="s">
        <v>137</v>
      </c>
      <c r="C18" s="166" t="s">
        <v>138</v>
      </c>
      <c r="D18" s="167" t="s">
        <v>117</v>
      </c>
      <c r="E18" s="168">
        <v>1360000</v>
      </c>
      <c r="F18" s="167" t="s">
        <v>139</v>
      </c>
      <c r="G18" s="168">
        <v>1670000</v>
      </c>
      <c r="H18" s="167" t="s">
        <v>53</v>
      </c>
      <c r="I18" s="169"/>
      <c r="J18" s="170"/>
      <c r="K18" s="170"/>
      <c r="L18" s="170"/>
      <c r="M18" s="171">
        <f t="shared" ref="M18:M26" si="14">+COUNT(E18,G18,I18)</f>
        <v>2</v>
      </c>
      <c r="N18" s="172">
        <f t="shared" ref="N18:N26" si="15">+MEDIAN(E18,G18,I18)</f>
        <v>1515000</v>
      </c>
      <c r="O18" s="172">
        <f t="shared" ref="O18:O26" si="16">+STDEVA(I18,G18,E18)</f>
        <v>219203.10216782973</v>
      </c>
      <c r="P18" s="173">
        <f t="shared" ref="P18:P26" si="17">+O18/N18</f>
        <v>0.14468851628239585</v>
      </c>
      <c r="Q18" s="174">
        <f t="shared" ref="Q18:Q26" si="18">+AVERAGE(E18,G18,I18)</f>
        <v>1515000</v>
      </c>
      <c r="R18" s="174">
        <f t="shared" si="5"/>
        <v>1515000</v>
      </c>
      <c r="S18" s="171">
        <v>1</v>
      </c>
      <c r="T18" s="174">
        <f t="shared" si="6"/>
        <v>1515000</v>
      </c>
    </row>
    <row r="19" spans="1:21" ht="15.75" customHeight="1">
      <c r="A19" s="358" t="s">
        <v>140</v>
      </c>
      <c r="B19" s="359"/>
      <c r="C19" s="359"/>
      <c r="D19" s="359"/>
      <c r="E19" s="359"/>
      <c r="F19" s="359"/>
      <c r="G19" s="359"/>
      <c r="H19" s="359"/>
      <c r="I19" s="359"/>
      <c r="J19" s="359"/>
      <c r="K19" s="359"/>
      <c r="L19" s="359"/>
      <c r="M19" s="359"/>
      <c r="N19" s="359"/>
      <c r="O19" s="359"/>
      <c r="P19" s="359"/>
      <c r="Q19" s="359"/>
      <c r="R19" s="359"/>
      <c r="S19" s="359"/>
      <c r="T19" s="360"/>
    </row>
    <row r="20" spans="1:21" ht="42.5">
      <c r="A20" s="175">
        <v>11</v>
      </c>
      <c r="B20" s="176" t="s">
        <v>141</v>
      </c>
      <c r="C20" s="177" t="s">
        <v>142</v>
      </c>
      <c r="D20" s="178" t="s">
        <v>117</v>
      </c>
      <c r="E20" s="179">
        <f>130000*1.19</f>
        <v>154700</v>
      </c>
      <c r="F20" s="150" t="s">
        <v>39</v>
      </c>
      <c r="G20" s="179">
        <f>130000*1.19</f>
        <v>154700</v>
      </c>
      <c r="H20" s="150" t="s">
        <v>114</v>
      </c>
      <c r="I20" s="180">
        <f>140000*1.19</f>
        <v>166600</v>
      </c>
      <c r="J20" s="150" t="s">
        <v>42</v>
      </c>
      <c r="K20" s="170"/>
      <c r="L20" s="170"/>
      <c r="M20" s="181">
        <f t="shared" si="14"/>
        <v>3</v>
      </c>
      <c r="N20" s="182">
        <f t="shared" si="15"/>
        <v>154700</v>
      </c>
      <c r="O20" s="182">
        <f t="shared" si="16"/>
        <v>6870.4682033565468</v>
      </c>
      <c r="P20" s="183">
        <f t="shared" si="17"/>
        <v>4.441155916843275E-2</v>
      </c>
      <c r="Q20" s="184">
        <f t="shared" si="18"/>
        <v>158666.66666666666</v>
      </c>
      <c r="R20" s="184">
        <f t="shared" si="5"/>
        <v>158700</v>
      </c>
      <c r="S20" s="181">
        <v>1</v>
      </c>
      <c r="T20" s="184">
        <f t="shared" si="6"/>
        <v>158700</v>
      </c>
    </row>
    <row r="21" spans="1:21" ht="46.5">
      <c r="A21" s="145">
        <v>12</v>
      </c>
      <c r="B21" s="155" t="s">
        <v>129</v>
      </c>
      <c r="C21" s="185" t="s">
        <v>130</v>
      </c>
      <c r="D21" s="148" t="s">
        <v>117</v>
      </c>
      <c r="E21" s="118">
        <v>10000</v>
      </c>
      <c r="F21" s="149" t="s">
        <v>58</v>
      </c>
      <c r="G21" s="118">
        <v>12000</v>
      </c>
      <c r="H21" s="119" t="s">
        <v>131</v>
      </c>
      <c r="I21" s="119">
        <v>13000</v>
      </c>
      <c r="J21" s="139" t="s">
        <v>59</v>
      </c>
      <c r="K21" s="140"/>
      <c r="L21" s="140"/>
      <c r="M21" s="152">
        <f t="shared" si="14"/>
        <v>3</v>
      </c>
      <c r="N21" s="122">
        <f t="shared" si="15"/>
        <v>12000</v>
      </c>
      <c r="O21" s="122">
        <f t="shared" si="16"/>
        <v>1527.52523165195</v>
      </c>
      <c r="P21" s="123">
        <f t="shared" si="17"/>
        <v>0.12729376930432917</v>
      </c>
      <c r="Q21" s="124">
        <f t="shared" si="18"/>
        <v>11666.666666666666</v>
      </c>
      <c r="R21" s="124">
        <f t="shared" si="5"/>
        <v>11700</v>
      </c>
      <c r="S21" s="121">
        <v>840</v>
      </c>
      <c r="T21" s="124">
        <f t="shared" si="6"/>
        <v>9828000</v>
      </c>
    </row>
    <row r="22" spans="1:21" ht="31">
      <c r="A22" s="115">
        <v>13</v>
      </c>
      <c r="B22" s="186" t="s">
        <v>143</v>
      </c>
      <c r="C22" s="187" t="s">
        <v>144</v>
      </c>
      <c r="D22" s="188" t="s">
        <v>117</v>
      </c>
      <c r="E22" s="128">
        <f>6500*1.19</f>
        <v>7735</v>
      </c>
      <c r="F22" s="129" t="s">
        <v>39</v>
      </c>
      <c r="G22" s="128">
        <f>3000*1.19</f>
        <v>3570</v>
      </c>
      <c r="H22" s="129" t="s">
        <v>114</v>
      </c>
      <c r="I22" s="138">
        <f>5000*1.19</f>
        <v>5950</v>
      </c>
      <c r="J22" s="129" t="s">
        <v>42</v>
      </c>
      <c r="K22" s="170"/>
      <c r="L22" s="170"/>
      <c r="M22" s="121">
        <f t="shared" si="14"/>
        <v>3</v>
      </c>
      <c r="N22" s="122">
        <f t="shared" si="15"/>
        <v>5950</v>
      </c>
      <c r="O22" s="122">
        <f t="shared" si="16"/>
        <v>2089.5713276491269</v>
      </c>
      <c r="P22" s="189">
        <f t="shared" si="17"/>
        <v>0.35118845842842472</v>
      </c>
      <c r="Q22" s="124">
        <f t="shared" si="18"/>
        <v>5751.666666666667</v>
      </c>
      <c r="R22" s="124">
        <f t="shared" si="5"/>
        <v>5800</v>
      </c>
      <c r="S22" s="121">
        <v>140</v>
      </c>
      <c r="T22" s="124">
        <f t="shared" si="6"/>
        <v>812000</v>
      </c>
    </row>
    <row r="23" spans="1:21" ht="31">
      <c r="A23" s="190">
        <v>14</v>
      </c>
      <c r="B23" s="191" t="s">
        <v>145</v>
      </c>
      <c r="C23" s="192" t="s">
        <v>146</v>
      </c>
      <c r="D23" s="148" t="s">
        <v>117</v>
      </c>
      <c r="E23" s="193">
        <f>22000*1.19</f>
        <v>26180</v>
      </c>
      <c r="F23" s="194" t="s">
        <v>39</v>
      </c>
      <c r="G23" s="193">
        <f>18000*1.19</f>
        <v>21420</v>
      </c>
      <c r="H23" s="194" t="s">
        <v>114</v>
      </c>
      <c r="I23" s="195">
        <f>28000*1.19</f>
        <v>33320</v>
      </c>
      <c r="J23" s="194" t="s">
        <v>42</v>
      </c>
      <c r="K23" s="194"/>
      <c r="L23" s="194"/>
      <c r="M23" s="152">
        <f t="shared" si="14"/>
        <v>3</v>
      </c>
      <c r="N23" s="122">
        <f t="shared" si="15"/>
        <v>26180</v>
      </c>
      <c r="O23" s="122">
        <f t="shared" si="16"/>
        <v>5989.5353186481216</v>
      </c>
      <c r="P23" s="123">
        <f t="shared" si="17"/>
        <v>0.22878286167487094</v>
      </c>
      <c r="Q23" s="124">
        <f t="shared" si="18"/>
        <v>26973.333333333332</v>
      </c>
      <c r="R23" s="124">
        <f t="shared" si="5"/>
        <v>27000</v>
      </c>
      <c r="S23" s="121">
        <v>140</v>
      </c>
      <c r="T23" s="124">
        <f t="shared" si="6"/>
        <v>3780000</v>
      </c>
    </row>
    <row r="24" spans="1:21" ht="15.5">
      <c r="A24" s="196">
        <v>15</v>
      </c>
      <c r="B24" s="197" t="s">
        <v>147</v>
      </c>
      <c r="C24" s="198" t="s">
        <v>148</v>
      </c>
      <c r="D24" s="148" t="s">
        <v>117</v>
      </c>
      <c r="E24" s="199">
        <f>3100*1.19</f>
        <v>3689</v>
      </c>
      <c r="F24" s="200" t="s">
        <v>149</v>
      </c>
      <c r="G24" s="199">
        <v>4500</v>
      </c>
      <c r="H24" s="200" t="s">
        <v>54</v>
      </c>
      <c r="I24" s="201">
        <v>4990</v>
      </c>
      <c r="J24" s="200" t="s">
        <v>40</v>
      </c>
      <c r="K24" s="200"/>
      <c r="L24" s="200"/>
      <c r="M24" s="202">
        <f t="shared" si="14"/>
        <v>3</v>
      </c>
      <c r="N24" s="161">
        <f t="shared" si="15"/>
        <v>4500</v>
      </c>
      <c r="O24" s="161">
        <f t="shared" si="16"/>
        <v>657.06696766767993</v>
      </c>
      <c r="P24" s="162">
        <f t="shared" si="17"/>
        <v>0.14601488170392887</v>
      </c>
      <c r="Q24" s="163">
        <f t="shared" si="18"/>
        <v>4393</v>
      </c>
      <c r="R24" s="163">
        <f t="shared" si="5"/>
        <v>4400</v>
      </c>
      <c r="S24" s="160">
        <v>140</v>
      </c>
      <c r="T24" s="163">
        <f t="shared" si="6"/>
        <v>616000</v>
      </c>
    </row>
    <row r="25" spans="1:21" ht="31">
      <c r="A25" s="203">
        <v>16</v>
      </c>
      <c r="B25" s="155" t="s">
        <v>150</v>
      </c>
      <c r="C25" s="204" t="s">
        <v>151</v>
      </c>
      <c r="D25" s="148" t="s">
        <v>117</v>
      </c>
      <c r="E25" s="193">
        <f>13800*1.19</f>
        <v>16422</v>
      </c>
      <c r="F25" s="194" t="s">
        <v>149</v>
      </c>
      <c r="G25" s="193">
        <v>18600</v>
      </c>
      <c r="H25" s="194" t="s">
        <v>152</v>
      </c>
      <c r="I25" s="195">
        <f>17000*1.19</f>
        <v>20230</v>
      </c>
      <c r="J25" s="194" t="s">
        <v>153</v>
      </c>
      <c r="K25" s="194"/>
      <c r="L25" s="194"/>
      <c r="M25" s="205">
        <f t="shared" si="14"/>
        <v>3</v>
      </c>
      <c r="N25" s="206">
        <f t="shared" si="15"/>
        <v>18600</v>
      </c>
      <c r="O25" s="206">
        <f t="shared" si="16"/>
        <v>1910.5604762302953</v>
      </c>
      <c r="P25" s="207">
        <f t="shared" si="17"/>
        <v>0.1027183051736718</v>
      </c>
      <c r="Q25" s="208">
        <f t="shared" si="18"/>
        <v>18417.333333333332</v>
      </c>
      <c r="R25" s="208">
        <f t="shared" si="5"/>
        <v>18450</v>
      </c>
      <c r="S25" s="205">
        <v>140</v>
      </c>
      <c r="T25" s="208">
        <f t="shared" si="6"/>
        <v>2583000</v>
      </c>
    </row>
    <row r="26" spans="1:21" ht="15.5">
      <c r="A26" s="203">
        <v>17</v>
      </c>
      <c r="B26" s="191" t="s">
        <v>154</v>
      </c>
      <c r="C26" s="192" t="s">
        <v>155</v>
      </c>
      <c r="D26" s="148" t="s">
        <v>117</v>
      </c>
      <c r="E26" s="193">
        <v>11900</v>
      </c>
      <c r="F26" s="194" t="s">
        <v>156</v>
      </c>
      <c r="G26" s="194">
        <v>12900</v>
      </c>
      <c r="H26" s="194" t="s">
        <v>61</v>
      </c>
      <c r="I26" s="195">
        <v>11900</v>
      </c>
      <c r="J26" s="194" t="s">
        <v>157</v>
      </c>
      <c r="K26" s="194"/>
      <c r="L26" s="194"/>
      <c r="M26" s="205">
        <f t="shared" si="14"/>
        <v>3</v>
      </c>
      <c r="N26" s="206">
        <f t="shared" si="15"/>
        <v>11900</v>
      </c>
      <c r="O26" s="206">
        <f t="shared" si="16"/>
        <v>577.35026918962569</v>
      </c>
      <c r="P26" s="207">
        <f t="shared" si="17"/>
        <v>4.8516829343666024E-2</v>
      </c>
      <c r="Q26" s="208">
        <f t="shared" si="18"/>
        <v>12233.333333333334</v>
      </c>
      <c r="R26" s="208">
        <f t="shared" si="5"/>
        <v>12250</v>
      </c>
      <c r="S26" s="205">
        <v>140</v>
      </c>
      <c r="T26" s="208">
        <f t="shared" si="6"/>
        <v>1715000</v>
      </c>
    </row>
    <row r="27" spans="1:21">
      <c r="A27" s="361" t="s">
        <v>158</v>
      </c>
      <c r="B27" s="361"/>
      <c r="C27" s="361"/>
      <c r="D27" s="361"/>
      <c r="E27" s="361"/>
      <c r="F27" s="361"/>
      <c r="G27" s="361"/>
      <c r="H27" s="361"/>
      <c r="I27" s="361"/>
      <c r="J27" s="361"/>
      <c r="K27" s="361"/>
      <c r="L27" s="361"/>
      <c r="M27" s="361"/>
      <c r="N27" s="361"/>
      <c r="O27" s="361"/>
      <c r="P27" s="361"/>
      <c r="Q27" s="361"/>
      <c r="R27" s="361"/>
      <c r="S27" s="361"/>
      <c r="T27" s="362"/>
      <c r="U27" s="56"/>
    </row>
    <row r="28" spans="1:21" ht="29.5" thickBot="1">
      <c r="A28" s="115">
        <v>18</v>
      </c>
      <c r="B28" s="209" t="s">
        <v>159</v>
      </c>
      <c r="C28" s="210" t="s">
        <v>160</v>
      </c>
      <c r="D28" s="148" t="s">
        <v>117</v>
      </c>
      <c r="E28" s="120">
        <v>70200</v>
      </c>
      <c r="F28" s="119" t="s">
        <v>161</v>
      </c>
      <c r="G28" s="118"/>
      <c r="H28" s="119"/>
      <c r="I28" s="120"/>
      <c r="J28" s="119"/>
      <c r="K28" s="119"/>
      <c r="L28" s="119"/>
      <c r="M28" s="121">
        <f t="shared" ref="M28:M31" si="19">+COUNT(E28,G28,I28)</f>
        <v>1</v>
      </c>
      <c r="N28" s="122">
        <f t="shared" ref="N28:N34" si="20">+MEDIAN(E28,G28,I28)</f>
        <v>70200</v>
      </c>
      <c r="O28" s="122"/>
      <c r="P28" s="123"/>
      <c r="Q28" s="124">
        <f t="shared" ref="Q28:Q34" si="21">+AVERAGE(E28,G28,I28)</f>
        <v>70200</v>
      </c>
      <c r="R28" s="124">
        <f t="shared" si="5"/>
        <v>70200</v>
      </c>
      <c r="S28" s="121">
        <v>160</v>
      </c>
      <c r="T28" s="124">
        <f t="shared" si="6"/>
        <v>11232000</v>
      </c>
    </row>
    <row r="29" spans="1:21" ht="31.5" customHeight="1" thickBot="1">
      <c r="A29" s="115">
        <v>19</v>
      </c>
      <c r="B29" s="211" t="s">
        <v>162</v>
      </c>
      <c r="C29" s="212" t="s">
        <v>163</v>
      </c>
      <c r="D29" s="148" t="s">
        <v>117</v>
      </c>
      <c r="E29" s="119">
        <v>15000</v>
      </c>
      <c r="F29" s="119" t="s">
        <v>59</v>
      </c>
      <c r="G29" s="118">
        <v>14000</v>
      </c>
      <c r="H29" s="119" t="s">
        <v>131</v>
      </c>
      <c r="I29" s="120">
        <f>15000*1.19</f>
        <v>17850</v>
      </c>
      <c r="J29" s="119" t="s">
        <v>161</v>
      </c>
      <c r="K29" s="119"/>
      <c r="L29" s="119"/>
      <c r="M29" s="121">
        <f t="shared" si="19"/>
        <v>3</v>
      </c>
      <c r="N29" s="122">
        <f t="shared" si="20"/>
        <v>15000</v>
      </c>
      <c r="O29" s="122">
        <f t="shared" ref="O29:O34" si="22">+STDEVA(I29,G29,E29)</f>
        <v>1997.7070188927389</v>
      </c>
      <c r="P29" s="123">
        <f t="shared" ref="P29:P34" si="23">+O29/N29</f>
        <v>0.1331804679261826</v>
      </c>
      <c r="Q29" s="124">
        <f t="shared" si="21"/>
        <v>15616.666666666666</v>
      </c>
      <c r="R29" s="124">
        <f t="shared" si="5"/>
        <v>15650</v>
      </c>
      <c r="S29" s="121">
        <v>160</v>
      </c>
      <c r="T29" s="124">
        <f t="shared" si="6"/>
        <v>2504000</v>
      </c>
    </row>
    <row r="30" spans="1:21" ht="31.5" customHeight="1" thickBot="1">
      <c r="A30" s="115">
        <v>20</v>
      </c>
      <c r="B30" s="213" t="s">
        <v>164</v>
      </c>
      <c r="C30" s="210" t="s">
        <v>165</v>
      </c>
      <c r="D30" s="148" t="s">
        <v>117</v>
      </c>
      <c r="E30" s="119">
        <v>50000</v>
      </c>
      <c r="F30" s="119" t="s">
        <v>59</v>
      </c>
      <c r="G30" s="118">
        <v>39000</v>
      </c>
      <c r="H30" s="119" t="s">
        <v>131</v>
      </c>
      <c r="I30" s="120">
        <f>45000*1.19</f>
        <v>53550</v>
      </c>
      <c r="J30" s="119" t="s">
        <v>161</v>
      </c>
      <c r="K30" s="119"/>
      <c r="L30" s="119"/>
      <c r="M30" s="121">
        <f t="shared" si="19"/>
        <v>3</v>
      </c>
      <c r="N30" s="122">
        <f t="shared" si="20"/>
        <v>50000</v>
      </c>
      <c r="O30" s="122">
        <f t="shared" si="22"/>
        <v>7586.2265543110097</v>
      </c>
      <c r="P30" s="123">
        <f t="shared" si="23"/>
        <v>0.15172453108622019</v>
      </c>
      <c r="Q30" s="124">
        <f t="shared" si="21"/>
        <v>47516.666666666664</v>
      </c>
      <c r="R30" s="124">
        <f t="shared" si="5"/>
        <v>47550</v>
      </c>
      <c r="S30" s="121">
        <v>160</v>
      </c>
      <c r="T30" s="124">
        <f t="shared" si="6"/>
        <v>7608000</v>
      </c>
    </row>
    <row r="31" spans="1:21" ht="31" customHeight="1">
      <c r="A31" s="115">
        <v>21</v>
      </c>
      <c r="B31" s="214" t="s">
        <v>166</v>
      </c>
      <c r="C31" s="215" t="s">
        <v>167</v>
      </c>
      <c r="D31" s="148" t="s">
        <v>117</v>
      </c>
      <c r="E31" s="119">
        <v>10000</v>
      </c>
      <c r="F31" s="119" t="s">
        <v>59</v>
      </c>
      <c r="G31" s="118">
        <v>7000</v>
      </c>
      <c r="H31" s="119" t="s">
        <v>131</v>
      </c>
      <c r="I31" s="120">
        <f>10000*1.19</f>
        <v>11900</v>
      </c>
      <c r="J31" s="119" t="s">
        <v>161</v>
      </c>
      <c r="K31" s="119"/>
      <c r="L31" s="119"/>
      <c r="M31" s="121">
        <f t="shared" si="19"/>
        <v>3</v>
      </c>
      <c r="N31" s="122">
        <f t="shared" si="20"/>
        <v>10000</v>
      </c>
      <c r="O31" s="122">
        <f t="shared" si="22"/>
        <v>2470.4925284917063</v>
      </c>
      <c r="P31" s="123">
        <f t="shared" si="23"/>
        <v>0.24704925284917062</v>
      </c>
      <c r="Q31" s="124">
        <f t="shared" si="21"/>
        <v>9633.3333333333339</v>
      </c>
      <c r="R31" s="124">
        <f t="shared" si="5"/>
        <v>9650</v>
      </c>
      <c r="S31" s="121">
        <v>160</v>
      </c>
      <c r="T31" s="124">
        <f t="shared" si="6"/>
        <v>1544000</v>
      </c>
    </row>
    <row r="32" spans="1:21" ht="108.5" customHeight="1">
      <c r="A32" s="145">
        <v>22</v>
      </c>
      <c r="B32" s="216" t="s">
        <v>168</v>
      </c>
      <c r="C32" s="155" t="s">
        <v>169</v>
      </c>
      <c r="D32" s="148" t="s">
        <v>117</v>
      </c>
      <c r="E32" s="118">
        <v>600000</v>
      </c>
      <c r="F32" s="149" t="s">
        <v>58</v>
      </c>
      <c r="G32" s="118">
        <v>680000</v>
      </c>
      <c r="H32" s="119" t="s">
        <v>131</v>
      </c>
      <c r="I32" s="120">
        <v>800000</v>
      </c>
      <c r="J32" s="119" t="s">
        <v>59</v>
      </c>
      <c r="K32" s="119"/>
      <c r="L32" s="119"/>
      <c r="M32" s="121">
        <v>4</v>
      </c>
      <c r="N32" s="122">
        <f t="shared" si="20"/>
        <v>680000</v>
      </c>
      <c r="O32" s="122">
        <f t="shared" si="22"/>
        <v>100664.45913694354</v>
      </c>
      <c r="P32" s="189">
        <f t="shared" si="23"/>
        <v>0.14803596931903462</v>
      </c>
      <c r="Q32" s="124">
        <f t="shared" si="21"/>
        <v>693333.33333333337</v>
      </c>
      <c r="R32" s="124">
        <f t="shared" si="5"/>
        <v>693350</v>
      </c>
      <c r="S32" s="121">
        <v>4</v>
      </c>
      <c r="T32" s="124">
        <f t="shared" si="6"/>
        <v>2773400</v>
      </c>
    </row>
    <row r="33" spans="1:21" ht="46.5">
      <c r="A33" s="145">
        <v>23</v>
      </c>
      <c r="B33" s="217" t="s">
        <v>170</v>
      </c>
      <c r="C33" s="158" t="s">
        <v>171</v>
      </c>
      <c r="D33" s="148" t="s">
        <v>117</v>
      </c>
      <c r="E33" s="128">
        <v>14000</v>
      </c>
      <c r="F33" s="218" t="s">
        <v>172</v>
      </c>
      <c r="G33" s="128">
        <v>14000</v>
      </c>
      <c r="H33" s="129" t="s">
        <v>173</v>
      </c>
      <c r="I33" s="138">
        <v>14000</v>
      </c>
      <c r="J33" s="129" t="s">
        <v>38</v>
      </c>
      <c r="K33" s="129"/>
      <c r="L33" s="129"/>
      <c r="M33" s="160">
        <v>4</v>
      </c>
      <c r="N33" s="161">
        <f t="shared" si="20"/>
        <v>14000</v>
      </c>
      <c r="O33" s="161">
        <f t="shared" si="22"/>
        <v>0</v>
      </c>
      <c r="P33" s="162">
        <f t="shared" si="23"/>
        <v>0</v>
      </c>
      <c r="Q33" s="163">
        <f t="shared" si="21"/>
        <v>14000</v>
      </c>
      <c r="R33" s="163">
        <f t="shared" si="5"/>
        <v>14000</v>
      </c>
      <c r="S33" s="160">
        <v>160</v>
      </c>
      <c r="T33" s="163">
        <f t="shared" si="6"/>
        <v>2240000</v>
      </c>
    </row>
    <row r="34" spans="1:21" ht="58">
      <c r="A34" s="145">
        <v>24</v>
      </c>
      <c r="B34" s="219" t="s">
        <v>174</v>
      </c>
      <c r="C34" s="220" t="s">
        <v>175</v>
      </c>
      <c r="D34" s="148" t="s">
        <v>117</v>
      </c>
      <c r="E34" s="193">
        <v>6500</v>
      </c>
      <c r="F34" s="194" t="s">
        <v>176</v>
      </c>
      <c r="G34" s="193">
        <v>5000</v>
      </c>
      <c r="H34" s="194" t="s">
        <v>177</v>
      </c>
      <c r="I34" s="195"/>
      <c r="J34" s="194"/>
      <c r="K34" s="194"/>
      <c r="L34" s="194"/>
      <c r="M34" s="205">
        <f t="shared" ref="M34" si="24">+COUNT(E34,G34,I34)</f>
        <v>2</v>
      </c>
      <c r="N34" s="206">
        <f t="shared" si="20"/>
        <v>5750</v>
      </c>
      <c r="O34" s="206">
        <f t="shared" si="22"/>
        <v>1060.6601717798212</v>
      </c>
      <c r="P34" s="207">
        <f t="shared" si="23"/>
        <v>0.18446263857040368</v>
      </c>
      <c r="Q34" s="208">
        <f t="shared" si="21"/>
        <v>5750</v>
      </c>
      <c r="R34" s="208">
        <f t="shared" si="5"/>
        <v>5750</v>
      </c>
      <c r="S34" s="205">
        <v>160</v>
      </c>
      <c r="T34" s="208">
        <f t="shared" si="6"/>
        <v>920000</v>
      </c>
    </row>
    <row r="35" spans="1:21" ht="31">
      <c r="A35" s="145">
        <v>25</v>
      </c>
      <c r="B35" s="186" t="s">
        <v>178</v>
      </c>
      <c r="C35" s="187" t="s">
        <v>179</v>
      </c>
      <c r="D35" s="148" t="s">
        <v>117</v>
      </c>
      <c r="E35" s="221">
        <v>77000</v>
      </c>
      <c r="F35" s="194" t="s">
        <v>180</v>
      </c>
      <c r="G35" s="221"/>
      <c r="H35" s="194"/>
      <c r="I35" s="222"/>
      <c r="J35" s="194"/>
      <c r="K35" s="194"/>
      <c r="L35" s="194"/>
      <c r="M35" s="205">
        <f>+COUNT(E35,G35,I35)</f>
        <v>1</v>
      </c>
      <c r="N35" s="206">
        <f>+MEDIAN(E35,G35,I35)</f>
        <v>77000</v>
      </c>
      <c r="O35" s="206"/>
      <c r="P35" s="207"/>
      <c r="Q35" s="208">
        <f>+AVERAGE(E35,G35,I35)</f>
        <v>77000</v>
      </c>
      <c r="R35" s="208">
        <f>+_xlfn.CEILING.MATH(Q35,50,FALSE)</f>
        <v>77000</v>
      </c>
      <c r="S35" s="205">
        <v>160</v>
      </c>
      <c r="T35" s="208">
        <f>+R35*S35</f>
        <v>12320000</v>
      </c>
    </row>
    <row r="36" spans="1:21">
      <c r="A36" s="223"/>
      <c r="B36" s="224"/>
      <c r="C36" s="224"/>
      <c r="D36" s="225"/>
      <c r="E36" s="225"/>
      <c r="F36" s="225"/>
      <c r="G36" s="225"/>
      <c r="H36" s="225"/>
      <c r="I36" s="225"/>
      <c r="J36" s="226"/>
      <c r="K36" s="226"/>
      <c r="L36" s="226"/>
      <c r="M36" s="226"/>
      <c r="N36" s="226"/>
      <c r="O36" s="226"/>
      <c r="P36" s="226"/>
      <c r="Q36" s="226"/>
      <c r="R36" s="226"/>
      <c r="S36" s="227"/>
      <c r="T36" s="228"/>
      <c r="U36" s="229">
        <f>+SUM(T6:T35)</f>
        <v>129991100</v>
      </c>
    </row>
    <row r="37" spans="1:21" ht="62">
      <c r="A37" s="115">
        <f>+A35+1</f>
        <v>26</v>
      </c>
      <c r="B37" s="230" t="s">
        <v>181</v>
      </c>
      <c r="C37" s="132" t="s">
        <v>182</v>
      </c>
      <c r="D37" s="115" t="s">
        <v>113</v>
      </c>
      <c r="E37" s="121">
        <v>20</v>
      </c>
      <c r="F37" s="231">
        <v>73637</v>
      </c>
      <c r="G37" s="149" t="s">
        <v>118</v>
      </c>
      <c r="H37" s="231">
        <f>70000*1.19</f>
        <v>83300</v>
      </c>
      <c r="I37" s="149" t="s">
        <v>39</v>
      </c>
      <c r="J37" s="231">
        <f>75000*1.19</f>
        <v>89250</v>
      </c>
      <c r="K37" s="149" t="s">
        <v>183</v>
      </c>
      <c r="L37" s="149">
        <f>+COUNT(F37,H37,J37)</f>
        <v>3</v>
      </c>
      <c r="M37" s="232">
        <f>+AVERAGE(F37,H37,J37)</f>
        <v>82062.333333333328</v>
      </c>
      <c r="N37" s="232">
        <f>+STDEVA(F37,H37,J37)</f>
        <v>7879.7402452957376</v>
      </c>
      <c r="O37" s="123">
        <f>+N37/M37</f>
        <v>9.6021401357046537E-2</v>
      </c>
      <c r="P37" s="123"/>
      <c r="Q37" s="232">
        <f t="shared" ref="Q37:Q50" si="25">+MEDIAN(J37,H37,F37)</f>
        <v>83300</v>
      </c>
      <c r="R37" s="232">
        <f t="shared" ref="R37:R50" si="26">+_xlfn.CEILING.MATH(M37,50,FALSE)</f>
        <v>82100</v>
      </c>
      <c r="S37" s="121">
        <v>20</v>
      </c>
      <c r="T37" s="232">
        <f>+R37*S37</f>
        <v>1642000</v>
      </c>
      <c r="U37" s="229"/>
    </row>
    <row r="38" spans="1:21" ht="77.5">
      <c r="A38" s="115">
        <f>+A37+1</f>
        <v>27</v>
      </c>
      <c r="B38" s="233" t="s">
        <v>184</v>
      </c>
      <c r="C38" s="132" t="s">
        <v>185</v>
      </c>
      <c r="D38" s="127" t="s">
        <v>117</v>
      </c>
      <c r="E38" s="121">
        <v>4</v>
      </c>
      <c r="F38" s="118">
        <f>130000*1.19</f>
        <v>154700</v>
      </c>
      <c r="G38" s="119" t="s">
        <v>39</v>
      </c>
      <c r="H38" s="118">
        <f>130000*1.19</f>
        <v>154700</v>
      </c>
      <c r="I38" s="119" t="s">
        <v>114</v>
      </c>
      <c r="J38" s="120">
        <f>140000*1.19</f>
        <v>166600</v>
      </c>
      <c r="K38" s="119" t="s">
        <v>42</v>
      </c>
      <c r="L38" s="149">
        <f t="shared" ref="L38:L50" si="27">+COUNT(F38,H38,J38)</f>
        <v>3</v>
      </c>
      <c r="M38" s="232">
        <f t="shared" ref="M38:M50" si="28">+AVERAGE(F38,H38,J38)</f>
        <v>158666.66666666666</v>
      </c>
      <c r="N38" s="232">
        <f t="shared" ref="N38:N50" si="29">+STDEVA(F38,H38,J38)</f>
        <v>6870.4682033565468</v>
      </c>
      <c r="O38" s="123">
        <f t="shared" ref="O38:O50" si="30">+N38/M38</f>
        <v>4.330127018922194E-2</v>
      </c>
      <c r="P38" s="123"/>
      <c r="Q38" s="232">
        <f t="shared" si="25"/>
        <v>154700</v>
      </c>
      <c r="R38" s="232">
        <f t="shared" si="26"/>
        <v>158700</v>
      </c>
      <c r="S38" s="121">
        <v>4</v>
      </c>
      <c r="T38" s="232">
        <f t="shared" ref="T38:T50" si="31">+R38*S38</f>
        <v>634800</v>
      </c>
    </row>
    <row r="39" spans="1:21" ht="46.5">
      <c r="A39" s="115">
        <f t="shared" ref="A39:A50" si="32">+A38+1</f>
        <v>28</v>
      </c>
      <c r="B39" s="233" t="s">
        <v>186</v>
      </c>
      <c r="C39" s="132" t="s">
        <v>187</v>
      </c>
      <c r="D39" s="127" t="s">
        <v>188</v>
      </c>
      <c r="E39" s="121">
        <v>2</v>
      </c>
      <c r="F39" s="231">
        <f>350000*1.19</f>
        <v>416500</v>
      </c>
      <c r="G39" s="149" t="s">
        <v>39</v>
      </c>
      <c r="H39" s="231">
        <v>630000</v>
      </c>
      <c r="I39" s="149" t="s">
        <v>183</v>
      </c>
      <c r="J39" s="231">
        <v>666400</v>
      </c>
      <c r="K39" s="149" t="s">
        <v>118</v>
      </c>
      <c r="L39" s="149">
        <f t="shared" si="27"/>
        <v>3</v>
      </c>
      <c r="M39" s="232">
        <f t="shared" si="28"/>
        <v>570966.66666666663</v>
      </c>
      <c r="N39" s="232">
        <f t="shared" si="29"/>
        <v>135004.45671655922</v>
      </c>
      <c r="O39" s="123">
        <f t="shared" si="30"/>
        <v>0.23644892880476248</v>
      </c>
      <c r="P39" s="123"/>
      <c r="Q39" s="232">
        <f t="shared" si="25"/>
        <v>630000</v>
      </c>
      <c r="R39" s="232">
        <f t="shared" si="26"/>
        <v>571000</v>
      </c>
      <c r="S39" s="121">
        <v>2</v>
      </c>
      <c r="T39" s="232">
        <f t="shared" si="31"/>
        <v>1142000</v>
      </c>
    </row>
    <row r="40" spans="1:21" ht="46.5">
      <c r="A40" s="115">
        <f t="shared" si="32"/>
        <v>29</v>
      </c>
      <c r="B40" s="233" t="s">
        <v>189</v>
      </c>
      <c r="C40" s="132" t="s">
        <v>190</v>
      </c>
      <c r="D40" s="127" t="s">
        <v>188</v>
      </c>
      <c r="E40" s="121">
        <v>1</v>
      </c>
      <c r="F40" s="231">
        <f>353728*1.19</f>
        <v>420936.32</v>
      </c>
      <c r="G40" s="149" t="s">
        <v>118</v>
      </c>
      <c r="H40" s="231">
        <f>416500*1.19</f>
        <v>495635</v>
      </c>
      <c r="I40" s="149" t="s">
        <v>39</v>
      </c>
      <c r="J40" s="231">
        <f>355000*1.19</f>
        <v>422450</v>
      </c>
      <c r="K40" s="149" t="s">
        <v>183</v>
      </c>
      <c r="L40" s="149">
        <f t="shared" si="27"/>
        <v>3</v>
      </c>
      <c r="M40" s="232">
        <f t="shared" si="28"/>
        <v>446340.44</v>
      </c>
      <c r="N40" s="232">
        <f t="shared" si="29"/>
        <v>42697.049558263388</v>
      </c>
      <c r="O40" s="123">
        <f t="shared" si="30"/>
        <v>9.5660275726446364E-2</v>
      </c>
      <c r="P40" s="123"/>
      <c r="Q40" s="232">
        <f t="shared" si="25"/>
        <v>422450</v>
      </c>
      <c r="R40" s="232">
        <f t="shared" si="26"/>
        <v>446350</v>
      </c>
      <c r="S40" s="121">
        <v>1</v>
      </c>
      <c r="T40" s="232">
        <f t="shared" si="31"/>
        <v>446350</v>
      </c>
    </row>
    <row r="41" spans="1:21" ht="46.5">
      <c r="A41" s="115">
        <f t="shared" si="32"/>
        <v>30</v>
      </c>
      <c r="B41" s="233" t="s">
        <v>189</v>
      </c>
      <c r="C41" s="132" t="s">
        <v>191</v>
      </c>
      <c r="D41" s="127" t="s">
        <v>188</v>
      </c>
      <c r="E41" s="121">
        <v>1</v>
      </c>
      <c r="F41" s="234">
        <f>620000*1.19</f>
        <v>737800</v>
      </c>
      <c r="G41" s="149" t="s">
        <v>118</v>
      </c>
      <c r="H41" s="231">
        <v>773500</v>
      </c>
      <c r="I41" s="149" t="s">
        <v>39</v>
      </c>
      <c r="J41" s="231">
        <f>630000*1.19</f>
        <v>749700</v>
      </c>
      <c r="K41" s="149" t="s">
        <v>183</v>
      </c>
      <c r="L41" s="149">
        <f t="shared" si="27"/>
        <v>3</v>
      </c>
      <c r="M41" s="232">
        <f t="shared" si="28"/>
        <v>753666.66666666663</v>
      </c>
      <c r="N41" s="232">
        <f t="shared" si="29"/>
        <v>18177.550256658167</v>
      </c>
      <c r="O41" s="123">
        <f t="shared" si="30"/>
        <v>2.4118819447136005E-2</v>
      </c>
      <c r="P41" s="123"/>
      <c r="Q41" s="232">
        <f t="shared" si="25"/>
        <v>749700</v>
      </c>
      <c r="R41" s="232">
        <f t="shared" si="26"/>
        <v>753700</v>
      </c>
      <c r="S41" s="121">
        <v>1</v>
      </c>
      <c r="T41" s="232">
        <f t="shared" si="31"/>
        <v>753700</v>
      </c>
    </row>
    <row r="42" spans="1:21" ht="46.5">
      <c r="A42" s="115">
        <f t="shared" si="32"/>
        <v>31</v>
      </c>
      <c r="B42" s="230" t="s">
        <v>192</v>
      </c>
      <c r="C42" s="132" t="s">
        <v>193</v>
      </c>
      <c r="D42" s="127" t="s">
        <v>117</v>
      </c>
      <c r="E42" s="121">
        <v>300</v>
      </c>
      <c r="F42" s="234">
        <v>13628</v>
      </c>
      <c r="G42" s="149" t="s">
        <v>118</v>
      </c>
      <c r="H42" s="231">
        <v>13685</v>
      </c>
      <c r="I42" s="149" t="s">
        <v>39</v>
      </c>
      <c r="J42" s="231">
        <f>10000*1.19</f>
        <v>11900</v>
      </c>
      <c r="K42" s="149" t="s">
        <v>183</v>
      </c>
      <c r="L42" s="149">
        <f t="shared" si="27"/>
        <v>3</v>
      </c>
      <c r="M42" s="232">
        <f t="shared" si="28"/>
        <v>13071</v>
      </c>
      <c r="N42" s="232">
        <f t="shared" si="29"/>
        <v>1014.5161408277347</v>
      </c>
      <c r="O42" s="123">
        <f t="shared" si="30"/>
        <v>7.7615801455721417E-2</v>
      </c>
      <c r="P42" s="123"/>
      <c r="Q42" s="232">
        <f t="shared" si="25"/>
        <v>13628</v>
      </c>
      <c r="R42" s="232">
        <f t="shared" si="26"/>
        <v>13100</v>
      </c>
      <c r="S42" s="121">
        <v>300</v>
      </c>
      <c r="T42" s="232">
        <f t="shared" si="31"/>
        <v>3930000</v>
      </c>
    </row>
    <row r="43" spans="1:21" ht="46.5">
      <c r="A43" s="115">
        <f t="shared" si="32"/>
        <v>32</v>
      </c>
      <c r="B43" s="230" t="s">
        <v>122</v>
      </c>
      <c r="C43" s="132" t="s">
        <v>194</v>
      </c>
      <c r="D43" s="127" t="s">
        <v>117</v>
      </c>
      <c r="E43" s="121">
        <v>300</v>
      </c>
      <c r="F43" s="118">
        <f>1956*1.19</f>
        <v>2327.64</v>
      </c>
      <c r="G43" s="119" t="s">
        <v>39</v>
      </c>
      <c r="H43" s="118">
        <v>740</v>
      </c>
      <c r="I43" s="119" t="s">
        <v>114</v>
      </c>
      <c r="J43" s="120">
        <v>2500</v>
      </c>
      <c r="K43" s="119" t="s">
        <v>42</v>
      </c>
      <c r="L43" s="149">
        <f t="shared" si="27"/>
        <v>3</v>
      </c>
      <c r="M43" s="232">
        <f t="shared" si="28"/>
        <v>1855.8799999999999</v>
      </c>
      <c r="N43" s="232">
        <f t="shared" si="29"/>
        <v>970.21550348363337</v>
      </c>
      <c r="O43" s="123">
        <f t="shared" si="30"/>
        <v>0.52277922251634446</v>
      </c>
      <c r="P43" s="123"/>
      <c r="Q43" s="232">
        <f t="shared" si="25"/>
        <v>2327.64</v>
      </c>
      <c r="R43" s="232">
        <f t="shared" si="26"/>
        <v>1900</v>
      </c>
      <c r="S43" s="121">
        <v>300</v>
      </c>
      <c r="T43" s="232">
        <f t="shared" si="31"/>
        <v>570000</v>
      </c>
    </row>
    <row r="44" spans="1:21" ht="31">
      <c r="A44" s="115">
        <f t="shared" si="32"/>
        <v>33</v>
      </c>
      <c r="B44" s="230" t="s">
        <v>195</v>
      </c>
      <c r="C44" s="132" t="s">
        <v>196</v>
      </c>
      <c r="D44" s="127" t="s">
        <v>117</v>
      </c>
      <c r="E44" s="121">
        <v>500</v>
      </c>
      <c r="F44" s="234">
        <v>5600</v>
      </c>
      <c r="G44" s="149" t="s">
        <v>118</v>
      </c>
      <c r="H44" s="231">
        <v>5355</v>
      </c>
      <c r="I44" s="149" t="s">
        <v>39</v>
      </c>
      <c r="J44" s="231">
        <f>5000*1.19</f>
        <v>5950</v>
      </c>
      <c r="K44" s="149" t="s">
        <v>183</v>
      </c>
      <c r="L44" s="149">
        <f t="shared" si="27"/>
        <v>3</v>
      </c>
      <c r="M44" s="232">
        <f t="shared" si="28"/>
        <v>5635</v>
      </c>
      <c r="N44" s="232">
        <f t="shared" si="29"/>
        <v>299.0401310861136</v>
      </c>
      <c r="O44" s="123">
        <f t="shared" si="30"/>
        <v>5.3068346244208267E-2</v>
      </c>
      <c r="P44" s="123"/>
      <c r="Q44" s="232">
        <f t="shared" si="25"/>
        <v>5600</v>
      </c>
      <c r="R44" s="232">
        <f t="shared" si="26"/>
        <v>5650</v>
      </c>
      <c r="S44" s="121">
        <v>500</v>
      </c>
      <c r="T44" s="232">
        <f t="shared" si="31"/>
        <v>2825000</v>
      </c>
    </row>
    <row r="45" spans="1:21" ht="31">
      <c r="A45" s="115">
        <f t="shared" si="32"/>
        <v>34</v>
      </c>
      <c r="B45" s="235" t="s">
        <v>197</v>
      </c>
      <c r="C45" s="236" t="s">
        <v>198</v>
      </c>
      <c r="D45" s="127" t="s">
        <v>117</v>
      </c>
      <c r="E45" s="121">
        <v>2</v>
      </c>
      <c r="F45" s="231">
        <v>149600</v>
      </c>
      <c r="G45" s="149" t="s">
        <v>118</v>
      </c>
      <c r="H45" s="231">
        <f>90000*1.19</f>
        <v>107100</v>
      </c>
      <c r="I45" s="149" t="s">
        <v>39</v>
      </c>
      <c r="J45" s="231">
        <v>134000</v>
      </c>
      <c r="K45" s="149" t="s">
        <v>199</v>
      </c>
      <c r="L45" s="149">
        <f t="shared" si="27"/>
        <v>3</v>
      </c>
      <c r="M45" s="232">
        <f t="shared" si="28"/>
        <v>130233.33333333333</v>
      </c>
      <c r="N45" s="232">
        <f t="shared" si="29"/>
        <v>21498.914701289737</v>
      </c>
      <c r="O45" s="123">
        <f t="shared" si="30"/>
        <v>0.16507996955175125</v>
      </c>
      <c r="P45" s="123"/>
      <c r="Q45" s="232">
        <f t="shared" si="25"/>
        <v>134000</v>
      </c>
      <c r="R45" s="232">
        <f t="shared" si="26"/>
        <v>130250</v>
      </c>
      <c r="S45" s="121">
        <v>2</v>
      </c>
      <c r="T45" s="232">
        <f t="shared" si="31"/>
        <v>260500</v>
      </c>
    </row>
    <row r="46" spans="1:21" ht="31">
      <c r="A46" s="115">
        <f t="shared" si="32"/>
        <v>35</v>
      </c>
      <c r="B46" s="235" t="s">
        <v>200</v>
      </c>
      <c r="C46" s="236" t="s">
        <v>201</v>
      </c>
      <c r="D46" s="127" t="s">
        <v>117</v>
      </c>
      <c r="E46" s="121">
        <v>200</v>
      </c>
      <c r="F46" s="234">
        <v>3700</v>
      </c>
      <c r="G46" s="149" t="s">
        <v>118</v>
      </c>
      <c r="H46" s="231">
        <v>4105</v>
      </c>
      <c r="I46" s="149" t="s">
        <v>39</v>
      </c>
      <c r="J46" s="231">
        <f>3200*1.19</f>
        <v>3808</v>
      </c>
      <c r="K46" s="149" t="s">
        <v>183</v>
      </c>
      <c r="L46" s="149">
        <f t="shared" si="27"/>
        <v>3</v>
      </c>
      <c r="M46" s="232">
        <f t="shared" si="28"/>
        <v>3871</v>
      </c>
      <c r="N46" s="232">
        <f t="shared" si="29"/>
        <v>209.72124355915878</v>
      </c>
      <c r="O46" s="123">
        <f t="shared" si="30"/>
        <v>5.4177536439979017E-2</v>
      </c>
      <c r="P46" s="123"/>
      <c r="Q46" s="232">
        <f t="shared" si="25"/>
        <v>3808</v>
      </c>
      <c r="R46" s="232">
        <f t="shared" si="26"/>
        <v>3900</v>
      </c>
      <c r="S46" s="121">
        <v>2000</v>
      </c>
      <c r="T46" s="232">
        <f t="shared" si="31"/>
        <v>7800000</v>
      </c>
    </row>
    <row r="47" spans="1:21" ht="46.5">
      <c r="A47" s="115">
        <f t="shared" si="32"/>
        <v>36</v>
      </c>
      <c r="B47" s="235" t="s">
        <v>202</v>
      </c>
      <c r="C47" s="236" t="s">
        <v>203</v>
      </c>
      <c r="D47" s="127" t="s">
        <v>117</v>
      </c>
      <c r="E47" s="121">
        <v>200</v>
      </c>
      <c r="F47" s="231">
        <v>4227</v>
      </c>
      <c r="G47" s="149" t="s">
        <v>118</v>
      </c>
      <c r="H47" s="231">
        <v>4998</v>
      </c>
      <c r="I47" s="149" t="s">
        <v>39</v>
      </c>
      <c r="J47" s="231">
        <f>4500*1.19</f>
        <v>5355</v>
      </c>
      <c r="K47" s="149" t="s">
        <v>183</v>
      </c>
      <c r="L47" s="149">
        <f t="shared" si="27"/>
        <v>3</v>
      </c>
      <c r="M47" s="232">
        <f t="shared" si="28"/>
        <v>4860</v>
      </c>
      <c r="N47" s="232">
        <f t="shared" si="29"/>
        <v>576.5231998801089</v>
      </c>
      <c r="O47" s="123">
        <f t="shared" si="30"/>
        <v>0.11862617281483723</v>
      </c>
      <c r="P47" s="123"/>
      <c r="Q47" s="232">
        <f t="shared" si="25"/>
        <v>4998</v>
      </c>
      <c r="R47" s="232">
        <f t="shared" si="26"/>
        <v>4900</v>
      </c>
      <c r="S47" s="121">
        <v>200</v>
      </c>
      <c r="T47" s="232">
        <f t="shared" si="31"/>
        <v>980000</v>
      </c>
    </row>
    <row r="48" spans="1:21" ht="31">
      <c r="A48" s="115">
        <f t="shared" si="32"/>
        <v>37</v>
      </c>
      <c r="B48" s="235" t="s">
        <v>204</v>
      </c>
      <c r="C48" s="236" t="s">
        <v>205</v>
      </c>
      <c r="D48" s="127" t="s">
        <v>117</v>
      </c>
      <c r="E48" s="121">
        <v>20</v>
      </c>
      <c r="F48" s="234">
        <v>16660</v>
      </c>
      <c r="G48" s="149" t="s">
        <v>118</v>
      </c>
      <c r="H48" s="234">
        <v>17850</v>
      </c>
      <c r="I48" s="149" t="s">
        <v>39</v>
      </c>
      <c r="J48" s="231">
        <f>13500*1.19</f>
        <v>16065</v>
      </c>
      <c r="K48" s="149" t="s">
        <v>183</v>
      </c>
      <c r="L48" s="149">
        <f t="shared" si="27"/>
        <v>3</v>
      </c>
      <c r="M48" s="232">
        <f t="shared" si="28"/>
        <v>16858.333333333332</v>
      </c>
      <c r="N48" s="232">
        <f t="shared" si="29"/>
        <v>908.87751283290834</v>
      </c>
      <c r="O48" s="123">
        <f t="shared" si="30"/>
        <v>5.3912655234774599E-2</v>
      </c>
      <c r="P48" s="123"/>
      <c r="Q48" s="232">
        <f t="shared" si="25"/>
        <v>16660</v>
      </c>
      <c r="R48" s="232">
        <f t="shared" si="26"/>
        <v>16900</v>
      </c>
      <c r="S48" s="121">
        <v>20</v>
      </c>
      <c r="T48" s="232">
        <f t="shared" si="31"/>
        <v>338000</v>
      </c>
    </row>
    <row r="49" spans="1:21" ht="31">
      <c r="A49" s="115">
        <f t="shared" si="32"/>
        <v>38</v>
      </c>
      <c r="B49" s="235" t="s">
        <v>206</v>
      </c>
      <c r="C49" s="236" t="s">
        <v>207</v>
      </c>
      <c r="D49" s="127" t="s">
        <v>117</v>
      </c>
      <c r="E49" s="121">
        <v>100</v>
      </c>
      <c r="F49" s="231">
        <v>3332</v>
      </c>
      <c r="G49" s="149" t="s">
        <v>118</v>
      </c>
      <c r="H49" s="231">
        <v>3808</v>
      </c>
      <c r="I49" s="149" t="s">
        <v>39</v>
      </c>
      <c r="J49" s="231">
        <f>3000*1.19</f>
        <v>3570</v>
      </c>
      <c r="K49" s="149" t="s">
        <v>183</v>
      </c>
      <c r="L49" s="149">
        <f t="shared" si="27"/>
        <v>3</v>
      </c>
      <c r="M49" s="232">
        <f t="shared" si="28"/>
        <v>3570</v>
      </c>
      <c r="N49" s="232">
        <f t="shared" si="29"/>
        <v>238</v>
      </c>
      <c r="O49" s="123">
        <f t="shared" si="30"/>
        <v>6.6666666666666666E-2</v>
      </c>
      <c r="P49" s="123"/>
      <c r="Q49" s="232">
        <f t="shared" si="25"/>
        <v>3570</v>
      </c>
      <c r="R49" s="232">
        <f t="shared" si="26"/>
        <v>3600</v>
      </c>
      <c r="S49" s="121">
        <v>100</v>
      </c>
      <c r="T49" s="232">
        <f t="shared" si="31"/>
        <v>360000</v>
      </c>
    </row>
    <row r="50" spans="1:21" ht="31">
      <c r="A50" s="115">
        <f t="shared" si="32"/>
        <v>39</v>
      </c>
      <c r="B50" s="235" t="s">
        <v>208</v>
      </c>
      <c r="C50" s="236" t="s">
        <v>209</v>
      </c>
      <c r="D50" s="127" t="s">
        <v>117</v>
      </c>
      <c r="E50" s="121">
        <v>100</v>
      </c>
      <c r="F50" s="234">
        <v>3100</v>
      </c>
      <c r="G50" s="149" t="s">
        <v>118</v>
      </c>
      <c r="H50" s="231">
        <v>4165</v>
      </c>
      <c r="I50" s="149" t="s">
        <v>39</v>
      </c>
      <c r="J50" s="231">
        <f>3000*1.19</f>
        <v>3570</v>
      </c>
      <c r="K50" s="149" t="s">
        <v>183</v>
      </c>
      <c r="L50" s="149">
        <f t="shared" si="27"/>
        <v>3</v>
      </c>
      <c r="M50" s="232">
        <f t="shared" si="28"/>
        <v>3611.6666666666665</v>
      </c>
      <c r="N50" s="232">
        <f t="shared" si="29"/>
        <v>533.7212131191078</v>
      </c>
      <c r="O50" s="123">
        <f t="shared" si="30"/>
        <v>0.14777698563519368</v>
      </c>
      <c r="P50" s="123"/>
      <c r="Q50" s="232">
        <f t="shared" si="25"/>
        <v>3570</v>
      </c>
      <c r="R50" s="232">
        <f t="shared" si="26"/>
        <v>3650</v>
      </c>
      <c r="S50" s="121">
        <v>100</v>
      </c>
      <c r="T50" s="232">
        <f t="shared" si="31"/>
        <v>365000</v>
      </c>
      <c r="U50" s="373">
        <f>+SUM(T37:T50)</f>
        <v>22047350</v>
      </c>
    </row>
    <row r="51" spans="1:21" ht="15.5">
      <c r="A51" s="242"/>
      <c r="B51" s="243"/>
      <c r="C51" s="244"/>
      <c r="D51" s="245"/>
      <c r="E51" s="246"/>
      <c r="F51" s="247"/>
      <c r="G51" s="248"/>
      <c r="H51" s="249"/>
      <c r="I51" s="248"/>
      <c r="J51" s="249"/>
      <c r="K51" s="248"/>
      <c r="L51" s="248"/>
      <c r="M51" s="250"/>
      <c r="N51" s="250"/>
      <c r="O51" s="251"/>
      <c r="P51" s="251"/>
      <c r="Q51" s="250"/>
      <c r="R51" s="250"/>
      <c r="S51" s="252"/>
      <c r="T51" s="253"/>
      <c r="U51" s="373"/>
    </row>
    <row r="52" spans="1:21" ht="62">
      <c r="B52" s="237" t="s">
        <v>210</v>
      </c>
      <c r="C52" s="238" t="s">
        <v>211</v>
      </c>
      <c r="D52" s="115" t="s">
        <v>117</v>
      </c>
      <c r="E52" s="239">
        <v>1</v>
      </c>
      <c r="F52" s="240"/>
      <c r="T52" s="241">
        <v>211961550</v>
      </c>
      <c r="U52" s="374">
        <f>+T52</f>
        <v>211961550</v>
      </c>
    </row>
    <row r="53" spans="1:21">
      <c r="U53" s="373">
        <f>+U52+U50+U36</f>
        <v>364000000</v>
      </c>
    </row>
    <row r="55" spans="1:21" ht="15.5">
      <c r="A55" s="346" t="s">
        <v>210</v>
      </c>
      <c r="B55" s="347"/>
      <c r="C55" s="347"/>
      <c r="D55" s="347"/>
      <c r="E55" s="347"/>
      <c r="F55" s="347"/>
      <c r="G55" s="347"/>
      <c r="H55" s="347"/>
      <c r="I55" s="347"/>
      <c r="J55" s="347"/>
      <c r="K55" s="347"/>
      <c r="L55" s="347"/>
      <c r="M55" s="347"/>
      <c r="N55" s="347"/>
      <c r="O55" s="347"/>
      <c r="P55" s="347"/>
      <c r="Q55" s="347"/>
      <c r="R55" s="347"/>
      <c r="S55" s="348"/>
    </row>
    <row r="56" spans="1:21" ht="31">
      <c r="A56" s="115">
        <v>1</v>
      </c>
      <c r="B56" s="254" t="s">
        <v>213</v>
      </c>
      <c r="C56" s="117" t="s">
        <v>214</v>
      </c>
      <c r="D56" s="127"/>
      <c r="E56" s="121"/>
      <c r="F56" s="255">
        <v>89964</v>
      </c>
      <c r="G56" s="131" t="s">
        <v>118</v>
      </c>
      <c r="H56" s="255">
        <f>85000*1.19</f>
        <v>101150</v>
      </c>
      <c r="I56" s="131" t="s">
        <v>39</v>
      </c>
      <c r="J56" s="255">
        <f>90000*1.19</f>
        <v>107100</v>
      </c>
      <c r="K56" s="131" t="s">
        <v>183</v>
      </c>
      <c r="L56" s="256">
        <f t="shared" ref="L56:L105" si="33">+COUNT(F56,H56,J56)</f>
        <v>3</v>
      </c>
      <c r="M56" s="257">
        <f t="shared" ref="M56:M105" si="34">+AVERAGE(F56,H56,J56)</f>
        <v>99404.666666666672</v>
      </c>
      <c r="N56" s="257">
        <f t="shared" ref="N56:N105" si="35">+STDEVA(F56,H56,J56)</f>
        <v>8700.3026001015241</v>
      </c>
      <c r="O56" s="258">
        <f t="shared" ref="O56:O105" si="36">+N56/M56</f>
        <v>8.752408606002593E-2</v>
      </c>
      <c r="P56" s="257">
        <f t="shared" ref="P56:P105" si="37">+MEDIAN(J56,H56,F56)</f>
        <v>101150</v>
      </c>
      <c r="Q56" s="257"/>
      <c r="R56" s="257">
        <f t="shared" ref="R56:R87" si="38">+_xlfn.CEILING.MATH(M56,50,FALSE)</f>
        <v>99450</v>
      </c>
      <c r="S56" s="259">
        <v>1</v>
      </c>
      <c r="T56" s="257">
        <f t="shared" ref="T56:T105" si="39">+R56*S56</f>
        <v>99450</v>
      </c>
    </row>
    <row r="57" spans="1:21" ht="70.5">
      <c r="A57" s="115">
        <v>2</v>
      </c>
      <c r="B57" s="260" t="s">
        <v>215</v>
      </c>
      <c r="C57" s="261" t="s">
        <v>216</v>
      </c>
      <c r="D57" s="261" t="s">
        <v>41</v>
      </c>
      <c r="E57" s="121"/>
      <c r="F57" s="255">
        <v>130000</v>
      </c>
      <c r="G57" s="131" t="s">
        <v>217</v>
      </c>
      <c r="H57" s="255">
        <v>150000</v>
      </c>
      <c r="I57" s="131" t="s">
        <v>218</v>
      </c>
      <c r="J57" s="255">
        <v>140000</v>
      </c>
      <c r="K57" s="131" t="s">
        <v>219</v>
      </c>
      <c r="L57" s="256">
        <f t="shared" si="33"/>
        <v>3</v>
      </c>
      <c r="M57" s="257">
        <f t="shared" si="34"/>
        <v>140000</v>
      </c>
      <c r="N57" s="257">
        <f t="shared" si="35"/>
        <v>10000</v>
      </c>
      <c r="O57" s="258">
        <f t="shared" si="36"/>
        <v>7.1428571428571425E-2</v>
      </c>
      <c r="P57" s="257">
        <f t="shared" si="37"/>
        <v>140000</v>
      </c>
      <c r="Q57" s="257"/>
      <c r="R57" s="257">
        <f t="shared" si="38"/>
        <v>140000</v>
      </c>
      <c r="S57" s="259">
        <v>1</v>
      </c>
      <c r="T57" s="257">
        <f t="shared" si="39"/>
        <v>140000</v>
      </c>
    </row>
    <row r="58" spans="1:21" ht="46.5">
      <c r="A58" s="115">
        <v>3</v>
      </c>
      <c r="B58" s="254" t="s">
        <v>220</v>
      </c>
      <c r="C58" s="262" t="s">
        <v>221</v>
      </c>
      <c r="D58" s="127"/>
      <c r="E58" s="121"/>
      <c r="F58" s="255">
        <f>35000*1.19</f>
        <v>41650</v>
      </c>
      <c r="G58" s="131" t="s">
        <v>39</v>
      </c>
      <c r="H58" s="255">
        <f>40000*1.19</f>
        <v>47600</v>
      </c>
      <c r="I58" s="131" t="s">
        <v>183</v>
      </c>
      <c r="J58" s="255">
        <f>38050*1.19</f>
        <v>45279.5</v>
      </c>
      <c r="K58" s="131" t="s">
        <v>118</v>
      </c>
      <c r="L58" s="256">
        <f t="shared" si="33"/>
        <v>3</v>
      </c>
      <c r="M58" s="257">
        <f t="shared" si="34"/>
        <v>44843.166666666664</v>
      </c>
      <c r="N58" s="257">
        <f t="shared" si="35"/>
        <v>2998.9023130694559</v>
      </c>
      <c r="O58" s="258">
        <f t="shared" si="36"/>
        <v>6.6875346590958618E-2</v>
      </c>
      <c r="P58" s="257">
        <f t="shared" si="37"/>
        <v>45279.5</v>
      </c>
      <c r="Q58" s="257"/>
      <c r="R58" s="257">
        <f t="shared" si="38"/>
        <v>44850</v>
      </c>
      <c r="S58" s="259">
        <v>1</v>
      </c>
      <c r="T58" s="257">
        <f t="shared" si="39"/>
        <v>44850</v>
      </c>
    </row>
    <row r="59" spans="1:21" ht="31">
      <c r="A59" s="115">
        <v>4</v>
      </c>
      <c r="B59" s="254" t="s">
        <v>222</v>
      </c>
      <c r="C59" s="262" t="s">
        <v>223</v>
      </c>
      <c r="D59" s="127"/>
      <c r="E59" s="121"/>
      <c r="F59" s="263">
        <f>22015*1.19</f>
        <v>26197.85</v>
      </c>
      <c r="G59" s="131" t="s">
        <v>118</v>
      </c>
      <c r="H59" s="255">
        <f>23800*1.19</f>
        <v>28322</v>
      </c>
      <c r="I59" s="131" t="s">
        <v>39</v>
      </c>
      <c r="J59" s="255">
        <f>24500*1.19</f>
        <v>29155</v>
      </c>
      <c r="K59" s="131" t="s">
        <v>183</v>
      </c>
      <c r="L59" s="256">
        <f t="shared" si="33"/>
        <v>3</v>
      </c>
      <c r="M59" s="257">
        <f t="shared" si="34"/>
        <v>27891.616666666669</v>
      </c>
      <c r="N59" s="257">
        <f t="shared" si="35"/>
        <v>1524.8299547271938</v>
      </c>
      <c r="O59" s="258">
        <f t="shared" si="36"/>
        <v>5.4669830470942954E-2</v>
      </c>
      <c r="P59" s="257">
        <f t="shared" si="37"/>
        <v>28322</v>
      </c>
      <c r="Q59" s="257"/>
      <c r="R59" s="257">
        <f t="shared" si="38"/>
        <v>27900</v>
      </c>
      <c r="S59" s="259">
        <v>1</v>
      </c>
      <c r="T59" s="257">
        <f t="shared" si="39"/>
        <v>27900</v>
      </c>
    </row>
    <row r="60" spans="1:21" ht="31">
      <c r="A60" s="115">
        <v>5</v>
      </c>
      <c r="B60" s="264" t="s">
        <v>224</v>
      </c>
      <c r="C60" s="265" t="s">
        <v>225</v>
      </c>
      <c r="D60" s="127"/>
      <c r="E60" s="121"/>
      <c r="F60" s="255">
        <v>5450</v>
      </c>
      <c r="G60" s="131" t="s">
        <v>55</v>
      </c>
      <c r="H60" s="255">
        <v>6600</v>
      </c>
      <c r="I60" s="131" t="s">
        <v>226</v>
      </c>
      <c r="J60" s="255">
        <v>4500</v>
      </c>
      <c r="K60" s="131" t="s">
        <v>227</v>
      </c>
      <c r="L60" s="256">
        <f t="shared" si="33"/>
        <v>3</v>
      </c>
      <c r="M60" s="257">
        <f t="shared" si="34"/>
        <v>5516.666666666667</v>
      </c>
      <c r="N60" s="257">
        <f t="shared" si="35"/>
        <v>1051.5861036231584</v>
      </c>
      <c r="O60" s="258">
        <f t="shared" si="36"/>
        <v>0.19061983751477191</v>
      </c>
      <c r="P60" s="257">
        <f t="shared" si="37"/>
        <v>5450</v>
      </c>
      <c r="Q60" s="257"/>
      <c r="R60" s="257">
        <f t="shared" si="38"/>
        <v>5550</v>
      </c>
      <c r="S60" s="259">
        <v>1</v>
      </c>
      <c r="T60" s="257">
        <f t="shared" si="39"/>
        <v>5550</v>
      </c>
    </row>
    <row r="61" spans="1:21" ht="58">
      <c r="A61" s="115">
        <v>6</v>
      </c>
      <c r="B61" s="260" t="s">
        <v>57</v>
      </c>
      <c r="C61" s="266" t="s">
        <v>228</v>
      </c>
      <c r="D61" s="127"/>
      <c r="E61" s="121"/>
      <c r="F61" s="255">
        <f>50000*1.19</f>
        <v>59500</v>
      </c>
      <c r="G61" s="131" t="s">
        <v>229</v>
      </c>
      <c r="H61" s="263">
        <f>50000*1.19</f>
        <v>59500</v>
      </c>
      <c r="I61" s="131" t="s">
        <v>183</v>
      </c>
      <c r="J61" s="255">
        <f>50000*1.19</f>
        <v>59500</v>
      </c>
      <c r="K61" s="131" t="s">
        <v>39</v>
      </c>
      <c r="L61" s="256">
        <f t="shared" si="33"/>
        <v>3</v>
      </c>
      <c r="M61" s="257">
        <f t="shared" si="34"/>
        <v>59500</v>
      </c>
      <c r="N61" s="257">
        <f t="shared" si="35"/>
        <v>0</v>
      </c>
      <c r="O61" s="258">
        <f t="shared" si="36"/>
        <v>0</v>
      </c>
      <c r="P61" s="257">
        <f t="shared" si="37"/>
        <v>59500</v>
      </c>
      <c r="Q61" s="257"/>
      <c r="R61" s="257">
        <f t="shared" si="38"/>
        <v>59500</v>
      </c>
      <c r="S61" s="259">
        <v>1</v>
      </c>
      <c r="T61" s="257">
        <f t="shared" si="39"/>
        <v>59500</v>
      </c>
    </row>
    <row r="62" spans="1:21" ht="58">
      <c r="A62" s="175">
        <v>7</v>
      </c>
      <c r="B62" s="267" t="s">
        <v>230</v>
      </c>
      <c r="C62" s="58" t="s">
        <v>231</v>
      </c>
      <c r="D62" s="178"/>
      <c r="E62" s="181"/>
      <c r="F62" s="268">
        <f>28322*1.19</f>
        <v>33703.18</v>
      </c>
      <c r="G62" s="269" t="s">
        <v>118</v>
      </c>
      <c r="H62" s="270">
        <v>44030</v>
      </c>
      <c r="I62" s="269" t="s">
        <v>39</v>
      </c>
      <c r="J62" s="270">
        <f>44030*1.19</f>
        <v>52395.7</v>
      </c>
      <c r="K62" s="269" t="s">
        <v>183</v>
      </c>
      <c r="L62" s="256">
        <f t="shared" si="33"/>
        <v>3</v>
      </c>
      <c r="M62" s="257">
        <f t="shared" si="34"/>
        <v>43376.293333333328</v>
      </c>
      <c r="N62" s="257">
        <f t="shared" si="35"/>
        <v>9363.3901602001933</v>
      </c>
      <c r="O62" s="258">
        <f t="shared" si="36"/>
        <v>0.21586422998953486</v>
      </c>
      <c r="P62" s="257">
        <f t="shared" si="37"/>
        <v>44030</v>
      </c>
      <c r="Q62" s="257"/>
      <c r="R62" s="257">
        <f t="shared" si="38"/>
        <v>43400</v>
      </c>
      <c r="S62" s="259">
        <v>1</v>
      </c>
      <c r="T62" s="257">
        <f t="shared" si="39"/>
        <v>43400</v>
      </c>
    </row>
    <row r="63" spans="1:21" ht="46.5">
      <c r="A63" s="115">
        <v>8</v>
      </c>
      <c r="B63" s="271" t="s">
        <v>119</v>
      </c>
      <c r="C63" s="117" t="s">
        <v>120</v>
      </c>
      <c r="D63" s="127"/>
      <c r="E63" s="121"/>
      <c r="F63" s="118">
        <f>15500*1.19</f>
        <v>18445</v>
      </c>
      <c r="G63" s="119" t="s">
        <v>114</v>
      </c>
      <c r="H63" s="120">
        <f>16000*1.19</f>
        <v>19040</v>
      </c>
      <c r="I63" s="119" t="s">
        <v>42</v>
      </c>
      <c r="J63" s="255">
        <v>29655</v>
      </c>
      <c r="K63" s="131" t="s">
        <v>118</v>
      </c>
      <c r="L63" s="256">
        <f t="shared" si="33"/>
        <v>3</v>
      </c>
      <c r="M63" s="257">
        <f t="shared" si="34"/>
        <v>22380</v>
      </c>
      <c r="N63" s="257">
        <f t="shared" si="35"/>
        <v>6307.354833842789</v>
      </c>
      <c r="O63" s="258">
        <f t="shared" si="36"/>
        <v>0.28182997470253751</v>
      </c>
      <c r="P63" s="257">
        <f t="shared" si="37"/>
        <v>19040</v>
      </c>
      <c r="Q63" s="257"/>
      <c r="R63" s="257">
        <f t="shared" si="38"/>
        <v>22400</v>
      </c>
      <c r="S63" s="259">
        <v>1</v>
      </c>
      <c r="T63" s="257">
        <f t="shared" si="39"/>
        <v>22400</v>
      </c>
    </row>
    <row r="64" spans="1:21" ht="46.5">
      <c r="A64" s="272">
        <v>9</v>
      </c>
      <c r="B64" s="273" t="s">
        <v>232</v>
      </c>
      <c r="C64" s="274" t="s">
        <v>233</v>
      </c>
      <c r="D64" s="275"/>
      <c r="E64" s="276"/>
      <c r="F64" s="118">
        <f>22000*1.19</f>
        <v>26180</v>
      </c>
      <c r="G64" s="119" t="s">
        <v>39</v>
      </c>
      <c r="H64" s="118">
        <f>18000*1.19</f>
        <v>21420</v>
      </c>
      <c r="I64" s="119" t="s">
        <v>114</v>
      </c>
      <c r="J64" s="120">
        <f>28000*1.19</f>
        <v>33320</v>
      </c>
      <c r="K64" s="119" t="s">
        <v>42</v>
      </c>
      <c r="L64" s="256">
        <f t="shared" si="33"/>
        <v>3</v>
      </c>
      <c r="M64" s="257">
        <f t="shared" si="34"/>
        <v>26973.333333333332</v>
      </c>
      <c r="N64" s="257">
        <f t="shared" si="35"/>
        <v>5989.5353186481216</v>
      </c>
      <c r="O64" s="258">
        <f t="shared" si="36"/>
        <v>0.22205395397855124</v>
      </c>
      <c r="P64" s="257">
        <f t="shared" si="37"/>
        <v>26180</v>
      </c>
      <c r="Q64" s="257"/>
      <c r="R64" s="257">
        <f t="shared" si="38"/>
        <v>27000</v>
      </c>
      <c r="S64" s="259">
        <v>1</v>
      </c>
      <c r="T64" s="257">
        <f t="shared" si="39"/>
        <v>27000</v>
      </c>
    </row>
    <row r="65" spans="1:20" ht="87">
      <c r="A65" s="145">
        <v>10</v>
      </c>
      <c r="B65" s="277" t="s">
        <v>234</v>
      </c>
      <c r="C65" s="278" t="s">
        <v>235</v>
      </c>
      <c r="D65" s="127"/>
      <c r="E65" s="121"/>
      <c r="F65" s="255">
        <f>115000*1.19</f>
        <v>136850</v>
      </c>
      <c r="G65" s="131" t="s">
        <v>39</v>
      </c>
      <c r="H65" s="255">
        <f>150000*1.19</f>
        <v>178500</v>
      </c>
      <c r="I65" s="131" t="s">
        <v>183</v>
      </c>
      <c r="J65" s="255">
        <v>136850</v>
      </c>
      <c r="K65" s="131" t="s">
        <v>118</v>
      </c>
      <c r="L65" s="256">
        <f t="shared" si="33"/>
        <v>3</v>
      </c>
      <c r="M65" s="257">
        <f t="shared" si="34"/>
        <v>150733.33333333334</v>
      </c>
      <c r="N65" s="257">
        <f t="shared" si="35"/>
        <v>24046.638711747888</v>
      </c>
      <c r="O65" s="258">
        <f t="shared" si="36"/>
        <v>0.15953099543397536</v>
      </c>
      <c r="P65" s="257">
        <f t="shared" si="37"/>
        <v>136850</v>
      </c>
      <c r="Q65" s="257"/>
      <c r="R65" s="257">
        <f t="shared" si="38"/>
        <v>150750</v>
      </c>
      <c r="S65" s="259">
        <v>1</v>
      </c>
      <c r="T65" s="257">
        <f t="shared" si="39"/>
        <v>150750</v>
      </c>
    </row>
    <row r="66" spans="1:20" ht="217.5">
      <c r="A66" s="145">
        <v>11</v>
      </c>
      <c r="B66" s="279" t="s">
        <v>236</v>
      </c>
      <c r="C66" s="280" t="s">
        <v>237</v>
      </c>
      <c r="D66" s="148"/>
      <c r="E66" s="121"/>
      <c r="F66" s="255">
        <v>278000</v>
      </c>
      <c r="G66" s="131" t="s">
        <v>238</v>
      </c>
      <c r="H66" s="255">
        <v>255000</v>
      </c>
      <c r="I66" s="131" t="s">
        <v>239</v>
      </c>
      <c r="J66" s="255">
        <v>300000</v>
      </c>
      <c r="K66" s="131" t="s">
        <v>240</v>
      </c>
      <c r="L66" s="256">
        <f t="shared" si="33"/>
        <v>3</v>
      </c>
      <c r="M66" s="257">
        <f t="shared" si="34"/>
        <v>277666.66666666669</v>
      </c>
      <c r="N66" s="257">
        <f t="shared" si="35"/>
        <v>22501.85177565023</v>
      </c>
      <c r="O66" s="258">
        <f t="shared" si="36"/>
        <v>8.103908202515088E-2</v>
      </c>
      <c r="P66" s="257">
        <f t="shared" si="37"/>
        <v>278000</v>
      </c>
      <c r="Q66" s="257"/>
      <c r="R66" s="257">
        <f t="shared" si="38"/>
        <v>277700</v>
      </c>
      <c r="S66" s="259">
        <v>1</v>
      </c>
      <c r="T66" s="257">
        <f t="shared" si="39"/>
        <v>277700</v>
      </c>
    </row>
    <row r="67" spans="1:20" ht="77.5">
      <c r="A67" s="115">
        <v>12</v>
      </c>
      <c r="B67" s="281" t="s">
        <v>241</v>
      </c>
      <c r="C67" s="282" t="s">
        <v>242</v>
      </c>
      <c r="D67" s="127"/>
      <c r="E67" s="121"/>
      <c r="F67" s="255">
        <v>260000</v>
      </c>
      <c r="G67" s="131" t="s">
        <v>217</v>
      </c>
      <c r="H67" s="255">
        <v>260000</v>
      </c>
      <c r="I67" s="131" t="s">
        <v>243</v>
      </c>
      <c r="J67" s="255">
        <v>249900</v>
      </c>
      <c r="K67" s="131" t="s">
        <v>44</v>
      </c>
      <c r="L67" s="256">
        <f t="shared" si="33"/>
        <v>3</v>
      </c>
      <c r="M67" s="257">
        <f t="shared" si="34"/>
        <v>256633.33333333334</v>
      </c>
      <c r="N67" s="257">
        <f t="shared" si="35"/>
        <v>5831.2377188152204</v>
      </c>
      <c r="O67" s="258">
        <f t="shared" si="36"/>
        <v>2.2722058912125809E-2</v>
      </c>
      <c r="P67" s="257">
        <f t="shared" si="37"/>
        <v>260000</v>
      </c>
      <c r="Q67" s="257"/>
      <c r="R67" s="257">
        <f t="shared" si="38"/>
        <v>256650</v>
      </c>
      <c r="S67" s="259">
        <v>1</v>
      </c>
      <c r="T67" s="257">
        <f t="shared" si="39"/>
        <v>256650</v>
      </c>
    </row>
    <row r="68" spans="1:20" ht="29">
      <c r="A68" s="145">
        <v>13</v>
      </c>
      <c r="B68" s="279" t="s">
        <v>236</v>
      </c>
      <c r="C68" s="283" t="s">
        <v>244</v>
      </c>
      <c r="D68" s="148"/>
      <c r="E68" s="121"/>
      <c r="F68" s="255">
        <v>280000</v>
      </c>
      <c r="G68" s="131" t="s">
        <v>243</v>
      </c>
      <c r="H68" s="255">
        <v>249000</v>
      </c>
      <c r="I68" s="131" t="s">
        <v>245</v>
      </c>
      <c r="J68" s="255">
        <v>234900</v>
      </c>
      <c r="K68" s="131" t="s">
        <v>246</v>
      </c>
      <c r="L68" s="256">
        <f t="shared" si="33"/>
        <v>3</v>
      </c>
      <c r="M68" s="257">
        <f t="shared" si="34"/>
        <v>254633.33333333334</v>
      </c>
      <c r="N68" s="257">
        <f t="shared" si="35"/>
        <v>23071.699836235159</v>
      </c>
      <c r="O68" s="258">
        <f t="shared" si="36"/>
        <v>9.0607539610820104E-2</v>
      </c>
      <c r="P68" s="257">
        <f t="shared" si="37"/>
        <v>249000</v>
      </c>
      <c r="Q68" s="257"/>
      <c r="R68" s="257">
        <f t="shared" si="38"/>
        <v>254650</v>
      </c>
      <c r="S68" s="259">
        <v>1</v>
      </c>
      <c r="T68" s="257">
        <f t="shared" si="39"/>
        <v>254650</v>
      </c>
    </row>
    <row r="69" spans="1:20" ht="15.5">
      <c r="A69" s="115">
        <v>14</v>
      </c>
      <c r="B69" s="284" t="s">
        <v>247</v>
      </c>
      <c r="C69" s="285" t="s">
        <v>248</v>
      </c>
      <c r="D69" s="127"/>
      <c r="E69" s="121"/>
      <c r="F69" s="255">
        <v>278000</v>
      </c>
      <c r="G69" s="131" t="s">
        <v>238</v>
      </c>
      <c r="H69" s="255">
        <v>255000</v>
      </c>
      <c r="I69" s="131" t="s">
        <v>239</v>
      </c>
      <c r="J69" s="255">
        <v>300000</v>
      </c>
      <c r="K69" s="131" t="s">
        <v>240</v>
      </c>
      <c r="L69" s="256">
        <f t="shared" si="33"/>
        <v>3</v>
      </c>
      <c r="M69" s="257">
        <f t="shared" si="34"/>
        <v>277666.66666666669</v>
      </c>
      <c r="N69" s="257">
        <f t="shared" si="35"/>
        <v>22501.85177565023</v>
      </c>
      <c r="O69" s="258">
        <f t="shared" si="36"/>
        <v>8.103908202515088E-2</v>
      </c>
      <c r="P69" s="257">
        <f t="shared" si="37"/>
        <v>278000</v>
      </c>
      <c r="Q69" s="257"/>
      <c r="R69" s="257">
        <f t="shared" si="38"/>
        <v>277700</v>
      </c>
      <c r="S69" s="259">
        <v>1</v>
      </c>
      <c r="T69" s="257">
        <f t="shared" si="39"/>
        <v>277700</v>
      </c>
    </row>
    <row r="70" spans="1:20">
      <c r="A70" s="145">
        <v>15</v>
      </c>
      <c r="B70" s="286" t="s">
        <v>249</v>
      </c>
      <c r="C70" s="287" t="s">
        <v>250</v>
      </c>
      <c r="D70" s="148"/>
      <c r="E70" s="121"/>
      <c r="F70" s="255">
        <v>309900</v>
      </c>
      <c r="G70" s="131" t="s">
        <v>44</v>
      </c>
      <c r="H70" s="255">
        <v>299900</v>
      </c>
      <c r="I70" s="288" t="s">
        <v>43</v>
      </c>
      <c r="J70" s="289">
        <v>239900</v>
      </c>
      <c r="K70" s="131" t="s">
        <v>245</v>
      </c>
      <c r="L70" s="256">
        <f t="shared" si="33"/>
        <v>3</v>
      </c>
      <c r="M70" s="257">
        <f t="shared" si="34"/>
        <v>283233.33333333331</v>
      </c>
      <c r="N70" s="257">
        <f t="shared" si="35"/>
        <v>37859.388972001754</v>
      </c>
      <c r="O70" s="258">
        <f t="shared" si="36"/>
        <v>0.13366854997764538</v>
      </c>
      <c r="P70" s="257">
        <f t="shared" si="37"/>
        <v>299900</v>
      </c>
      <c r="Q70" s="257"/>
      <c r="R70" s="257">
        <f t="shared" si="38"/>
        <v>283250</v>
      </c>
      <c r="S70" s="259">
        <v>1</v>
      </c>
      <c r="T70" s="257">
        <f t="shared" si="39"/>
        <v>283250</v>
      </c>
    </row>
    <row r="71" spans="1:20">
      <c r="A71" s="145">
        <v>16</v>
      </c>
      <c r="B71" s="277" t="s">
        <v>251</v>
      </c>
      <c r="C71" s="290" t="s">
        <v>252</v>
      </c>
      <c r="D71" s="148"/>
      <c r="E71" s="121"/>
      <c r="F71" s="255">
        <v>42500</v>
      </c>
      <c r="G71" s="131" t="s">
        <v>238</v>
      </c>
      <c r="H71" s="291">
        <v>35000</v>
      </c>
      <c r="I71" s="135" t="s">
        <v>253</v>
      </c>
      <c r="J71" s="134"/>
      <c r="K71" s="292"/>
      <c r="L71" s="256">
        <f t="shared" si="33"/>
        <v>2</v>
      </c>
      <c r="M71" s="257">
        <f t="shared" si="34"/>
        <v>38750</v>
      </c>
      <c r="N71" s="257">
        <f t="shared" si="35"/>
        <v>5303.3008588991061</v>
      </c>
      <c r="O71" s="258">
        <f t="shared" si="36"/>
        <v>0.1368593770038479</v>
      </c>
      <c r="P71" s="257">
        <f t="shared" si="37"/>
        <v>38750</v>
      </c>
      <c r="Q71" s="257"/>
      <c r="R71" s="257">
        <f t="shared" si="38"/>
        <v>38750</v>
      </c>
      <c r="S71" s="259">
        <v>1</v>
      </c>
      <c r="T71" s="257">
        <f t="shared" si="39"/>
        <v>38750</v>
      </c>
    </row>
    <row r="72" spans="1:20">
      <c r="A72" s="145">
        <v>17</v>
      </c>
      <c r="B72" s="279" t="s">
        <v>254</v>
      </c>
      <c r="C72" s="135" t="s">
        <v>255</v>
      </c>
      <c r="D72" s="148"/>
      <c r="E72" s="121"/>
      <c r="F72" s="255">
        <v>33500</v>
      </c>
      <c r="G72" s="131" t="s">
        <v>238</v>
      </c>
      <c r="H72" s="291">
        <v>25000</v>
      </c>
      <c r="I72" s="135" t="s">
        <v>253</v>
      </c>
      <c r="J72" s="134"/>
      <c r="K72" s="292"/>
      <c r="L72" s="256">
        <f t="shared" si="33"/>
        <v>2</v>
      </c>
      <c r="M72" s="257">
        <f t="shared" si="34"/>
        <v>29250</v>
      </c>
      <c r="N72" s="257">
        <f t="shared" si="35"/>
        <v>6010.4076400856538</v>
      </c>
      <c r="O72" s="258">
        <f t="shared" si="36"/>
        <v>0.20548402188327022</v>
      </c>
      <c r="P72" s="257">
        <f t="shared" si="37"/>
        <v>29250</v>
      </c>
      <c r="Q72" s="257"/>
      <c r="R72" s="257">
        <f t="shared" si="38"/>
        <v>29250</v>
      </c>
      <c r="S72" s="259">
        <v>1</v>
      </c>
      <c r="T72" s="257">
        <f t="shared" si="39"/>
        <v>29250</v>
      </c>
    </row>
    <row r="73" spans="1:20" ht="46.5">
      <c r="A73" s="293">
        <v>18</v>
      </c>
      <c r="B73" s="294" t="s">
        <v>56</v>
      </c>
      <c r="C73" s="295" t="s">
        <v>256</v>
      </c>
      <c r="D73" s="296"/>
      <c r="E73" s="296"/>
      <c r="F73" s="297">
        <v>1300000</v>
      </c>
      <c r="G73" s="298" t="s">
        <v>257</v>
      </c>
      <c r="H73" s="297">
        <v>1235000</v>
      </c>
      <c r="I73" s="299" t="s">
        <v>258</v>
      </c>
      <c r="J73" s="300">
        <v>1150000</v>
      </c>
      <c r="K73" s="298" t="s">
        <v>259</v>
      </c>
      <c r="L73" s="256">
        <f t="shared" si="33"/>
        <v>3</v>
      </c>
      <c r="M73" s="257">
        <f t="shared" si="34"/>
        <v>1228333.3333333333</v>
      </c>
      <c r="N73" s="257">
        <f t="shared" si="35"/>
        <v>75221.893975978397</v>
      </c>
      <c r="O73" s="258">
        <f t="shared" si="36"/>
        <v>6.1238991025219867E-2</v>
      </c>
      <c r="P73" s="257">
        <f t="shared" si="37"/>
        <v>1235000</v>
      </c>
      <c r="Q73" s="257"/>
      <c r="R73" s="257">
        <f t="shared" si="38"/>
        <v>1228350</v>
      </c>
      <c r="S73" s="259">
        <v>1</v>
      </c>
      <c r="T73" s="257">
        <f t="shared" si="39"/>
        <v>1228350</v>
      </c>
    </row>
    <row r="74" spans="1:20" ht="29">
      <c r="A74" s="140">
        <v>19</v>
      </c>
      <c r="B74" s="301" t="s">
        <v>260</v>
      </c>
      <c r="C74" s="283" t="s">
        <v>261</v>
      </c>
      <c r="F74" s="255">
        <v>680000</v>
      </c>
      <c r="G74" s="298" t="s">
        <v>257</v>
      </c>
      <c r="H74" s="255">
        <v>653000</v>
      </c>
      <c r="I74" s="131" t="s">
        <v>239</v>
      </c>
      <c r="J74" s="255">
        <v>580000</v>
      </c>
      <c r="K74" s="131" t="s">
        <v>240</v>
      </c>
      <c r="L74" s="256">
        <f t="shared" si="33"/>
        <v>3</v>
      </c>
      <c r="M74" s="257">
        <f t="shared" si="34"/>
        <v>637666.66666666663</v>
      </c>
      <c r="N74" s="257">
        <f t="shared" si="35"/>
        <v>51733.29037798904</v>
      </c>
      <c r="O74" s="258">
        <f t="shared" si="36"/>
        <v>8.1129049207510268E-2</v>
      </c>
      <c r="P74" s="257">
        <f t="shared" si="37"/>
        <v>653000</v>
      </c>
      <c r="Q74" s="257"/>
      <c r="R74" s="257">
        <f t="shared" si="38"/>
        <v>637700</v>
      </c>
      <c r="S74" s="259">
        <v>1</v>
      </c>
      <c r="T74" s="257">
        <f t="shared" si="39"/>
        <v>637700</v>
      </c>
    </row>
    <row r="75" spans="1:20" ht="39">
      <c r="A75">
        <v>20</v>
      </c>
      <c r="B75" s="302" t="s">
        <v>262</v>
      </c>
      <c r="C75" s="303" t="s">
        <v>263</v>
      </c>
      <c r="F75" s="304">
        <f>3800*1.19</f>
        <v>4522</v>
      </c>
      <c r="G75" s="305" t="s">
        <v>39</v>
      </c>
      <c r="H75" s="306">
        <f>4500*1.19</f>
        <v>5355</v>
      </c>
      <c r="I75" s="305" t="s">
        <v>42</v>
      </c>
      <c r="J75" s="306">
        <f>3800*1.19</f>
        <v>4522</v>
      </c>
      <c r="K75" s="305" t="s">
        <v>52</v>
      </c>
      <c r="L75" s="256">
        <f t="shared" si="33"/>
        <v>3</v>
      </c>
      <c r="M75" s="257">
        <f t="shared" si="34"/>
        <v>4799.666666666667</v>
      </c>
      <c r="N75" s="257">
        <f t="shared" si="35"/>
        <v>480.93277423495823</v>
      </c>
      <c r="O75" s="258">
        <f t="shared" si="36"/>
        <v>0.10020128638828214</v>
      </c>
      <c r="P75" s="257">
        <f t="shared" si="37"/>
        <v>4522</v>
      </c>
      <c r="Q75" s="257"/>
      <c r="R75" s="257">
        <f t="shared" si="38"/>
        <v>4800</v>
      </c>
      <c r="S75" s="259">
        <v>1</v>
      </c>
      <c r="T75" s="257">
        <f t="shared" si="39"/>
        <v>4800</v>
      </c>
    </row>
    <row r="76" spans="1:20" ht="155">
      <c r="A76">
        <v>21</v>
      </c>
      <c r="B76" s="284" t="s">
        <v>264</v>
      </c>
      <c r="C76" s="284" t="s">
        <v>265</v>
      </c>
      <c r="F76" s="255">
        <f>2750000*1.19</f>
        <v>3272500</v>
      </c>
      <c r="G76" s="131" t="s">
        <v>266</v>
      </c>
      <c r="H76" s="255">
        <f>2500000*1.19</f>
        <v>2975000</v>
      </c>
      <c r="I76" s="131" t="s">
        <v>267</v>
      </c>
      <c r="J76" s="255"/>
      <c r="K76" s="131"/>
      <c r="L76" s="256">
        <f t="shared" si="33"/>
        <v>2</v>
      </c>
      <c r="M76" s="257">
        <f t="shared" si="34"/>
        <v>3123750</v>
      </c>
      <c r="N76" s="257">
        <f t="shared" si="35"/>
        <v>210364.26740299788</v>
      </c>
      <c r="O76" s="258">
        <f t="shared" si="36"/>
        <v>6.7343502970147379E-2</v>
      </c>
      <c r="P76" s="257">
        <f t="shared" si="37"/>
        <v>3123750</v>
      </c>
      <c r="Q76" s="257"/>
      <c r="R76" s="257">
        <f t="shared" si="38"/>
        <v>3123750</v>
      </c>
      <c r="S76" s="259">
        <v>1</v>
      </c>
      <c r="T76" s="257">
        <f t="shared" si="39"/>
        <v>3123750</v>
      </c>
    </row>
    <row r="77" spans="1:20" ht="155">
      <c r="A77">
        <v>22</v>
      </c>
      <c r="B77" s="284" t="s">
        <v>268</v>
      </c>
      <c r="C77" s="307" t="s">
        <v>269</v>
      </c>
      <c r="F77" s="255">
        <v>4359000</v>
      </c>
      <c r="G77" s="131" t="s">
        <v>43</v>
      </c>
      <c r="H77" s="255">
        <v>4099000</v>
      </c>
      <c r="I77" s="131" t="s">
        <v>245</v>
      </c>
      <c r="J77" s="255">
        <v>3950000</v>
      </c>
      <c r="K77" s="308" t="s">
        <v>270</v>
      </c>
      <c r="L77" s="256">
        <f t="shared" si="33"/>
        <v>3</v>
      </c>
      <c r="M77" s="257">
        <f t="shared" si="34"/>
        <v>4136000</v>
      </c>
      <c r="N77" s="257">
        <f t="shared" si="35"/>
        <v>206995.16902575287</v>
      </c>
      <c r="O77" s="258">
        <f t="shared" si="36"/>
        <v>5.0047187868895761E-2</v>
      </c>
      <c r="P77" s="257">
        <f t="shared" si="37"/>
        <v>4099000</v>
      </c>
      <c r="Q77" s="257"/>
      <c r="R77" s="257">
        <f t="shared" si="38"/>
        <v>4136000</v>
      </c>
      <c r="S77" s="259">
        <v>1</v>
      </c>
      <c r="T77" s="257">
        <f t="shared" si="39"/>
        <v>4136000</v>
      </c>
    </row>
    <row r="78" spans="1:20" ht="15.5">
      <c r="A78">
        <v>23</v>
      </c>
      <c r="B78" s="307" t="s">
        <v>271</v>
      </c>
      <c r="C78" s="307" t="s">
        <v>272</v>
      </c>
      <c r="F78" s="255">
        <v>417900</v>
      </c>
      <c r="G78" s="131" t="s">
        <v>45</v>
      </c>
      <c r="H78" s="255">
        <v>417900</v>
      </c>
      <c r="I78" s="131" t="s">
        <v>46</v>
      </c>
      <c r="J78" s="255">
        <v>440300</v>
      </c>
      <c r="K78" s="131" t="s">
        <v>273</v>
      </c>
      <c r="L78" s="256">
        <f t="shared" si="33"/>
        <v>3</v>
      </c>
      <c r="M78" s="257">
        <f t="shared" si="34"/>
        <v>425366.66666666669</v>
      </c>
      <c r="N78" s="257">
        <f t="shared" si="35"/>
        <v>12932.646029847616</v>
      </c>
      <c r="O78" s="258">
        <f t="shared" si="36"/>
        <v>3.0403524872300639E-2</v>
      </c>
      <c r="P78" s="257">
        <f t="shared" si="37"/>
        <v>417900</v>
      </c>
      <c r="Q78" s="257"/>
      <c r="R78" s="257">
        <f t="shared" si="38"/>
        <v>425400</v>
      </c>
      <c r="S78" s="259">
        <v>1</v>
      </c>
      <c r="T78" s="257">
        <f t="shared" si="39"/>
        <v>425400</v>
      </c>
    </row>
    <row r="79" spans="1:20" ht="15.5">
      <c r="A79">
        <v>24</v>
      </c>
      <c r="B79" s="284" t="s">
        <v>274</v>
      </c>
      <c r="C79" s="307" t="s">
        <v>275</v>
      </c>
      <c r="F79" s="255">
        <v>60000</v>
      </c>
      <c r="G79" s="131" t="s">
        <v>276</v>
      </c>
      <c r="H79" s="255">
        <f>55000*1.19</f>
        <v>65450</v>
      </c>
      <c r="I79" s="131" t="s">
        <v>277</v>
      </c>
      <c r="J79" s="255">
        <v>56000</v>
      </c>
      <c r="K79" s="131" t="s">
        <v>60</v>
      </c>
      <c r="L79" s="256">
        <f t="shared" si="33"/>
        <v>3</v>
      </c>
      <c r="M79" s="257">
        <f t="shared" si="34"/>
        <v>60483.333333333336</v>
      </c>
      <c r="N79" s="257">
        <f t="shared" si="35"/>
        <v>4743.5043304853571</v>
      </c>
      <c r="O79" s="258">
        <f t="shared" si="36"/>
        <v>7.8426635389672469E-2</v>
      </c>
      <c r="P79" s="257">
        <f t="shared" si="37"/>
        <v>60000</v>
      </c>
      <c r="Q79" s="257"/>
      <c r="R79" s="257">
        <f t="shared" si="38"/>
        <v>60500</v>
      </c>
      <c r="S79" s="259">
        <v>1</v>
      </c>
      <c r="T79" s="257">
        <f t="shared" si="39"/>
        <v>60500</v>
      </c>
    </row>
    <row r="80" spans="1:20" ht="46.5">
      <c r="A80">
        <v>25</v>
      </c>
      <c r="B80" s="284" t="s">
        <v>278</v>
      </c>
      <c r="C80" s="307" t="s">
        <v>279</v>
      </c>
      <c r="F80" s="255">
        <v>1099000</v>
      </c>
      <c r="G80" s="131" t="s">
        <v>44</v>
      </c>
      <c r="H80" s="255">
        <v>1499000</v>
      </c>
      <c r="I80" s="131" t="s">
        <v>245</v>
      </c>
      <c r="J80" s="255">
        <v>1219000</v>
      </c>
      <c r="K80" s="131" t="s">
        <v>43</v>
      </c>
      <c r="L80" s="256">
        <f t="shared" si="33"/>
        <v>3</v>
      </c>
      <c r="M80" s="257">
        <f t="shared" si="34"/>
        <v>1272333.3333333333</v>
      </c>
      <c r="N80" s="257">
        <f t="shared" si="35"/>
        <v>205264.05757787576</v>
      </c>
      <c r="O80" s="258">
        <f t="shared" si="36"/>
        <v>0.16132883749898541</v>
      </c>
      <c r="P80" s="257">
        <f t="shared" si="37"/>
        <v>1219000</v>
      </c>
      <c r="Q80" s="257"/>
      <c r="R80" s="257">
        <f t="shared" si="38"/>
        <v>1272350</v>
      </c>
      <c r="S80" s="259">
        <v>1</v>
      </c>
      <c r="T80" s="257">
        <f t="shared" si="39"/>
        <v>1272350</v>
      </c>
    </row>
    <row r="81" spans="1:20" ht="155">
      <c r="A81">
        <v>26</v>
      </c>
      <c r="B81" s="284" t="s">
        <v>280</v>
      </c>
      <c r="C81" s="307" t="s">
        <v>281</v>
      </c>
      <c r="F81" s="255">
        <v>86900</v>
      </c>
      <c r="G81" s="131" t="s">
        <v>44</v>
      </c>
      <c r="H81" s="255">
        <v>76000</v>
      </c>
      <c r="I81" s="131" t="s">
        <v>282</v>
      </c>
      <c r="J81" s="255">
        <v>86900</v>
      </c>
      <c r="K81" s="131" t="s">
        <v>245</v>
      </c>
      <c r="L81" s="256">
        <f t="shared" si="33"/>
        <v>3</v>
      </c>
      <c r="M81" s="257">
        <f t="shared" si="34"/>
        <v>83266.666666666672</v>
      </c>
      <c r="N81" s="257">
        <f t="shared" si="35"/>
        <v>6293.1179341669213</v>
      </c>
      <c r="O81" s="258">
        <f t="shared" si="36"/>
        <v>7.5577877512012656E-2</v>
      </c>
      <c r="P81" s="257">
        <f t="shared" si="37"/>
        <v>86900</v>
      </c>
      <c r="Q81" s="257"/>
      <c r="R81" s="257">
        <f t="shared" si="38"/>
        <v>83300</v>
      </c>
      <c r="S81" s="259">
        <v>1</v>
      </c>
      <c r="T81" s="257">
        <f t="shared" si="39"/>
        <v>83300</v>
      </c>
    </row>
    <row r="82" spans="1:20" ht="46.5">
      <c r="A82">
        <v>27</v>
      </c>
      <c r="B82" s="284" t="s">
        <v>283</v>
      </c>
      <c r="C82" s="307" t="s">
        <v>284</v>
      </c>
      <c r="F82" s="118">
        <f>15000*1.19</f>
        <v>17850</v>
      </c>
      <c r="G82" s="309" t="s">
        <v>39</v>
      </c>
      <c r="H82" s="118">
        <f>18000*1.19</f>
        <v>21420</v>
      </c>
      <c r="I82" s="119" t="s">
        <v>114</v>
      </c>
      <c r="J82" s="255">
        <f>17850*1.19</f>
        <v>21241.5</v>
      </c>
      <c r="K82" s="131" t="s">
        <v>118</v>
      </c>
      <c r="L82" s="256">
        <f t="shared" si="33"/>
        <v>3</v>
      </c>
      <c r="M82" s="257">
        <f t="shared" si="34"/>
        <v>20170.5</v>
      </c>
      <c r="N82" s="257">
        <f t="shared" si="35"/>
        <v>2011.5928390208592</v>
      </c>
      <c r="O82" s="258">
        <f t="shared" si="36"/>
        <v>9.9729448403403934E-2</v>
      </c>
      <c r="P82" s="257">
        <f t="shared" si="37"/>
        <v>21241.5</v>
      </c>
      <c r="Q82" s="257"/>
      <c r="R82" s="257">
        <f t="shared" si="38"/>
        <v>20200</v>
      </c>
      <c r="S82" s="259">
        <v>1</v>
      </c>
      <c r="T82" s="257">
        <f t="shared" si="39"/>
        <v>20200</v>
      </c>
    </row>
    <row r="83" spans="1:20" ht="31">
      <c r="A83" s="310">
        <v>28</v>
      </c>
      <c r="B83" s="284" t="s">
        <v>224</v>
      </c>
      <c r="C83" s="284" t="s">
        <v>224</v>
      </c>
      <c r="D83" s="310"/>
      <c r="E83" s="310"/>
      <c r="F83" s="255">
        <v>5400</v>
      </c>
      <c r="G83" s="131" t="s">
        <v>55</v>
      </c>
      <c r="H83" s="255">
        <v>5400</v>
      </c>
      <c r="I83" s="131" t="s">
        <v>226</v>
      </c>
      <c r="J83" s="255">
        <v>5000</v>
      </c>
      <c r="K83" s="131" t="s">
        <v>227</v>
      </c>
      <c r="L83" s="131">
        <f t="shared" si="33"/>
        <v>3</v>
      </c>
      <c r="M83" s="311">
        <f t="shared" si="34"/>
        <v>5266.666666666667</v>
      </c>
      <c r="N83" s="311">
        <f t="shared" si="35"/>
        <v>230.9401076758503</v>
      </c>
      <c r="O83" s="123">
        <f t="shared" si="36"/>
        <v>4.3849387533389295E-2</v>
      </c>
      <c r="P83" s="311">
        <f t="shared" si="37"/>
        <v>5400</v>
      </c>
      <c r="Q83" s="311"/>
      <c r="R83" s="311">
        <f t="shared" si="38"/>
        <v>5300</v>
      </c>
      <c r="S83" s="312">
        <v>1</v>
      </c>
      <c r="T83" s="311">
        <f t="shared" si="39"/>
        <v>5300</v>
      </c>
    </row>
    <row r="84" spans="1:20" ht="31">
      <c r="A84">
        <v>29</v>
      </c>
      <c r="B84" s="284" t="s">
        <v>285</v>
      </c>
      <c r="C84" s="307" t="s">
        <v>286</v>
      </c>
      <c r="F84" s="255">
        <v>5800</v>
      </c>
      <c r="G84" s="131" t="s">
        <v>226</v>
      </c>
      <c r="H84" s="255">
        <v>6400</v>
      </c>
      <c r="I84" s="131" t="s">
        <v>55</v>
      </c>
      <c r="J84" s="255">
        <v>6200</v>
      </c>
      <c r="K84" s="131" t="s">
        <v>227</v>
      </c>
      <c r="L84" s="256">
        <f t="shared" si="33"/>
        <v>3</v>
      </c>
      <c r="M84" s="257">
        <f t="shared" si="34"/>
        <v>6133.333333333333</v>
      </c>
      <c r="N84" s="257">
        <f t="shared" si="35"/>
        <v>305.50504633038935</v>
      </c>
      <c r="O84" s="258">
        <f t="shared" si="36"/>
        <v>4.9810605379954791E-2</v>
      </c>
      <c r="P84" s="257">
        <f t="shared" si="37"/>
        <v>6200</v>
      </c>
      <c r="Q84" s="257"/>
      <c r="R84" s="257">
        <f t="shared" si="38"/>
        <v>6150</v>
      </c>
      <c r="S84" s="259">
        <v>1</v>
      </c>
      <c r="T84" s="257">
        <f t="shared" si="39"/>
        <v>6150</v>
      </c>
    </row>
    <row r="85" spans="1:20" ht="31">
      <c r="A85">
        <v>30</v>
      </c>
      <c r="B85" s="284" t="s">
        <v>287</v>
      </c>
      <c r="C85" s="307" t="s">
        <v>288</v>
      </c>
      <c r="F85" s="255">
        <v>158981</v>
      </c>
      <c r="G85" s="131" t="s">
        <v>55</v>
      </c>
      <c r="H85" s="255">
        <v>161528</v>
      </c>
      <c r="I85" s="131" t="s">
        <v>226</v>
      </c>
      <c r="J85" s="255">
        <v>158870</v>
      </c>
      <c r="K85" s="131" t="s">
        <v>227</v>
      </c>
      <c r="L85" s="256">
        <f t="shared" si="33"/>
        <v>3</v>
      </c>
      <c r="M85" s="257">
        <f t="shared" si="34"/>
        <v>159793</v>
      </c>
      <c r="N85" s="257">
        <f t="shared" si="35"/>
        <v>1503.5787308950603</v>
      </c>
      <c r="O85" s="258">
        <f t="shared" si="36"/>
        <v>9.4095406613247164E-3</v>
      </c>
      <c r="P85" s="257">
        <f t="shared" si="37"/>
        <v>158981</v>
      </c>
      <c r="Q85" s="257"/>
      <c r="R85" s="257">
        <f t="shared" si="38"/>
        <v>159800</v>
      </c>
      <c r="S85" s="259">
        <v>1</v>
      </c>
      <c r="T85" s="257">
        <f t="shared" si="39"/>
        <v>159800</v>
      </c>
    </row>
    <row r="86" spans="1:20" ht="116">
      <c r="A86">
        <v>31</v>
      </c>
      <c r="B86" s="132" t="s">
        <v>289</v>
      </c>
      <c r="C86" s="313" t="s">
        <v>290</v>
      </c>
      <c r="F86" s="255">
        <v>11580</v>
      </c>
      <c r="G86" s="131" t="s">
        <v>226</v>
      </c>
      <c r="H86" s="255">
        <v>10820</v>
      </c>
      <c r="I86" s="131" t="s">
        <v>55</v>
      </c>
      <c r="J86" s="255">
        <v>11299</v>
      </c>
      <c r="K86" s="131" t="s">
        <v>227</v>
      </c>
      <c r="L86" s="256">
        <f t="shared" si="33"/>
        <v>3</v>
      </c>
      <c r="M86" s="257">
        <f t="shared" si="34"/>
        <v>11233</v>
      </c>
      <c r="N86" s="257">
        <f t="shared" si="35"/>
        <v>384.27464136994519</v>
      </c>
      <c r="O86" s="258">
        <f t="shared" si="36"/>
        <v>3.4209440164688437E-2</v>
      </c>
      <c r="P86" s="257">
        <f t="shared" si="37"/>
        <v>11299</v>
      </c>
      <c r="Q86" s="257"/>
      <c r="R86" s="257">
        <f t="shared" si="38"/>
        <v>11250</v>
      </c>
      <c r="S86" s="259">
        <v>1</v>
      </c>
      <c r="T86" s="257">
        <f t="shared" si="39"/>
        <v>11250</v>
      </c>
    </row>
    <row r="87" spans="1:20" ht="31">
      <c r="A87">
        <v>32</v>
      </c>
      <c r="B87" s="284" t="s">
        <v>291</v>
      </c>
      <c r="C87" s="307" t="s">
        <v>292</v>
      </c>
      <c r="F87" s="255">
        <v>8600</v>
      </c>
      <c r="G87" s="131" t="s">
        <v>227</v>
      </c>
      <c r="H87" s="255">
        <v>9050</v>
      </c>
      <c r="I87" s="131" t="s">
        <v>55</v>
      </c>
      <c r="J87" s="255">
        <v>8600</v>
      </c>
      <c r="K87" s="131" t="s">
        <v>226</v>
      </c>
      <c r="L87" s="256">
        <f t="shared" si="33"/>
        <v>3</v>
      </c>
      <c r="M87" s="257">
        <f t="shared" si="34"/>
        <v>8750</v>
      </c>
      <c r="N87" s="257">
        <f t="shared" si="35"/>
        <v>259.8076211353316</v>
      </c>
      <c r="O87" s="258">
        <f t="shared" si="36"/>
        <v>2.9692299558323611E-2</v>
      </c>
      <c r="P87" s="257">
        <f t="shared" si="37"/>
        <v>8600</v>
      </c>
      <c r="Q87" s="257"/>
      <c r="R87" s="257">
        <f t="shared" si="38"/>
        <v>8750</v>
      </c>
      <c r="S87" s="259">
        <v>1</v>
      </c>
      <c r="T87" s="257">
        <f t="shared" si="39"/>
        <v>8750</v>
      </c>
    </row>
    <row r="88" spans="1:20" ht="58">
      <c r="A88">
        <v>33</v>
      </c>
      <c r="B88" s="284" t="s">
        <v>293</v>
      </c>
      <c r="C88" s="314" t="s">
        <v>294</v>
      </c>
      <c r="F88" s="255">
        <v>200000</v>
      </c>
      <c r="G88" s="131" t="s">
        <v>295</v>
      </c>
      <c r="H88" s="255">
        <f>220000*1.19</f>
        <v>261800</v>
      </c>
      <c r="I88" s="131" t="s">
        <v>277</v>
      </c>
      <c r="J88" s="255">
        <v>200000</v>
      </c>
      <c r="K88" s="131" t="s">
        <v>296</v>
      </c>
      <c r="L88" s="256">
        <f t="shared" si="33"/>
        <v>3</v>
      </c>
      <c r="M88" s="257">
        <f t="shared" si="34"/>
        <v>220600</v>
      </c>
      <c r="N88" s="257">
        <f t="shared" si="35"/>
        <v>35680.246635918869</v>
      </c>
      <c r="O88" s="258">
        <f t="shared" si="36"/>
        <v>0.16174182518548899</v>
      </c>
      <c r="P88" s="257">
        <f t="shared" si="37"/>
        <v>200000</v>
      </c>
      <c r="Q88" s="257"/>
      <c r="R88" s="257">
        <f t="shared" ref="R88:R105" si="40">+_xlfn.CEILING.MATH(M88,50,FALSE)</f>
        <v>220600</v>
      </c>
      <c r="S88" s="259">
        <v>1</v>
      </c>
      <c r="T88" s="257">
        <f t="shared" si="39"/>
        <v>220600</v>
      </c>
    </row>
    <row r="89" spans="1:20" ht="93">
      <c r="A89">
        <v>34</v>
      </c>
      <c r="B89" s="307" t="s">
        <v>297</v>
      </c>
      <c r="C89" s="307" t="s">
        <v>298</v>
      </c>
      <c r="F89" s="255">
        <f>32000*1.19</f>
        <v>38080</v>
      </c>
      <c r="G89" s="131" t="s">
        <v>39</v>
      </c>
      <c r="H89" s="255">
        <v>38080</v>
      </c>
      <c r="I89" s="131" t="s">
        <v>299</v>
      </c>
      <c r="J89" s="255"/>
      <c r="K89" s="131"/>
      <c r="L89" s="256">
        <f t="shared" si="33"/>
        <v>2</v>
      </c>
      <c r="M89" s="257">
        <f t="shared" si="34"/>
        <v>38080</v>
      </c>
      <c r="N89" s="257">
        <f t="shared" si="35"/>
        <v>0</v>
      </c>
      <c r="O89" s="258">
        <f t="shared" si="36"/>
        <v>0</v>
      </c>
      <c r="P89" s="257">
        <f t="shared" si="37"/>
        <v>38080</v>
      </c>
      <c r="Q89" s="257"/>
      <c r="R89" s="257">
        <f t="shared" si="40"/>
        <v>38100</v>
      </c>
      <c r="S89" s="259">
        <v>1</v>
      </c>
      <c r="T89" s="257">
        <f t="shared" si="39"/>
        <v>38100</v>
      </c>
    </row>
    <row r="90" spans="1:20" ht="77.5">
      <c r="A90">
        <v>35</v>
      </c>
      <c r="B90" s="284" t="s">
        <v>300</v>
      </c>
      <c r="C90" s="285" t="s">
        <v>301</v>
      </c>
      <c r="F90" s="255">
        <v>575000</v>
      </c>
      <c r="G90" s="131" t="s">
        <v>302</v>
      </c>
      <c r="H90" s="255">
        <v>560430</v>
      </c>
      <c r="I90" s="131" t="s">
        <v>303</v>
      </c>
      <c r="J90" s="255">
        <v>540000</v>
      </c>
      <c r="K90" s="131" t="s">
        <v>304</v>
      </c>
      <c r="L90" s="256">
        <f t="shared" si="33"/>
        <v>3</v>
      </c>
      <c r="M90" s="257">
        <f t="shared" si="34"/>
        <v>558476.66666666663</v>
      </c>
      <c r="N90" s="257">
        <f t="shared" si="35"/>
        <v>17581.570843736728</v>
      </c>
      <c r="O90" s="258">
        <f t="shared" si="36"/>
        <v>3.1481298849376095E-2</v>
      </c>
      <c r="P90" s="257">
        <f t="shared" si="37"/>
        <v>560430</v>
      </c>
      <c r="Q90" s="257"/>
      <c r="R90" s="257">
        <f t="shared" si="40"/>
        <v>558500</v>
      </c>
      <c r="S90" s="259">
        <v>1</v>
      </c>
      <c r="T90" s="257">
        <f t="shared" si="39"/>
        <v>558500</v>
      </c>
    </row>
    <row r="91" spans="1:20" ht="31">
      <c r="A91">
        <v>36</v>
      </c>
      <c r="B91" s="307" t="s">
        <v>305</v>
      </c>
      <c r="C91" s="307" t="s">
        <v>306</v>
      </c>
      <c r="F91" s="118">
        <v>16450</v>
      </c>
      <c r="G91" s="119" t="s">
        <v>43</v>
      </c>
      <c r="H91" s="118">
        <v>18600</v>
      </c>
      <c r="I91" s="119" t="s">
        <v>226</v>
      </c>
      <c r="J91" s="120">
        <v>17000</v>
      </c>
      <c r="K91" s="119" t="s">
        <v>153</v>
      </c>
      <c r="L91" s="256">
        <f t="shared" si="33"/>
        <v>3</v>
      </c>
      <c r="M91" s="257">
        <f t="shared" si="34"/>
        <v>17350</v>
      </c>
      <c r="N91" s="257">
        <f t="shared" si="35"/>
        <v>1116.9153951844339</v>
      </c>
      <c r="O91" s="258">
        <f t="shared" si="36"/>
        <v>6.437552709996737E-2</v>
      </c>
      <c r="P91" s="257">
        <f t="shared" si="37"/>
        <v>17000</v>
      </c>
      <c r="Q91" s="257"/>
      <c r="R91" s="257">
        <f t="shared" si="40"/>
        <v>17350</v>
      </c>
      <c r="S91" s="259">
        <v>1</v>
      </c>
      <c r="T91" s="257">
        <f t="shared" si="39"/>
        <v>17350</v>
      </c>
    </row>
    <row r="92" spans="1:20" ht="15.5">
      <c r="A92">
        <v>37</v>
      </c>
      <c r="B92" s="307" t="s">
        <v>307</v>
      </c>
      <c r="C92" s="307" t="s">
        <v>308</v>
      </c>
      <c r="F92" s="255">
        <v>19800</v>
      </c>
      <c r="G92" s="131" t="s">
        <v>309</v>
      </c>
      <c r="H92" s="255">
        <v>17400</v>
      </c>
      <c r="I92" s="131" t="s">
        <v>55</v>
      </c>
      <c r="J92" s="255">
        <v>19800</v>
      </c>
      <c r="K92" s="131" t="s">
        <v>226</v>
      </c>
      <c r="L92" s="256">
        <f t="shared" si="33"/>
        <v>3</v>
      </c>
      <c r="M92" s="257">
        <f t="shared" si="34"/>
        <v>19000</v>
      </c>
      <c r="N92" s="257">
        <f t="shared" si="35"/>
        <v>1385.6406460551018</v>
      </c>
      <c r="O92" s="258">
        <f t="shared" si="36"/>
        <v>7.292845505553168E-2</v>
      </c>
      <c r="P92" s="257">
        <f t="shared" si="37"/>
        <v>19800</v>
      </c>
      <c r="Q92" s="257"/>
      <c r="R92" s="257">
        <f t="shared" si="40"/>
        <v>19000</v>
      </c>
      <c r="S92" s="259">
        <v>1</v>
      </c>
      <c r="T92" s="257">
        <f t="shared" si="39"/>
        <v>19000</v>
      </c>
    </row>
    <row r="93" spans="1:20" ht="31">
      <c r="A93">
        <v>38</v>
      </c>
      <c r="B93" s="307" t="s">
        <v>310</v>
      </c>
      <c r="C93" s="307" t="s">
        <v>311</v>
      </c>
      <c r="F93" s="255">
        <v>12999000</v>
      </c>
      <c r="G93" s="131" t="s">
        <v>44</v>
      </c>
      <c r="H93" s="255">
        <v>12076000</v>
      </c>
      <c r="I93" s="131" t="s">
        <v>282</v>
      </c>
      <c r="J93" s="255">
        <v>14599000</v>
      </c>
      <c r="K93" s="131" t="s">
        <v>245</v>
      </c>
      <c r="L93" s="256">
        <f t="shared" si="33"/>
        <v>3</v>
      </c>
      <c r="M93" s="257">
        <f t="shared" si="34"/>
        <v>13224666.666666666</v>
      </c>
      <c r="N93" s="257">
        <f t="shared" si="35"/>
        <v>1276548.6020255294</v>
      </c>
      <c r="O93" s="258">
        <f t="shared" si="36"/>
        <v>9.6527847105827194E-2</v>
      </c>
      <c r="P93" s="257">
        <f t="shared" si="37"/>
        <v>12999000</v>
      </c>
      <c r="Q93" s="257"/>
      <c r="R93" s="257">
        <f t="shared" si="40"/>
        <v>13224700</v>
      </c>
      <c r="S93" s="259">
        <v>1</v>
      </c>
      <c r="T93" s="257">
        <f t="shared" si="39"/>
        <v>13224700</v>
      </c>
    </row>
    <row r="94" spans="1:20" ht="15.5">
      <c r="A94">
        <v>39</v>
      </c>
      <c r="B94" s="307" t="s">
        <v>312</v>
      </c>
      <c r="C94" s="307" t="s">
        <v>313</v>
      </c>
      <c r="F94" s="255">
        <f>22000*1.19</f>
        <v>26180</v>
      </c>
      <c r="G94" s="131" t="s">
        <v>314</v>
      </c>
      <c r="H94" s="255">
        <f>44000*1.19</f>
        <v>52360</v>
      </c>
      <c r="I94" s="131" t="s">
        <v>315</v>
      </c>
      <c r="J94" s="255">
        <v>45000</v>
      </c>
      <c r="K94" s="131" t="s">
        <v>316</v>
      </c>
      <c r="L94" s="256">
        <f t="shared" si="33"/>
        <v>3</v>
      </c>
      <c r="M94" s="257">
        <f t="shared" si="34"/>
        <v>41180</v>
      </c>
      <c r="N94" s="257">
        <f t="shared" si="35"/>
        <v>13501.570279045323</v>
      </c>
      <c r="O94" s="258">
        <f t="shared" si="36"/>
        <v>0.32786717530464604</v>
      </c>
      <c r="P94" s="257">
        <f t="shared" si="37"/>
        <v>45000</v>
      </c>
      <c r="Q94" s="257"/>
      <c r="R94" s="257">
        <f t="shared" si="40"/>
        <v>41200</v>
      </c>
      <c r="S94" s="259">
        <v>1</v>
      </c>
      <c r="T94" s="257">
        <f t="shared" si="39"/>
        <v>41200</v>
      </c>
    </row>
    <row r="95" spans="1:20" ht="15.5">
      <c r="A95">
        <v>40</v>
      </c>
      <c r="B95" s="307" t="s">
        <v>317</v>
      </c>
      <c r="C95" s="307" t="s">
        <v>318</v>
      </c>
      <c r="F95" s="255">
        <f>39000*1.19</f>
        <v>46410</v>
      </c>
      <c r="G95" s="131" t="s">
        <v>314</v>
      </c>
      <c r="H95" s="255">
        <f>24000*1.19</f>
        <v>28560</v>
      </c>
      <c r="I95" s="131" t="s">
        <v>315</v>
      </c>
      <c r="J95" s="255">
        <v>24000</v>
      </c>
      <c r="K95" s="131" t="s">
        <v>316</v>
      </c>
      <c r="L95" s="256">
        <f t="shared" si="33"/>
        <v>3</v>
      </c>
      <c r="M95" s="257">
        <f t="shared" si="34"/>
        <v>32990</v>
      </c>
      <c r="N95" s="257">
        <f t="shared" si="35"/>
        <v>11843.59320476687</v>
      </c>
      <c r="O95" s="258">
        <f t="shared" si="36"/>
        <v>0.35900555334243317</v>
      </c>
      <c r="P95" s="257">
        <f t="shared" si="37"/>
        <v>28560</v>
      </c>
      <c r="Q95" s="257"/>
      <c r="R95" s="257">
        <f t="shared" si="40"/>
        <v>33000</v>
      </c>
      <c r="S95" s="259">
        <v>1</v>
      </c>
      <c r="T95" s="257">
        <f t="shared" si="39"/>
        <v>33000</v>
      </c>
    </row>
    <row r="96" spans="1:20" ht="15.5">
      <c r="A96" s="315">
        <v>41</v>
      </c>
      <c r="B96" s="307" t="s">
        <v>319</v>
      </c>
      <c r="C96" s="307" t="s">
        <v>320</v>
      </c>
      <c r="D96" s="315"/>
      <c r="E96" s="315"/>
      <c r="F96" s="316">
        <v>79900</v>
      </c>
      <c r="G96" s="317" t="s">
        <v>44</v>
      </c>
      <c r="H96" s="316">
        <v>99900</v>
      </c>
      <c r="I96" s="317" t="s">
        <v>245</v>
      </c>
      <c r="J96" s="316">
        <v>99600</v>
      </c>
      <c r="K96" s="317" t="s">
        <v>43</v>
      </c>
      <c r="L96" s="318">
        <f t="shared" si="33"/>
        <v>3</v>
      </c>
      <c r="M96" s="319">
        <f t="shared" si="34"/>
        <v>93133.333333333328</v>
      </c>
      <c r="N96" s="319">
        <f t="shared" si="35"/>
        <v>11461.384442262346</v>
      </c>
      <c r="O96" s="320">
        <f t="shared" si="36"/>
        <v>0.12306425671720486</v>
      </c>
      <c r="P96" s="319">
        <f t="shared" si="37"/>
        <v>99600</v>
      </c>
      <c r="Q96" s="319"/>
      <c r="R96" s="319">
        <f t="shared" si="40"/>
        <v>93150</v>
      </c>
      <c r="S96" s="321">
        <v>1</v>
      </c>
      <c r="T96" s="257">
        <f t="shared" si="39"/>
        <v>93150</v>
      </c>
    </row>
    <row r="97" spans="1:20" ht="15.5">
      <c r="A97" s="315">
        <v>42</v>
      </c>
      <c r="B97" s="307" t="s">
        <v>321</v>
      </c>
      <c r="C97" s="307" t="s">
        <v>322</v>
      </c>
      <c r="D97" s="315"/>
      <c r="E97" s="315"/>
      <c r="F97" s="316">
        <v>13025</v>
      </c>
      <c r="G97" s="317" t="s">
        <v>226</v>
      </c>
      <c r="H97" s="316">
        <v>14400</v>
      </c>
      <c r="I97" s="317" t="s">
        <v>55</v>
      </c>
      <c r="J97" s="316">
        <v>14500</v>
      </c>
      <c r="K97" s="317" t="s">
        <v>309</v>
      </c>
      <c r="L97" s="318">
        <f t="shared" si="33"/>
        <v>3</v>
      </c>
      <c r="M97" s="319">
        <f t="shared" si="34"/>
        <v>13975</v>
      </c>
      <c r="N97" s="319">
        <f t="shared" si="35"/>
        <v>824.24207609172686</v>
      </c>
      <c r="O97" s="320">
        <f t="shared" si="36"/>
        <v>5.8979754997619094E-2</v>
      </c>
      <c r="P97" s="319">
        <f t="shared" si="37"/>
        <v>14400</v>
      </c>
      <c r="Q97" s="319"/>
      <c r="R97" s="319">
        <f t="shared" si="40"/>
        <v>14000</v>
      </c>
      <c r="S97" s="321">
        <v>1</v>
      </c>
      <c r="T97" s="257">
        <f t="shared" si="39"/>
        <v>14000</v>
      </c>
    </row>
    <row r="98" spans="1:20" ht="15.5">
      <c r="A98" s="315">
        <v>43</v>
      </c>
      <c r="B98" s="307" t="s">
        <v>323</v>
      </c>
      <c r="C98" s="307" t="s">
        <v>324</v>
      </c>
      <c r="D98" s="315"/>
      <c r="E98" s="315"/>
      <c r="F98" s="316">
        <v>125000</v>
      </c>
      <c r="G98" s="317" t="s">
        <v>302</v>
      </c>
      <c r="H98" s="316">
        <v>101000</v>
      </c>
      <c r="I98" s="317" t="s">
        <v>303</v>
      </c>
      <c r="J98" s="316">
        <v>119000</v>
      </c>
      <c r="K98" s="317" t="s">
        <v>325</v>
      </c>
      <c r="L98" s="318">
        <f t="shared" si="33"/>
        <v>3</v>
      </c>
      <c r="M98" s="319">
        <f t="shared" si="34"/>
        <v>115000</v>
      </c>
      <c r="N98" s="319">
        <f t="shared" si="35"/>
        <v>12489.995996796797</v>
      </c>
      <c r="O98" s="320">
        <f t="shared" si="36"/>
        <v>0.10860866084171128</v>
      </c>
      <c r="P98" s="319">
        <f t="shared" si="37"/>
        <v>119000</v>
      </c>
      <c r="Q98" s="319"/>
      <c r="R98" s="319">
        <f t="shared" si="40"/>
        <v>115000</v>
      </c>
      <c r="S98" s="321">
        <v>1</v>
      </c>
      <c r="T98" s="257">
        <f t="shared" si="39"/>
        <v>115000</v>
      </c>
    </row>
    <row r="99" spans="1:20" ht="15.5">
      <c r="A99" s="315">
        <v>44</v>
      </c>
      <c r="B99" s="307" t="s">
        <v>326</v>
      </c>
      <c r="C99" s="307" t="s">
        <v>327</v>
      </c>
      <c r="D99" s="315"/>
      <c r="E99" s="315"/>
      <c r="F99" s="316">
        <v>450000</v>
      </c>
      <c r="G99" s="317" t="s">
        <v>328</v>
      </c>
      <c r="H99" s="316">
        <v>450000</v>
      </c>
      <c r="I99" s="317" t="s">
        <v>329</v>
      </c>
      <c r="J99" s="316">
        <v>457845</v>
      </c>
      <c r="K99" s="317" t="s">
        <v>330</v>
      </c>
      <c r="L99" s="318">
        <f t="shared" si="33"/>
        <v>3</v>
      </c>
      <c r="M99" s="319">
        <f t="shared" si="34"/>
        <v>452615</v>
      </c>
      <c r="N99" s="319">
        <f t="shared" si="35"/>
        <v>4529.3128617926141</v>
      </c>
      <c r="O99" s="320">
        <f t="shared" si="36"/>
        <v>1.0006987973868772E-2</v>
      </c>
      <c r="P99" s="319">
        <f t="shared" si="37"/>
        <v>450000</v>
      </c>
      <c r="Q99" s="319"/>
      <c r="R99" s="319">
        <f t="shared" si="40"/>
        <v>452650</v>
      </c>
      <c r="S99" s="321">
        <v>1</v>
      </c>
      <c r="T99" s="257">
        <f t="shared" si="39"/>
        <v>452650</v>
      </c>
    </row>
    <row r="100" spans="1:20" ht="31">
      <c r="A100" s="315">
        <v>45</v>
      </c>
      <c r="B100" s="307" t="s">
        <v>331</v>
      </c>
      <c r="C100" s="307" t="s">
        <v>332</v>
      </c>
      <c r="D100" s="315"/>
      <c r="E100" s="315"/>
      <c r="F100" s="322">
        <v>36890</v>
      </c>
      <c r="G100" s="317" t="s">
        <v>118</v>
      </c>
      <c r="H100" s="316">
        <v>38080</v>
      </c>
      <c r="I100" s="317" t="s">
        <v>39</v>
      </c>
      <c r="J100" s="316">
        <f>30000*1.19</f>
        <v>35700</v>
      </c>
      <c r="K100" s="317" t="s">
        <v>183</v>
      </c>
      <c r="L100" s="318">
        <f t="shared" si="33"/>
        <v>3</v>
      </c>
      <c r="M100" s="319">
        <f t="shared" si="34"/>
        <v>36890</v>
      </c>
      <c r="N100" s="319">
        <f t="shared" si="35"/>
        <v>1190</v>
      </c>
      <c r="O100" s="320">
        <f t="shared" si="36"/>
        <v>3.2258064516129031E-2</v>
      </c>
      <c r="P100" s="319">
        <f t="shared" si="37"/>
        <v>36890</v>
      </c>
      <c r="Q100" s="319"/>
      <c r="R100" s="319">
        <f t="shared" si="40"/>
        <v>36900</v>
      </c>
      <c r="S100" s="321">
        <v>1</v>
      </c>
      <c r="T100" s="257">
        <f t="shared" si="39"/>
        <v>36900</v>
      </c>
    </row>
    <row r="101" spans="1:20" ht="15.5">
      <c r="A101" s="315">
        <v>46</v>
      </c>
      <c r="B101" s="307" t="s">
        <v>333</v>
      </c>
      <c r="C101" s="307" t="s">
        <v>334</v>
      </c>
      <c r="D101" s="315"/>
      <c r="E101" s="315"/>
      <c r="F101" s="316">
        <v>69000</v>
      </c>
      <c r="G101" s="317" t="s">
        <v>245</v>
      </c>
      <c r="H101" s="316">
        <v>65900</v>
      </c>
      <c r="I101" s="317" t="s">
        <v>43</v>
      </c>
      <c r="J101" s="316">
        <v>69900</v>
      </c>
      <c r="K101" s="317" t="s">
        <v>44</v>
      </c>
      <c r="L101" s="318">
        <f t="shared" si="33"/>
        <v>3</v>
      </c>
      <c r="M101" s="319">
        <f t="shared" si="34"/>
        <v>68266.666666666672</v>
      </c>
      <c r="N101" s="319">
        <f t="shared" si="35"/>
        <v>2098.4120980716189</v>
      </c>
      <c r="O101" s="320">
        <f t="shared" si="36"/>
        <v>3.0738458467845977E-2</v>
      </c>
      <c r="P101" s="319">
        <f t="shared" si="37"/>
        <v>69000</v>
      </c>
      <c r="Q101" s="319"/>
      <c r="R101" s="319">
        <f t="shared" si="40"/>
        <v>68300</v>
      </c>
      <c r="S101" s="321">
        <v>1</v>
      </c>
      <c r="T101" s="257">
        <f t="shared" si="39"/>
        <v>68300</v>
      </c>
    </row>
    <row r="102" spans="1:20" ht="15.5">
      <c r="A102" s="315">
        <v>47</v>
      </c>
      <c r="B102" s="307" t="s">
        <v>335</v>
      </c>
      <c r="C102" s="307" t="s">
        <v>336</v>
      </c>
      <c r="D102" s="315"/>
      <c r="E102" s="315"/>
      <c r="F102" s="316">
        <v>340600</v>
      </c>
      <c r="G102" s="317" t="s">
        <v>43</v>
      </c>
      <c r="H102" s="316">
        <v>355500</v>
      </c>
      <c r="I102" s="317" t="s">
        <v>337</v>
      </c>
      <c r="J102" s="316">
        <v>329900</v>
      </c>
      <c r="K102" s="317" t="s">
        <v>46</v>
      </c>
      <c r="L102" s="318">
        <f t="shared" si="33"/>
        <v>3</v>
      </c>
      <c r="M102" s="319">
        <f t="shared" si="34"/>
        <v>342000</v>
      </c>
      <c r="N102" s="319">
        <f t="shared" si="35"/>
        <v>12857.293649909378</v>
      </c>
      <c r="O102" s="320">
        <f t="shared" si="36"/>
        <v>3.7594425876928003E-2</v>
      </c>
      <c r="P102" s="319">
        <f t="shared" si="37"/>
        <v>340600</v>
      </c>
      <c r="Q102" s="319"/>
      <c r="R102" s="319">
        <f t="shared" si="40"/>
        <v>342000</v>
      </c>
      <c r="S102" s="321">
        <v>1</v>
      </c>
      <c r="T102" s="257">
        <f t="shared" si="39"/>
        <v>342000</v>
      </c>
    </row>
    <row r="103" spans="1:20" ht="15.5">
      <c r="A103" s="315">
        <v>48</v>
      </c>
      <c r="B103" s="307" t="s">
        <v>338</v>
      </c>
      <c r="C103" s="307" t="s">
        <v>339</v>
      </c>
      <c r="D103" s="315"/>
      <c r="E103" s="315"/>
      <c r="F103" s="322">
        <v>119900</v>
      </c>
      <c r="G103" s="317" t="s">
        <v>44</v>
      </c>
      <c r="H103" s="316">
        <v>119900</v>
      </c>
      <c r="I103" s="317" t="s">
        <v>245</v>
      </c>
      <c r="J103" s="322">
        <v>100000</v>
      </c>
      <c r="K103" s="317" t="s">
        <v>340</v>
      </c>
      <c r="L103" s="318">
        <f t="shared" si="33"/>
        <v>3</v>
      </c>
      <c r="M103" s="319">
        <f t="shared" si="34"/>
        <v>113266.66666666667</v>
      </c>
      <c r="N103" s="319">
        <f t="shared" si="35"/>
        <v>11489.270356873552</v>
      </c>
      <c r="O103" s="320">
        <f t="shared" si="36"/>
        <v>0.10143558290353342</v>
      </c>
      <c r="P103" s="319">
        <f t="shared" si="37"/>
        <v>119900</v>
      </c>
      <c r="Q103" s="319"/>
      <c r="R103" s="319">
        <f t="shared" si="40"/>
        <v>113300</v>
      </c>
      <c r="S103" s="321">
        <v>1</v>
      </c>
      <c r="T103" s="257">
        <f t="shared" si="39"/>
        <v>113300</v>
      </c>
    </row>
    <row r="104" spans="1:20" ht="124">
      <c r="A104" s="323">
        <v>49</v>
      </c>
      <c r="B104" s="307" t="s">
        <v>341</v>
      </c>
      <c r="C104" s="307" t="s">
        <v>342</v>
      </c>
      <c r="D104" s="315"/>
      <c r="E104" s="315"/>
      <c r="F104" s="316">
        <v>681000</v>
      </c>
      <c r="G104" s="317" t="s">
        <v>343</v>
      </c>
      <c r="H104" s="316">
        <v>797000</v>
      </c>
      <c r="I104" s="317" t="s">
        <v>344</v>
      </c>
      <c r="J104" s="316">
        <v>759050</v>
      </c>
      <c r="K104" s="317" t="s">
        <v>345</v>
      </c>
      <c r="L104" s="317">
        <f t="shared" si="33"/>
        <v>3</v>
      </c>
      <c r="M104" s="324">
        <f t="shared" si="34"/>
        <v>745683.33333333337</v>
      </c>
      <c r="N104" s="324">
        <f t="shared" si="35"/>
        <v>59143.899375449815</v>
      </c>
      <c r="O104" s="320">
        <f t="shared" si="36"/>
        <v>7.931503458856505E-2</v>
      </c>
      <c r="P104" s="324">
        <f t="shared" si="37"/>
        <v>759050</v>
      </c>
      <c r="Q104" s="324"/>
      <c r="R104" s="324">
        <f t="shared" si="40"/>
        <v>745700</v>
      </c>
      <c r="S104" s="325">
        <v>1</v>
      </c>
      <c r="T104" s="311">
        <f t="shared" si="39"/>
        <v>745700</v>
      </c>
    </row>
    <row r="105" spans="1:20" ht="15.5">
      <c r="A105" s="315">
        <v>50</v>
      </c>
      <c r="B105" s="326" t="s">
        <v>346</v>
      </c>
      <c r="C105" s="326" t="s">
        <v>347</v>
      </c>
      <c r="D105" s="315"/>
      <c r="E105" s="315"/>
      <c r="F105" s="327">
        <f>160000*1.19</f>
        <v>190400</v>
      </c>
      <c r="G105" s="328" t="s">
        <v>39</v>
      </c>
      <c r="H105" s="327">
        <v>170000</v>
      </c>
      <c r="I105" s="328" t="s">
        <v>183</v>
      </c>
      <c r="J105" s="327">
        <v>155295</v>
      </c>
      <c r="K105" s="328" t="s">
        <v>118</v>
      </c>
      <c r="L105" s="329">
        <f t="shared" si="33"/>
        <v>3</v>
      </c>
      <c r="M105" s="330">
        <f t="shared" si="34"/>
        <v>171898.33333333334</v>
      </c>
      <c r="N105" s="330">
        <f t="shared" si="35"/>
        <v>17629.322401423524</v>
      </c>
      <c r="O105" s="331">
        <f t="shared" si="36"/>
        <v>0.10255668021654382</v>
      </c>
      <c r="P105" s="332">
        <f t="shared" si="37"/>
        <v>170000</v>
      </c>
      <c r="Q105" s="332"/>
      <c r="R105" s="330">
        <f t="shared" si="40"/>
        <v>171900</v>
      </c>
      <c r="S105" s="333">
        <v>1</v>
      </c>
      <c r="T105" s="334">
        <f t="shared" si="39"/>
        <v>171900</v>
      </c>
    </row>
    <row r="106" spans="1:20">
      <c r="A106" s="349" t="s">
        <v>47</v>
      </c>
      <c r="B106" s="349"/>
      <c r="C106" s="349"/>
      <c r="D106" s="349"/>
      <c r="E106" s="349"/>
      <c r="F106" s="349"/>
      <c r="G106" s="349"/>
      <c r="H106" s="349"/>
      <c r="I106" s="349"/>
      <c r="J106" s="349"/>
      <c r="K106" s="349"/>
      <c r="L106" s="349"/>
      <c r="M106" s="349"/>
      <c r="N106" s="349"/>
      <c r="O106" s="349"/>
      <c r="P106" s="349"/>
      <c r="Q106" s="349"/>
      <c r="R106" s="349"/>
      <c r="S106" s="349"/>
      <c r="T106" s="335">
        <f>+SUM(T56:T105)</f>
        <v>29527700</v>
      </c>
    </row>
    <row r="107" spans="1:20">
      <c r="A107" s="350" t="s">
        <v>348</v>
      </c>
      <c r="B107" s="350"/>
      <c r="C107" s="350"/>
      <c r="D107" s="350"/>
      <c r="E107" s="350"/>
      <c r="F107" s="350"/>
      <c r="G107" s="350"/>
      <c r="H107" s="350"/>
      <c r="I107" s="350"/>
      <c r="J107" s="350"/>
      <c r="K107" s="350"/>
      <c r="L107" s="350"/>
      <c r="M107" s="350"/>
      <c r="N107" s="350"/>
      <c r="O107" s="350"/>
      <c r="P107" s="350"/>
      <c r="Q107" s="350"/>
      <c r="R107" s="350"/>
      <c r="S107" s="350"/>
      <c r="T107" s="336">
        <f>+T106+S54</f>
        <v>29527700</v>
      </c>
    </row>
    <row r="164" spans="2:8" ht="15" thickBot="1"/>
    <row r="165" spans="2:8" ht="14.5" customHeight="1">
      <c r="B165" s="337" t="s">
        <v>212</v>
      </c>
      <c r="C165" s="338"/>
      <c r="D165" s="338"/>
      <c r="E165" s="338"/>
      <c r="F165" s="338"/>
      <c r="G165" s="338"/>
      <c r="H165" s="339"/>
    </row>
    <row r="166" spans="2:8">
      <c r="B166" s="340"/>
      <c r="C166" s="341"/>
      <c r="D166" s="341"/>
      <c r="E166" s="341"/>
      <c r="F166" s="341"/>
      <c r="G166" s="341"/>
      <c r="H166" s="342"/>
    </row>
    <row r="167" spans="2:8">
      <c r="B167" s="340"/>
      <c r="C167" s="341"/>
      <c r="D167" s="341"/>
      <c r="E167" s="341"/>
      <c r="F167" s="341"/>
      <c r="G167" s="341"/>
      <c r="H167" s="342"/>
    </row>
    <row r="168" spans="2:8">
      <c r="B168" s="340"/>
      <c r="C168" s="341"/>
      <c r="D168" s="341"/>
      <c r="E168" s="341"/>
      <c r="F168" s="341"/>
      <c r="G168" s="341"/>
      <c r="H168" s="342"/>
    </row>
    <row r="169" spans="2:8">
      <c r="B169" s="340"/>
      <c r="C169" s="341"/>
      <c r="D169" s="341"/>
      <c r="E169" s="341"/>
      <c r="F169" s="341"/>
      <c r="G169" s="341"/>
      <c r="H169" s="342"/>
    </row>
    <row r="170" spans="2:8">
      <c r="B170" s="340"/>
      <c r="C170" s="341"/>
      <c r="D170" s="341"/>
      <c r="E170" s="341"/>
      <c r="F170" s="341"/>
      <c r="G170" s="341"/>
      <c r="H170" s="342"/>
    </row>
    <row r="171" spans="2:8">
      <c r="B171" s="340"/>
      <c r="C171" s="341"/>
      <c r="D171" s="341"/>
      <c r="E171" s="341"/>
      <c r="F171" s="341"/>
      <c r="G171" s="341"/>
      <c r="H171" s="342"/>
    </row>
    <row r="172" spans="2:8">
      <c r="B172" s="340"/>
      <c r="C172" s="341"/>
      <c r="D172" s="341"/>
      <c r="E172" s="341"/>
      <c r="F172" s="341"/>
      <c r="G172" s="341"/>
      <c r="H172" s="342"/>
    </row>
    <row r="173" spans="2:8">
      <c r="B173" s="340"/>
      <c r="C173" s="341"/>
      <c r="D173" s="341"/>
      <c r="E173" s="341"/>
      <c r="F173" s="341"/>
      <c r="G173" s="341"/>
      <c r="H173" s="342"/>
    </row>
    <row r="174" spans="2:8">
      <c r="B174" s="340"/>
      <c r="C174" s="341"/>
      <c r="D174" s="341"/>
      <c r="E174" s="341"/>
      <c r="F174" s="341"/>
      <c r="G174" s="341"/>
      <c r="H174" s="342"/>
    </row>
    <row r="175" spans="2:8">
      <c r="B175" s="340"/>
      <c r="C175" s="341"/>
      <c r="D175" s="341"/>
      <c r="E175" s="341"/>
      <c r="F175" s="341"/>
      <c r="G175" s="341"/>
      <c r="H175" s="342"/>
    </row>
    <row r="176" spans="2:8">
      <c r="B176" s="340"/>
      <c r="C176" s="341"/>
      <c r="D176" s="341"/>
      <c r="E176" s="341"/>
      <c r="F176" s="341"/>
      <c r="G176" s="341"/>
      <c r="H176" s="342"/>
    </row>
    <row r="177" spans="2:8">
      <c r="B177" s="340"/>
      <c r="C177" s="341"/>
      <c r="D177" s="341"/>
      <c r="E177" s="341"/>
      <c r="F177" s="341"/>
      <c r="G177" s="341"/>
      <c r="H177" s="342"/>
    </row>
    <row r="178" spans="2:8">
      <c r="B178" s="340"/>
      <c r="C178" s="341"/>
      <c r="D178" s="341"/>
      <c r="E178" s="341"/>
      <c r="F178" s="341"/>
      <c r="G178" s="341"/>
      <c r="H178" s="342"/>
    </row>
    <row r="179" spans="2:8">
      <c r="B179" s="340"/>
      <c r="C179" s="341"/>
      <c r="D179" s="341"/>
      <c r="E179" s="341"/>
      <c r="F179" s="341"/>
      <c r="G179" s="341"/>
      <c r="H179" s="342"/>
    </row>
    <row r="180" spans="2:8">
      <c r="B180" s="340"/>
      <c r="C180" s="341"/>
      <c r="D180" s="341"/>
      <c r="E180" s="341"/>
      <c r="F180" s="341"/>
      <c r="G180" s="341"/>
      <c r="H180" s="342"/>
    </row>
    <row r="181" spans="2:8">
      <c r="B181" s="340"/>
      <c r="C181" s="341"/>
      <c r="D181" s="341"/>
      <c r="E181" s="341"/>
      <c r="F181" s="341"/>
      <c r="G181" s="341"/>
      <c r="H181" s="342"/>
    </row>
    <row r="182" spans="2:8">
      <c r="B182" s="340"/>
      <c r="C182" s="341"/>
      <c r="D182" s="341"/>
      <c r="E182" s="341"/>
      <c r="F182" s="341"/>
      <c r="G182" s="341"/>
      <c r="H182" s="342"/>
    </row>
    <row r="183" spans="2:8">
      <c r="B183" s="340"/>
      <c r="C183" s="341"/>
      <c r="D183" s="341"/>
      <c r="E183" s="341"/>
      <c r="F183" s="341"/>
      <c r="G183" s="341"/>
      <c r="H183" s="342"/>
    </row>
    <row r="184" spans="2:8" ht="15" thickBot="1">
      <c r="B184" s="343"/>
      <c r="C184" s="344"/>
      <c r="D184" s="344"/>
      <c r="E184" s="344"/>
      <c r="F184" s="344"/>
      <c r="G184" s="344"/>
      <c r="H184" s="34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T60"/>
  <sheetViews>
    <sheetView tabSelected="1" topLeftCell="B19" zoomScale="50" zoomScaleNormal="50" workbookViewId="0">
      <selection activeCell="G25" sqref="G25:I25"/>
    </sheetView>
  </sheetViews>
  <sheetFormatPr baseColWidth="10" defaultColWidth="0" defaultRowHeight="14"/>
  <cols>
    <col min="1" max="1" width="19" style="5" hidden="1" customWidth="1"/>
    <col min="2" max="2" width="5.453125" style="5" customWidth="1"/>
    <col min="3" max="3" width="30.453125" style="1" bestFit="1" customWidth="1"/>
    <col min="4" max="4" width="18.54296875" style="1" bestFit="1" customWidth="1"/>
    <col min="5" max="5" width="87.453125" style="1" customWidth="1"/>
    <col min="6" max="6" width="35.453125" style="1" customWidth="1"/>
    <col min="7" max="7" width="33.453125" style="1" customWidth="1"/>
    <col min="8" max="8" width="33.54296875" style="1" customWidth="1"/>
    <col min="9" max="9" width="45.453125" style="1" hidden="1" customWidth="1"/>
    <col min="10" max="10" width="26.54296875" style="1" customWidth="1"/>
    <col min="11" max="11" width="25.54296875" style="1" bestFit="1" customWidth="1"/>
    <col min="12" max="12" width="31.54296875" style="1" customWidth="1"/>
    <col min="13" max="13" width="14.453125" style="1" customWidth="1"/>
    <col min="14" max="18" width="11.54296875" style="1" hidden="1" customWidth="1"/>
    <col min="19" max="19" width="11.54296875" style="15" hidden="1" customWidth="1"/>
    <col min="20" max="16384" width="11.54296875" style="1" hidden="1"/>
  </cols>
  <sheetData>
    <row r="1" spans="2:20" ht="31.5" customHeight="1" thickBot="1">
      <c r="B1" s="444"/>
      <c r="C1" s="444"/>
      <c r="D1" s="444"/>
      <c r="E1" s="444"/>
      <c r="F1" s="444"/>
      <c r="G1" s="444"/>
      <c r="H1" s="444"/>
      <c r="I1" s="444"/>
      <c r="J1" s="444"/>
      <c r="K1" s="444"/>
      <c r="L1" s="444"/>
      <c r="M1" s="444"/>
    </row>
    <row r="2" spans="2:20" ht="14.9" customHeight="1">
      <c r="B2" s="2"/>
      <c r="C2" s="445" t="s">
        <v>351</v>
      </c>
      <c r="D2" s="446"/>
      <c r="E2" s="446"/>
      <c r="F2" s="446"/>
      <c r="G2" s="446"/>
      <c r="H2" s="446"/>
      <c r="I2" s="446"/>
      <c r="J2" s="446"/>
      <c r="K2" s="446"/>
      <c r="L2" s="447"/>
      <c r="M2" s="2"/>
      <c r="S2" s="54"/>
      <c r="T2" s="54"/>
    </row>
    <row r="3" spans="2:20" ht="14.9" customHeight="1">
      <c r="C3" s="448"/>
      <c r="D3" s="449"/>
      <c r="E3" s="449"/>
      <c r="F3" s="449"/>
      <c r="G3" s="449"/>
      <c r="H3" s="449"/>
      <c r="I3" s="449"/>
      <c r="J3" s="449"/>
      <c r="K3" s="449"/>
      <c r="L3" s="450"/>
      <c r="M3" s="5"/>
      <c r="S3" s="54"/>
      <c r="T3" s="54"/>
    </row>
    <row r="4" spans="2:20" ht="14.9" customHeight="1">
      <c r="C4" s="448"/>
      <c r="D4" s="449"/>
      <c r="E4" s="449"/>
      <c r="F4" s="449"/>
      <c r="G4" s="449"/>
      <c r="H4" s="449"/>
      <c r="I4" s="449"/>
      <c r="J4" s="449"/>
      <c r="K4" s="449"/>
      <c r="L4" s="450"/>
      <c r="M4" s="5"/>
      <c r="S4" s="54" t="s">
        <v>28</v>
      </c>
      <c r="T4" s="54"/>
    </row>
    <row r="5" spans="2:20" ht="14.9" customHeight="1">
      <c r="C5" s="448"/>
      <c r="D5" s="449"/>
      <c r="E5" s="449"/>
      <c r="F5" s="449"/>
      <c r="G5" s="449"/>
      <c r="H5" s="449"/>
      <c r="I5" s="449"/>
      <c r="J5" s="449"/>
      <c r="K5" s="449"/>
      <c r="L5" s="450"/>
      <c r="M5" s="5"/>
      <c r="S5" s="54" t="s">
        <v>32</v>
      </c>
      <c r="T5" s="54"/>
    </row>
    <row r="6" spans="2:20" ht="14.9" customHeight="1">
      <c r="C6" s="448"/>
      <c r="D6" s="449"/>
      <c r="E6" s="449"/>
      <c r="F6" s="449"/>
      <c r="G6" s="449"/>
      <c r="H6" s="449"/>
      <c r="I6" s="449"/>
      <c r="J6" s="449"/>
      <c r="K6" s="449"/>
      <c r="L6" s="450"/>
      <c r="M6" s="5"/>
      <c r="S6" s="54" t="s">
        <v>29</v>
      </c>
      <c r="T6" s="54"/>
    </row>
    <row r="7" spans="2:20" ht="14.9" customHeight="1">
      <c r="C7" s="448"/>
      <c r="D7" s="449"/>
      <c r="E7" s="449"/>
      <c r="F7" s="449"/>
      <c r="G7" s="449"/>
      <c r="H7" s="449"/>
      <c r="I7" s="449"/>
      <c r="J7" s="449"/>
      <c r="K7" s="449"/>
      <c r="L7" s="450"/>
      <c r="M7" s="5"/>
      <c r="S7" s="54"/>
      <c r="T7" s="54"/>
    </row>
    <row r="8" spans="2:20" ht="14.9" customHeight="1" thickBot="1">
      <c r="C8" s="451"/>
      <c r="D8" s="452"/>
      <c r="E8" s="452"/>
      <c r="F8" s="452"/>
      <c r="G8" s="452"/>
      <c r="H8" s="452"/>
      <c r="I8" s="452"/>
      <c r="J8" s="452"/>
      <c r="K8" s="452"/>
      <c r="L8" s="453"/>
      <c r="M8" s="5"/>
      <c r="S8" s="54"/>
      <c r="T8" s="54"/>
    </row>
    <row r="9" spans="2:20" ht="14.5" thickBot="1">
      <c r="H9" s="5"/>
      <c r="J9" s="5"/>
      <c r="K9" s="5"/>
      <c r="L9" s="5"/>
      <c r="M9" s="5"/>
      <c r="S9" s="54"/>
      <c r="T9" s="54"/>
    </row>
    <row r="10" spans="2:20" ht="18.5" thickBot="1">
      <c r="C10" s="7" t="s">
        <v>1</v>
      </c>
      <c r="D10" s="8">
        <v>45635</v>
      </c>
      <c r="E10" s="7" t="s">
        <v>2</v>
      </c>
      <c r="F10" s="9">
        <v>4396.5200000000004</v>
      </c>
      <c r="G10" s="7" t="s">
        <v>3</v>
      </c>
      <c r="H10" s="10">
        <f>+ROUND(ABS(F10-TRUNC(F10)),2)</f>
        <v>0.52</v>
      </c>
      <c r="I10" s="11"/>
      <c r="J10" s="12" t="s">
        <v>64</v>
      </c>
      <c r="K10" s="12"/>
      <c r="L10" s="12"/>
      <c r="M10" s="12"/>
      <c r="S10" s="54"/>
      <c r="T10" s="54"/>
    </row>
    <row r="11" spans="2:20" ht="18.5" thickBot="1">
      <c r="B11" s="4" t="e">
        <f>+'PONDERACIÓN '!#REF!</f>
        <v>#REF!</v>
      </c>
      <c r="C11" s="13" t="e">
        <f>+'PONDERACIÓN '!#REF!</f>
        <v>#REF!</v>
      </c>
      <c r="D11" s="13"/>
      <c r="E11" s="13" t="e">
        <f>+'PONDERACIÓN '!#REF!</f>
        <v>#REF!</v>
      </c>
      <c r="F11" s="4" t="e">
        <f>+'PONDERACIÓN '!#REF!</f>
        <v>#REF!</v>
      </c>
      <c r="G11" s="13" t="e">
        <f>+'PONDERACIÓN '!#REF!</f>
        <v>#REF!</v>
      </c>
      <c r="H11" s="14" t="e">
        <f>+'PONDERACIÓN '!#REF!</f>
        <v>#REF!</v>
      </c>
      <c r="I11" s="15" t="e">
        <f>+'PONDERACIÓN '!#REF!</f>
        <v>#REF!</v>
      </c>
      <c r="J11" s="12"/>
      <c r="K11" s="12"/>
      <c r="L11" s="12"/>
      <c r="M11" s="12"/>
      <c r="S11" s="54"/>
      <c r="T11" s="54"/>
    </row>
    <row r="12" spans="2:20" ht="18.5" thickBot="1">
      <c r="C12" s="16" t="s">
        <v>4</v>
      </c>
      <c r="D12" s="62"/>
      <c r="E12" s="12"/>
      <c r="F12" s="63"/>
      <c r="G12" s="12"/>
      <c r="H12" s="64"/>
      <c r="I12" s="11"/>
      <c r="J12" s="12"/>
      <c r="K12" s="12"/>
      <c r="L12" s="12"/>
      <c r="M12" s="12"/>
      <c r="S12" s="54"/>
      <c r="T12" s="54"/>
    </row>
    <row r="13" spans="2:20" ht="18.5" thickBot="1">
      <c r="C13" s="11"/>
      <c r="D13" s="65"/>
      <c r="E13" s="66"/>
      <c r="F13" s="67"/>
      <c r="G13" s="66"/>
      <c r="H13" s="68"/>
      <c r="I13" s="17"/>
      <c r="J13" s="5"/>
      <c r="K13" s="5"/>
      <c r="L13" s="5"/>
      <c r="M13" s="5"/>
      <c r="S13" s="54"/>
      <c r="T13" s="54"/>
    </row>
    <row r="14" spans="2:20" ht="18.5" thickBot="1">
      <c r="B14" s="18"/>
      <c r="C14" s="7" t="s">
        <v>5</v>
      </c>
      <c r="D14" s="454" t="s">
        <v>352</v>
      </c>
      <c r="E14" s="455"/>
      <c r="F14" s="455"/>
      <c r="G14" s="455"/>
      <c r="H14" s="456"/>
      <c r="I14" s="19"/>
      <c r="J14" s="2"/>
      <c r="K14" s="2"/>
      <c r="L14" s="2"/>
      <c r="M14" s="3"/>
      <c r="S14" s="54"/>
      <c r="T14" s="54"/>
    </row>
    <row r="15" spans="2:20" ht="18.5" thickBot="1">
      <c r="B15" s="20"/>
      <c r="C15" s="7"/>
      <c r="D15" s="59"/>
      <c r="E15" s="60"/>
      <c r="F15" s="60"/>
      <c r="G15" s="60"/>
      <c r="H15" s="61"/>
      <c r="I15" s="17"/>
      <c r="J15" s="5"/>
      <c r="K15" s="5"/>
      <c r="L15" s="5"/>
      <c r="M15" s="6"/>
      <c r="S15" s="54"/>
      <c r="T15" s="54"/>
    </row>
    <row r="16" spans="2:20" ht="18.5" thickBot="1">
      <c r="B16" s="20"/>
      <c r="C16" s="21"/>
      <c r="D16" s="75"/>
      <c r="E16" s="76"/>
      <c r="F16" s="76"/>
      <c r="G16" s="76"/>
      <c r="H16" s="77"/>
      <c r="I16" s="17"/>
      <c r="J16" s="5"/>
      <c r="K16" s="5"/>
      <c r="L16" s="5"/>
      <c r="M16" s="6"/>
      <c r="S16" s="54"/>
      <c r="T16" s="54"/>
    </row>
    <row r="17" spans="2:13" ht="18.5" thickBot="1">
      <c r="B17" s="20"/>
      <c r="C17" s="7" t="s">
        <v>353</v>
      </c>
      <c r="D17" s="78"/>
      <c r="E17" s="79"/>
      <c r="F17" s="79"/>
      <c r="G17" s="79"/>
      <c r="H17" s="80">
        <f>+GEOMEAN(H27:H42)</f>
        <v>361194556.54127955</v>
      </c>
      <c r="I17" s="17"/>
      <c r="J17" s="5"/>
      <c r="K17" s="5"/>
      <c r="L17" s="5"/>
      <c r="M17" s="6"/>
    </row>
    <row r="18" spans="2:13" ht="18.5" thickBot="1">
      <c r="B18" s="20"/>
      <c r="C18" s="7" t="s">
        <v>6</v>
      </c>
      <c r="D18" s="71"/>
      <c r="E18" s="72"/>
      <c r="F18" s="72"/>
      <c r="G18" s="72"/>
      <c r="H18" s="73">
        <f>+PPTO!U53</f>
        <v>364000000</v>
      </c>
      <c r="I18" s="17"/>
      <c r="J18" s="5"/>
      <c r="K18" s="5"/>
      <c r="L18" s="5"/>
      <c r="M18" s="6"/>
    </row>
    <row r="19" spans="2:13" ht="18">
      <c r="B19" s="20"/>
      <c r="C19" s="21"/>
      <c r="D19" s="22"/>
      <c r="E19" s="17"/>
      <c r="F19" s="17"/>
      <c r="G19" s="17"/>
      <c r="H19" s="69"/>
      <c r="I19" s="17"/>
      <c r="J19" s="5"/>
      <c r="K19" s="5"/>
      <c r="L19" s="5"/>
      <c r="M19" s="6"/>
    </row>
    <row r="20" spans="2:13" ht="18">
      <c r="B20" s="20"/>
      <c r="C20" s="12" t="s">
        <v>35</v>
      </c>
      <c r="D20" s="22"/>
      <c r="E20" s="17"/>
      <c r="F20" s="17"/>
      <c r="G20" s="17"/>
      <c r="H20" s="23">
        <v>60</v>
      </c>
      <c r="I20" s="17"/>
      <c r="J20" s="5"/>
      <c r="K20" s="5"/>
      <c r="L20" s="5"/>
      <c r="M20" s="6"/>
    </row>
    <row r="21" spans="2:13" ht="18.5" thickBot="1">
      <c r="B21" s="20"/>
      <c r="C21" s="12"/>
      <c r="D21" s="24"/>
      <c r="E21" s="25"/>
      <c r="F21" s="25"/>
      <c r="G21" s="25"/>
      <c r="H21" s="26"/>
      <c r="I21" s="17"/>
      <c r="J21" s="5"/>
      <c r="K21" s="5"/>
      <c r="L21" s="5"/>
      <c r="M21" s="6"/>
    </row>
    <row r="22" spans="2:13" ht="18">
      <c r="B22" s="20"/>
      <c r="C22" s="12"/>
      <c r="D22" s="27"/>
      <c r="E22" s="17"/>
      <c r="F22" s="17"/>
      <c r="G22" s="17"/>
      <c r="H22" s="17"/>
      <c r="I22" s="17"/>
      <c r="J22" s="5"/>
      <c r="K22" s="5"/>
      <c r="L22" s="5"/>
      <c r="M22" s="6"/>
    </row>
    <row r="23" spans="2:13" ht="18">
      <c r="B23" s="20"/>
      <c r="C23" s="12"/>
      <c r="D23" s="27"/>
      <c r="E23" s="17"/>
      <c r="F23" s="17"/>
      <c r="G23" s="17"/>
      <c r="H23" s="17"/>
      <c r="I23" s="17"/>
      <c r="J23" s="5"/>
      <c r="K23" s="5"/>
      <c r="L23" s="5"/>
      <c r="M23" s="6"/>
    </row>
    <row r="24" spans="2:13" ht="18">
      <c r="B24" s="20"/>
      <c r="C24" s="12"/>
      <c r="D24" s="27"/>
      <c r="E24" s="17"/>
      <c r="F24" s="17"/>
      <c r="G24" s="17"/>
      <c r="H24" s="17"/>
      <c r="I24" s="17"/>
      <c r="J24" s="5"/>
      <c r="K24" s="5"/>
      <c r="L24" s="5"/>
      <c r="M24" s="6"/>
    </row>
    <row r="25" spans="2:13" ht="48" customHeight="1" thickBot="1">
      <c r="B25" s="20"/>
      <c r="C25" s="5"/>
      <c r="D25" s="5"/>
      <c r="E25" s="5"/>
      <c r="F25" s="5"/>
      <c r="G25" s="443"/>
      <c r="H25" s="443"/>
      <c r="I25" s="443"/>
      <c r="J25" s="28"/>
      <c r="K25" s="28"/>
      <c r="L25" s="29"/>
      <c r="M25" s="30"/>
    </row>
    <row r="26" spans="2:13" ht="42.65" customHeight="1" thickBot="1">
      <c r="B26" s="20"/>
      <c r="C26" s="45" t="s">
        <v>7</v>
      </c>
      <c r="D26" s="45" t="s">
        <v>8</v>
      </c>
      <c r="E26" s="45" t="s">
        <v>9</v>
      </c>
      <c r="F26" s="45" t="s">
        <v>30</v>
      </c>
      <c r="G26" s="45"/>
      <c r="H26" s="45" t="s">
        <v>31</v>
      </c>
      <c r="I26" s="45"/>
      <c r="J26" s="112" t="s">
        <v>63</v>
      </c>
      <c r="K26" s="46" t="s">
        <v>10</v>
      </c>
      <c r="L26" s="47" t="s">
        <v>11</v>
      </c>
      <c r="M26" s="31"/>
    </row>
    <row r="27" spans="2:13" ht="22.5">
      <c r="B27" s="20"/>
      <c r="C27" s="48">
        <f>+OFERENTES!B3</f>
        <v>2</v>
      </c>
      <c r="D27" s="49" t="str">
        <f>+OFERENTES!D3</f>
        <v>Número de documento 900270491</v>
      </c>
      <c r="E27" s="81" t="str">
        <f>+OFERENTES!C3</f>
        <v xml:space="preserve"> STAR COP HUMANITY</v>
      </c>
      <c r="F27" s="53">
        <f>+'FORMATO A'!AC53</f>
        <v>361004000</v>
      </c>
      <c r="G27" s="100" t="str">
        <f>+VLOOKUP(E27,'PRECIOS BAJOS'!$B$2:$D$14,3,FALSE)</f>
        <v>OK</v>
      </c>
      <c r="H27" s="100">
        <f>IF(K27=$K$43,F27," ")</f>
        <v>361004000</v>
      </c>
      <c r="I27" s="48"/>
      <c r="J27" s="55">
        <f>IFERROR(ABS(+$H$17-H27)," ")</f>
        <v>190556.54127955437</v>
      </c>
      <c r="K27" s="52" t="s">
        <v>28</v>
      </c>
      <c r="L27" s="70">
        <v>60</v>
      </c>
      <c r="M27" s="6"/>
    </row>
    <row r="28" spans="2:13" ht="22.5">
      <c r="B28" s="20"/>
      <c r="C28" s="48">
        <f>+OFERENTES!B9</f>
        <v>8</v>
      </c>
      <c r="D28" s="49" t="str">
        <f>+OFERENTES!D9</f>
        <v>Número de documento 830133329</v>
      </c>
      <c r="E28" s="81" t="str">
        <f>+OFERENTES!C9</f>
        <v>FUNDESCO</v>
      </c>
      <c r="F28" s="53">
        <f>+'FORMATO A'!BA53</f>
        <v>360974002</v>
      </c>
      <c r="G28" s="100" t="str">
        <f>+VLOOKUP(E28,'PRECIOS BAJOS'!$B$2:$D$14,3,FALSE)</f>
        <v>OK</v>
      </c>
      <c r="H28" s="100">
        <f>IF(K28=$K$43,F28," ")</f>
        <v>360974002</v>
      </c>
      <c r="I28" s="48"/>
      <c r="J28" s="55">
        <f>IFERROR(ABS(+$H$17-H28)," ")</f>
        <v>220554.54127955437</v>
      </c>
      <c r="K28" s="52" t="s">
        <v>28</v>
      </c>
      <c r="L28" s="70">
        <v>55</v>
      </c>
      <c r="M28" s="6"/>
    </row>
    <row r="29" spans="2:13" ht="22.5">
      <c r="B29" s="20"/>
      <c r="C29" s="48">
        <f>+OFERENTES!B7</f>
        <v>6</v>
      </c>
      <c r="D29" s="49" t="str">
        <f>+OFERENTES!D7</f>
        <v>Número de documento 901360556</v>
      </c>
      <c r="E29" s="81" t="str">
        <f>+OFERENTES!C7</f>
        <v>Consultores y Asesores TIC</v>
      </c>
      <c r="F29" s="53">
        <f>+'FORMATO A'!AS53</f>
        <v>360947750</v>
      </c>
      <c r="G29" s="100" t="str">
        <f>+VLOOKUP(E29,'PRECIOS BAJOS'!$B$2:$D$14,3,FALSE)</f>
        <v>OK</v>
      </c>
      <c r="H29" s="100">
        <f>IF(K29=$K$43,F29," ")</f>
        <v>360947750</v>
      </c>
      <c r="I29" s="48"/>
      <c r="J29" s="55">
        <f>IFERROR(ABS(+$H$17-H29)," ")</f>
        <v>246806.54127955437</v>
      </c>
      <c r="K29" s="52" t="s">
        <v>28</v>
      </c>
      <c r="L29" s="70">
        <v>50</v>
      </c>
      <c r="M29" s="6"/>
    </row>
    <row r="30" spans="2:13" ht="22.5">
      <c r="B30" s="20"/>
      <c r="C30" s="48">
        <f>+OFERENTES!B4</f>
        <v>3</v>
      </c>
      <c r="D30" s="49" t="str">
        <f>+OFERENTES!D4</f>
        <v>Número de documento 860401734</v>
      </c>
      <c r="E30" s="81" t="str">
        <f>+OFERENTES!C4</f>
        <v>CUN</v>
      </c>
      <c r="F30" s="50">
        <f>+'FORMATO A'!AG53</f>
        <v>361476099</v>
      </c>
      <c r="G30" s="100" t="str">
        <f>+VLOOKUP(E30,'PRECIOS BAJOS'!$B$2:$D$14,3,FALSE)</f>
        <v>OK</v>
      </c>
      <c r="H30" s="100">
        <f>IF(K30=$K$43,F30," ")</f>
        <v>361476099</v>
      </c>
      <c r="I30" s="48"/>
      <c r="J30" s="55">
        <f>IFERROR(ABS(+$H$17-H30)," ")</f>
        <v>281542.45872044563</v>
      </c>
      <c r="K30" s="52" t="s">
        <v>28</v>
      </c>
      <c r="L30" s="70"/>
      <c r="M30" s="6"/>
    </row>
    <row r="31" spans="2:13" ht="22.5">
      <c r="B31" s="20"/>
      <c r="C31" s="48">
        <f>+OFERENTES!B13</f>
        <v>12</v>
      </c>
      <c r="D31" s="49" t="str">
        <f>+OFERENTES!D13</f>
        <v>Número de documento 901189368</v>
      </c>
      <c r="E31" s="81" t="str">
        <f>+OFERENTES!C13</f>
        <v>DOKUMA. CREATIVIDAD</v>
      </c>
      <c r="F31" s="53">
        <f>+'FORMATO A'!BQ53</f>
        <v>360871610</v>
      </c>
      <c r="G31" s="100" t="str">
        <f>+VLOOKUP(E31,'PRECIOS BAJOS'!$B$2:$D$14,3,FALSE)</f>
        <v>OK</v>
      </c>
      <c r="H31" s="100">
        <f>IF(K31=$K$43,F31," ")</f>
        <v>360871610</v>
      </c>
      <c r="I31" s="48"/>
      <c r="J31" s="55">
        <f>IFERROR(ABS(+$H$17-H31)," ")</f>
        <v>322946.54127955437</v>
      </c>
      <c r="K31" s="52" t="s">
        <v>28</v>
      </c>
      <c r="L31" s="70"/>
      <c r="M31" s="6"/>
    </row>
    <row r="32" spans="2:13" ht="22.5">
      <c r="B32" s="20"/>
      <c r="C32" s="48">
        <f>+OFERENTES!B2</f>
        <v>1</v>
      </c>
      <c r="D32" s="49" t="str">
        <f>+OFERENTES!D2</f>
        <v>Número de documento 900018217</v>
      </c>
      <c r="E32" s="81" t="str">
        <f>+OFERENTES!C2</f>
        <v>OTRO ROLLO SOCIAL</v>
      </c>
      <c r="F32" s="53">
        <f>+'FORMATO A'!Y53</f>
        <v>359898550</v>
      </c>
      <c r="G32" s="100" t="str">
        <f>+VLOOKUP(E32,'PRECIOS BAJOS'!$B$2:$D$14,3,FALSE)</f>
        <v>OK</v>
      </c>
      <c r="H32" s="100">
        <f>IF(K32=$K$43,F32," ")</f>
        <v>359898550</v>
      </c>
      <c r="I32" s="48"/>
      <c r="J32" s="55">
        <f>IFERROR(ABS(+$H$17-H32)," ")</f>
        <v>1296006.5412795544</v>
      </c>
      <c r="K32" s="52" t="s">
        <v>28</v>
      </c>
      <c r="L32" s="70"/>
      <c r="M32" s="6"/>
    </row>
    <row r="33" spans="2:13" ht="22.5">
      <c r="B33" s="20"/>
      <c r="C33" s="48">
        <f>+OFERENTES!B11</f>
        <v>10</v>
      </c>
      <c r="D33" s="49" t="str">
        <f>+OFERENTES!D11</f>
        <v>Número de documento 830144794</v>
      </c>
      <c r="E33" s="81" t="str">
        <f>+OFERENTES!C11</f>
        <v>CIDOR SAS</v>
      </c>
      <c r="F33" s="53">
        <f>+'FORMATO A'!BI53</f>
        <v>359722934</v>
      </c>
      <c r="G33" s="100" t="str">
        <f>+VLOOKUP(E33,'PRECIOS BAJOS'!$B$2:$D$14,3,FALSE)</f>
        <v>OK</v>
      </c>
      <c r="H33" s="100">
        <f>IF(K33=$K$43,F33," ")</f>
        <v>359722934</v>
      </c>
      <c r="I33" s="48"/>
      <c r="J33" s="55">
        <f>IFERROR(ABS(+$H$17-H33)," ")</f>
        <v>1471622.5412795544</v>
      </c>
      <c r="K33" s="52" t="s">
        <v>28</v>
      </c>
      <c r="L33" s="70"/>
      <c r="M33" s="6"/>
    </row>
    <row r="34" spans="2:13" ht="22.5">
      <c r="B34" s="20"/>
      <c r="C34" s="48">
        <f>+OFERENTES!B5</f>
        <v>4</v>
      </c>
      <c r="D34" s="49" t="str">
        <f>+OFERENTES!D5</f>
        <v>Número de documento 800055691</v>
      </c>
      <c r="E34" s="81" t="str">
        <f>+OFERENTES!C5</f>
        <v>FUNDACIÓN ALBERTO MERANI</v>
      </c>
      <c r="F34" s="53">
        <f>+'FORMATO A'!AK53</f>
        <v>358831271</v>
      </c>
      <c r="G34" s="100" t="str">
        <f>+VLOOKUP(E34,'PRECIOS BAJOS'!$B$2:$D$14,3,FALSE)</f>
        <v>OK</v>
      </c>
      <c r="H34" s="100">
        <f>IF(K34=$K$43,F34," ")</f>
        <v>358831271</v>
      </c>
      <c r="I34" s="48"/>
      <c r="J34" s="55">
        <f>IFERROR(ABS(+$H$17-H34)," ")</f>
        <v>2363285.5412795544</v>
      </c>
      <c r="K34" s="52" t="s">
        <v>28</v>
      </c>
      <c r="L34" s="70"/>
      <c r="M34" s="6"/>
    </row>
    <row r="35" spans="2:13" ht="22.5">
      <c r="B35" s="20"/>
      <c r="C35" s="48">
        <f>+OFERENTES!B6</f>
        <v>5</v>
      </c>
      <c r="D35" s="49" t="str">
        <f>+OFERENTES!D6</f>
        <v>Número de documento 900300970</v>
      </c>
      <c r="E35" s="81" t="str">
        <f>+OFERENTES!C6</f>
        <v>INDUHOTEL S.A.S</v>
      </c>
      <c r="F35" s="53">
        <f>+'FORMATO A'!AO53</f>
        <v>358663448</v>
      </c>
      <c r="G35" s="100" t="str">
        <f>+VLOOKUP(E35,'PRECIOS BAJOS'!$B$2:$D$14,3,FALSE)</f>
        <v>OK</v>
      </c>
      <c r="H35" s="100">
        <f>IF(K35=$K$43,F35," ")</f>
        <v>358663448</v>
      </c>
      <c r="I35" s="48"/>
      <c r="J35" s="55">
        <f>IFERROR(ABS(+$H$17-H35)," ")</f>
        <v>2531108.5412795544</v>
      </c>
      <c r="K35" s="52" t="s">
        <v>28</v>
      </c>
      <c r="L35" s="70"/>
      <c r="M35" s="6"/>
    </row>
    <row r="36" spans="2:13" ht="22.5">
      <c r="B36" s="20"/>
      <c r="C36" s="48">
        <f>+OFERENTES!B8</f>
        <v>7</v>
      </c>
      <c r="D36" s="49" t="str">
        <f>+OFERENTES!D8</f>
        <v>Número de documento 900216251</v>
      </c>
      <c r="E36" s="81" t="str">
        <f>+OFERENTES!C8</f>
        <v>ADIFCOL</v>
      </c>
      <c r="F36" s="53">
        <f>+'FORMATO A'!AW53</f>
        <v>358451000</v>
      </c>
      <c r="G36" s="100" t="str">
        <f>+VLOOKUP(E36,'PRECIOS BAJOS'!$B$2:$D$14,3,FALSE)</f>
        <v>OK</v>
      </c>
      <c r="H36" s="100" t="str">
        <f>IF(K36=$K$43,F36," ")</f>
        <v xml:space="preserve"> </v>
      </c>
      <c r="I36" s="48"/>
      <c r="J36" s="55" t="str">
        <f>IFERROR(ABS(+$H$17-H36)," ")</f>
        <v xml:space="preserve"> </v>
      </c>
      <c r="K36" s="392" t="s">
        <v>29</v>
      </c>
      <c r="L36" s="70"/>
      <c r="M36" s="6"/>
    </row>
    <row r="37" spans="2:13" ht="22.5">
      <c r="B37" s="20"/>
      <c r="C37" s="48">
        <f>+OFERENTES!B10</f>
        <v>9</v>
      </c>
      <c r="D37" s="49" t="str">
        <f>+OFERENTES!D10</f>
        <v>Número de documento 830103750</v>
      </c>
      <c r="E37" s="81" t="str">
        <f>+OFERENTES!C10</f>
        <v>FUNDACION COLOMBIA UTIL</v>
      </c>
      <c r="F37" s="53">
        <f>+'FORMATO A'!BE53</f>
        <v>362794000</v>
      </c>
      <c r="G37" s="100" t="str">
        <f>+VLOOKUP(E37,'PRECIOS BAJOS'!$B$2:$D$14,3,FALSE)</f>
        <v>OK</v>
      </c>
      <c r="H37" s="100" t="str">
        <f>IF(K37=$K$43,F37," ")</f>
        <v xml:space="preserve"> </v>
      </c>
      <c r="I37" s="48"/>
      <c r="J37" s="55" t="str">
        <f>IFERROR(ABS(+$H$17-H37)," ")</f>
        <v xml:space="preserve"> </v>
      </c>
      <c r="K37" s="392" t="s">
        <v>29</v>
      </c>
      <c r="L37" s="70"/>
      <c r="M37" s="6"/>
    </row>
    <row r="38" spans="2:13" ht="22.5">
      <c r="B38" s="20"/>
      <c r="C38" s="48">
        <f>+OFERENTES!B12</f>
        <v>11</v>
      </c>
      <c r="D38" s="49" t="str">
        <f>+OFERENTES!D12</f>
        <v>Número de documento 900004535</v>
      </c>
      <c r="E38" s="81" t="str">
        <f>+OFERENTES!C12</f>
        <v xml:space="preserve">CORSERVICOL </v>
      </c>
      <c r="F38" s="53">
        <f>+'FORMATO A'!BM53</f>
        <v>357167550</v>
      </c>
      <c r="G38" s="100" t="str">
        <f>+VLOOKUP(E38,'PRECIOS BAJOS'!$B$2:$D$14,3,FALSE)</f>
        <v>OK</v>
      </c>
      <c r="H38" s="100" t="str">
        <f>IF(K38=$K$43,F38," ")</f>
        <v xml:space="preserve"> </v>
      </c>
      <c r="I38" s="48"/>
      <c r="J38" s="55" t="str">
        <f>IFERROR(ABS(+$H$17-H38)," ")</f>
        <v xml:space="preserve"> </v>
      </c>
      <c r="K38" s="392" t="s">
        <v>29</v>
      </c>
      <c r="L38" s="70"/>
      <c r="M38" s="6"/>
    </row>
    <row r="39" spans="2:13" ht="22.5">
      <c r="B39" s="20"/>
      <c r="C39" s="48">
        <f>+OFERENTES!B14</f>
        <v>13</v>
      </c>
      <c r="D39" s="49" t="str">
        <f>+OFERENTES!D14</f>
        <v>Número de documento 800181439</v>
      </c>
      <c r="E39" s="81" t="str">
        <f>+OFERENTES!C14</f>
        <v>BONGA BUSTAMANTE SAS</v>
      </c>
      <c r="F39" s="53">
        <f>+'FORMATO A'!BU53</f>
        <v>368253118</v>
      </c>
      <c r="G39" s="100" t="str">
        <f>+VLOOKUP(E39,'PRECIOS BAJOS'!$B$2:$D$14,3,FALSE)</f>
        <v>OK</v>
      </c>
      <c r="H39" s="100" t="str">
        <f>IF(K39=$K$43,F39," ")</f>
        <v xml:space="preserve"> </v>
      </c>
      <c r="I39" s="48"/>
      <c r="J39" s="55"/>
      <c r="K39" s="392" t="s">
        <v>29</v>
      </c>
      <c r="L39" s="70"/>
      <c r="M39" s="6"/>
    </row>
    <row r="40" spans="2:13" ht="22.5">
      <c r="B40" s="20"/>
      <c r="C40" s="48"/>
      <c r="D40" s="49"/>
      <c r="E40" s="81" t="s">
        <v>354</v>
      </c>
      <c r="F40" s="53">
        <f>+H18</f>
        <v>364000000</v>
      </c>
      <c r="G40" s="100"/>
      <c r="H40" s="100">
        <f>+F40</f>
        <v>364000000</v>
      </c>
      <c r="I40" s="48"/>
      <c r="J40" s="55"/>
      <c r="K40" s="52"/>
      <c r="L40" s="70"/>
      <c r="M40" s="6"/>
    </row>
    <row r="41" spans="2:13" ht="22.5">
      <c r="B41" s="20"/>
      <c r="C41" s="48"/>
      <c r="D41" s="49"/>
      <c r="E41" s="81" t="s">
        <v>355</v>
      </c>
      <c r="F41" s="53">
        <f>+F40</f>
        <v>364000000</v>
      </c>
      <c r="G41" s="100"/>
      <c r="H41" s="100">
        <f>+F41</f>
        <v>364000000</v>
      </c>
      <c r="I41" s="48"/>
      <c r="J41" s="55"/>
      <c r="K41" s="52"/>
      <c r="L41" s="70"/>
      <c r="M41" s="6"/>
    </row>
    <row r="42" spans="2:13" ht="22.5">
      <c r="B42" s="20"/>
      <c r="C42" s="48"/>
      <c r="D42" s="49"/>
      <c r="E42" s="81" t="s">
        <v>356</v>
      </c>
      <c r="F42" s="53">
        <f>+F41</f>
        <v>364000000</v>
      </c>
      <c r="G42" s="100"/>
      <c r="H42" s="100">
        <f>+F42</f>
        <v>364000000</v>
      </c>
      <c r="I42" s="48"/>
      <c r="J42" s="55"/>
      <c r="K42" s="52"/>
      <c r="L42" s="70"/>
      <c r="M42" s="6"/>
    </row>
    <row r="43" spans="2:13" ht="22.5">
      <c r="B43" s="20"/>
      <c r="C43" s="48"/>
      <c r="D43" s="48"/>
      <c r="E43" s="82"/>
      <c r="F43" s="50"/>
      <c r="G43" s="51"/>
      <c r="H43" s="100"/>
      <c r="I43" s="48"/>
      <c r="J43" s="55"/>
      <c r="K43" s="52" t="s">
        <v>28</v>
      </c>
      <c r="L43" s="57"/>
      <c r="M43" s="6"/>
    </row>
    <row r="44" spans="2:13" ht="18">
      <c r="B44" s="20"/>
      <c r="C44" s="32"/>
      <c r="D44" s="32"/>
      <c r="E44" s="32"/>
      <c r="F44" s="33"/>
      <c r="G44" s="34"/>
      <c r="H44" s="32"/>
      <c r="I44" s="32"/>
      <c r="J44" s="32"/>
      <c r="K44" s="32"/>
      <c r="L44" s="32"/>
      <c r="M44" s="35"/>
    </row>
    <row r="45" spans="2:13" ht="18.5" thickBot="1">
      <c r="B45" s="20"/>
      <c r="C45" s="32" t="e">
        <f>+IF(#REF!=TRUE,(#REF!+1)," ")</f>
        <v>#REF!</v>
      </c>
      <c r="D45" s="32"/>
      <c r="E45" s="32"/>
      <c r="F45" s="32"/>
      <c r="G45" s="34"/>
      <c r="H45" s="32"/>
      <c r="I45" s="32"/>
      <c r="J45" s="32"/>
      <c r="K45" s="32"/>
      <c r="L45" s="32"/>
      <c r="M45" s="35"/>
    </row>
    <row r="46" spans="2:13" ht="18.649999999999999" customHeight="1">
      <c r="B46" s="434" t="s">
        <v>350</v>
      </c>
      <c r="C46" s="435"/>
      <c r="D46" s="435"/>
      <c r="E46" s="435"/>
      <c r="F46" s="435"/>
      <c r="G46" s="435"/>
      <c r="H46" s="435"/>
      <c r="I46" s="435"/>
      <c r="J46" s="435"/>
      <c r="K46" s="435"/>
      <c r="L46" s="435"/>
      <c r="M46" s="436"/>
    </row>
    <row r="47" spans="2:13" ht="14.9" customHeight="1">
      <c r="B47" s="437"/>
      <c r="C47" s="438"/>
      <c r="D47" s="438"/>
      <c r="E47" s="438"/>
      <c r="F47" s="438"/>
      <c r="G47" s="438"/>
      <c r="H47" s="438"/>
      <c r="I47" s="438"/>
      <c r="J47" s="438"/>
      <c r="K47" s="438"/>
      <c r="L47" s="438"/>
      <c r="M47" s="439"/>
    </row>
    <row r="48" spans="2:13" ht="53.15" customHeight="1">
      <c r="B48" s="437"/>
      <c r="C48" s="438"/>
      <c r="D48" s="438"/>
      <c r="E48" s="438"/>
      <c r="F48" s="438"/>
      <c r="G48" s="438"/>
      <c r="H48" s="438"/>
      <c r="I48" s="438"/>
      <c r="J48" s="438"/>
      <c r="K48" s="438"/>
      <c r="L48" s="438"/>
      <c r="M48" s="439"/>
    </row>
    <row r="49" spans="2:13" ht="55.4" customHeight="1">
      <c r="B49" s="437"/>
      <c r="C49" s="438"/>
      <c r="D49" s="438"/>
      <c r="E49" s="438"/>
      <c r="F49" s="438"/>
      <c r="G49" s="438"/>
      <c r="H49" s="438"/>
      <c r="I49" s="438"/>
      <c r="J49" s="438"/>
      <c r="K49" s="438"/>
      <c r="L49" s="438"/>
      <c r="M49" s="439"/>
    </row>
    <row r="50" spans="2:13" ht="34.5" customHeight="1">
      <c r="B50" s="437"/>
      <c r="C50" s="438"/>
      <c r="D50" s="438"/>
      <c r="E50" s="438"/>
      <c r="F50" s="438"/>
      <c r="G50" s="438"/>
      <c r="H50" s="438"/>
      <c r="I50" s="438"/>
      <c r="J50" s="438"/>
      <c r="K50" s="438"/>
      <c r="L50" s="438"/>
      <c r="M50" s="439"/>
    </row>
    <row r="51" spans="2:13" ht="14.9" customHeight="1">
      <c r="B51" s="437"/>
      <c r="C51" s="438"/>
      <c r="D51" s="438"/>
      <c r="E51" s="438"/>
      <c r="F51" s="438"/>
      <c r="G51" s="438"/>
      <c r="H51" s="438"/>
      <c r="I51" s="438"/>
      <c r="J51" s="438"/>
      <c r="K51" s="438"/>
      <c r="L51" s="438"/>
      <c r="M51" s="439"/>
    </row>
    <row r="52" spans="2:13" ht="29.15" customHeight="1">
      <c r="B52" s="437"/>
      <c r="C52" s="438"/>
      <c r="D52" s="438"/>
      <c r="E52" s="438"/>
      <c r="F52" s="438"/>
      <c r="G52" s="438"/>
      <c r="H52" s="438"/>
      <c r="I52" s="438"/>
      <c r="J52" s="438"/>
      <c r="K52" s="438"/>
      <c r="L52" s="438"/>
      <c r="M52" s="439"/>
    </row>
    <row r="53" spans="2:13" ht="180" customHeight="1" thickBot="1">
      <c r="B53" s="440"/>
      <c r="C53" s="441"/>
      <c r="D53" s="441"/>
      <c r="E53" s="441"/>
      <c r="F53" s="441"/>
      <c r="G53" s="441"/>
      <c r="H53" s="441"/>
      <c r="I53" s="441"/>
      <c r="J53" s="441"/>
      <c r="K53" s="441"/>
      <c r="L53" s="441"/>
      <c r="M53" s="442"/>
    </row>
    <row r="54" spans="2:13">
      <c r="B54" s="18"/>
      <c r="C54" s="2"/>
      <c r="D54" s="2"/>
      <c r="E54" s="2"/>
      <c r="F54" s="2"/>
      <c r="G54" s="2"/>
      <c r="H54" s="2"/>
      <c r="I54" s="2"/>
      <c r="J54" s="2"/>
      <c r="K54" s="2"/>
      <c r="L54" s="2"/>
      <c r="M54" s="3"/>
    </row>
    <row r="55" spans="2:13">
      <c r="B55" s="20"/>
      <c r="C55" s="5" t="s">
        <v>12</v>
      </c>
      <c r="D55" s="5"/>
      <c r="E55" s="5"/>
      <c r="F55" s="5"/>
      <c r="G55" s="5"/>
      <c r="H55" s="5"/>
      <c r="I55" s="5"/>
      <c r="J55" s="5"/>
      <c r="K55" s="5"/>
      <c r="L55" s="5"/>
      <c r="M55" s="6"/>
    </row>
    <row r="56" spans="2:13">
      <c r="B56" s="20"/>
      <c r="C56" s="5" t="s">
        <v>13</v>
      </c>
      <c r="D56" s="5"/>
      <c r="E56" s="5"/>
      <c r="F56" s="5"/>
      <c r="G56" s="5"/>
      <c r="H56" s="5"/>
      <c r="I56" s="5"/>
      <c r="J56" s="5"/>
      <c r="K56" s="5"/>
      <c r="L56" s="5"/>
      <c r="M56" s="6"/>
    </row>
    <row r="57" spans="2:13" ht="14.5" thickBot="1">
      <c r="B57" s="36"/>
      <c r="C57" s="37"/>
      <c r="D57" s="37"/>
      <c r="E57" s="37"/>
      <c r="F57" s="37"/>
      <c r="G57" s="37"/>
      <c r="H57" s="37"/>
      <c r="I57" s="37"/>
      <c r="J57" s="37"/>
      <c r="K57" s="37"/>
      <c r="L57" s="37"/>
      <c r="M57" s="38"/>
    </row>
    <row r="58" spans="2:13">
      <c r="C58" s="5"/>
      <c r="D58" s="5"/>
      <c r="E58" s="5"/>
      <c r="F58" s="5"/>
      <c r="G58" s="5"/>
      <c r="H58" s="5"/>
      <c r="I58" s="5"/>
      <c r="J58" s="5"/>
      <c r="K58" s="5"/>
      <c r="L58" s="5"/>
      <c r="M58" s="5"/>
    </row>
    <row r="59" spans="2:13">
      <c r="C59" s="5"/>
      <c r="D59" s="5"/>
      <c r="E59" s="5"/>
      <c r="F59" s="5"/>
      <c r="G59" s="5"/>
      <c r="H59" s="5"/>
      <c r="I59" s="5"/>
      <c r="J59" s="5"/>
      <c r="K59" s="5"/>
      <c r="L59" s="5"/>
      <c r="M59" s="5"/>
    </row>
    <row r="60" spans="2:13">
      <c r="C60" s="5"/>
      <c r="D60" s="5"/>
      <c r="E60" s="5"/>
      <c r="F60" s="5"/>
      <c r="G60" s="5"/>
      <c r="H60" s="5"/>
      <c r="I60" s="5"/>
      <c r="J60" s="5"/>
      <c r="K60" s="5"/>
      <c r="L60" s="5"/>
      <c r="M60" s="5"/>
    </row>
  </sheetData>
  <autoFilter ref="C26:M26" xr:uid="{00000000-0009-0000-0000-000002000000}">
    <sortState xmlns:xlrd2="http://schemas.microsoft.com/office/spreadsheetml/2017/richdata2" ref="C27:M42">
      <sortCondition ref="J26"/>
    </sortState>
  </autoFilter>
  <mergeCells count="5">
    <mergeCell ref="B46:M53"/>
    <mergeCell ref="G25:I25"/>
    <mergeCell ref="B1:M1"/>
    <mergeCell ref="C2:L8"/>
    <mergeCell ref="D14:H14"/>
  </mergeCells>
  <phoneticPr fontId="33" type="noConversion"/>
  <conditionalFormatting sqref="L27:L44">
    <cfRule type="colorScale" priority="76">
      <colorScale>
        <cfvo type="min"/>
        <cfvo type="percentile" val="50"/>
        <cfvo type="max"/>
        <color rgb="FFF8696B"/>
        <color rgb="FFFCFCFF"/>
        <color rgb="FF63BE7B"/>
      </colorScale>
    </cfRule>
  </conditionalFormatting>
  <dataValidations count="2">
    <dataValidation allowBlank="1" showInputMessage="1" showErrorMessage="1" promptTitle="VALOR PRESUPUESTO" prompt="DIGITE EL VALOR DEL PRESUPUESTO_x000a_" sqref="D18:H18" xr:uid="{00000000-0002-0000-0200-000000000000}"/>
    <dataValidation type="list" allowBlank="1" showInputMessage="1" showErrorMessage="1" sqref="K27:K43" xr:uid="{00000000-0002-0000-0200-000001000000}">
      <formula1>$S$4:$S$6</formula1>
    </dataValidation>
  </dataValidations>
  <pageMargins left="0.7" right="0.7" top="0.75" bottom="0.75" header="0.3" footer="0.3"/>
  <pageSetup paperSize="121" scale="55" orientation="landscape"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2000000}">
          <x14:formula1>
            <xm:f>'C:\Users\davidan.sanchez\OneDrive - Universidad del rosario\Documentos\DOCS PERSONALES DAVID\FDLT\SAMC 017 DE 2021\[MODELO DE VALORACIÓN  PROCESO SAMC 017 DE 2021 DEFINITIVO.xlsm]DATOS '!#REF!</xm:f>
          </x14:formula1>
          <xm:sqref>K44 M27:M45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42"/>
  <sheetViews>
    <sheetView topLeftCell="A8" workbookViewId="0">
      <selection activeCell="B15" sqref="B15:D26"/>
    </sheetView>
  </sheetViews>
  <sheetFormatPr baseColWidth="10" defaultRowHeight="14.5"/>
  <cols>
    <col min="3" max="3" width="39.54296875" bestFit="1" customWidth="1"/>
    <col min="4" max="4" width="17.453125" bestFit="1" customWidth="1"/>
  </cols>
  <sheetData>
    <row r="2" spans="2:4">
      <c r="B2">
        <v>1</v>
      </c>
      <c r="C2" t="s">
        <v>51</v>
      </c>
      <c r="D2" t="s">
        <v>67</v>
      </c>
    </row>
    <row r="3" spans="2:4">
      <c r="B3">
        <v>2</v>
      </c>
      <c r="C3" t="s">
        <v>49</v>
      </c>
      <c r="D3" t="s">
        <v>68</v>
      </c>
    </row>
    <row r="4" spans="2:4">
      <c r="B4">
        <v>3</v>
      </c>
      <c r="C4" t="s">
        <v>69</v>
      </c>
      <c r="D4" t="s">
        <v>70</v>
      </c>
    </row>
    <row r="5" spans="2:4">
      <c r="B5">
        <v>4</v>
      </c>
      <c r="C5" t="s">
        <v>71</v>
      </c>
      <c r="D5" t="s">
        <v>72</v>
      </c>
    </row>
    <row r="6" spans="2:4">
      <c r="B6">
        <v>5</v>
      </c>
      <c r="C6" t="s">
        <v>73</v>
      </c>
      <c r="D6" t="s">
        <v>74</v>
      </c>
    </row>
    <row r="7" spans="2:4">
      <c r="B7">
        <v>6</v>
      </c>
      <c r="C7" t="s">
        <v>48</v>
      </c>
      <c r="D7" t="s">
        <v>75</v>
      </c>
    </row>
    <row r="8" spans="2:4">
      <c r="B8">
        <v>7</v>
      </c>
      <c r="C8" t="s">
        <v>76</v>
      </c>
      <c r="D8" t="s">
        <v>77</v>
      </c>
    </row>
    <row r="9" spans="2:4">
      <c r="B9">
        <v>8</v>
      </c>
      <c r="C9" t="s">
        <v>36</v>
      </c>
      <c r="D9" t="s">
        <v>78</v>
      </c>
    </row>
    <row r="10" spans="2:4">
      <c r="B10">
        <v>9</v>
      </c>
      <c r="C10" t="s">
        <v>50</v>
      </c>
      <c r="D10" t="s">
        <v>79</v>
      </c>
    </row>
    <row r="11" spans="2:4">
      <c r="B11">
        <v>10</v>
      </c>
      <c r="C11" t="s">
        <v>80</v>
      </c>
      <c r="D11" t="s">
        <v>81</v>
      </c>
    </row>
    <row r="12" spans="2:4">
      <c r="B12">
        <v>11</v>
      </c>
      <c r="C12" t="s">
        <v>82</v>
      </c>
      <c r="D12" t="s">
        <v>83</v>
      </c>
    </row>
    <row r="13" spans="2:4">
      <c r="B13">
        <v>12</v>
      </c>
      <c r="C13" t="s">
        <v>84</v>
      </c>
      <c r="D13" t="s">
        <v>85</v>
      </c>
    </row>
    <row r="14" spans="2:4">
      <c r="B14">
        <v>13</v>
      </c>
      <c r="C14" t="s">
        <v>86</v>
      </c>
      <c r="D14" t="s">
        <v>87</v>
      </c>
    </row>
    <row r="24" spans="2:4" ht="36" customHeight="1"/>
    <row r="29" spans="2:4">
      <c r="B29" t="s">
        <v>65</v>
      </c>
      <c r="C29" t="s">
        <v>66</v>
      </c>
    </row>
    <row r="30" spans="2:4">
      <c r="B30">
        <v>1</v>
      </c>
      <c r="C30" t="s">
        <v>51</v>
      </c>
      <c r="D30" t="s">
        <v>67</v>
      </c>
    </row>
    <row r="31" spans="2:4">
      <c r="B31">
        <v>2</v>
      </c>
      <c r="C31" t="s">
        <v>49</v>
      </c>
      <c r="D31" t="s">
        <v>68</v>
      </c>
    </row>
    <row r="32" spans="2:4">
      <c r="B32">
        <v>3</v>
      </c>
      <c r="C32" t="s">
        <v>69</v>
      </c>
      <c r="D32" t="s">
        <v>70</v>
      </c>
    </row>
    <row r="33" spans="2:4">
      <c r="B33">
        <v>4</v>
      </c>
      <c r="C33" t="s">
        <v>71</v>
      </c>
      <c r="D33" t="s">
        <v>72</v>
      </c>
    </row>
    <row r="34" spans="2:4">
      <c r="B34">
        <v>5</v>
      </c>
      <c r="C34" t="s">
        <v>73</v>
      </c>
      <c r="D34" t="s">
        <v>74</v>
      </c>
    </row>
    <row r="35" spans="2:4">
      <c r="B35">
        <v>6</v>
      </c>
      <c r="C35" t="s">
        <v>48</v>
      </c>
      <c r="D35" t="s">
        <v>75</v>
      </c>
    </row>
    <row r="36" spans="2:4">
      <c r="B36">
        <v>7</v>
      </c>
      <c r="C36" t="s">
        <v>76</v>
      </c>
      <c r="D36" t="s">
        <v>77</v>
      </c>
    </row>
    <row r="37" spans="2:4">
      <c r="B37">
        <v>8</v>
      </c>
      <c r="C37" t="s">
        <v>36</v>
      </c>
      <c r="D37" t="s">
        <v>78</v>
      </c>
    </row>
    <row r="38" spans="2:4">
      <c r="B38">
        <v>9</v>
      </c>
      <c r="C38" t="s">
        <v>50</v>
      </c>
      <c r="D38" t="s">
        <v>79</v>
      </c>
    </row>
    <row r="39" spans="2:4">
      <c r="B39">
        <v>10</v>
      </c>
      <c r="C39" t="s">
        <v>80</v>
      </c>
      <c r="D39" t="s">
        <v>81</v>
      </c>
    </row>
    <row r="40" spans="2:4">
      <c r="B40">
        <v>11</v>
      </c>
      <c r="C40" t="s">
        <v>82</v>
      </c>
      <c r="D40" t="s">
        <v>83</v>
      </c>
    </row>
    <row r="41" spans="2:4">
      <c r="B41">
        <v>12</v>
      </c>
      <c r="C41" t="s">
        <v>84</v>
      </c>
      <c r="D41" t="s">
        <v>85</v>
      </c>
    </row>
    <row r="42" spans="2:4">
      <c r="B42">
        <v>13</v>
      </c>
      <c r="C42" t="s">
        <v>86</v>
      </c>
      <c r="D42" t="s">
        <v>87</v>
      </c>
    </row>
  </sheetData>
  <pageMargins left="0.7" right="0.7" top="0.75" bottom="0.75" header="0.3" footer="0.3"/>
  <pageSetup paperSize="9" orientation="portrait" horizontalDpi="200" verticalDpi="2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6"/>
  <sheetViews>
    <sheetView zoomScale="80" zoomScaleNormal="80" workbookViewId="0">
      <selection activeCell="D11" sqref="D11"/>
    </sheetView>
  </sheetViews>
  <sheetFormatPr baseColWidth="10" defaultColWidth="0" defaultRowHeight="14.5" zeroHeight="1"/>
  <cols>
    <col min="1" max="1" width="10.54296875" customWidth="1"/>
    <col min="2" max="2" width="53.453125" bestFit="1" customWidth="1"/>
    <col min="3" max="3" width="25.54296875" bestFit="1" customWidth="1"/>
    <col min="4" max="4" width="10.54296875" customWidth="1"/>
    <col min="5" max="5" width="14.54296875" bestFit="1" customWidth="1"/>
    <col min="6" max="6" width="25.54296875" bestFit="1" customWidth="1"/>
    <col min="7" max="7" width="18.453125" bestFit="1" customWidth="1"/>
    <col min="8" max="8" width="10.54296875" customWidth="1"/>
    <col min="9" max="16384" width="10.54296875" hidden="1"/>
  </cols>
  <sheetData>
    <row r="1" spans="1:8">
      <c r="A1" s="41" t="s">
        <v>0</v>
      </c>
      <c r="B1" s="41" t="s">
        <v>18</v>
      </c>
      <c r="C1" s="41" t="s">
        <v>19</v>
      </c>
      <c r="D1" s="41" t="s">
        <v>20</v>
      </c>
      <c r="E1" s="42" t="s">
        <v>33</v>
      </c>
      <c r="F1" s="43"/>
      <c r="G1" s="43"/>
      <c r="H1" s="43"/>
    </row>
    <row r="2" spans="1:8" ht="15" thickBot="1">
      <c r="A2" s="43">
        <f>+'PONDERACIÓN '!C27</f>
        <v>2</v>
      </c>
      <c r="B2" s="43" t="str">
        <f>+'PONDERACIÓN '!E27</f>
        <v xml:space="preserve"> STAR COP HUMANITY</v>
      </c>
      <c r="C2" s="44">
        <f>+'PONDERACIÓN '!H27</f>
        <v>361004000</v>
      </c>
      <c r="D2" s="43" t="str">
        <f>+IF(C2&gt;$G$9,"OK","REQUERIR")</f>
        <v>OK</v>
      </c>
      <c r="E2" s="457"/>
      <c r="F2" s="460"/>
      <c r="G2" s="460"/>
      <c r="H2" s="43"/>
    </row>
    <row r="3" spans="1:8">
      <c r="A3" s="43">
        <f>+'PONDERACIÓN '!C28</f>
        <v>8</v>
      </c>
      <c r="B3" s="43" t="str">
        <f>+'PONDERACIÓN '!E28</f>
        <v>FUNDESCO</v>
      </c>
      <c r="C3" s="44">
        <f>+'PONDERACIÓN '!H28</f>
        <v>360974002</v>
      </c>
      <c r="D3" s="43" t="str">
        <f t="shared" ref="D3:D13" si="0">+IF(C3&gt;$G$9,"OK","REQUERIR")</f>
        <v>OK</v>
      </c>
      <c r="E3" s="458"/>
      <c r="F3" s="468" t="s">
        <v>21</v>
      </c>
      <c r="G3" s="462">
        <f>+COUNTIF(C2:C15,"&gt;0")</f>
        <v>9</v>
      </c>
      <c r="H3" s="459"/>
    </row>
    <row r="4" spans="1:8">
      <c r="A4" s="43">
        <f>+'PONDERACIÓN '!C29</f>
        <v>6</v>
      </c>
      <c r="B4" s="43" t="str">
        <f>+'PONDERACIÓN '!E29</f>
        <v>Consultores y Asesores TIC</v>
      </c>
      <c r="C4" s="44">
        <f>+'PONDERACIÓN '!H29</f>
        <v>360947750</v>
      </c>
      <c r="D4" s="43" t="str">
        <f t="shared" si="0"/>
        <v>OK</v>
      </c>
      <c r="E4" s="458"/>
      <c r="F4" s="469" t="s">
        <v>22</v>
      </c>
      <c r="G4" s="463">
        <f>+AVERAGE(C2:C16)</f>
        <v>360265518.22222221</v>
      </c>
      <c r="H4" s="459"/>
    </row>
    <row r="5" spans="1:8">
      <c r="A5" s="43">
        <f>+'PONDERACIÓN '!C30</f>
        <v>3</v>
      </c>
      <c r="B5" s="43" t="str">
        <f>+'PONDERACIÓN '!E30</f>
        <v>CUN</v>
      </c>
      <c r="C5" s="44">
        <f>+'PONDERACIÓN '!H30</f>
        <v>361476099</v>
      </c>
      <c r="D5" s="43" t="str">
        <f t="shared" si="0"/>
        <v>OK</v>
      </c>
      <c r="E5" s="458"/>
      <c r="F5" s="469" t="s">
        <v>23</v>
      </c>
      <c r="G5" s="463">
        <f>+_xlfn.STDEV.P(C2:C16)</f>
        <v>965997.19728242804</v>
      </c>
      <c r="H5" s="459"/>
    </row>
    <row r="6" spans="1:8">
      <c r="A6" s="43">
        <f>+'PONDERACIÓN '!C31</f>
        <v>12</v>
      </c>
      <c r="B6" s="43" t="str">
        <f>+'PONDERACIÓN '!E31</f>
        <v>DOKUMA. CREATIVIDAD</v>
      </c>
      <c r="C6" s="44">
        <f>+'PONDERACIÓN '!H31</f>
        <v>360871610</v>
      </c>
      <c r="D6" s="43" t="str">
        <f t="shared" si="0"/>
        <v>OK</v>
      </c>
      <c r="E6" s="458"/>
      <c r="F6" s="469" t="s">
        <v>24</v>
      </c>
      <c r="G6" s="463">
        <f>+MEDIAN(C2:C16)</f>
        <v>360871610</v>
      </c>
      <c r="H6" s="459"/>
    </row>
    <row r="7" spans="1:8">
      <c r="A7" s="43">
        <f>+'PONDERACIÓN '!C32</f>
        <v>1</v>
      </c>
      <c r="B7" s="43" t="str">
        <f>+'PONDERACIÓN '!E32</f>
        <v>OTRO ROLLO SOCIAL</v>
      </c>
      <c r="C7" s="44">
        <f>+'PONDERACIÓN '!H32</f>
        <v>359898550</v>
      </c>
      <c r="D7" s="43" t="s">
        <v>390</v>
      </c>
      <c r="E7" s="458"/>
      <c r="F7" s="469" t="s">
        <v>25</v>
      </c>
      <c r="G7" s="464">
        <f>+'PONDERACIÓN '!H18</f>
        <v>364000000</v>
      </c>
      <c r="H7" s="459"/>
    </row>
    <row r="8" spans="1:8">
      <c r="A8" s="43">
        <f>+'PONDERACIÓN '!C33</f>
        <v>10</v>
      </c>
      <c r="B8" s="43" t="str">
        <f>+'PONDERACIÓN '!E33</f>
        <v>CIDOR SAS</v>
      </c>
      <c r="C8" s="44">
        <f>+'PONDERACIÓN '!H33</f>
        <v>359722934</v>
      </c>
      <c r="D8" s="43" t="s">
        <v>390</v>
      </c>
      <c r="E8" s="458"/>
      <c r="F8" s="469" t="s">
        <v>26</v>
      </c>
      <c r="G8" s="465">
        <v>0.2</v>
      </c>
      <c r="H8" s="459"/>
    </row>
    <row r="9" spans="1:8">
      <c r="A9" s="43">
        <f>+'PONDERACIÓN '!C34</f>
        <v>4</v>
      </c>
      <c r="B9" s="43" t="str">
        <f>+'PONDERACIÓN '!E34</f>
        <v>FUNDACIÓN ALBERTO MERANI</v>
      </c>
      <c r="C9" s="44">
        <f>+'PONDERACIÓN '!H34</f>
        <v>358831271</v>
      </c>
      <c r="D9" s="43" t="s">
        <v>390</v>
      </c>
      <c r="E9" s="458"/>
      <c r="F9" s="469" t="s">
        <v>27</v>
      </c>
      <c r="G9" s="466">
        <f>+G6-G5</f>
        <v>359905612.80271757</v>
      </c>
      <c r="H9" s="459"/>
    </row>
    <row r="10" spans="1:8" ht="15" thickBot="1">
      <c r="A10" s="43">
        <f>+'PONDERACIÓN '!C35</f>
        <v>5</v>
      </c>
      <c r="B10" s="43" t="str">
        <f>+'PONDERACIÓN '!E35</f>
        <v>INDUHOTEL S.A.S</v>
      </c>
      <c r="C10" s="44">
        <f>+'PONDERACIÓN '!H35</f>
        <v>358663448</v>
      </c>
      <c r="D10" s="43" t="s">
        <v>390</v>
      </c>
      <c r="E10" s="458"/>
      <c r="F10" s="470" t="s">
        <v>34</v>
      </c>
      <c r="G10" s="467">
        <f>+G7*(1-G8)</f>
        <v>291200000</v>
      </c>
      <c r="H10" s="459"/>
    </row>
    <row r="11" spans="1:8">
      <c r="A11" s="43">
        <f>+'PONDERACIÓN '!C36</f>
        <v>7</v>
      </c>
      <c r="B11" s="43" t="str">
        <f>+'PONDERACIÓN '!E36</f>
        <v>ADIFCOL</v>
      </c>
      <c r="C11" s="44" t="str">
        <f>+'PONDERACIÓN '!H36</f>
        <v xml:space="preserve"> </v>
      </c>
      <c r="D11" s="43" t="str">
        <f t="shared" si="0"/>
        <v>OK</v>
      </c>
      <c r="E11" s="458"/>
      <c r="F11" s="461"/>
      <c r="G11" s="461"/>
      <c r="H11" s="43"/>
    </row>
    <row r="12" spans="1:8">
      <c r="A12" s="43">
        <f>+'PONDERACIÓN '!C37</f>
        <v>9</v>
      </c>
      <c r="B12" s="43" t="str">
        <f>+'PONDERACIÓN '!E37</f>
        <v>FUNDACION COLOMBIA UTIL</v>
      </c>
      <c r="C12" s="44" t="str">
        <f>+'PONDERACIÓN '!H37</f>
        <v xml:space="preserve"> </v>
      </c>
      <c r="D12" s="43" t="str">
        <f t="shared" si="0"/>
        <v>OK</v>
      </c>
      <c r="E12" s="458"/>
      <c r="F12" s="43"/>
      <c r="G12" s="43"/>
      <c r="H12" s="43"/>
    </row>
    <row r="13" spans="1:8">
      <c r="A13" s="43">
        <f>+'PONDERACIÓN '!C38</f>
        <v>11</v>
      </c>
      <c r="B13" s="43" t="str">
        <f>+'PONDERACIÓN '!E38</f>
        <v xml:space="preserve">CORSERVICOL </v>
      </c>
      <c r="C13" s="44" t="str">
        <f>+'PONDERACIÓN '!H38</f>
        <v xml:space="preserve"> </v>
      </c>
      <c r="D13" s="43" t="str">
        <f t="shared" si="0"/>
        <v>OK</v>
      </c>
      <c r="E13" s="458"/>
      <c r="F13" s="43"/>
      <c r="G13" s="43"/>
      <c r="H13" s="43"/>
    </row>
    <row r="14" spans="1:8">
      <c r="A14" s="43">
        <f>+'PONDERACIÓN '!C39</f>
        <v>13</v>
      </c>
      <c r="B14" s="43" t="str">
        <f>+'PONDERACIÓN '!E39</f>
        <v>BONGA BUSTAMANTE SAS</v>
      </c>
      <c r="C14" s="44" t="str">
        <f>+'PONDERACIÓN '!H39</f>
        <v xml:space="preserve"> </v>
      </c>
      <c r="D14" s="43" t="str">
        <f t="shared" ref="D14" si="1">+IF(C14&gt;$G$9,"OK","REQUERIR")</f>
        <v>OK</v>
      </c>
      <c r="E14" s="458"/>
      <c r="F14" s="43"/>
      <c r="G14" s="43"/>
      <c r="H14" s="43"/>
    </row>
    <row r="15" spans="1:8">
      <c r="A15" s="43"/>
      <c r="B15" s="43"/>
      <c r="C15" s="44"/>
      <c r="D15" s="43"/>
      <c r="E15" s="458"/>
      <c r="F15" s="43"/>
      <c r="G15" s="43"/>
      <c r="H15" s="43"/>
    </row>
    <row r="16" spans="1:8">
      <c r="A16" s="43"/>
      <c r="B16" s="43"/>
      <c r="C16" s="44"/>
      <c r="D16" s="43"/>
      <c r="E16" s="458"/>
      <c r="F16" s="43"/>
      <c r="G16" s="43"/>
      <c r="H16" s="43"/>
    </row>
    <row r="17"/>
    <row r="18"/>
    <row r="19"/>
    <row r="20"/>
    <row r="21"/>
    <row r="22"/>
    <row r="23"/>
    <row r="24"/>
    <row r="25"/>
    <row r="26"/>
    <row r="27"/>
    <row r="28"/>
    <row r="29"/>
    <row r="30"/>
    <row r="31"/>
    <row r="32"/>
    <row r="33"/>
    <row r="34"/>
    <row r="35"/>
    <row r="36"/>
  </sheetData>
  <autoFilter ref="A1:H1" xr:uid="{00000000-0001-0000-0300-000000000000}"/>
  <pageMargins left="0.7" right="0.7" top="0.75" bottom="0.75" header="0.3" footer="0.3"/>
  <pageSetup paperSize="9" orientation="portrait" horizontalDpi="200" verticalDpi="20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V229"/>
  <sheetViews>
    <sheetView topLeftCell="T1" zoomScale="50" zoomScaleNormal="50" workbookViewId="0">
      <pane ySplit="3" topLeftCell="A48" activePane="bottomLeft" state="frozen"/>
      <selection activeCell="AM1" sqref="AM1"/>
      <selection pane="bottomLeft" activeCell="Z6" sqref="Z6:Z53"/>
    </sheetView>
  </sheetViews>
  <sheetFormatPr baseColWidth="10" defaultColWidth="10.54296875" defaultRowHeight="14.5"/>
  <cols>
    <col min="1" max="1" width="26.26953125" customWidth="1"/>
    <col min="2" max="3" width="43" customWidth="1"/>
    <col min="4" max="16" width="43" hidden="1" customWidth="1"/>
    <col min="17" max="17" width="43" customWidth="1"/>
    <col min="18" max="18" width="40.1796875" bestFit="1" customWidth="1"/>
    <col min="19" max="19" width="12.08984375" bestFit="1" customWidth="1"/>
    <col min="20" max="20" width="43" customWidth="1"/>
    <col min="21" max="21" width="16.81640625" bestFit="1" customWidth="1"/>
    <col min="22" max="22" width="18" style="56" customWidth="1"/>
    <col min="23" max="23" width="36.54296875" customWidth="1"/>
    <col min="24" max="24" width="50.26953125" customWidth="1"/>
    <col min="25" max="25" width="33.1796875" customWidth="1"/>
    <col min="26" max="26" width="18.1796875" customWidth="1"/>
    <col min="27" max="27" width="36.54296875" customWidth="1"/>
    <col min="28" max="28" width="50.26953125" customWidth="1"/>
    <col min="29" max="29" width="33.1796875" customWidth="1"/>
    <col min="30" max="30" width="18.1796875" customWidth="1"/>
    <col min="31" max="31" width="36.54296875" customWidth="1"/>
    <col min="32" max="32" width="50.26953125" customWidth="1"/>
    <col min="33" max="33" width="33.1796875" customWidth="1"/>
    <col min="34" max="34" width="18.1796875" customWidth="1"/>
    <col min="35" max="35" width="22.453125" customWidth="1"/>
    <col min="36" max="36" width="30.26953125" customWidth="1"/>
    <col min="37" max="37" width="23.26953125" customWidth="1"/>
    <col min="38" max="38" width="18.1796875" customWidth="1"/>
    <col min="39" max="39" width="36.54296875" customWidth="1"/>
    <col min="40" max="40" width="50.26953125" customWidth="1"/>
    <col min="41" max="41" width="33.1796875" customWidth="1"/>
    <col min="42" max="42" width="18.1796875" customWidth="1"/>
    <col min="43" max="43" width="36.54296875" customWidth="1"/>
    <col min="44" max="44" width="50.26953125" customWidth="1"/>
    <col min="45" max="45" width="33.1796875" customWidth="1"/>
    <col min="46" max="46" width="18.1796875" customWidth="1"/>
    <col min="47" max="47" width="36.54296875" customWidth="1"/>
    <col min="48" max="48" width="50.26953125" customWidth="1"/>
    <col min="49" max="49" width="33.1796875" customWidth="1"/>
    <col min="50" max="50" width="18.1796875" customWidth="1"/>
    <col min="51" max="51" width="36.54296875" customWidth="1"/>
    <col min="52" max="52" width="50.26953125" customWidth="1"/>
    <col min="53" max="53" width="33.1796875" customWidth="1"/>
    <col min="54" max="54" width="18.1796875" customWidth="1"/>
    <col min="55" max="55" width="19.6328125" customWidth="1"/>
    <col min="56" max="56" width="30.26953125" customWidth="1"/>
    <col min="57" max="57" width="20.54296875" customWidth="1"/>
    <col min="58" max="58" width="20.81640625" bestFit="1" customWidth="1"/>
    <col min="59" max="59" width="36.54296875" customWidth="1"/>
    <col min="60" max="60" width="50.26953125" customWidth="1"/>
    <col min="61" max="61" width="33.1796875" customWidth="1"/>
    <col min="62" max="62" width="17.453125" customWidth="1"/>
    <col min="63" max="63" width="36.54296875" customWidth="1"/>
    <col min="64" max="64" width="50.26953125" customWidth="1"/>
    <col min="65" max="65" width="33.1796875" customWidth="1"/>
    <col min="66" max="66" width="17.453125" customWidth="1"/>
    <col min="67" max="67" width="36.54296875" customWidth="1"/>
    <col min="68" max="68" width="50.26953125" customWidth="1"/>
    <col min="69" max="69" width="33.1796875" customWidth="1"/>
    <col min="70" max="70" width="17.453125" customWidth="1"/>
    <col min="71" max="71" width="36.54296875" customWidth="1"/>
    <col min="72" max="72" width="50.26953125" customWidth="1"/>
    <col min="73" max="73" width="33.1796875" customWidth="1"/>
    <col min="74" max="74" width="17.453125" customWidth="1"/>
  </cols>
  <sheetData>
    <row r="1" spans="1:74" ht="39" customHeight="1" thickBot="1">
      <c r="A1" s="368" t="s">
        <v>88</v>
      </c>
      <c r="B1" s="368"/>
      <c r="C1" s="368"/>
      <c r="D1" s="368"/>
      <c r="E1" s="368"/>
      <c r="F1" s="368"/>
      <c r="G1" s="368"/>
      <c r="H1" s="368"/>
      <c r="I1" s="368"/>
      <c r="J1" s="368"/>
      <c r="K1" s="368"/>
      <c r="L1" s="368"/>
      <c r="M1" s="368"/>
      <c r="N1" s="368"/>
      <c r="O1" s="368"/>
      <c r="P1" s="368"/>
      <c r="Q1" s="368"/>
      <c r="R1" s="368"/>
      <c r="S1" s="368"/>
      <c r="T1" s="368"/>
      <c r="U1" s="375"/>
      <c r="V1" s="89"/>
    </row>
    <row r="2" spans="1:74" s="58" customFormat="1" ht="39.75" customHeight="1" thickBot="1">
      <c r="A2" s="369" t="s">
        <v>89</v>
      </c>
      <c r="B2" s="369"/>
      <c r="C2" s="369"/>
      <c r="D2" s="369"/>
      <c r="E2" s="369"/>
      <c r="F2" s="369"/>
      <c r="G2" s="369"/>
      <c r="H2" s="369"/>
      <c r="I2" s="369"/>
      <c r="J2" s="369"/>
      <c r="K2" s="369"/>
      <c r="L2" s="369"/>
      <c r="M2" s="369"/>
      <c r="N2" s="369"/>
      <c r="O2" s="369"/>
      <c r="P2" s="369"/>
      <c r="Q2" s="369"/>
      <c r="R2" s="369"/>
      <c r="S2" s="369"/>
      <c r="T2" s="369"/>
      <c r="U2" s="376"/>
      <c r="V2" s="90"/>
      <c r="W2" s="83">
        <v>1</v>
      </c>
      <c r="X2" s="84" t="str">
        <f>+VLOOKUP('FORMATO A'!W2,OFERENTES!$B$2:$D$26,2,FALSE)</f>
        <v>OTRO ROLLO SOCIAL</v>
      </c>
      <c r="Y2" s="84" t="str">
        <f>+VLOOKUP('FORMATO A'!W2,OFERENTES!$B$2:$D$26,3,FALSE)</f>
        <v>Número de documento 900018217</v>
      </c>
      <c r="Z2" s="85"/>
      <c r="AA2" s="83">
        <v>2</v>
      </c>
      <c r="AB2" s="84" t="str">
        <f>+VLOOKUP('FORMATO A'!AA2,OFERENTES!$B$2:$D$26,2,FALSE)</f>
        <v xml:space="preserve"> STAR COP HUMANITY</v>
      </c>
      <c r="AC2" s="84" t="str">
        <f>+VLOOKUP('FORMATO A'!AA2,OFERENTES!$B$2:$D$26,3,FALSE)</f>
        <v>Número de documento 900270491</v>
      </c>
      <c r="AD2" s="85"/>
      <c r="AE2" s="83">
        <v>3</v>
      </c>
      <c r="AF2" s="84" t="str">
        <f>+VLOOKUP('FORMATO A'!AE2,OFERENTES!$B$2:$D$26,2,FALSE)</f>
        <v>CUN</v>
      </c>
      <c r="AG2" s="84" t="str">
        <f>+VLOOKUP('FORMATO A'!AE2,OFERENTES!$B$2:$D$26,3,FALSE)</f>
        <v>Número de documento 860401734</v>
      </c>
      <c r="AH2" s="85"/>
      <c r="AI2" s="83">
        <v>4</v>
      </c>
      <c r="AJ2" s="84" t="str">
        <f>+VLOOKUP('FORMATO A'!AI2,OFERENTES!$B$2:$D$26,2,FALSE)</f>
        <v>FUNDACIÓN ALBERTO MERANI</v>
      </c>
      <c r="AK2" s="84" t="str">
        <f>+VLOOKUP('FORMATO A'!AI2,OFERENTES!$B$2:$D$26,3,FALSE)</f>
        <v>Número de documento 800055691</v>
      </c>
      <c r="AL2" s="85"/>
      <c r="AM2" s="83">
        <v>5</v>
      </c>
      <c r="AN2" s="84" t="str">
        <f>+VLOOKUP('FORMATO A'!AM2,OFERENTES!$B$2:$D$26,2,FALSE)</f>
        <v>INDUHOTEL S.A.S</v>
      </c>
      <c r="AO2" s="84" t="str">
        <f>+VLOOKUP('FORMATO A'!AM2,OFERENTES!$B$2:$D$26,3,FALSE)</f>
        <v>Número de documento 900300970</v>
      </c>
      <c r="AP2" s="85"/>
      <c r="AQ2" s="83">
        <v>6</v>
      </c>
      <c r="AR2" s="84" t="str">
        <f>+VLOOKUP('FORMATO A'!AQ2,OFERENTES!$B$2:$D$26,2,FALSE)</f>
        <v>Consultores y Asesores TIC</v>
      </c>
      <c r="AS2" s="84" t="str">
        <f>+VLOOKUP('FORMATO A'!AQ2,OFERENTES!$B$2:$D$26,3,FALSE)</f>
        <v>Número de documento 901360556</v>
      </c>
      <c r="AT2" s="85"/>
      <c r="AU2" s="83">
        <v>7</v>
      </c>
      <c r="AV2" s="84" t="str">
        <f>+VLOOKUP('FORMATO A'!AU2,OFERENTES!$B$2:$D$26,2,FALSE)</f>
        <v>ADIFCOL</v>
      </c>
      <c r="AW2" s="84" t="str">
        <f>+VLOOKUP('FORMATO A'!AU2,OFERENTES!$B$2:$D$26,3,FALSE)</f>
        <v>Número de documento 900216251</v>
      </c>
      <c r="AX2" s="85"/>
      <c r="AY2" s="83">
        <v>8</v>
      </c>
      <c r="AZ2" s="84" t="str">
        <f>+VLOOKUP('FORMATO A'!AY2,OFERENTES!$B$2:$D$26,2,FALSE)</f>
        <v>FUNDESCO</v>
      </c>
      <c r="BA2" s="84" t="str">
        <f>+VLOOKUP('FORMATO A'!AY2,OFERENTES!$B$2:$D$26,3,FALSE)</f>
        <v>Número de documento 830133329</v>
      </c>
      <c r="BB2" s="85"/>
      <c r="BC2" s="83">
        <v>9</v>
      </c>
      <c r="BD2" s="84" t="str">
        <f>+VLOOKUP('FORMATO A'!BC2,OFERENTES!$B$2:$D$26,2,FALSE)</f>
        <v>FUNDACION COLOMBIA UTIL</v>
      </c>
      <c r="BE2" s="84" t="str">
        <f>+VLOOKUP('FORMATO A'!BC2,OFERENTES!$B$2:$D$26,3,FALSE)</f>
        <v>Número de documento 830103750</v>
      </c>
      <c r="BF2" s="85"/>
      <c r="BG2" s="83">
        <v>10</v>
      </c>
      <c r="BH2" s="84" t="str">
        <f>+VLOOKUP('FORMATO A'!BG2,OFERENTES!$B$2:$D$26,2,FALSE)</f>
        <v>CIDOR SAS</v>
      </c>
      <c r="BI2" s="84" t="str">
        <f>+VLOOKUP('FORMATO A'!BG2,OFERENTES!$B$2:$D$26,3,FALSE)</f>
        <v>Número de documento 830144794</v>
      </c>
      <c r="BJ2" s="85"/>
      <c r="BK2" s="83">
        <v>11</v>
      </c>
      <c r="BL2" s="84" t="str">
        <f>+VLOOKUP('FORMATO A'!BK2,OFERENTES!$B$2:$D$26,2,FALSE)</f>
        <v xml:space="preserve">CORSERVICOL </v>
      </c>
      <c r="BM2" s="84" t="str">
        <f>+VLOOKUP('FORMATO A'!BK2,OFERENTES!$B$2:$D$26,3,FALSE)</f>
        <v>Número de documento 900004535</v>
      </c>
      <c r="BN2" s="85"/>
      <c r="BO2" s="83">
        <v>12</v>
      </c>
      <c r="BP2" s="84" t="str">
        <f>+VLOOKUP('FORMATO A'!BO2,OFERENTES!$B$2:$D$26,2,FALSE)</f>
        <v>DOKUMA. CREATIVIDAD</v>
      </c>
      <c r="BQ2" s="84" t="str">
        <f>+VLOOKUP('FORMATO A'!BO2,OFERENTES!$B$2:$D$26,3,FALSE)</f>
        <v>Número de documento 901189368</v>
      </c>
      <c r="BR2" s="85"/>
      <c r="BS2" s="83">
        <v>13</v>
      </c>
      <c r="BT2" s="84" t="str">
        <f>+VLOOKUP('FORMATO A'!BS2,OFERENTES!$B$2:$D$26,2,FALSE)</f>
        <v>BONGA BUSTAMANTE SAS</v>
      </c>
      <c r="BU2" s="84" t="str">
        <f>+VLOOKUP('FORMATO A'!BS2,OFERENTES!$B$2:$D$26,3,FALSE)</f>
        <v>Número de documento 800181439</v>
      </c>
      <c r="BV2" s="85"/>
    </row>
    <row r="3" spans="1:74" s="58" customFormat="1" ht="65.5" thickBot="1">
      <c r="A3" s="372" t="s">
        <v>90</v>
      </c>
      <c r="B3" s="391" t="s">
        <v>91</v>
      </c>
      <c r="C3" s="372" t="s">
        <v>92</v>
      </c>
      <c r="D3" s="372" t="s">
        <v>93</v>
      </c>
      <c r="E3" s="367" t="s">
        <v>94</v>
      </c>
      <c r="F3" s="367" t="s">
        <v>95</v>
      </c>
      <c r="G3" s="367" t="s">
        <v>96</v>
      </c>
      <c r="H3" s="367" t="s">
        <v>97</v>
      </c>
      <c r="I3" s="367" t="s">
        <v>98</v>
      </c>
      <c r="J3" s="367" t="s">
        <v>99</v>
      </c>
      <c r="K3" s="367" t="s">
        <v>100</v>
      </c>
      <c r="L3" s="367" t="s">
        <v>101</v>
      </c>
      <c r="M3" s="363" t="s">
        <v>102</v>
      </c>
      <c r="N3" s="363" t="s">
        <v>103</v>
      </c>
      <c r="O3" s="363" t="s">
        <v>104</v>
      </c>
      <c r="P3" s="364" t="s">
        <v>105</v>
      </c>
      <c r="Q3" s="363" t="s">
        <v>106</v>
      </c>
      <c r="R3" s="363" t="s">
        <v>107</v>
      </c>
      <c r="S3" s="363" t="s">
        <v>108</v>
      </c>
      <c r="T3" s="363" t="s">
        <v>109</v>
      </c>
      <c r="U3" s="376"/>
      <c r="V3" s="91"/>
      <c r="W3" s="86" t="s">
        <v>14</v>
      </c>
      <c r="X3" s="87" t="s">
        <v>16</v>
      </c>
      <c r="Y3" s="87" t="s">
        <v>15</v>
      </c>
      <c r="Z3" s="88" t="s">
        <v>17</v>
      </c>
      <c r="AA3" s="86" t="s">
        <v>14</v>
      </c>
      <c r="AB3" s="87" t="s">
        <v>16</v>
      </c>
      <c r="AC3" s="87" t="s">
        <v>15</v>
      </c>
      <c r="AD3" s="88" t="s">
        <v>17</v>
      </c>
      <c r="AE3" s="86" t="s">
        <v>14</v>
      </c>
      <c r="AF3" s="87" t="s">
        <v>16</v>
      </c>
      <c r="AG3" s="87" t="s">
        <v>15</v>
      </c>
      <c r="AH3" s="88" t="s">
        <v>17</v>
      </c>
      <c r="AI3" s="86" t="s">
        <v>14</v>
      </c>
      <c r="AJ3" s="87" t="s">
        <v>16</v>
      </c>
      <c r="AK3" s="87" t="s">
        <v>15</v>
      </c>
      <c r="AL3" s="88" t="s">
        <v>17</v>
      </c>
      <c r="AM3" s="86" t="s">
        <v>14</v>
      </c>
      <c r="AN3" s="87" t="s">
        <v>16</v>
      </c>
      <c r="AO3" s="87" t="s">
        <v>15</v>
      </c>
      <c r="AP3" s="88" t="s">
        <v>17</v>
      </c>
      <c r="AQ3" s="86" t="s">
        <v>14</v>
      </c>
      <c r="AR3" s="87" t="s">
        <v>16</v>
      </c>
      <c r="AS3" s="87" t="s">
        <v>15</v>
      </c>
      <c r="AT3" s="88" t="s">
        <v>17</v>
      </c>
      <c r="AU3" s="86" t="s">
        <v>14</v>
      </c>
      <c r="AV3" s="87" t="s">
        <v>16</v>
      </c>
      <c r="AW3" s="87" t="s">
        <v>15</v>
      </c>
      <c r="AX3" s="88" t="s">
        <v>17</v>
      </c>
      <c r="AY3" s="86" t="s">
        <v>14</v>
      </c>
      <c r="AZ3" s="87" t="s">
        <v>16</v>
      </c>
      <c r="BA3" s="87" t="s">
        <v>15</v>
      </c>
      <c r="BB3" s="88" t="s">
        <v>17</v>
      </c>
      <c r="BC3" s="86" t="s">
        <v>14</v>
      </c>
      <c r="BD3" s="87" t="s">
        <v>16</v>
      </c>
      <c r="BE3" s="87" t="s">
        <v>15</v>
      </c>
      <c r="BF3" s="88" t="s">
        <v>17</v>
      </c>
      <c r="BG3" s="86" t="s">
        <v>14</v>
      </c>
      <c r="BH3" s="87" t="s">
        <v>16</v>
      </c>
      <c r="BI3" s="87" t="s">
        <v>15</v>
      </c>
      <c r="BJ3" s="88" t="s">
        <v>17</v>
      </c>
      <c r="BK3" s="86" t="s">
        <v>14</v>
      </c>
      <c r="BL3" s="87" t="s">
        <v>16</v>
      </c>
      <c r="BM3" s="87" t="s">
        <v>15</v>
      </c>
      <c r="BN3" s="88" t="s">
        <v>17</v>
      </c>
      <c r="BO3" s="86" t="s">
        <v>14</v>
      </c>
      <c r="BP3" s="87" t="s">
        <v>16</v>
      </c>
      <c r="BQ3" s="87" t="s">
        <v>15</v>
      </c>
      <c r="BR3" s="88" t="s">
        <v>17</v>
      </c>
      <c r="BS3" s="86" t="s">
        <v>14</v>
      </c>
      <c r="BT3" s="87" t="s">
        <v>16</v>
      </c>
      <c r="BU3" s="87" t="s">
        <v>15</v>
      </c>
      <c r="BV3" s="88" t="s">
        <v>17</v>
      </c>
    </row>
    <row r="4" spans="1:74" s="104" customFormat="1" ht="45" customHeight="1">
      <c r="A4" s="366"/>
      <c r="B4" s="371"/>
      <c r="C4" s="366"/>
      <c r="D4" s="366"/>
      <c r="E4" s="367"/>
      <c r="F4" s="367"/>
      <c r="G4" s="367"/>
      <c r="H4" s="367"/>
      <c r="I4" s="367"/>
      <c r="J4" s="367"/>
      <c r="K4" s="367"/>
      <c r="L4" s="367"/>
      <c r="M4" s="366"/>
      <c r="N4" s="363"/>
      <c r="O4" s="363"/>
      <c r="P4" s="365"/>
      <c r="Q4" s="366"/>
      <c r="R4" s="366"/>
      <c r="S4" s="366"/>
      <c r="T4" s="366"/>
      <c r="U4" s="377"/>
      <c r="V4" s="106"/>
      <c r="W4" s="113"/>
      <c r="X4" s="103"/>
      <c r="Y4" s="103"/>
      <c r="Z4" s="40"/>
      <c r="AA4" s="113"/>
      <c r="AB4" s="103"/>
      <c r="AC4" s="103"/>
      <c r="AD4" s="40"/>
      <c r="AE4" s="113"/>
      <c r="AF4" s="103"/>
      <c r="AG4" s="103"/>
      <c r="AH4" s="40"/>
      <c r="AI4" s="113"/>
      <c r="AJ4" s="103"/>
      <c r="AK4" s="103"/>
      <c r="AL4" s="40"/>
      <c r="AM4" s="113"/>
      <c r="AN4" s="103"/>
      <c r="AO4" s="103"/>
      <c r="AP4" s="40"/>
      <c r="AQ4" s="113"/>
      <c r="AR4" s="103"/>
      <c r="AS4" s="103"/>
      <c r="AT4" s="40"/>
      <c r="AU4" s="113"/>
      <c r="AV4" s="103"/>
      <c r="AW4" s="103"/>
      <c r="AX4" s="40"/>
      <c r="AY4" s="113"/>
      <c r="AZ4" s="103"/>
      <c r="BA4" s="103"/>
      <c r="BB4" s="40"/>
      <c r="BC4" s="113"/>
      <c r="BD4" s="103"/>
      <c r="BE4" s="103"/>
      <c r="BF4" s="40"/>
      <c r="BG4" s="113"/>
      <c r="BH4" s="103"/>
      <c r="BI4" s="103"/>
      <c r="BJ4" s="40"/>
      <c r="BK4" s="113"/>
      <c r="BL4" s="103"/>
      <c r="BM4" s="103"/>
      <c r="BN4" s="40"/>
      <c r="BO4" s="113"/>
      <c r="BP4" s="103"/>
      <c r="BQ4" s="103"/>
      <c r="BR4" s="40"/>
      <c r="BS4" s="113"/>
      <c r="BT4" s="103"/>
      <c r="BU4" s="103"/>
      <c r="BV4" s="40"/>
    </row>
    <row r="5" spans="1:74" s="104" customFormat="1" ht="45" customHeight="1">
      <c r="A5" s="351" t="s">
        <v>110</v>
      </c>
      <c r="B5" s="352"/>
      <c r="C5" s="352"/>
      <c r="D5" s="352"/>
      <c r="E5" s="352"/>
      <c r="F5" s="352"/>
      <c r="G5" s="352"/>
      <c r="H5" s="352"/>
      <c r="I5" s="352"/>
      <c r="J5" s="352"/>
      <c r="K5" s="352"/>
      <c r="L5" s="352"/>
      <c r="M5" s="352"/>
      <c r="N5" s="352"/>
      <c r="O5" s="352"/>
      <c r="P5" s="352"/>
      <c r="Q5" s="352"/>
      <c r="R5" s="352"/>
      <c r="S5" s="352"/>
      <c r="T5" s="353"/>
      <c r="U5" s="377"/>
      <c r="V5" s="107"/>
      <c r="W5" s="385"/>
      <c r="X5" s="386"/>
      <c r="Y5" s="386"/>
      <c r="Z5" s="387"/>
      <c r="AA5" s="385"/>
      <c r="AB5" s="386"/>
      <c r="AC5" s="386"/>
      <c r="AD5" s="387"/>
      <c r="AE5" s="385"/>
      <c r="AF5" s="386"/>
      <c r="AG5" s="386"/>
      <c r="AH5" s="387"/>
      <c r="AI5" s="385"/>
      <c r="AJ5" s="386"/>
      <c r="AK5" s="386"/>
      <c r="AL5" s="387"/>
      <c r="AM5" s="385"/>
      <c r="AN5" s="386"/>
      <c r="AO5" s="386"/>
      <c r="AP5" s="387"/>
      <c r="AQ5" s="385"/>
      <c r="AR5" s="386"/>
      <c r="AS5" s="386"/>
      <c r="AT5" s="387"/>
      <c r="AU5" s="385"/>
      <c r="AV5" s="386"/>
      <c r="AW5" s="386"/>
      <c r="AX5" s="387"/>
      <c r="AY5" s="385"/>
      <c r="AZ5" s="386"/>
      <c r="BA5" s="386"/>
      <c r="BB5" s="387"/>
      <c r="BC5" s="385"/>
      <c r="BD5" s="386"/>
      <c r="BE5" s="386"/>
      <c r="BF5" s="387"/>
      <c r="BG5" s="385"/>
      <c r="BH5" s="386"/>
      <c r="BI5" s="386"/>
      <c r="BJ5" s="387"/>
      <c r="BK5" s="385"/>
      <c r="BL5" s="386"/>
      <c r="BM5" s="386"/>
      <c r="BN5" s="387"/>
      <c r="BO5" s="385"/>
      <c r="BP5" s="386"/>
      <c r="BQ5" s="386"/>
      <c r="BR5" s="387"/>
      <c r="BS5" s="385"/>
      <c r="BT5" s="386"/>
      <c r="BU5" s="386"/>
      <c r="BV5" s="387"/>
    </row>
    <row r="6" spans="1:74" s="104" customFormat="1" ht="45" customHeight="1">
      <c r="A6" s="115">
        <v>1</v>
      </c>
      <c r="B6" s="116" t="s">
        <v>111</v>
      </c>
      <c r="C6" s="117" t="s">
        <v>112</v>
      </c>
      <c r="D6" s="115" t="s">
        <v>113</v>
      </c>
      <c r="E6" s="118">
        <f>60000*1.19</f>
        <v>71400</v>
      </c>
      <c r="F6" s="119" t="s">
        <v>39</v>
      </c>
      <c r="G6" s="118">
        <f>70000*1.19</f>
        <v>83300</v>
      </c>
      <c r="H6" s="119" t="s">
        <v>114</v>
      </c>
      <c r="I6" s="120">
        <f>50000*1.19</f>
        <v>59500</v>
      </c>
      <c r="J6" s="119" t="s">
        <v>42</v>
      </c>
      <c r="K6" s="119"/>
      <c r="L6" s="119"/>
      <c r="M6" s="121">
        <f>+COUNT(E6,G6,I6)</f>
        <v>3</v>
      </c>
      <c r="N6" s="122">
        <f>+MEDIAN(E6,G6,I6)</f>
        <v>71400</v>
      </c>
      <c r="O6" s="122">
        <f>+STDEVA(I6,G6,E6)</f>
        <v>11900</v>
      </c>
      <c r="P6" s="123">
        <f>+O6/N6</f>
        <v>0.16666666666666666</v>
      </c>
      <c r="Q6" s="124">
        <f>+AVERAGE(E6,G6,I6)</f>
        <v>71400</v>
      </c>
      <c r="R6" s="124">
        <f>+_xlfn.CEILING.MATH(Q6,50,FALSE)</f>
        <v>71400</v>
      </c>
      <c r="S6" s="121">
        <v>140</v>
      </c>
      <c r="T6" s="124">
        <f>+R6*S6</f>
        <v>9996000</v>
      </c>
      <c r="U6" s="377"/>
      <c r="V6" s="102"/>
      <c r="W6" s="114">
        <v>68000</v>
      </c>
      <c r="X6" s="39">
        <f t="shared" ref="X6" si="0">+ROUND(W6,0)</f>
        <v>68000</v>
      </c>
      <c r="Y6" s="39">
        <f>+X6*$S6</f>
        <v>9520000</v>
      </c>
      <c r="Z6" s="40" t="str">
        <f>+IF(OR(X6&gt;$R6,X6=0,Y6&gt;$T6),"RECHAZADO","ACEPTADA")</f>
        <v>ACEPTADA</v>
      </c>
      <c r="AA6" s="114">
        <v>50000</v>
      </c>
      <c r="AB6" s="39">
        <f t="shared" ref="AB6:AB8" si="1">+ROUND(AA6,0)</f>
        <v>50000</v>
      </c>
      <c r="AC6" s="39">
        <f>+AB6*$S6</f>
        <v>7000000</v>
      </c>
      <c r="AD6" s="40" t="str">
        <f>+IF(OR(AB6&gt;$R6,AB6=0,AC6&gt;$T6),"RECHAZADO","ACEPTADA")</f>
        <v>ACEPTADA</v>
      </c>
      <c r="AE6" s="114">
        <v>71400</v>
      </c>
      <c r="AF6" s="39">
        <f t="shared" ref="AF6:AF8" si="2">+ROUND(AE6,0)</f>
        <v>71400</v>
      </c>
      <c r="AG6" s="39">
        <f>+AF6*$S6</f>
        <v>9996000</v>
      </c>
      <c r="AH6" s="40" t="str">
        <f>+IF(OR(AF6&gt;$R6,AF6=0,AG6&gt;$T6),"RECHAZADO","ACEPTADA")</f>
        <v>ACEPTADA</v>
      </c>
      <c r="AI6" s="114">
        <v>67861</v>
      </c>
      <c r="AJ6" s="39">
        <f t="shared" ref="AJ6:AJ8" si="3">+ROUND(AI6,0)</f>
        <v>67861</v>
      </c>
      <c r="AK6" s="39">
        <f>+AJ6*$S6</f>
        <v>9500540</v>
      </c>
      <c r="AL6" s="40" t="str">
        <f>+IF(OR(AJ6&gt;$R6,AJ6=0,AK6&gt;$T6),"RECHAZADO","ACEPTADA")</f>
        <v>ACEPTADA</v>
      </c>
      <c r="AM6" s="114">
        <v>68544</v>
      </c>
      <c r="AN6" s="39">
        <f t="shared" ref="AN6:AN8" si="4">+ROUND(AM6,0)</f>
        <v>68544</v>
      </c>
      <c r="AO6" s="39">
        <f>+AN6*$S6</f>
        <v>9596160</v>
      </c>
      <c r="AP6" s="40" t="str">
        <f>+IF(OR(AN6&gt;$R6,AN6=0,AO6&gt;$T6),"RECHAZADO","ACEPTADA")</f>
        <v>ACEPTADA</v>
      </c>
      <c r="AQ6" s="114">
        <v>68000</v>
      </c>
      <c r="AR6" s="39">
        <f t="shared" ref="AR6:AR8" si="5">+ROUND(AQ6,0)</f>
        <v>68000</v>
      </c>
      <c r="AS6" s="39">
        <f>+AR6*$S6</f>
        <v>9520000</v>
      </c>
      <c r="AT6" s="40" t="str">
        <f>+IF(OR(AR6&gt;$R6,AR6=0,AS6&gt;$T6),"RECHAZADO","ACEPTADA")</f>
        <v>ACEPTADA</v>
      </c>
      <c r="AU6" s="114">
        <v>70000</v>
      </c>
      <c r="AV6" s="39">
        <f t="shared" ref="AV6:AV8" si="6">+ROUND(AU6,0)</f>
        <v>70000</v>
      </c>
      <c r="AW6" s="39">
        <f>+AV6*$S6</f>
        <v>9800000</v>
      </c>
      <c r="AX6" s="40" t="str">
        <f>+IF(OR(AV6&gt;$R6,AV6=0,AW6&gt;$T6),"RECHAZADO","ACEPTADA")</f>
        <v>ACEPTADA</v>
      </c>
      <c r="AY6" s="114">
        <v>69320.388349514556</v>
      </c>
      <c r="AZ6" s="39">
        <f t="shared" ref="AZ6:AZ8" si="7">+ROUND(AY6,0)</f>
        <v>69320</v>
      </c>
      <c r="BA6" s="39">
        <f>+AZ6*$S6</f>
        <v>9704800</v>
      </c>
      <c r="BB6" s="40" t="str">
        <f>+IF(OR(AZ6&gt;$R6,AZ6=0,BA6&gt;$T6),"RECHAZADO","ACEPTADA")</f>
        <v>ACEPTADA</v>
      </c>
      <c r="BC6" s="114">
        <v>64500</v>
      </c>
      <c r="BD6" s="39">
        <f t="shared" ref="BD6:BD8" si="8">+ROUND(BC6,0)</f>
        <v>64500</v>
      </c>
      <c r="BE6" s="39">
        <f>+BD6*$S6</f>
        <v>9030000</v>
      </c>
      <c r="BF6" s="40" t="str">
        <f>+IF(OR(BD6&gt;$R6,BD6=0,BE6&gt;$T6),"RECHAZADO","ACEPTADA")</f>
        <v>ACEPTADA</v>
      </c>
      <c r="BG6" s="114">
        <v>68200</v>
      </c>
      <c r="BH6" s="39">
        <f t="shared" ref="BH6:BH8" si="9">+ROUND(BG6,0)</f>
        <v>68200</v>
      </c>
      <c r="BI6" s="39">
        <f>+BH6*$S6</f>
        <v>9548000</v>
      </c>
      <c r="BJ6" s="40" t="str">
        <f>+IF(OR(BH6&gt;$R6,BH6=0,BI6&gt;$T6),"RECHAZADO","ACEPTADA")</f>
        <v>ACEPTADA</v>
      </c>
      <c r="BK6" s="114">
        <v>69000</v>
      </c>
      <c r="BL6" s="39">
        <f t="shared" ref="BL6:BL8" si="10">+ROUND(BK6,0)</f>
        <v>69000</v>
      </c>
      <c r="BM6" s="39">
        <f>+BL6*$S6</f>
        <v>9660000</v>
      </c>
      <c r="BN6" s="40" t="str">
        <f>+IF(OR(BL6&gt;$R6,BL6=0,BM6&gt;$T6),"RECHAZADO","ACEPTADA")</f>
        <v>ACEPTADA</v>
      </c>
      <c r="BO6" s="114">
        <v>69258</v>
      </c>
      <c r="BP6" s="39">
        <f t="shared" ref="BP6:BP8" si="11">+ROUND(BO6,0)</f>
        <v>69258</v>
      </c>
      <c r="BQ6" s="39">
        <f>+BP6*$S6</f>
        <v>9696120</v>
      </c>
      <c r="BR6" s="40" t="str">
        <f>+IF(OR(BP6&gt;$R6,BP6=0,BQ6&gt;$T6),"RECHAZADO","ACEPTADA")</f>
        <v>ACEPTADA</v>
      </c>
      <c r="BS6" s="114">
        <v>69800</v>
      </c>
      <c r="BT6" s="39">
        <f t="shared" ref="BT6:BT8" si="12">+ROUND(BS6,0)</f>
        <v>69800</v>
      </c>
      <c r="BU6" s="39">
        <f>+BT6*$S6</f>
        <v>9772000</v>
      </c>
      <c r="BV6" s="40" t="str">
        <f>+IF(OR(BT6&gt;$R6,BT6=0,BU6&gt;$T6),"RECHAZADO","ACEPTADA")</f>
        <v>ACEPTADA</v>
      </c>
    </row>
    <row r="7" spans="1:74" s="104" customFormat="1" ht="45" customHeight="1">
      <c r="A7" s="115">
        <v>2</v>
      </c>
      <c r="B7" s="125" t="s">
        <v>115</v>
      </c>
      <c r="C7" s="126" t="s">
        <v>116</v>
      </c>
      <c r="D7" s="127" t="s">
        <v>117</v>
      </c>
      <c r="E7" s="128">
        <f>15000*1.19</f>
        <v>17850</v>
      </c>
      <c r="F7" s="129" t="s">
        <v>39</v>
      </c>
      <c r="G7" s="118">
        <f>18000*1.19</f>
        <v>21420</v>
      </c>
      <c r="H7" s="119" t="s">
        <v>114</v>
      </c>
      <c r="I7" s="130">
        <f>17850*1.19</f>
        <v>21241.5</v>
      </c>
      <c r="J7" s="131" t="s">
        <v>118</v>
      </c>
      <c r="K7" s="119"/>
      <c r="L7" s="119"/>
      <c r="M7" s="121">
        <f t="shared" ref="M7:M8" si="13">+COUNT(E7,G7,I7)</f>
        <v>3</v>
      </c>
      <c r="N7" s="122">
        <f t="shared" ref="N7:N8" si="14">+MEDIAN(E7,G7,I7)</f>
        <v>21241.5</v>
      </c>
      <c r="O7" s="122">
        <f t="shared" ref="O7:O8" si="15">+STDEVA(I7,G7,E7)</f>
        <v>2011.5928390208592</v>
      </c>
      <c r="P7" s="123">
        <f t="shared" ref="P7:P8" si="16">+O7/N7</f>
        <v>9.4701072853652479E-2</v>
      </c>
      <c r="Q7" s="124">
        <f t="shared" ref="Q7:Q8" si="17">+AVERAGE(E7,G7,I7)</f>
        <v>20170.5</v>
      </c>
      <c r="R7" s="124">
        <f t="shared" ref="R7:R34" si="18">+_xlfn.CEILING.MATH(Q7,50,FALSE)</f>
        <v>20200</v>
      </c>
      <c r="S7" s="121">
        <v>140</v>
      </c>
      <c r="T7" s="124">
        <f t="shared" ref="T7:T34" si="19">+R7*S7</f>
        <v>2828000</v>
      </c>
      <c r="U7" s="377"/>
      <c r="V7" s="102"/>
      <c r="W7" s="114">
        <v>19000</v>
      </c>
      <c r="X7" s="39">
        <f t="shared" ref="X7:X8" si="20">+ROUND(W7,0)</f>
        <v>19000</v>
      </c>
      <c r="Y7" s="39">
        <f>+X7*$S7</f>
        <v>2660000</v>
      </c>
      <c r="Z7" s="40" t="str">
        <f>+IF(OR(X7&gt;$R7,X7=0,Y7&gt;$T7),"RECHAZADO","ACEPTADA")</f>
        <v>ACEPTADA</v>
      </c>
      <c r="AA7" s="114">
        <v>20200</v>
      </c>
      <c r="AB7" s="39">
        <f t="shared" si="1"/>
        <v>20200</v>
      </c>
      <c r="AC7" s="39">
        <f>+AB7*$S7</f>
        <v>2828000</v>
      </c>
      <c r="AD7" s="40" t="str">
        <f>+IF(OR(AB7&gt;$R7,AB7=0,AC7&gt;$T7),"RECHAZADO","ACEPTADA")</f>
        <v>ACEPTADA</v>
      </c>
      <c r="AE7" s="114">
        <v>20000</v>
      </c>
      <c r="AF7" s="39">
        <f t="shared" si="2"/>
        <v>20000</v>
      </c>
      <c r="AG7" s="39">
        <f>+AF7*$S7</f>
        <v>2800000</v>
      </c>
      <c r="AH7" s="40" t="str">
        <f>+IF(OR(AF7&gt;$R7,AF7=0,AG7&gt;$T7),"RECHAZADO","ACEPTADA")</f>
        <v>ACEPTADA</v>
      </c>
      <c r="AI7" s="114">
        <v>19199</v>
      </c>
      <c r="AJ7" s="39">
        <f t="shared" si="3"/>
        <v>19199</v>
      </c>
      <c r="AK7" s="39">
        <f>+AJ7*$S7</f>
        <v>2687860</v>
      </c>
      <c r="AL7" s="40" t="str">
        <f>+IF(OR(AJ7&gt;$R7,AJ7=0,AK7&gt;$T7),"RECHAZADO","ACEPTADA")</f>
        <v>ACEPTADA</v>
      </c>
      <c r="AM7" s="114">
        <v>19796</v>
      </c>
      <c r="AN7" s="39">
        <f t="shared" si="4"/>
        <v>19796</v>
      </c>
      <c r="AO7" s="39">
        <f>+AN7*$S7</f>
        <v>2771440</v>
      </c>
      <c r="AP7" s="40" t="str">
        <f>+IF(OR(AN7&gt;$R7,AN7=0,AO7&gt;$T7),"RECHAZADO","ACEPTADA")</f>
        <v>ACEPTADA</v>
      </c>
      <c r="AQ7" s="114">
        <v>19000</v>
      </c>
      <c r="AR7" s="39">
        <f t="shared" si="5"/>
        <v>19000</v>
      </c>
      <c r="AS7" s="39">
        <f>+AR7*$S7</f>
        <v>2660000</v>
      </c>
      <c r="AT7" s="40" t="str">
        <f>+IF(OR(AR7&gt;$R7,AR7=0,AS7&gt;$T7),"RECHAZADO","ACEPTADA")</f>
        <v>ACEPTADA</v>
      </c>
      <c r="AU7" s="114">
        <v>20200</v>
      </c>
      <c r="AV7" s="39">
        <f t="shared" si="6"/>
        <v>20200</v>
      </c>
      <c r="AW7" s="39">
        <f>+AV7*$S7</f>
        <v>2828000</v>
      </c>
      <c r="AX7" s="40" t="str">
        <f>+IF(OR(AV7&gt;$R7,AV7=0,AW7&gt;$T7),"RECHAZADO","ACEPTADA")</f>
        <v>ACEPTADA</v>
      </c>
      <c r="AY7" s="114">
        <v>19611.650485436894</v>
      </c>
      <c r="AZ7" s="39">
        <f t="shared" si="7"/>
        <v>19612</v>
      </c>
      <c r="BA7" s="39">
        <f>+AZ7*$S7</f>
        <v>2745680</v>
      </c>
      <c r="BB7" s="40" t="str">
        <f>+IF(OR(AZ7&gt;$R7,AZ7=0,BA7&gt;$T7),"RECHAZADO","ACEPTADA")</f>
        <v>ACEPTADA</v>
      </c>
      <c r="BC7" s="114">
        <v>20200</v>
      </c>
      <c r="BD7" s="39">
        <f t="shared" si="8"/>
        <v>20200</v>
      </c>
      <c r="BE7" s="39">
        <f>+BD7*$S7</f>
        <v>2828000</v>
      </c>
      <c r="BF7" s="40" t="str">
        <f>+IF(OR(BD7&gt;$R7,BD7=0,BE7&gt;$T7),"RECHAZADO","ACEPTADA")</f>
        <v>ACEPTADA</v>
      </c>
      <c r="BG7" s="114">
        <v>19280</v>
      </c>
      <c r="BH7" s="39">
        <f t="shared" si="9"/>
        <v>19280</v>
      </c>
      <c r="BI7" s="39">
        <f>+BH7*$S7</f>
        <v>2699200</v>
      </c>
      <c r="BJ7" s="40" t="str">
        <f>+IF(OR(BH7&gt;$R7,BH7=0,BI7&gt;$T7),"RECHAZADO","ACEPTADA")</f>
        <v>ACEPTADA</v>
      </c>
      <c r="BK7" s="114">
        <v>19500</v>
      </c>
      <c r="BL7" s="39">
        <f t="shared" si="10"/>
        <v>19500</v>
      </c>
      <c r="BM7" s="39">
        <f>+BL7*$S7</f>
        <v>2730000</v>
      </c>
      <c r="BN7" s="40" t="str">
        <f>+IF(OR(BL7&gt;$R7,BL7=0,BM7&gt;$T7),"RECHAZADO","ACEPTADA")</f>
        <v>ACEPTADA</v>
      </c>
      <c r="BO7" s="114">
        <v>19594</v>
      </c>
      <c r="BP7" s="39">
        <f t="shared" si="11"/>
        <v>19594</v>
      </c>
      <c r="BQ7" s="39">
        <f>+BP7*$S7</f>
        <v>2743160</v>
      </c>
      <c r="BR7" s="40" t="str">
        <f>+IF(OR(BP7&gt;$R7,BP7=0,BQ7&gt;$T7),"RECHAZADO","ACEPTADA")</f>
        <v>ACEPTADA</v>
      </c>
      <c r="BS7" s="114">
        <v>18800</v>
      </c>
      <c r="BT7" s="39">
        <f t="shared" si="12"/>
        <v>18800</v>
      </c>
      <c r="BU7" s="39">
        <f>+BT7*$S7</f>
        <v>2632000</v>
      </c>
      <c r="BV7" s="40" t="str">
        <f>+IF(OR(BT7&gt;$R7,BT7=0,BU7&gt;$T7),"RECHAZADO","ACEPTADA")</f>
        <v>ACEPTADA</v>
      </c>
    </row>
    <row r="8" spans="1:74" s="104" customFormat="1" ht="45" customHeight="1">
      <c r="A8" s="115">
        <v>3</v>
      </c>
      <c r="B8" s="132" t="s">
        <v>119</v>
      </c>
      <c r="C8" s="117" t="s">
        <v>120</v>
      </c>
      <c r="D8" s="133" t="s">
        <v>117</v>
      </c>
      <c r="E8" s="134">
        <v>29655</v>
      </c>
      <c r="F8" s="135" t="s">
        <v>118</v>
      </c>
      <c r="G8" s="136">
        <f>15000*1.19</f>
        <v>17850</v>
      </c>
      <c r="H8" s="119" t="s">
        <v>114</v>
      </c>
      <c r="I8" s="120">
        <f>16000*1.19</f>
        <v>19040</v>
      </c>
      <c r="J8" s="119" t="s">
        <v>42</v>
      </c>
      <c r="K8" s="119"/>
      <c r="L8" s="119"/>
      <c r="M8" s="121">
        <f t="shared" si="13"/>
        <v>3</v>
      </c>
      <c r="N8" s="122">
        <f t="shared" si="14"/>
        <v>19040</v>
      </c>
      <c r="O8" s="122">
        <f t="shared" si="15"/>
        <v>6499.3890738540476</v>
      </c>
      <c r="P8" s="123">
        <f t="shared" si="16"/>
        <v>0.34135446816460335</v>
      </c>
      <c r="Q8" s="124">
        <f t="shared" si="17"/>
        <v>22181.666666666668</v>
      </c>
      <c r="R8" s="124">
        <f t="shared" si="18"/>
        <v>22200</v>
      </c>
      <c r="S8" s="121">
        <v>140</v>
      </c>
      <c r="T8" s="124">
        <f t="shared" si="19"/>
        <v>3108000</v>
      </c>
      <c r="U8" s="377"/>
      <c r="V8" s="102"/>
      <c r="W8" s="114">
        <v>21000</v>
      </c>
      <c r="X8" s="39">
        <f t="shared" si="20"/>
        <v>21000</v>
      </c>
      <c r="Y8" s="39">
        <f>+X8*$S8</f>
        <v>2940000</v>
      </c>
      <c r="Z8" s="40" t="str">
        <f>+IF(OR(X8&gt;$R8,X8=0,Y8&gt;$T8),"RECHAZADO","ACEPTADA")</f>
        <v>ACEPTADA</v>
      </c>
      <c r="AA8" s="114">
        <v>22200</v>
      </c>
      <c r="AB8" s="39">
        <f t="shared" si="1"/>
        <v>22200</v>
      </c>
      <c r="AC8" s="39">
        <f>+AB8*$S8</f>
        <v>3108000</v>
      </c>
      <c r="AD8" s="40" t="str">
        <f>+IF(OR(AB8&gt;$R8,AB8=0,AC8&gt;$T8),"RECHAZADO","ACEPTADA")</f>
        <v>ACEPTADA</v>
      </c>
      <c r="AE8" s="114">
        <v>22000</v>
      </c>
      <c r="AF8" s="39">
        <f t="shared" si="2"/>
        <v>22000</v>
      </c>
      <c r="AG8" s="39">
        <f>+AF8*$S8</f>
        <v>3080000</v>
      </c>
      <c r="AH8" s="40" t="str">
        <f>+IF(OR(AF8&gt;$R8,AF8=0,AG8&gt;$T8),"RECHAZADO","ACEPTADA")</f>
        <v>ACEPTADA</v>
      </c>
      <c r="AI8" s="114">
        <v>21099</v>
      </c>
      <c r="AJ8" s="39">
        <f t="shared" si="3"/>
        <v>21099</v>
      </c>
      <c r="AK8" s="39">
        <f>+AJ8*$S8</f>
        <v>2953860</v>
      </c>
      <c r="AL8" s="40" t="str">
        <f>+IF(OR(AJ8&gt;$R8,AJ8=0,AK8&gt;$T8),"RECHAZADO","ACEPTADA")</f>
        <v>ACEPTADA</v>
      </c>
      <c r="AM8" s="114">
        <v>21756</v>
      </c>
      <c r="AN8" s="39">
        <f t="shared" si="4"/>
        <v>21756</v>
      </c>
      <c r="AO8" s="39">
        <f>+AN8*$S8</f>
        <v>3045840</v>
      </c>
      <c r="AP8" s="40" t="str">
        <f>+IF(OR(AN8&gt;$R8,AN8=0,AO8&gt;$T8),"RECHAZADO","ACEPTADA")</f>
        <v>ACEPTADA</v>
      </c>
      <c r="AQ8" s="114">
        <v>21000</v>
      </c>
      <c r="AR8" s="39">
        <f t="shared" si="5"/>
        <v>21000</v>
      </c>
      <c r="AS8" s="39">
        <f>+AR8*$S8</f>
        <v>2940000</v>
      </c>
      <c r="AT8" s="40" t="str">
        <f>+IF(OR(AR8&gt;$R8,AR8=0,AS8&gt;$T8),"RECHAZADO","ACEPTADA")</f>
        <v>ACEPTADA</v>
      </c>
      <c r="AU8" s="114">
        <v>22200</v>
      </c>
      <c r="AV8" s="39">
        <f t="shared" si="6"/>
        <v>22200</v>
      </c>
      <c r="AW8" s="39">
        <f>+AV8*$S8</f>
        <v>3108000</v>
      </c>
      <c r="AX8" s="40" t="str">
        <f>+IF(OR(AV8&gt;$R8,AV8=0,AW8&gt;$T8),"RECHAZADO","ACEPTADA")</f>
        <v>ACEPTADA</v>
      </c>
      <c r="AY8" s="114">
        <v>21553.398058252427</v>
      </c>
      <c r="AZ8" s="39">
        <f t="shared" si="7"/>
        <v>21553</v>
      </c>
      <c r="BA8" s="39">
        <f>+AZ8*$S8</f>
        <v>3017420</v>
      </c>
      <c r="BB8" s="40" t="str">
        <f>+IF(OR(AZ8&gt;$R8,AZ8=0,BA8&gt;$T8),"RECHAZADO","ACEPTADA")</f>
        <v>ACEPTADA</v>
      </c>
      <c r="BC8" s="114">
        <v>22200</v>
      </c>
      <c r="BD8" s="39">
        <f t="shared" si="8"/>
        <v>22200</v>
      </c>
      <c r="BE8" s="39">
        <f>+BD8*$S8</f>
        <v>3108000</v>
      </c>
      <c r="BF8" s="40" t="str">
        <f>+IF(OR(BD8&gt;$R8,BD8=0,BE8&gt;$T8),"RECHAZADO","ACEPTADA")</f>
        <v>ACEPTADA</v>
      </c>
      <c r="BG8" s="114">
        <v>21180</v>
      </c>
      <c r="BH8" s="39">
        <f t="shared" si="9"/>
        <v>21180</v>
      </c>
      <c r="BI8" s="39">
        <f>+BH8*$S8</f>
        <v>2965200</v>
      </c>
      <c r="BJ8" s="40" t="str">
        <f>+IF(OR(BH8&gt;$R8,BH8=0,BI8&gt;$T8),"RECHAZADO","ACEPTADA")</f>
        <v>ACEPTADA</v>
      </c>
      <c r="BK8" s="114">
        <v>21400</v>
      </c>
      <c r="BL8" s="39">
        <f t="shared" si="10"/>
        <v>21400</v>
      </c>
      <c r="BM8" s="39">
        <f>+BL8*$S8</f>
        <v>2996000</v>
      </c>
      <c r="BN8" s="40" t="str">
        <f>+IF(OR(BL8&gt;$R8,BL8=0,BM8&gt;$T8),"RECHAZADO","ACEPTADA")</f>
        <v>ACEPTADA</v>
      </c>
      <c r="BO8" s="114">
        <v>21534</v>
      </c>
      <c r="BP8" s="39">
        <f t="shared" si="11"/>
        <v>21534</v>
      </c>
      <c r="BQ8" s="39">
        <f>+BP8*$S8</f>
        <v>3014760</v>
      </c>
      <c r="BR8" s="40" t="str">
        <f>+IF(OR(BP8&gt;$R8,BP8=0,BQ8&gt;$T8),"RECHAZADO","ACEPTADA")</f>
        <v>ACEPTADA</v>
      </c>
      <c r="BS8" s="114">
        <v>20200</v>
      </c>
      <c r="BT8" s="39">
        <f t="shared" si="12"/>
        <v>20200</v>
      </c>
      <c r="BU8" s="39">
        <f>+BT8*$S8</f>
        <v>2828000</v>
      </c>
      <c r="BV8" s="40" t="str">
        <f>+IF(OR(BT8&gt;$R8,BT8=0,BU8&gt;$T8),"RECHAZADO","ACEPTADA")</f>
        <v>ACEPTADA</v>
      </c>
    </row>
    <row r="9" spans="1:74" s="104" customFormat="1" ht="45" customHeight="1">
      <c r="A9" s="354" t="s">
        <v>121</v>
      </c>
      <c r="B9" s="355"/>
      <c r="C9" s="355"/>
      <c r="D9" s="355"/>
      <c r="E9" s="355"/>
      <c r="F9" s="355"/>
      <c r="G9" s="355"/>
      <c r="H9" s="355"/>
      <c r="I9" s="355"/>
      <c r="J9" s="355"/>
      <c r="K9" s="355"/>
      <c r="L9" s="355"/>
      <c r="M9" s="355"/>
      <c r="N9" s="355"/>
      <c r="O9" s="355"/>
      <c r="P9" s="355"/>
      <c r="Q9" s="355"/>
      <c r="R9" s="355"/>
      <c r="S9" s="355"/>
      <c r="T9" s="356"/>
      <c r="U9" s="377"/>
      <c r="V9" s="102"/>
      <c r="W9" s="385"/>
      <c r="X9" s="386"/>
      <c r="Y9" s="386"/>
      <c r="Z9" s="387"/>
      <c r="AA9" s="385"/>
      <c r="AB9" s="386"/>
      <c r="AC9" s="386"/>
      <c r="AD9" s="387"/>
      <c r="AE9" s="385"/>
      <c r="AF9" s="386"/>
      <c r="AG9" s="386"/>
      <c r="AH9" s="387"/>
      <c r="AI9" s="385"/>
      <c r="AJ9" s="386"/>
      <c r="AK9" s="386"/>
      <c r="AL9" s="387"/>
      <c r="AM9" s="385"/>
      <c r="AN9" s="386"/>
      <c r="AO9" s="386"/>
      <c r="AP9" s="387"/>
      <c r="AQ9" s="385"/>
      <c r="AR9" s="386"/>
      <c r="AS9" s="386"/>
      <c r="AT9" s="387"/>
      <c r="AU9" s="385"/>
      <c r="AV9" s="386"/>
      <c r="AW9" s="386"/>
      <c r="AX9" s="387"/>
      <c r="AY9" s="385"/>
      <c r="AZ9" s="386"/>
      <c r="BA9" s="386"/>
      <c r="BB9" s="387"/>
      <c r="BC9" s="385"/>
      <c r="BD9" s="386"/>
      <c r="BE9" s="386"/>
      <c r="BF9" s="387"/>
      <c r="BG9" s="385"/>
      <c r="BH9" s="386"/>
      <c r="BI9" s="386"/>
      <c r="BJ9" s="387"/>
      <c r="BK9" s="385"/>
      <c r="BL9" s="386"/>
      <c r="BM9" s="386"/>
      <c r="BN9" s="387"/>
      <c r="BO9" s="385"/>
      <c r="BP9" s="386"/>
      <c r="BQ9" s="386"/>
      <c r="BR9" s="387"/>
      <c r="BS9" s="385"/>
      <c r="BT9" s="386"/>
      <c r="BU9" s="386"/>
      <c r="BV9" s="387"/>
    </row>
    <row r="10" spans="1:74" s="104" customFormat="1" ht="45" customHeight="1">
      <c r="A10" s="115">
        <v>4</v>
      </c>
      <c r="B10" s="132" t="s">
        <v>122</v>
      </c>
      <c r="C10" s="137" t="s">
        <v>123</v>
      </c>
      <c r="D10" s="127" t="s">
        <v>117</v>
      </c>
      <c r="E10" s="118">
        <f>1956*1.19</f>
        <v>2327.64</v>
      </c>
      <c r="F10" s="119" t="s">
        <v>39</v>
      </c>
      <c r="G10" s="118">
        <f>2506*1.19</f>
        <v>2982.14</v>
      </c>
      <c r="H10" s="119" t="s">
        <v>114</v>
      </c>
      <c r="I10" s="138">
        <f>2500*1.19</f>
        <v>2975</v>
      </c>
      <c r="J10" s="129" t="s">
        <v>42</v>
      </c>
      <c r="K10" s="119"/>
      <c r="L10" s="119"/>
      <c r="M10" s="121">
        <f t="shared" ref="M10:M13" si="21">+COUNT(E10,G10,I10)</f>
        <v>3</v>
      </c>
      <c r="N10" s="122">
        <f t="shared" ref="N10:N13" si="22">+MEDIAN(E10,G10,I10)</f>
        <v>2975</v>
      </c>
      <c r="O10" s="122">
        <f t="shared" ref="O10:O13" si="23">+STDEVA(I10,G10,E10)</f>
        <v>375.8315667068631</v>
      </c>
      <c r="P10" s="123">
        <f t="shared" ref="P10:P13" si="24">+O10/N10</f>
        <v>0.12632993838886156</v>
      </c>
      <c r="Q10" s="124">
        <f t="shared" ref="Q10:Q13" si="25">+AVERAGE(E10,G10,I10)</f>
        <v>2761.5933333333328</v>
      </c>
      <c r="R10" s="124">
        <f t="shared" ref="R10:R13" si="26">+_xlfn.CEILING.MATH(Q10,50,FALSE)</f>
        <v>2800</v>
      </c>
      <c r="S10" s="121">
        <v>100</v>
      </c>
      <c r="T10" s="124">
        <f t="shared" ref="T10:T13" si="27">+R10*S10</f>
        <v>280000</v>
      </c>
      <c r="U10" s="377"/>
      <c r="V10" s="102"/>
      <c r="W10" s="114">
        <v>2700</v>
      </c>
      <c r="X10" s="39">
        <f t="shared" ref="X10:X13" si="28">+ROUND(W10,0)</f>
        <v>2700</v>
      </c>
      <c r="Y10" s="39">
        <f>+X10*$S10</f>
        <v>270000</v>
      </c>
      <c r="Z10" s="40" t="str">
        <f>+IF(OR(X10&gt;$R10,X10=0,Y10&gt;$T10),"RECHAZADO","ACEPTADA")</f>
        <v>ACEPTADA</v>
      </c>
      <c r="AA10" s="114">
        <v>2800</v>
      </c>
      <c r="AB10" s="39">
        <f t="shared" ref="AB10:AB13" si="29">+ROUND(AA10,0)</f>
        <v>2800</v>
      </c>
      <c r="AC10" s="39">
        <f>+AB10*$S10</f>
        <v>280000</v>
      </c>
      <c r="AD10" s="40" t="str">
        <f>+IF(OR(AB10&gt;$R10,AB10=0,AC10&gt;$T10),"RECHAZADO","ACEPTADA")</f>
        <v>ACEPTADA</v>
      </c>
      <c r="AE10" s="114">
        <v>2000</v>
      </c>
      <c r="AF10" s="39">
        <f t="shared" ref="AF10:AF13" si="30">+ROUND(AE10,0)</f>
        <v>2000</v>
      </c>
      <c r="AG10" s="39">
        <f>+AF10*$S10</f>
        <v>200000</v>
      </c>
      <c r="AH10" s="40" t="str">
        <f>+IF(OR(AF10&gt;$R10,AF10=0,AG10&gt;$T10),"RECHAZADO","ACEPTADA")</f>
        <v>ACEPTADA</v>
      </c>
      <c r="AI10" s="114">
        <v>2661</v>
      </c>
      <c r="AJ10" s="39">
        <f t="shared" ref="AJ10:AJ13" si="31">+ROUND(AI10,0)</f>
        <v>2661</v>
      </c>
      <c r="AK10" s="39">
        <f>+AJ10*$S10</f>
        <v>266100</v>
      </c>
      <c r="AL10" s="40" t="str">
        <f>+IF(OR(AJ10&gt;$R10,AJ10=0,AK10&gt;$T10),"RECHAZADO","ACEPTADA")</f>
        <v>ACEPTADA</v>
      </c>
      <c r="AM10" s="114">
        <v>2800</v>
      </c>
      <c r="AN10" s="39">
        <f t="shared" ref="AN10:AN13" si="32">+ROUND(AM10,0)</f>
        <v>2800</v>
      </c>
      <c r="AO10" s="39">
        <f>+AN10*$S10</f>
        <v>280000</v>
      </c>
      <c r="AP10" s="40" t="str">
        <f>+IF(OR(AN10&gt;$R10,AN10=0,AO10&gt;$T10),"RECHAZADO","ACEPTADA")</f>
        <v>ACEPTADA</v>
      </c>
      <c r="AQ10" s="114">
        <v>2665</v>
      </c>
      <c r="AR10" s="39">
        <f t="shared" ref="AR10:AR13" si="33">+ROUND(AQ10,0)</f>
        <v>2665</v>
      </c>
      <c r="AS10" s="39">
        <f>+AR10*$S10</f>
        <v>266500</v>
      </c>
      <c r="AT10" s="40" t="str">
        <f>+IF(OR(AR10&gt;$R10,AR10=0,AS10&gt;$T10),"RECHAZADO","ACEPTADA")</f>
        <v>ACEPTADA</v>
      </c>
      <c r="AU10" s="114">
        <v>2800</v>
      </c>
      <c r="AV10" s="39">
        <f t="shared" ref="AV10:AV13" si="34">+ROUND(AU10,0)</f>
        <v>2800</v>
      </c>
      <c r="AW10" s="39">
        <f>+AV10*$S10</f>
        <v>280000</v>
      </c>
      <c r="AX10" s="40" t="str">
        <f>+IF(OR(AV10&gt;$R10,AV10=0,AW10&gt;$T10),"RECHAZADO","ACEPTADA")</f>
        <v>ACEPTADA</v>
      </c>
      <c r="AY10" s="114">
        <v>2718.4466019417473</v>
      </c>
      <c r="AZ10" s="39">
        <f t="shared" ref="AZ10:AZ13" si="35">+ROUND(AY10,0)</f>
        <v>2718</v>
      </c>
      <c r="BA10" s="39">
        <f>+AZ10*$S10</f>
        <v>271800</v>
      </c>
      <c r="BB10" s="40" t="str">
        <f>+IF(OR(AZ10&gt;$R10,AZ10=0,BA10&gt;$T10),"RECHAZADO","ACEPTADA")</f>
        <v>ACEPTADA</v>
      </c>
      <c r="BC10" s="114">
        <v>2800</v>
      </c>
      <c r="BD10" s="39">
        <f t="shared" ref="BD10:BD13" si="36">+ROUND(BC10,0)</f>
        <v>2800</v>
      </c>
      <c r="BE10" s="39">
        <f>+BD10*$S10</f>
        <v>280000</v>
      </c>
      <c r="BF10" s="40" t="str">
        <f>+IF(OR(BD10&gt;$R10,BD10=0,BE10&gt;$T10),"RECHAZADO","ACEPTADA")</f>
        <v>ACEPTADA</v>
      </c>
      <c r="BG10" s="114">
        <v>2670</v>
      </c>
      <c r="BH10" s="39">
        <f t="shared" ref="BH10:BH13" si="37">+ROUND(BG10,0)</f>
        <v>2670</v>
      </c>
      <c r="BI10" s="39">
        <f>+BH10*$S10</f>
        <v>267000</v>
      </c>
      <c r="BJ10" s="40" t="str">
        <f>+IF(OR(BH10&gt;$R10,BH10=0,BI10&gt;$T10),"RECHAZADO","ACEPTADA")</f>
        <v>ACEPTADA</v>
      </c>
      <c r="BK10" s="114">
        <v>2700</v>
      </c>
      <c r="BL10" s="39">
        <f t="shared" ref="BL10:BL13" si="38">+ROUND(BK10,0)</f>
        <v>2700</v>
      </c>
      <c r="BM10" s="39">
        <f>+BL10*$S10</f>
        <v>270000</v>
      </c>
      <c r="BN10" s="40" t="str">
        <f>+IF(OR(BL10&gt;$R10,BL10=0,BM10&gt;$T10),"RECHAZADO","ACEPTADA")</f>
        <v>ACEPTADA</v>
      </c>
      <c r="BO10" s="114">
        <v>2716</v>
      </c>
      <c r="BP10" s="39">
        <f t="shared" ref="BP10:BP13" si="39">+ROUND(BO10,0)</f>
        <v>2716</v>
      </c>
      <c r="BQ10" s="39">
        <f>+BP10*$S10</f>
        <v>271600</v>
      </c>
      <c r="BR10" s="40" t="str">
        <f>+IF(OR(BP10&gt;$R10,BP10=0,BQ10&gt;$T10),"RECHAZADO","ACEPTADA")</f>
        <v>ACEPTADA</v>
      </c>
      <c r="BS10" s="114">
        <v>2761.5933333333328</v>
      </c>
      <c r="BT10" s="39">
        <f t="shared" ref="BT10:BT13" si="40">+ROUND(BS10,0)</f>
        <v>2762</v>
      </c>
      <c r="BU10" s="39">
        <f>+BT10*$S10</f>
        <v>276200</v>
      </c>
      <c r="BV10" s="40" t="str">
        <f>+IF(OR(BT10&gt;$R10,BT10=0,BU10&gt;$T10),"RECHAZADO","ACEPTADA")</f>
        <v>ACEPTADA</v>
      </c>
    </row>
    <row r="11" spans="1:74" s="104" customFormat="1" ht="45" customHeight="1">
      <c r="A11" s="115">
        <v>5</v>
      </c>
      <c r="B11" s="125" t="s">
        <v>124</v>
      </c>
      <c r="C11" s="126" t="s">
        <v>125</v>
      </c>
      <c r="D11" s="127" t="s">
        <v>117</v>
      </c>
      <c r="E11" s="118">
        <f>23000*1.19</f>
        <v>27370</v>
      </c>
      <c r="F11" s="119" t="s">
        <v>114</v>
      </c>
      <c r="G11" s="120">
        <f>15000*1.19</f>
        <v>17850</v>
      </c>
      <c r="H11" s="139" t="s">
        <v>42</v>
      </c>
      <c r="I11" s="140"/>
      <c r="J11" s="140"/>
      <c r="K11" s="141"/>
      <c r="L11" s="119"/>
      <c r="M11" s="121">
        <f>+COUNT(E11,G11,I11)</f>
        <v>2</v>
      </c>
      <c r="N11" s="122">
        <f>+MEDIAN(E11,G11)</f>
        <v>22610</v>
      </c>
      <c r="O11" s="122">
        <f>+STDEVA(I11,G11,E11)</f>
        <v>6731.6565568959322</v>
      </c>
      <c r="P11" s="123">
        <f>+O11/N11</f>
        <v>0.29772917102591473</v>
      </c>
      <c r="Q11" s="124">
        <f>+AVERAGE(E11,G11,I11)</f>
        <v>22610</v>
      </c>
      <c r="R11" s="124">
        <f>+_xlfn.CEILING.MATH(Q11,50,FALSE)</f>
        <v>22650</v>
      </c>
      <c r="S11" s="121">
        <v>100</v>
      </c>
      <c r="T11" s="124">
        <f>+R11*S11</f>
        <v>2265000</v>
      </c>
      <c r="U11" s="377"/>
      <c r="V11" s="102"/>
      <c r="W11" s="114">
        <v>22000</v>
      </c>
      <c r="X11" s="39">
        <f t="shared" si="28"/>
        <v>22000</v>
      </c>
      <c r="Y11" s="39">
        <f>+X11*$S11</f>
        <v>2200000</v>
      </c>
      <c r="Z11" s="40" t="str">
        <f>+IF(OR(X11&gt;$R11,X11=0,Y11&gt;$T11),"RECHAZADO","ACEPTADA")</f>
        <v>ACEPTADA</v>
      </c>
      <c r="AA11" s="114">
        <v>22650</v>
      </c>
      <c r="AB11" s="39">
        <f t="shared" si="29"/>
        <v>22650</v>
      </c>
      <c r="AC11" s="39">
        <f>+AB11*$S11</f>
        <v>2265000</v>
      </c>
      <c r="AD11" s="40" t="str">
        <f>+IF(OR(AB11&gt;$R11,AB11=0,AC11&gt;$T11),"RECHAZADO","ACEPTADA")</f>
        <v>ACEPTADA</v>
      </c>
      <c r="AE11" s="114">
        <v>20000</v>
      </c>
      <c r="AF11" s="39">
        <f t="shared" si="30"/>
        <v>20000</v>
      </c>
      <c r="AG11" s="39">
        <f>+AF11*$S11</f>
        <v>2000000</v>
      </c>
      <c r="AH11" s="40" t="str">
        <f>+IF(OR(AF11&gt;$R11,AF11=0,AG11&gt;$T11),"RECHAZADO","ACEPTADA")</f>
        <v>ACEPTADA</v>
      </c>
      <c r="AI11" s="114">
        <v>21528</v>
      </c>
      <c r="AJ11" s="39">
        <f t="shared" si="31"/>
        <v>21528</v>
      </c>
      <c r="AK11" s="39">
        <f>+AJ11*$S11</f>
        <v>2152800</v>
      </c>
      <c r="AL11" s="40" t="str">
        <f>+IF(OR(AJ11&gt;$R11,AJ11=0,AK11&gt;$T11),"RECHAZADO","ACEPTADA")</f>
        <v>ACEPTADA</v>
      </c>
      <c r="AM11" s="114">
        <v>22197</v>
      </c>
      <c r="AN11" s="39">
        <f t="shared" si="32"/>
        <v>22197</v>
      </c>
      <c r="AO11" s="39">
        <f>+AN11*$S11</f>
        <v>2219700</v>
      </c>
      <c r="AP11" s="40" t="str">
        <f>+IF(OR(AN11&gt;$R11,AN11=0,AO11&gt;$T11),"RECHAZADO","ACEPTADA")</f>
        <v>ACEPTADA</v>
      </c>
      <c r="AQ11" s="114">
        <v>21000</v>
      </c>
      <c r="AR11" s="39">
        <f t="shared" si="33"/>
        <v>21000</v>
      </c>
      <c r="AS11" s="39">
        <f>+AR11*$S11</f>
        <v>2100000</v>
      </c>
      <c r="AT11" s="40" t="str">
        <f>+IF(OR(AR11&gt;$R11,AR11=0,AS11&gt;$T11),"RECHAZADO","ACEPTADA")</f>
        <v>ACEPTADA</v>
      </c>
      <c r="AU11" s="114">
        <v>22650</v>
      </c>
      <c r="AV11" s="39">
        <f t="shared" si="34"/>
        <v>22650</v>
      </c>
      <c r="AW11" s="39">
        <f>+AV11*$S11</f>
        <v>2265000</v>
      </c>
      <c r="AX11" s="40" t="str">
        <f>+IF(OR(AV11&gt;$R11,AV11=0,AW11&gt;$T11),"RECHAZADO","ACEPTADA")</f>
        <v>ACEPTADA</v>
      </c>
      <c r="AY11" s="114">
        <v>21990.291262135921</v>
      </c>
      <c r="AZ11" s="39">
        <f t="shared" si="35"/>
        <v>21990</v>
      </c>
      <c r="BA11" s="39">
        <f>+AZ11*$S11</f>
        <v>2199000</v>
      </c>
      <c r="BB11" s="40" t="str">
        <f>+IF(OR(AZ11&gt;$R11,AZ11=0,BA11&gt;$T11),"RECHAZADO","ACEPTADA")</f>
        <v>ACEPTADA</v>
      </c>
      <c r="BC11" s="114">
        <v>22650</v>
      </c>
      <c r="BD11" s="39">
        <f t="shared" si="36"/>
        <v>22650</v>
      </c>
      <c r="BE11" s="39">
        <f>+BD11*$S11</f>
        <v>2265000</v>
      </c>
      <c r="BF11" s="40" t="str">
        <f>+IF(OR(BD11&gt;$R11,BD11=0,BE11&gt;$T11),"RECHAZADO","ACEPTADA")</f>
        <v>ACEPTADA</v>
      </c>
      <c r="BG11" s="114">
        <v>21615</v>
      </c>
      <c r="BH11" s="39">
        <f t="shared" si="37"/>
        <v>21615</v>
      </c>
      <c r="BI11" s="39">
        <f>+BH11*$S11</f>
        <v>2161500</v>
      </c>
      <c r="BJ11" s="40" t="str">
        <f>+IF(OR(BH11&gt;$R11,BH11=0,BI11&gt;$T11),"RECHAZADO","ACEPTADA")</f>
        <v>ACEPTADA</v>
      </c>
      <c r="BK11" s="114">
        <v>22000</v>
      </c>
      <c r="BL11" s="39">
        <f t="shared" si="38"/>
        <v>22000</v>
      </c>
      <c r="BM11" s="39">
        <f>+BL11*$S11</f>
        <v>2200000</v>
      </c>
      <c r="BN11" s="40" t="str">
        <f>+IF(OR(BL11&gt;$R11,BL11=0,BM11&gt;$T11),"RECHAZADO","ACEPTADA")</f>
        <v>ACEPTADA</v>
      </c>
      <c r="BO11" s="114">
        <v>21971</v>
      </c>
      <c r="BP11" s="39">
        <f t="shared" si="39"/>
        <v>21971</v>
      </c>
      <c r="BQ11" s="39">
        <f>+BP11*$S11</f>
        <v>2197100</v>
      </c>
      <c r="BR11" s="40" t="str">
        <f>+IF(OR(BP11&gt;$R11,BP11=0,BQ11&gt;$T11),"RECHAZADO","ACEPTADA")</f>
        <v>ACEPTADA</v>
      </c>
      <c r="BS11" s="114">
        <v>20610</v>
      </c>
      <c r="BT11" s="39">
        <f t="shared" si="40"/>
        <v>20610</v>
      </c>
      <c r="BU11" s="39">
        <f>+BT11*$S11</f>
        <v>2061000</v>
      </c>
      <c r="BV11" s="40" t="str">
        <f>+IF(OR(BT11&gt;$R11,BT11=0,BU11&gt;$T11),"RECHAZADO","ACEPTADA")</f>
        <v>ACEPTADA</v>
      </c>
    </row>
    <row r="12" spans="1:74" s="104" customFormat="1" ht="45" customHeight="1">
      <c r="A12" s="115">
        <v>6</v>
      </c>
      <c r="B12" s="142" t="s">
        <v>126</v>
      </c>
      <c r="C12" s="126" t="s">
        <v>127</v>
      </c>
      <c r="D12" s="127" t="s">
        <v>117</v>
      </c>
      <c r="E12" s="118">
        <f>4200*1.19</f>
        <v>4998</v>
      </c>
      <c r="F12" s="119" t="s">
        <v>114</v>
      </c>
      <c r="G12" s="120">
        <f>3500*1.19</f>
        <v>4165</v>
      </c>
      <c r="H12" s="139" t="s">
        <v>42</v>
      </c>
      <c r="I12" s="143">
        <v>4760</v>
      </c>
      <c r="J12" s="144" t="s">
        <v>128</v>
      </c>
      <c r="K12" s="141"/>
      <c r="L12" s="119"/>
      <c r="M12" s="121">
        <f t="shared" si="21"/>
        <v>3</v>
      </c>
      <c r="N12" s="122">
        <f t="shared" si="22"/>
        <v>4760</v>
      </c>
      <c r="O12" s="122">
        <f t="shared" si="23"/>
        <v>429.06060178021471</v>
      </c>
      <c r="P12" s="123">
        <f t="shared" si="24"/>
        <v>9.0138781886599725E-2</v>
      </c>
      <c r="Q12" s="124">
        <f t="shared" si="25"/>
        <v>4641</v>
      </c>
      <c r="R12" s="124">
        <f t="shared" si="26"/>
        <v>4650</v>
      </c>
      <c r="S12" s="121">
        <v>100</v>
      </c>
      <c r="T12" s="124">
        <f t="shared" si="27"/>
        <v>465000</v>
      </c>
      <c r="U12" s="377"/>
      <c r="V12" s="102"/>
      <c r="W12" s="114">
        <v>4600</v>
      </c>
      <c r="X12" s="39">
        <f t="shared" si="28"/>
        <v>4600</v>
      </c>
      <c r="Y12" s="39">
        <f>+X12*$S12</f>
        <v>460000</v>
      </c>
      <c r="Z12" s="40" t="str">
        <f>+IF(OR(X12&gt;$R12,X12=0,Y12&gt;$T12),"RECHAZADO","ACEPTADA")</f>
        <v>ACEPTADA</v>
      </c>
      <c r="AA12" s="114">
        <v>4650</v>
      </c>
      <c r="AB12" s="39">
        <f t="shared" si="29"/>
        <v>4650</v>
      </c>
      <c r="AC12" s="39">
        <f>+AB12*$S12</f>
        <v>465000</v>
      </c>
      <c r="AD12" s="40" t="str">
        <f>+IF(OR(AB12&gt;$R12,AB12=0,AC12&gt;$T12),"RECHAZADO","ACEPTADA")</f>
        <v>ACEPTADA</v>
      </c>
      <c r="AE12" s="114">
        <v>4000</v>
      </c>
      <c r="AF12" s="39">
        <f t="shared" si="30"/>
        <v>4000</v>
      </c>
      <c r="AG12" s="39">
        <f>+AF12*$S12</f>
        <v>400000</v>
      </c>
      <c r="AH12" s="40" t="str">
        <f>+IF(OR(AF12&gt;$R12,AF12=0,AG12&gt;$T12),"RECHAZADO","ACEPTADA")</f>
        <v>ACEPTADA</v>
      </c>
      <c r="AI12" s="114">
        <v>4420</v>
      </c>
      <c r="AJ12" s="39">
        <f t="shared" si="31"/>
        <v>4420</v>
      </c>
      <c r="AK12" s="39">
        <f>+AJ12*$S12</f>
        <v>442000</v>
      </c>
      <c r="AL12" s="40" t="str">
        <f>+IF(OR(AJ12&gt;$R12,AJ12=0,AK12&gt;$T12),"RECHAZADO","ACEPTADA")</f>
        <v>ACEPTADA</v>
      </c>
      <c r="AM12" s="114">
        <v>4650</v>
      </c>
      <c r="AN12" s="39">
        <f t="shared" si="32"/>
        <v>4650</v>
      </c>
      <c r="AO12" s="39">
        <f>+AN12*$S12</f>
        <v>465000</v>
      </c>
      <c r="AP12" s="40" t="str">
        <f>+IF(OR(AN12&gt;$R12,AN12=0,AO12&gt;$T12),"RECHAZADO","ACEPTADA")</f>
        <v>ACEPTADA</v>
      </c>
      <c r="AQ12" s="114">
        <v>4400</v>
      </c>
      <c r="AR12" s="39">
        <f t="shared" si="33"/>
        <v>4400</v>
      </c>
      <c r="AS12" s="39">
        <f>+AR12*$S12</f>
        <v>440000</v>
      </c>
      <c r="AT12" s="40" t="str">
        <f>+IF(OR(AR12&gt;$R12,AR12=0,AS12&gt;$T12),"RECHAZADO","ACEPTADA")</f>
        <v>ACEPTADA</v>
      </c>
      <c r="AU12" s="114">
        <v>4650</v>
      </c>
      <c r="AV12" s="39">
        <f t="shared" si="34"/>
        <v>4650</v>
      </c>
      <c r="AW12" s="39">
        <f>+AV12*$S12</f>
        <v>465000</v>
      </c>
      <c r="AX12" s="40" t="str">
        <f>+IF(OR(AV12&gt;$R12,AV12=0,AW12&gt;$T12),"RECHAZADO","ACEPTADA")</f>
        <v>ACEPTADA</v>
      </c>
      <c r="AY12" s="114">
        <v>4650</v>
      </c>
      <c r="AZ12" s="39">
        <f t="shared" si="35"/>
        <v>4650</v>
      </c>
      <c r="BA12" s="39">
        <f>+AZ12*$S12</f>
        <v>465000</v>
      </c>
      <c r="BB12" s="40" t="str">
        <f>+IF(OR(AZ12&gt;$R12,AZ12=0,BA12&gt;$T12),"RECHAZADO","ACEPTADA")</f>
        <v>ACEPTADA</v>
      </c>
      <c r="BC12" s="114">
        <v>4650</v>
      </c>
      <c r="BD12" s="39">
        <f t="shared" si="36"/>
        <v>4650</v>
      </c>
      <c r="BE12" s="39">
        <f>+BD12*$S12</f>
        <v>465000</v>
      </c>
      <c r="BF12" s="40" t="str">
        <f>+IF(OR(BD12&gt;$R12,BD12=0,BE12&gt;$T12),"RECHAZADO","ACEPTADA")</f>
        <v>ACEPTADA</v>
      </c>
      <c r="BG12" s="114">
        <v>4435</v>
      </c>
      <c r="BH12" s="39">
        <f t="shared" si="37"/>
        <v>4435</v>
      </c>
      <c r="BI12" s="39">
        <f>+BH12*$S12</f>
        <v>443500</v>
      </c>
      <c r="BJ12" s="40" t="str">
        <f>+IF(OR(BH12&gt;$R12,BH12=0,BI12&gt;$T12),"RECHAZADO","ACEPTADA")</f>
        <v>ACEPTADA</v>
      </c>
      <c r="BK12" s="114">
        <v>4500</v>
      </c>
      <c r="BL12" s="39">
        <f t="shared" si="38"/>
        <v>4500</v>
      </c>
      <c r="BM12" s="39">
        <f>+BL12*$S12</f>
        <v>450000</v>
      </c>
      <c r="BN12" s="40" t="str">
        <f>+IF(OR(BL12&gt;$R12,BL12=0,BM12&gt;$T12),"RECHAZADO","ACEPTADA")</f>
        <v>ACEPTADA</v>
      </c>
      <c r="BO12" s="114">
        <v>4511</v>
      </c>
      <c r="BP12" s="39">
        <f t="shared" si="39"/>
        <v>4511</v>
      </c>
      <c r="BQ12" s="39">
        <f>+BP12*$S12</f>
        <v>451100</v>
      </c>
      <c r="BR12" s="40" t="str">
        <f>+IF(OR(BP12&gt;$R12,BP12=0,BQ12&gt;$T12),"RECHAZADO","ACEPTADA")</f>
        <v>ACEPTADA</v>
      </c>
      <c r="BS12" s="114">
        <v>4641</v>
      </c>
      <c r="BT12" s="39">
        <f t="shared" si="40"/>
        <v>4641</v>
      </c>
      <c r="BU12" s="39">
        <f>+BT12*$S12</f>
        <v>464100</v>
      </c>
      <c r="BV12" s="40" t="str">
        <f>+IF(OR(BT12&gt;$R12,BT12=0,BU12&gt;$T12),"RECHAZADO","ACEPTADA")</f>
        <v>ACEPTADA</v>
      </c>
    </row>
    <row r="13" spans="1:74" s="104" customFormat="1" ht="45" customHeight="1">
      <c r="A13" s="145">
        <v>7</v>
      </c>
      <c r="B13" s="146" t="s">
        <v>129</v>
      </c>
      <c r="C13" s="147" t="s">
        <v>130</v>
      </c>
      <c r="D13" s="148" t="s">
        <v>117</v>
      </c>
      <c r="E13" s="118">
        <v>10000</v>
      </c>
      <c r="F13" s="149" t="s">
        <v>58</v>
      </c>
      <c r="G13" s="118">
        <v>12000</v>
      </c>
      <c r="H13" s="119" t="s">
        <v>131</v>
      </c>
      <c r="I13" s="150">
        <v>13000</v>
      </c>
      <c r="J13" s="151" t="s">
        <v>59</v>
      </c>
      <c r="K13" s="140"/>
      <c r="L13" s="140"/>
      <c r="M13" s="152">
        <f t="shared" si="21"/>
        <v>3</v>
      </c>
      <c r="N13" s="122">
        <f t="shared" si="22"/>
        <v>12000</v>
      </c>
      <c r="O13" s="122">
        <f t="shared" si="23"/>
        <v>1527.52523165195</v>
      </c>
      <c r="P13" s="123">
        <f t="shared" si="24"/>
        <v>0.12729376930432917</v>
      </c>
      <c r="Q13" s="124">
        <f t="shared" si="25"/>
        <v>11666.666666666666</v>
      </c>
      <c r="R13" s="124">
        <f t="shared" si="26"/>
        <v>11700</v>
      </c>
      <c r="S13" s="121">
        <v>100</v>
      </c>
      <c r="T13" s="124">
        <f t="shared" si="27"/>
        <v>1170000</v>
      </c>
      <c r="U13" s="377"/>
      <c r="V13" s="102"/>
      <c r="W13" s="114">
        <v>11500</v>
      </c>
      <c r="X13" s="39">
        <f t="shared" si="28"/>
        <v>11500</v>
      </c>
      <c r="Y13" s="39">
        <f>+X13*$S13</f>
        <v>1150000</v>
      </c>
      <c r="Z13" s="40" t="str">
        <f>+IF(OR(X13&gt;$R13,X13=0,Y13&gt;$T13),"RECHAZADO","ACEPTADA")</f>
        <v>ACEPTADA</v>
      </c>
      <c r="AA13" s="114">
        <v>11700</v>
      </c>
      <c r="AB13" s="39">
        <f t="shared" si="29"/>
        <v>11700</v>
      </c>
      <c r="AC13" s="39">
        <f>+AB13*$S13</f>
        <v>1170000</v>
      </c>
      <c r="AD13" s="40" t="str">
        <f>+IF(OR(AB13&gt;$R13,AB13=0,AC13&gt;$T13),"RECHAZADO","ACEPTADA")</f>
        <v>ACEPTADA</v>
      </c>
      <c r="AE13" s="114">
        <v>11000</v>
      </c>
      <c r="AF13" s="39">
        <f t="shared" si="30"/>
        <v>11000</v>
      </c>
      <c r="AG13" s="39">
        <f>+AF13*$S13</f>
        <v>1100000</v>
      </c>
      <c r="AH13" s="40" t="str">
        <f>+IF(OR(AF13&gt;$R13,AF13=0,AG13&gt;$T13),"RECHAZADO","ACEPTADA")</f>
        <v>ACEPTADA</v>
      </c>
      <c r="AI13" s="114">
        <v>11120</v>
      </c>
      <c r="AJ13" s="39">
        <f t="shared" si="31"/>
        <v>11120</v>
      </c>
      <c r="AK13" s="39">
        <f>+AJ13*$S13</f>
        <v>1112000</v>
      </c>
      <c r="AL13" s="40" t="str">
        <f>+IF(OR(AJ13&gt;$R13,AJ13=0,AK13&gt;$T13),"RECHAZADO","ACEPTADA")</f>
        <v>ACEPTADA</v>
      </c>
      <c r="AM13" s="114">
        <v>11115</v>
      </c>
      <c r="AN13" s="39">
        <f t="shared" si="32"/>
        <v>11115</v>
      </c>
      <c r="AO13" s="39">
        <f>+AN13*$S13</f>
        <v>1111500</v>
      </c>
      <c r="AP13" s="40" t="str">
        <f>+IF(OR(AN13&gt;$R13,AN13=0,AO13&gt;$T13),"RECHAZADO","ACEPTADA")</f>
        <v>ACEPTADA</v>
      </c>
      <c r="AQ13" s="114">
        <v>11200</v>
      </c>
      <c r="AR13" s="39">
        <f t="shared" si="33"/>
        <v>11200</v>
      </c>
      <c r="AS13" s="39">
        <f>+AR13*$S13</f>
        <v>1120000</v>
      </c>
      <c r="AT13" s="40" t="str">
        <f>+IF(OR(AR13&gt;$R13,AR13=0,AS13&gt;$T13),"RECHAZADO","ACEPTADA")</f>
        <v>ACEPTADA</v>
      </c>
      <c r="AU13" s="114">
        <v>11000</v>
      </c>
      <c r="AV13" s="39">
        <f t="shared" si="34"/>
        <v>11000</v>
      </c>
      <c r="AW13" s="39">
        <f>+AV13*$S13</f>
        <v>1100000</v>
      </c>
      <c r="AX13" s="40" t="str">
        <f>+IF(OR(AV13&gt;$R13,AV13=0,AW13&gt;$T13),"RECHAZADO","ACEPTADA")</f>
        <v>ACEPTADA</v>
      </c>
      <c r="AY13" s="114">
        <v>11359.223300970874</v>
      </c>
      <c r="AZ13" s="39">
        <f t="shared" si="35"/>
        <v>11359</v>
      </c>
      <c r="BA13" s="39">
        <f>+AZ13*$S13</f>
        <v>1135900</v>
      </c>
      <c r="BB13" s="40" t="str">
        <f>+IF(OR(AZ13&gt;$R13,AZ13=0,BA13&gt;$T13),"RECHAZADO","ACEPTADA")</f>
        <v>ACEPTADA</v>
      </c>
      <c r="BC13" s="114">
        <v>11700</v>
      </c>
      <c r="BD13" s="39">
        <f t="shared" si="36"/>
        <v>11700</v>
      </c>
      <c r="BE13" s="39">
        <f>+BD13*$S13</f>
        <v>1170000</v>
      </c>
      <c r="BF13" s="40" t="str">
        <f>+IF(OR(BD13&gt;$R13,BD13=0,BE13&gt;$T13),"RECHAZADO","ACEPTADA")</f>
        <v>ACEPTADA</v>
      </c>
      <c r="BG13" s="114">
        <v>11200</v>
      </c>
      <c r="BH13" s="39">
        <f t="shared" si="37"/>
        <v>11200</v>
      </c>
      <c r="BI13" s="39">
        <f>+BH13*$S13</f>
        <v>1120000</v>
      </c>
      <c r="BJ13" s="40" t="str">
        <f>+IF(OR(BH13&gt;$R13,BH13=0,BI13&gt;$T13),"RECHAZADO","ACEPTADA")</f>
        <v>ACEPTADA</v>
      </c>
      <c r="BK13" s="114">
        <v>11300</v>
      </c>
      <c r="BL13" s="39">
        <f t="shared" si="38"/>
        <v>11300</v>
      </c>
      <c r="BM13" s="39">
        <f>+BL13*$S13</f>
        <v>1130000</v>
      </c>
      <c r="BN13" s="40" t="str">
        <f>+IF(OR(BL13&gt;$R13,BL13=0,BM13&gt;$T13),"RECHAZADO","ACEPTADA")</f>
        <v>ACEPTADA</v>
      </c>
      <c r="BO13" s="114">
        <v>11349</v>
      </c>
      <c r="BP13" s="39">
        <f t="shared" si="39"/>
        <v>11349</v>
      </c>
      <c r="BQ13" s="39">
        <f>+BP13*$S13</f>
        <v>1134900</v>
      </c>
      <c r="BR13" s="40" t="str">
        <f>+IF(OR(BP13&gt;$R13,BP13=0,BQ13&gt;$T13),"RECHAZADO","ACEPTADA")</f>
        <v>ACEPTADA</v>
      </c>
      <c r="BS13" s="114">
        <v>11666.666666666666</v>
      </c>
      <c r="BT13" s="39">
        <f t="shared" si="40"/>
        <v>11667</v>
      </c>
      <c r="BU13" s="39">
        <f>+BT13*$S13</f>
        <v>1166700</v>
      </c>
      <c r="BV13" s="40" t="str">
        <f>+IF(OR(BT13&gt;$R13,BT13=0,BU13&gt;$T13),"RECHAZADO","ACEPTADA")</f>
        <v>ACEPTADA</v>
      </c>
    </row>
    <row r="14" spans="1:74" s="105" customFormat="1" ht="45" customHeight="1">
      <c r="A14" s="351" t="s">
        <v>132</v>
      </c>
      <c r="B14" s="352"/>
      <c r="C14" s="357"/>
      <c r="D14" s="352"/>
      <c r="E14" s="352"/>
      <c r="F14" s="352"/>
      <c r="G14" s="352"/>
      <c r="H14" s="352"/>
      <c r="I14" s="352"/>
      <c r="J14" s="352"/>
      <c r="K14" s="352"/>
      <c r="L14" s="352"/>
      <c r="M14" s="352"/>
      <c r="N14" s="352"/>
      <c r="O14" s="352"/>
      <c r="P14" s="352"/>
      <c r="Q14" s="352"/>
      <c r="R14" s="352"/>
      <c r="S14" s="352"/>
      <c r="T14" s="353"/>
      <c r="U14" s="377"/>
      <c r="V14" s="102"/>
      <c r="W14" s="385"/>
      <c r="X14" s="386"/>
      <c r="Y14" s="386"/>
      <c r="Z14" s="387"/>
      <c r="AA14" s="385"/>
      <c r="AB14" s="386"/>
      <c r="AC14" s="386"/>
      <c r="AD14" s="387"/>
      <c r="AE14" s="385"/>
      <c r="AF14" s="386"/>
      <c r="AG14" s="386"/>
      <c r="AH14" s="387"/>
      <c r="AI14" s="385"/>
      <c r="AJ14" s="386"/>
      <c r="AK14" s="386"/>
      <c r="AL14" s="387"/>
      <c r="AM14" s="385"/>
      <c r="AN14" s="386"/>
      <c r="AO14" s="386"/>
      <c r="AP14" s="387"/>
      <c r="AQ14" s="385"/>
      <c r="AR14" s="386"/>
      <c r="AS14" s="386"/>
      <c r="AT14" s="387"/>
      <c r="AU14" s="385"/>
      <c r="AV14" s="386"/>
      <c r="AW14" s="386"/>
      <c r="AX14" s="387"/>
      <c r="AY14" s="385"/>
      <c r="AZ14" s="386"/>
      <c r="BA14" s="386"/>
      <c r="BB14" s="387"/>
      <c r="BC14" s="385"/>
      <c r="BD14" s="386"/>
      <c r="BE14" s="386"/>
      <c r="BF14" s="387"/>
      <c r="BG14" s="385"/>
      <c r="BH14" s="386"/>
      <c r="BI14" s="386"/>
      <c r="BJ14" s="387"/>
      <c r="BK14" s="385"/>
      <c r="BL14" s="386"/>
      <c r="BM14" s="386"/>
      <c r="BN14" s="387"/>
      <c r="BO14" s="385"/>
      <c r="BP14" s="386"/>
      <c r="BQ14" s="386"/>
      <c r="BR14" s="387"/>
      <c r="BS14" s="385"/>
      <c r="BT14" s="386"/>
      <c r="BU14" s="386"/>
      <c r="BV14" s="387"/>
    </row>
    <row r="15" spans="1:74" s="421" customFormat="1" ht="45" customHeight="1">
      <c r="A15" s="406">
        <v>8</v>
      </c>
      <c r="B15" s="407" t="s">
        <v>133</v>
      </c>
      <c r="C15" s="408" t="s">
        <v>134</v>
      </c>
      <c r="D15" s="409" t="s">
        <v>117</v>
      </c>
      <c r="E15" s="410"/>
      <c r="F15" s="411"/>
      <c r="G15" s="410"/>
      <c r="H15" s="411"/>
      <c r="I15" s="412"/>
      <c r="J15" s="411"/>
      <c r="K15" s="411"/>
      <c r="L15" s="411"/>
      <c r="M15" s="413"/>
      <c r="N15" s="414"/>
      <c r="O15" s="414"/>
      <c r="P15" s="415"/>
      <c r="Q15" s="416">
        <v>4773000</v>
      </c>
      <c r="R15" s="416">
        <v>4773000</v>
      </c>
      <c r="S15" s="413">
        <v>5</v>
      </c>
      <c r="T15" s="416">
        <f>+R15*S15</f>
        <v>23865000</v>
      </c>
      <c r="U15" s="417"/>
      <c r="V15" s="418"/>
      <c r="W15" s="419">
        <v>4773000</v>
      </c>
      <c r="X15" s="420">
        <f t="shared" ref="X15:X16" si="41">+ROUND(W15,0)</f>
        <v>4773000</v>
      </c>
      <c r="Y15" s="420">
        <f t="shared" ref="Y15:Y16" si="42">+X15*$S15</f>
        <v>23865000</v>
      </c>
      <c r="Z15" s="405" t="b">
        <f>+EXACT($R15,X15)</f>
        <v>1</v>
      </c>
      <c r="AA15" s="419">
        <v>4773000</v>
      </c>
      <c r="AB15" s="420">
        <f t="shared" ref="AB15:AB16" si="43">+ROUND(AA15,0)</f>
        <v>4773000</v>
      </c>
      <c r="AC15" s="420">
        <f t="shared" ref="AC15:AC16" si="44">+AB15*$S15</f>
        <v>23865000</v>
      </c>
      <c r="AD15" s="405" t="b">
        <f>+EXACT($R15,AB15)</f>
        <v>1</v>
      </c>
      <c r="AE15" s="419">
        <v>4773000</v>
      </c>
      <c r="AF15" s="420">
        <f t="shared" ref="AF15:AF16" si="45">+ROUND(AE15,0)</f>
        <v>4773000</v>
      </c>
      <c r="AG15" s="420">
        <f t="shared" ref="AG15:AG16" si="46">+AF15*$S15</f>
        <v>23865000</v>
      </c>
      <c r="AH15" s="405" t="b">
        <f>+EXACT($R15,AF15)</f>
        <v>1</v>
      </c>
      <c r="AI15" s="419">
        <v>4773000</v>
      </c>
      <c r="AJ15" s="420">
        <f t="shared" ref="AJ15:AJ16" si="47">+ROUND(AI15,0)</f>
        <v>4773000</v>
      </c>
      <c r="AK15" s="420">
        <f t="shared" ref="AK15:AK16" si="48">+AJ15*$S15</f>
        <v>23865000</v>
      </c>
      <c r="AL15" s="405" t="b">
        <f>+EXACT($R15,AJ15)</f>
        <v>1</v>
      </c>
      <c r="AM15" s="419">
        <v>4773000</v>
      </c>
      <c r="AN15" s="420">
        <f t="shared" ref="AN15:AN16" si="49">+ROUND(AM15,0)</f>
        <v>4773000</v>
      </c>
      <c r="AO15" s="420">
        <f t="shared" ref="AO15:AO16" si="50">+AN15*$S15</f>
        <v>23865000</v>
      </c>
      <c r="AP15" s="405" t="b">
        <f>+EXACT($R15,AN15)</f>
        <v>1</v>
      </c>
      <c r="AQ15" s="419">
        <v>4773000</v>
      </c>
      <c r="AR15" s="420">
        <f t="shared" ref="AR15:AR16" si="51">+ROUND(AQ15,0)</f>
        <v>4773000</v>
      </c>
      <c r="AS15" s="420">
        <f t="shared" ref="AS15:AS16" si="52">+AR15*$S15</f>
        <v>23865000</v>
      </c>
      <c r="AT15" s="405" t="b">
        <f>+EXACT($R15,AR15)</f>
        <v>1</v>
      </c>
      <c r="AU15" s="419">
        <v>4500000</v>
      </c>
      <c r="AV15" s="420">
        <f t="shared" ref="AV15:AV16" si="53">+ROUND(AU15,0)</f>
        <v>4500000</v>
      </c>
      <c r="AW15" s="420">
        <f t="shared" ref="AW15:AW16" si="54">+AV15*$S15</f>
        <v>22500000</v>
      </c>
      <c r="AX15" s="405" t="b">
        <f>+EXACT($R15,AV15)</f>
        <v>0</v>
      </c>
      <c r="AY15" s="419">
        <v>4773000</v>
      </c>
      <c r="AZ15" s="420">
        <f t="shared" ref="AZ15:AZ16" si="55">+ROUND(AY15,0)</f>
        <v>4773000</v>
      </c>
      <c r="BA15" s="420">
        <f t="shared" ref="BA15:BA16" si="56">+AZ15*$S15</f>
        <v>23865000</v>
      </c>
      <c r="BB15" s="405" t="b">
        <f>+EXACT($R15,AZ15)</f>
        <v>1</v>
      </c>
      <c r="BC15" s="419">
        <v>4773000</v>
      </c>
      <c r="BD15" s="420">
        <f t="shared" ref="BD15:BD16" si="57">+ROUND(BC15,0)</f>
        <v>4773000</v>
      </c>
      <c r="BE15" s="420">
        <f t="shared" ref="BE15:BE16" si="58">+BD15*$S15</f>
        <v>23865000</v>
      </c>
      <c r="BF15" s="405" t="b">
        <f>+EXACT($R15,BD15)</f>
        <v>1</v>
      </c>
      <c r="BG15" s="419">
        <v>4773000</v>
      </c>
      <c r="BH15" s="420">
        <f t="shared" ref="BH15:BH16" si="59">+ROUND(BG15,0)</f>
        <v>4773000</v>
      </c>
      <c r="BI15" s="420">
        <f t="shared" ref="BI15:BI16" si="60">+BH15*$S15</f>
        <v>23865000</v>
      </c>
      <c r="BJ15" s="405" t="b">
        <f>+EXACT($R15,BH15)</f>
        <v>1</v>
      </c>
      <c r="BK15" s="419">
        <v>4773000</v>
      </c>
      <c r="BL15" s="420">
        <f t="shared" ref="BL15:BL16" si="61">+ROUND(BK15,0)</f>
        <v>4773000</v>
      </c>
      <c r="BM15" s="420">
        <f t="shared" ref="BM15:BM16" si="62">+BL15*$S15</f>
        <v>23865000</v>
      </c>
      <c r="BN15" s="405" t="b">
        <f>+EXACT($R15,BL15)</f>
        <v>1</v>
      </c>
      <c r="BO15" s="419">
        <v>4773000</v>
      </c>
      <c r="BP15" s="420">
        <f t="shared" ref="BP15:BP16" si="63">+ROUND(BO15,0)</f>
        <v>4773000</v>
      </c>
      <c r="BQ15" s="420">
        <f t="shared" ref="BQ15:BQ16" si="64">+BP15*$S15</f>
        <v>23865000</v>
      </c>
      <c r="BR15" s="405" t="b">
        <f>+EXACT($R15,BP15)</f>
        <v>1</v>
      </c>
      <c r="BS15" s="419">
        <v>4773000</v>
      </c>
      <c r="BT15" s="420">
        <f t="shared" ref="BT15:BT16" si="65">+ROUND(BS15,0)</f>
        <v>4773000</v>
      </c>
      <c r="BU15" s="420">
        <f t="shared" ref="BU15:BU16" si="66">+BT15*$S15</f>
        <v>23865000</v>
      </c>
      <c r="BV15" s="405" t="b">
        <f>+EXACT($R15,BT15)</f>
        <v>1</v>
      </c>
    </row>
    <row r="16" spans="1:74" s="421" customFormat="1" ht="45" customHeight="1">
      <c r="A16" s="422">
        <v>9</v>
      </c>
      <c r="B16" s="423" t="s">
        <v>135</v>
      </c>
      <c r="C16" s="424" t="s">
        <v>136</v>
      </c>
      <c r="D16" s="425" t="s">
        <v>117</v>
      </c>
      <c r="E16" s="426"/>
      <c r="F16" s="427"/>
      <c r="G16" s="426"/>
      <c r="H16" s="427"/>
      <c r="I16" s="428"/>
      <c r="J16" s="427"/>
      <c r="K16" s="427"/>
      <c r="L16" s="427"/>
      <c r="M16" s="429"/>
      <c r="N16" s="430"/>
      <c r="O16" s="430"/>
      <c r="P16" s="431"/>
      <c r="Q16" s="432">
        <v>4773000</v>
      </c>
      <c r="R16" s="432">
        <v>4773000</v>
      </c>
      <c r="S16" s="429">
        <v>5</v>
      </c>
      <c r="T16" s="432">
        <f>+R16*S16</f>
        <v>23865000</v>
      </c>
      <c r="U16" s="417"/>
      <c r="V16" s="433"/>
      <c r="W16" s="419">
        <v>4773000</v>
      </c>
      <c r="X16" s="420">
        <f t="shared" si="41"/>
        <v>4773000</v>
      </c>
      <c r="Y16" s="420">
        <f t="shared" si="42"/>
        <v>23865000</v>
      </c>
      <c r="Z16" s="405" t="b">
        <f>+EXACT($R16,X16)</f>
        <v>1</v>
      </c>
      <c r="AA16" s="419">
        <v>4773000</v>
      </c>
      <c r="AB16" s="420">
        <f t="shared" si="43"/>
        <v>4773000</v>
      </c>
      <c r="AC16" s="420">
        <f t="shared" si="44"/>
        <v>23865000</v>
      </c>
      <c r="AD16" s="405" t="b">
        <f>+EXACT($R16,AB16)</f>
        <v>1</v>
      </c>
      <c r="AE16" s="419">
        <v>4773000</v>
      </c>
      <c r="AF16" s="420">
        <f t="shared" si="45"/>
        <v>4773000</v>
      </c>
      <c r="AG16" s="420">
        <f t="shared" si="46"/>
        <v>23865000</v>
      </c>
      <c r="AH16" s="405" t="b">
        <f>+EXACT($R16,AF16)</f>
        <v>1</v>
      </c>
      <c r="AI16" s="419">
        <v>4773000</v>
      </c>
      <c r="AJ16" s="420">
        <f t="shared" si="47"/>
        <v>4773000</v>
      </c>
      <c r="AK16" s="420">
        <f t="shared" si="48"/>
        <v>23865000</v>
      </c>
      <c r="AL16" s="405" t="b">
        <f>+EXACT($R16,AJ16)</f>
        <v>1</v>
      </c>
      <c r="AM16" s="419">
        <v>4773000</v>
      </c>
      <c r="AN16" s="420">
        <f t="shared" si="49"/>
        <v>4773000</v>
      </c>
      <c r="AO16" s="420">
        <f t="shared" si="50"/>
        <v>23865000</v>
      </c>
      <c r="AP16" s="405" t="b">
        <f>+EXACT($R16,AN16)</f>
        <v>1</v>
      </c>
      <c r="AQ16" s="419">
        <v>4773000</v>
      </c>
      <c r="AR16" s="420">
        <f t="shared" si="51"/>
        <v>4773000</v>
      </c>
      <c r="AS16" s="420">
        <f t="shared" si="52"/>
        <v>23865000</v>
      </c>
      <c r="AT16" s="405" t="b">
        <f>+EXACT($R16,AR16)</f>
        <v>1</v>
      </c>
      <c r="AU16" s="419">
        <v>4300000</v>
      </c>
      <c r="AV16" s="420">
        <f t="shared" si="53"/>
        <v>4300000</v>
      </c>
      <c r="AW16" s="420">
        <f t="shared" si="54"/>
        <v>21500000</v>
      </c>
      <c r="AX16" s="405" t="b">
        <f>+EXACT($R16,AV16)</f>
        <v>0</v>
      </c>
      <c r="AY16" s="419">
        <v>4773000</v>
      </c>
      <c r="AZ16" s="420">
        <f t="shared" si="55"/>
        <v>4773000</v>
      </c>
      <c r="BA16" s="420">
        <f t="shared" si="56"/>
        <v>23865000</v>
      </c>
      <c r="BB16" s="405" t="b">
        <f>+EXACT($R16,AZ16)</f>
        <v>1</v>
      </c>
      <c r="BC16" s="419">
        <v>4773000</v>
      </c>
      <c r="BD16" s="420">
        <f t="shared" si="57"/>
        <v>4773000</v>
      </c>
      <c r="BE16" s="420">
        <f t="shared" si="58"/>
        <v>23865000</v>
      </c>
      <c r="BF16" s="405" t="b">
        <f>+EXACT($R16,BD16)</f>
        <v>1</v>
      </c>
      <c r="BG16" s="419">
        <v>4773000</v>
      </c>
      <c r="BH16" s="420">
        <f t="shared" si="59"/>
        <v>4773000</v>
      </c>
      <c r="BI16" s="420">
        <f t="shared" si="60"/>
        <v>23865000</v>
      </c>
      <c r="BJ16" s="405" t="b">
        <f>+EXACT($R16,BH16)</f>
        <v>1</v>
      </c>
      <c r="BK16" s="419">
        <v>4773000</v>
      </c>
      <c r="BL16" s="420">
        <f t="shared" si="61"/>
        <v>4773000</v>
      </c>
      <c r="BM16" s="420">
        <f t="shared" si="62"/>
        <v>23865000</v>
      </c>
      <c r="BN16" s="405" t="b">
        <f>+EXACT($R16,BL16)</f>
        <v>1</v>
      </c>
      <c r="BO16" s="419">
        <v>4773000</v>
      </c>
      <c r="BP16" s="420">
        <f t="shared" si="63"/>
        <v>4773000</v>
      </c>
      <c r="BQ16" s="420">
        <f t="shared" si="64"/>
        <v>23865000</v>
      </c>
      <c r="BR16" s="405" t="b">
        <f>+EXACT($R16,BP16)</f>
        <v>1</v>
      </c>
      <c r="BS16" s="419">
        <v>4773000</v>
      </c>
      <c r="BT16" s="420">
        <f t="shared" si="65"/>
        <v>4773000</v>
      </c>
      <c r="BU16" s="420">
        <f t="shared" si="66"/>
        <v>23865000</v>
      </c>
      <c r="BV16" s="405" t="b">
        <f>+EXACT($R16,BT16)</f>
        <v>1</v>
      </c>
    </row>
    <row r="17" spans="1:74" s="105" customFormat="1" ht="45" customHeight="1">
      <c r="A17" s="358" t="s">
        <v>37</v>
      </c>
      <c r="B17" s="359"/>
      <c r="C17" s="359"/>
      <c r="D17" s="359"/>
      <c r="E17" s="359"/>
      <c r="F17" s="359"/>
      <c r="G17" s="359"/>
      <c r="H17" s="359"/>
      <c r="I17" s="359"/>
      <c r="J17" s="359"/>
      <c r="K17" s="359"/>
      <c r="L17" s="359"/>
      <c r="M17" s="359"/>
      <c r="N17" s="359"/>
      <c r="O17" s="359"/>
      <c r="P17" s="359"/>
      <c r="Q17" s="359"/>
      <c r="R17" s="359"/>
      <c r="S17" s="359"/>
      <c r="T17" s="360"/>
      <c r="U17" s="377"/>
      <c r="V17" s="102"/>
      <c r="W17" s="113"/>
      <c r="X17" s="103"/>
      <c r="Y17" s="103"/>
      <c r="Z17" s="40"/>
      <c r="AA17" s="113"/>
      <c r="AB17" s="103"/>
      <c r="AC17" s="103"/>
      <c r="AD17" s="40"/>
      <c r="AE17" s="113"/>
      <c r="AF17" s="103"/>
      <c r="AG17" s="103"/>
      <c r="AH17" s="40"/>
      <c r="AI17" s="113"/>
      <c r="AJ17" s="103"/>
      <c r="AK17" s="103"/>
      <c r="AL17" s="40"/>
      <c r="AM17" s="113"/>
      <c r="AN17" s="103"/>
      <c r="AO17" s="103"/>
      <c r="AP17" s="40"/>
      <c r="AQ17" s="113"/>
      <c r="AR17" s="103"/>
      <c r="AS17" s="103"/>
      <c r="AT17" s="40"/>
      <c r="AU17" s="113"/>
      <c r="AV17" s="103"/>
      <c r="AW17" s="103"/>
      <c r="AX17" s="40"/>
      <c r="AY17" s="113"/>
      <c r="AZ17" s="103"/>
      <c r="BA17" s="103"/>
      <c r="BB17" s="40"/>
      <c r="BC17" s="113"/>
      <c r="BD17" s="103"/>
      <c r="BE17" s="103"/>
      <c r="BF17" s="40"/>
      <c r="BG17" s="113"/>
      <c r="BH17" s="103"/>
      <c r="BI17" s="103"/>
      <c r="BJ17" s="40"/>
      <c r="BK17" s="113"/>
      <c r="BL17" s="103"/>
      <c r="BM17" s="103"/>
      <c r="BN17" s="40"/>
      <c r="BO17" s="113"/>
      <c r="BP17" s="103"/>
      <c r="BQ17" s="103"/>
      <c r="BR17" s="40"/>
      <c r="BS17" s="113"/>
      <c r="BT17" s="103"/>
      <c r="BU17" s="103"/>
      <c r="BV17" s="40"/>
    </row>
    <row r="18" spans="1:74" s="58" customFormat="1" ht="45" customHeight="1">
      <c r="A18" s="164">
        <v>10</v>
      </c>
      <c r="B18" s="165" t="s">
        <v>137</v>
      </c>
      <c r="C18" s="166" t="s">
        <v>138</v>
      </c>
      <c r="D18" s="167" t="s">
        <v>117</v>
      </c>
      <c r="E18" s="168">
        <v>1360000</v>
      </c>
      <c r="F18" s="167" t="s">
        <v>139</v>
      </c>
      <c r="G18" s="168">
        <v>1670000</v>
      </c>
      <c r="H18" s="167" t="s">
        <v>53</v>
      </c>
      <c r="I18" s="169"/>
      <c r="J18" s="170"/>
      <c r="K18" s="170"/>
      <c r="L18" s="170"/>
      <c r="M18" s="171">
        <f t="shared" ref="M18:M26" si="67">+COUNT(E18,G18,I18)</f>
        <v>2</v>
      </c>
      <c r="N18" s="172">
        <f t="shared" ref="N18:N26" si="68">+MEDIAN(E18,G18,I18)</f>
        <v>1515000</v>
      </c>
      <c r="O18" s="172">
        <f t="shared" ref="O18:O26" si="69">+STDEVA(I18,G18,E18)</f>
        <v>219203.10216782973</v>
      </c>
      <c r="P18" s="173">
        <f t="shared" ref="P18:P26" si="70">+O18/N18</f>
        <v>0.14468851628239585</v>
      </c>
      <c r="Q18" s="174">
        <f t="shared" ref="Q18:Q26" si="71">+AVERAGE(E18,G18,I18)</f>
        <v>1515000</v>
      </c>
      <c r="R18" s="174">
        <f t="shared" si="18"/>
        <v>1515000</v>
      </c>
      <c r="S18" s="171">
        <v>1</v>
      </c>
      <c r="T18" s="174">
        <f t="shared" si="19"/>
        <v>1515000</v>
      </c>
      <c r="U18" s="378"/>
      <c r="V18" s="93"/>
      <c r="W18" s="114">
        <v>1500000</v>
      </c>
      <c r="X18" s="39">
        <f t="shared" ref="X18" si="72">+ROUND(W18,0)</f>
        <v>1500000</v>
      </c>
      <c r="Y18" s="39">
        <f>+X18*$S18</f>
        <v>1500000</v>
      </c>
      <c r="Z18" s="40" t="str">
        <f>+IF(OR(X18&gt;$R18,X18=0,Y18&gt;$T18),"RECHAZADO","ACEPTADA")</f>
        <v>ACEPTADA</v>
      </c>
      <c r="AA18" s="114">
        <v>1515000</v>
      </c>
      <c r="AB18" s="39">
        <f t="shared" ref="AB18" si="73">+ROUND(AA18,0)</f>
        <v>1515000</v>
      </c>
      <c r="AC18" s="39">
        <f>+AB18*$S18</f>
        <v>1515000</v>
      </c>
      <c r="AD18" s="40" t="str">
        <f>+IF(OR(AB18&gt;$R18,AB18=0,AC18&gt;$T18),"RECHAZADO","ACEPTADA")</f>
        <v>ACEPTADA</v>
      </c>
      <c r="AE18" s="114">
        <v>1515000</v>
      </c>
      <c r="AF18" s="39">
        <f t="shared" ref="AF18" si="74">+ROUND(AE18,0)</f>
        <v>1515000</v>
      </c>
      <c r="AG18" s="39">
        <f>+AF18*$S18</f>
        <v>1515000</v>
      </c>
      <c r="AH18" s="40" t="str">
        <f>+IF(OR(AF18&gt;$R18,AF18=0,AG18&gt;$T18),"RECHAZADO","ACEPTADA")</f>
        <v>ACEPTADA</v>
      </c>
      <c r="AI18" s="114">
        <v>1439927</v>
      </c>
      <c r="AJ18" s="39">
        <f t="shared" ref="AJ18" si="75">+ROUND(AI18,0)</f>
        <v>1439927</v>
      </c>
      <c r="AK18" s="39">
        <f>+AJ18*$S18</f>
        <v>1439927</v>
      </c>
      <c r="AL18" s="40" t="str">
        <f>+IF(OR(AJ18&gt;$R18,AJ18=0,AK18&gt;$T18),"RECHAZADO","ACEPTADA")</f>
        <v>ACEPTADA</v>
      </c>
      <c r="AM18" s="114">
        <v>1484700</v>
      </c>
      <c r="AN18" s="39">
        <f t="shared" ref="AN18" si="76">+ROUND(AM18,0)</f>
        <v>1484700</v>
      </c>
      <c r="AO18" s="39">
        <f>+AN18*$S18</f>
        <v>1484700</v>
      </c>
      <c r="AP18" s="40" t="str">
        <f>+IF(OR(AN18&gt;$R18,AN18=0,AO18&gt;$T18),"RECHAZADO","ACEPTADA")</f>
        <v>ACEPTADA</v>
      </c>
      <c r="AQ18" s="114">
        <v>1460000</v>
      </c>
      <c r="AR18" s="39">
        <f t="shared" ref="AR18" si="77">+ROUND(AQ18,0)</f>
        <v>1460000</v>
      </c>
      <c r="AS18" s="39">
        <f>+AR18*$S18</f>
        <v>1460000</v>
      </c>
      <c r="AT18" s="40" t="str">
        <f>+IF(OR(AR18&gt;$R18,AR18=0,AS18&gt;$T18),"RECHAZADO","ACEPTADA")</f>
        <v>ACEPTADA</v>
      </c>
      <c r="AU18" s="114">
        <v>1000000</v>
      </c>
      <c r="AV18" s="39">
        <f t="shared" ref="AV18" si="78">+ROUND(AU18,0)</f>
        <v>1000000</v>
      </c>
      <c r="AW18" s="39">
        <f>+AV18*$S18</f>
        <v>1000000</v>
      </c>
      <c r="AX18" s="40" t="str">
        <f>+IF(OR(AV18&gt;$R18,AV18=0,AW18&gt;$T18),"RECHAZADO","ACEPTADA")</f>
        <v>ACEPTADA</v>
      </c>
      <c r="AY18" s="114">
        <v>1470873.7864077669</v>
      </c>
      <c r="AZ18" s="39">
        <f t="shared" ref="AZ18" si="79">+ROUND(AY18,0)</f>
        <v>1470874</v>
      </c>
      <c r="BA18" s="39">
        <f>+AZ18*$S18</f>
        <v>1470874</v>
      </c>
      <c r="BB18" s="40" t="str">
        <f>+IF(OR(AZ18&gt;$R18,AZ18=0,BA18&gt;$T18),"RECHAZADO","ACEPTADA")</f>
        <v>ACEPTADA</v>
      </c>
      <c r="BC18" s="114">
        <v>1515000</v>
      </c>
      <c r="BD18" s="39">
        <f t="shared" ref="BD18" si="80">+ROUND(BC18,0)</f>
        <v>1515000</v>
      </c>
      <c r="BE18" s="39">
        <f>+BD18*$S18</f>
        <v>1515000</v>
      </c>
      <c r="BF18" s="40" t="str">
        <f>+IF(OR(BD18&gt;$R18,BD18=0,BE18&gt;$T18),"RECHAZADO","ACEPTADA")</f>
        <v>ACEPTADA</v>
      </c>
      <c r="BG18" s="114">
        <v>1447000</v>
      </c>
      <c r="BH18" s="39">
        <f t="shared" ref="BH18" si="81">+ROUND(BG18,0)</f>
        <v>1447000</v>
      </c>
      <c r="BI18" s="39">
        <f>+BH18*$S18</f>
        <v>1447000</v>
      </c>
      <c r="BJ18" s="40" t="str">
        <f>+IF(OR(BH18&gt;$R18,BH18=0,BI18&gt;$T18),"RECHAZADO","ACEPTADA")</f>
        <v>ACEPTADA</v>
      </c>
      <c r="BK18" s="114"/>
      <c r="BL18" s="39">
        <f t="shared" ref="BL18" si="82">+ROUND(BK18,0)</f>
        <v>0</v>
      </c>
      <c r="BM18" s="39">
        <f>+BL18*$S18</f>
        <v>0</v>
      </c>
      <c r="BN18" s="40" t="str">
        <f>+IF(OR(BL18&gt;$R18,BL18=0,BM18&gt;$T18),"RECHAZADO","ACEPTADA")</f>
        <v>RECHAZADO</v>
      </c>
      <c r="BO18" s="114">
        <v>1469550</v>
      </c>
      <c r="BP18" s="39">
        <f t="shared" ref="BP18" si="83">+ROUND(BO18,0)</f>
        <v>1469550</v>
      </c>
      <c r="BQ18" s="39">
        <f>+BP18*$S18</f>
        <v>1469550</v>
      </c>
      <c r="BR18" s="40" t="str">
        <f>+IF(OR(BP18&gt;$R18,BP18=0,BQ18&gt;$T18),"RECHAZADO","ACEPTADA")</f>
        <v>ACEPTADA</v>
      </c>
      <c r="BS18" s="114">
        <v>1414000</v>
      </c>
      <c r="BT18" s="39">
        <f t="shared" ref="BT18" si="84">+ROUND(BS18,0)</f>
        <v>1414000</v>
      </c>
      <c r="BU18" s="39">
        <f>+BT18*$S18</f>
        <v>1414000</v>
      </c>
      <c r="BV18" s="40" t="str">
        <f>+IF(OR(BT18&gt;$R18,BT18=0,BU18&gt;$T18),"RECHAZADO","ACEPTADA")</f>
        <v>ACEPTADA</v>
      </c>
    </row>
    <row r="19" spans="1:74" ht="45" customHeight="1">
      <c r="A19" s="358" t="s">
        <v>140</v>
      </c>
      <c r="B19" s="359"/>
      <c r="C19" s="359"/>
      <c r="D19" s="359"/>
      <c r="E19" s="359"/>
      <c r="F19" s="359"/>
      <c r="G19" s="359"/>
      <c r="H19" s="359"/>
      <c r="I19" s="359"/>
      <c r="J19" s="359"/>
      <c r="K19" s="359"/>
      <c r="L19" s="359"/>
      <c r="M19" s="359"/>
      <c r="N19" s="359"/>
      <c r="O19" s="359"/>
      <c r="P19" s="359"/>
      <c r="Q19" s="359"/>
      <c r="R19" s="359"/>
      <c r="S19" s="359"/>
      <c r="T19" s="360"/>
      <c r="U19" s="379"/>
      <c r="V19" s="93"/>
      <c r="W19" s="385"/>
      <c r="X19" s="386"/>
      <c r="Y19" s="386"/>
      <c r="Z19" s="387"/>
      <c r="AA19" s="385"/>
      <c r="AB19" s="386"/>
      <c r="AC19" s="386"/>
      <c r="AD19" s="387"/>
      <c r="AE19" s="385"/>
      <c r="AF19" s="386"/>
      <c r="AG19" s="386"/>
      <c r="AH19" s="387"/>
      <c r="AI19" s="385"/>
      <c r="AJ19" s="386"/>
      <c r="AK19" s="386"/>
      <c r="AL19" s="387"/>
      <c r="AM19" s="385"/>
      <c r="AN19" s="386"/>
      <c r="AO19" s="386"/>
      <c r="AP19" s="387"/>
      <c r="AQ19" s="385"/>
      <c r="AR19" s="386"/>
      <c r="AS19" s="386"/>
      <c r="AT19" s="387"/>
      <c r="AU19" s="385"/>
      <c r="AV19" s="386"/>
      <c r="AW19" s="386"/>
      <c r="AX19" s="387"/>
      <c r="AY19" s="385"/>
      <c r="AZ19" s="386"/>
      <c r="BA19" s="386"/>
      <c r="BB19" s="387"/>
      <c r="BC19" s="385"/>
      <c r="BD19" s="386"/>
      <c r="BE19" s="386"/>
      <c r="BF19" s="387"/>
      <c r="BG19" s="385"/>
      <c r="BH19" s="386"/>
      <c r="BI19" s="386"/>
      <c r="BJ19" s="387"/>
      <c r="BK19" s="385"/>
      <c r="BL19" s="386"/>
      <c r="BM19" s="386"/>
      <c r="BN19" s="387"/>
      <c r="BO19" s="385"/>
      <c r="BP19" s="386"/>
      <c r="BQ19" s="386"/>
      <c r="BR19" s="387"/>
      <c r="BS19" s="385"/>
      <c r="BT19" s="386"/>
      <c r="BU19" s="386"/>
      <c r="BV19" s="387"/>
    </row>
    <row r="20" spans="1:74" ht="45" customHeight="1">
      <c r="A20" s="175">
        <v>11</v>
      </c>
      <c r="B20" s="176" t="s">
        <v>141</v>
      </c>
      <c r="C20" s="177" t="s">
        <v>142</v>
      </c>
      <c r="D20" s="178" t="s">
        <v>117</v>
      </c>
      <c r="E20" s="179">
        <f>130000*1.19</f>
        <v>154700</v>
      </c>
      <c r="F20" s="150" t="s">
        <v>39</v>
      </c>
      <c r="G20" s="179">
        <f>130000*1.19</f>
        <v>154700</v>
      </c>
      <c r="H20" s="150" t="s">
        <v>114</v>
      </c>
      <c r="I20" s="180">
        <f>140000*1.19</f>
        <v>166600</v>
      </c>
      <c r="J20" s="150" t="s">
        <v>42</v>
      </c>
      <c r="K20" s="170"/>
      <c r="L20" s="170"/>
      <c r="M20" s="181">
        <f t="shared" si="67"/>
        <v>3</v>
      </c>
      <c r="N20" s="182">
        <f t="shared" si="68"/>
        <v>154700</v>
      </c>
      <c r="O20" s="182">
        <f t="shared" si="69"/>
        <v>6870.4682033565468</v>
      </c>
      <c r="P20" s="183">
        <f t="shared" si="70"/>
        <v>4.441155916843275E-2</v>
      </c>
      <c r="Q20" s="184">
        <f t="shared" si="71"/>
        <v>158666.66666666666</v>
      </c>
      <c r="R20" s="184">
        <f t="shared" si="18"/>
        <v>158700</v>
      </c>
      <c r="S20" s="181">
        <v>1</v>
      </c>
      <c r="T20" s="184">
        <f t="shared" si="19"/>
        <v>158700</v>
      </c>
      <c r="U20" s="377"/>
      <c r="V20" s="93"/>
      <c r="W20" s="114">
        <v>158000</v>
      </c>
      <c r="X20" s="39">
        <f t="shared" ref="X20:X26" si="85">+ROUND(W20,0)</f>
        <v>158000</v>
      </c>
      <c r="Y20" s="39">
        <f>+X20*$S20</f>
        <v>158000</v>
      </c>
      <c r="Z20" s="40" t="str">
        <f>+IF(OR(X20&gt;$R20,X20=0,Y20&gt;$T20),"RECHAZADO","ACEPTADA")</f>
        <v>ACEPTADA</v>
      </c>
      <c r="AA20" s="114">
        <v>158700</v>
      </c>
      <c r="AB20" s="39">
        <f t="shared" ref="AB20:AB26" si="86">+ROUND(AA20,0)</f>
        <v>158700</v>
      </c>
      <c r="AC20" s="39">
        <f>+AB20*$S20</f>
        <v>158700</v>
      </c>
      <c r="AD20" s="40" t="str">
        <f>+IF(OR(AB20&gt;$R20,AB20=0,AC20&gt;$T20),"RECHAZADO","ACEPTADA")</f>
        <v>ACEPTADA</v>
      </c>
      <c r="AE20" s="114">
        <v>158666.66666666666</v>
      </c>
      <c r="AF20" s="39">
        <f t="shared" ref="AF20:AF26" si="87">+ROUND(AE20,0)</f>
        <v>158667</v>
      </c>
      <c r="AG20" s="39">
        <f>+AF20*$S20</f>
        <v>158667</v>
      </c>
      <c r="AH20" s="40" t="str">
        <f>+IF(OR(AF20&gt;$R20,AF20=0,AG20&gt;$T20),"RECHAZADO","ACEPTADA")</f>
        <v>ACEPTADA</v>
      </c>
      <c r="AI20" s="114">
        <v>150836</v>
      </c>
      <c r="AJ20" s="39">
        <f t="shared" ref="AJ20:AJ26" si="88">+ROUND(AI20,0)</f>
        <v>150836</v>
      </c>
      <c r="AK20" s="39">
        <f>+AJ20*$S20</f>
        <v>150836</v>
      </c>
      <c r="AL20" s="40" t="str">
        <f>+IF(OR(AJ20&gt;$R20,AJ20=0,AK20&gt;$T20),"RECHAZADO","ACEPTADA")</f>
        <v>ACEPTADA</v>
      </c>
      <c r="AM20" s="114">
        <v>158700</v>
      </c>
      <c r="AN20" s="39">
        <f t="shared" ref="AN20:AN26" si="89">+ROUND(AM20,0)</f>
        <v>158700</v>
      </c>
      <c r="AO20" s="39">
        <f>+AN20*$S20</f>
        <v>158700</v>
      </c>
      <c r="AP20" s="40" t="str">
        <f>+IF(OR(AN20&gt;$R20,AN20=0,AO20&gt;$T20),"RECHAZADO","ACEPTADA")</f>
        <v>ACEPTADA</v>
      </c>
      <c r="AQ20" s="114">
        <v>153000</v>
      </c>
      <c r="AR20" s="39">
        <f t="shared" ref="AR20:AR26" si="90">+ROUND(AQ20,0)</f>
        <v>153000</v>
      </c>
      <c r="AS20" s="39">
        <f>+AR20*$S20</f>
        <v>153000</v>
      </c>
      <c r="AT20" s="40" t="str">
        <f>+IF(OR(AR20&gt;$R20,AR20=0,AS20&gt;$T20),"RECHAZADO","ACEPTADA")</f>
        <v>ACEPTADA</v>
      </c>
      <c r="AU20" s="114">
        <v>158700</v>
      </c>
      <c r="AV20" s="39">
        <f t="shared" ref="AV20:AV26" si="91">+ROUND(AU20,0)</f>
        <v>158700</v>
      </c>
      <c r="AW20" s="39">
        <f>+AV20*$S20</f>
        <v>158700</v>
      </c>
      <c r="AX20" s="40" t="str">
        <f>+IF(OR(AV20&gt;$R20,AV20=0,AW20&gt;$T20),"RECHAZADO","ACEPTADA")</f>
        <v>ACEPTADA</v>
      </c>
      <c r="AY20" s="114">
        <v>154077.6699029126</v>
      </c>
      <c r="AZ20" s="39">
        <f t="shared" ref="AZ20:AZ26" si="92">+ROUND(AY20,0)</f>
        <v>154078</v>
      </c>
      <c r="BA20" s="39">
        <f>+AZ20*$S20</f>
        <v>154078</v>
      </c>
      <c r="BB20" s="40" t="str">
        <f>+IF(OR(AZ20&gt;$R20,AZ20=0,BA20&gt;$T20),"RECHAZADO","ACEPTADA")</f>
        <v>ACEPTADA</v>
      </c>
      <c r="BC20" s="114">
        <v>158700</v>
      </c>
      <c r="BD20" s="39">
        <f t="shared" ref="BD20:BD26" si="93">+ROUND(BC20,0)</f>
        <v>158700</v>
      </c>
      <c r="BE20" s="39">
        <f>+BD20*$S20</f>
        <v>158700</v>
      </c>
      <c r="BF20" s="40" t="str">
        <f>+IF(OR(BD20&gt;$R20,BD20=0,BE20&gt;$T20),"RECHAZADO","ACEPTADA")</f>
        <v>ACEPTADA</v>
      </c>
      <c r="BG20" s="114">
        <v>152500</v>
      </c>
      <c r="BH20" s="39">
        <f t="shared" ref="BH20:BH26" si="94">+ROUND(BG20,0)</f>
        <v>152500</v>
      </c>
      <c r="BI20" s="39">
        <f>+BH20*$S20</f>
        <v>152500</v>
      </c>
      <c r="BJ20" s="40" t="str">
        <f>+IF(OR(BH20&gt;$R20,BH20=0,BI20&gt;$T20),"RECHAZADO","ACEPTADA")</f>
        <v>ACEPTADA</v>
      </c>
      <c r="BK20" s="114">
        <v>153000</v>
      </c>
      <c r="BL20" s="39">
        <f t="shared" ref="BL20:BL26" si="95">+ROUND(BK20,0)</f>
        <v>153000</v>
      </c>
      <c r="BM20" s="39">
        <f>+BL20*$S20</f>
        <v>153000</v>
      </c>
      <c r="BN20" s="40" t="str">
        <f>+IF(OR(BL20&gt;$R20,BL20=0,BM20&gt;$T20),"RECHAZADO","ACEPTADA")</f>
        <v>ACEPTADA</v>
      </c>
      <c r="BO20" s="114">
        <v>153939</v>
      </c>
      <c r="BP20" s="39">
        <f t="shared" ref="BP20:BP26" si="96">+ROUND(BO20,0)</f>
        <v>153939</v>
      </c>
      <c r="BQ20" s="39">
        <f>+BP20*$S20</f>
        <v>153939</v>
      </c>
      <c r="BR20" s="40" t="str">
        <f>+IF(OR(BP20&gt;$R20,BP20=0,BQ20&gt;$T20),"RECHAZADO","ACEPTADA")</f>
        <v>ACEPTADA</v>
      </c>
      <c r="BS20" s="114">
        <v>154500</v>
      </c>
      <c r="BT20" s="39">
        <f t="shared" ref="BT20:BT26" si="97">+ROUND(BS20,0)</f>
        <v>154500</v>
      </c>
      <c r="BU20" s="39">
        <f>+BT20*$S20</f>
        <v>154500</v>
      </c>
      <c r="BV20" s="40" t="str">
        <f>+IF(OR(BT20&gt;$R20,BT20=0,BU20&gt;$T20),"RECHAZADO","ACEPTADA")</f>
        <v>ACEPTADA</v>
      </c>
    </row>
    <row r="21" spans="1:74" ht="45" customHeight="1">
      <c r="A21" s="145">
        <v>12</v>
      </c>
      <c r="B21" s="155" t="s">
        <v>129</v>
      </c>
      <c r="C21" s="185" t="s">
        <v>130</v>
      </c>
      <c r="D21" s="148" t="s">
        <v>117</v>
      </c>
      <c r="E21" s="118">
        <v>10000</v>
      </c>
      <c r="F21" s="149" t="s">
        <v>58</v>
      </c>
      <c r="G21" s="118">
        <v>12000</v>
      </c>
      <c r="H21" s="119" t="s">
        <v>131</v>
      </c>
      <c r="I21" s="119">
        <v>13000</v>
      </c>
      <c r="J21" s="139" t="s">
        <v>59</v>
      </c>
      <c r="K21" s="140"/>
      <c r="L21" s="140"/>
      <c r="M21" s="152">
        <f t="shared" si="67"/>
        <v>3</v>
      </c>
      <c r="N21" s="122">
        <f t="shared" si="68"/>
        <v>12000</v>
      </c>
      <c r="O21" s="122">
        <f t="shared" si="69"/>
        <v>1527.52523165195</v>
      </c>
      <c r="P21" s="123">
        <f t="shared" si="70"/>
        <v>0.12729376930432917</v>
      </c>
      <c r="Q21" s="124">
        <f t="shared" si="71"/>
        <v>11666.666666666666</v>
      </c>
      <c r="R21" s="124">
        <f t="shared" si="18"/>
        <v>11700</v>
      </c>
      <c r="S21" s="121">
        <v>840</v>
      </c>
      <c r="T21" s="124">
        <f t="shared" si="19"/>
        <v>9828000</v>
      </c>
      <c r="U21" s="377"/>
      <c r="V21" s="93"/>
      <c r="W21" s="114">
        <v>11500</v>
      </c>
      <c r="X21" s="39">
        <f t="shared" si="85"/>
        <v>11500</v>
      </c>
      <c r="Y21" s="39">
        <f>+X21*$S21</f>
        <v>9660000</v>
      </c>
      <c r="Z21" s="40" t="str">
        <f>+IF(OR(X21&gt;$R21,X21=0,Y21&gt;$T21),"RECHAZADO","ACEPTADA")</f>
        <v>ACEPTADA</v>
      </c>
      <c r="AA21" s="114">
        <v>11700</v>
      </c>
      <c r="AB21" s="39">
        <f t="shared" si="86"/>
        <v>11700</v>
      </c>
      <c r="AC21" s="39">
        <f>+AB21*$S21</f>
        <v>9828000</v>
      </c>
      <c r="AD21" s="40" t="str">
        <f>+IF(OR(AB21&gt;$R21,AB21=0,AC21&gt;$T21),"RECHAZADO","ACEPTADA")</f>
        <v>ACEPTADA</v>
      </c>
      <c r="AE21" s="114">
        <v>11000</v>
      </c>
      <c r="AF21" s="39">
        <f t="shared" si="87"/>
        <v>11000</v>
      </c>
      <c r="AG21" s="39">
        <f>+AF21*$S21</f>
        <v>9240000</v>
      </c>
      <c r="AH21" s="40" t="str">
        <f>+IF(OR(AF21&gt;$R21,AF21=0,AG21&gt;$T21),"RECHAZADO","ACEPTADA")</f>
        <v>ACEPTADA</v>
      </c>
      <c r="AI21" s="114">
        <v>11120</v>
      </c>
      <c r="AJ21" s="39">
        <f t="shared" si="88"/>
        <v>11120</v>
      </c>
      <c r="AK21" s="39">
        <f>+AJ21*$S21</f>
        <v>9340800</v>
      </c>
      <c r="AL21" s="40" t="str">
        <f>+IF(OR(AJ21&gt;$R21,AJ21=0,AK21&gt;$T21),"RECHAZADO","ACEPTADA")</f>
        <v>ACEPTADA</v>
      </c>
      <c r="AM21" s="114">
        <v>10530</v>
      </c>
      <c r="AN21" s="39">
        <f t="shared" si="89"/>
        <v>10530</v>
      </c>
      <c r="AO21" s="39">
        <f>+AN21*$S21</f>
        <v>8845200</v>
      </c>
      <c r="AP21" s="40" t="str">
        <f>+IF(OR(AN21&gt;$R21,AN21=0,AO21&gt;$T21),"RECHAZADO","ACEPTADA")</f>
        <v>ACEPTADA</v>
      </c>
      <c r="AQ21" s="114">
        <v>11400</v>
      </c>
      <c r="AR21" s="39">
        <f t="shared" si="90"/>
        <v>11400</v>
      </c>
      <c r="AS21" s="39">
        <f>+AR21*$S21</f>
        <v>9576000</v>
      </c>
      <c r="AT21" s="40" t="str">
        <f>+IF(OR(AR21&gt;$R21,AR21=0,AS21&gt;$T21),"RECHAZADO","ACEPTADA")</f>
        <v>ACEPTADA</v>
      </c>
      <c r="AU21" s="114">
        <v>11000</v>
      </c>
      <c r="AV21" s="39">
        <f t="shared" si="91"/>
        <v>11000</v>
      </c>
      <c r="AW21" s="39">
        <f>+AV21*$S21</f>
        <v>9240000</v>
      </c>
      <c r="AX21" s="40" t="str">
        <f>+IF(OR(AV21&gt;$R21,AV21=0,AW21&gt;$T21),"RECHAZADO","ACEPTADA")</f>
        <v>ACEPTADA</v>
      </c>
      <c r="AY21" s="114">
        <v>11359.223300970874</v>
      </c>
      <c r="AZ21" s="39">
        <f t="shared" si="92"/>
        <v>11359</v>
      </c>
      <c r="BA21" s="39">
        <f>+AZ21*$S21</f>
        <v>9541560</v>
      </c>
      <c r="BB21" s="40" t="str">
        <f>+IF(OR(AZ21&gt;$R21,AZ21=0,BA21&gt;$T21),"RECHAZADO","ACEPTADA")</f>
        <v>ACEPTADA</v>
      </c>
      <c r="BC21" s="114">
        <v>11700</v>
      </c>
      <c r="BD21" s="39">
        <f t="shared" si="93"/>
        <v>11700</v>
      </c>
      <c r="BE21" s="39">
        <f>+BD21*$S21</f>
        <v>9828000</v>
      </c>
      <c r="BF21" s="40" t="str">
        <f>+IF(OR(BD21&gt;$R21,BD21=0,BE21&gt;$T21),"RECHAZADO","ACEPTADA")</f>
        <v>ACEPTADA</v>
      </c>
      <c r="BG21" s="114">
        <v>11165</v>
      </c>
      <c r="BH21" s="39">
        <f t="shared" si="94"/>
        <v>11165</v>
      </c>
      <c r="BI21" s="39">
        <f>+BH21*$S21</f>
        <v>9378600</v>
      </c>
      <c r="BJ21" s="40" t="str">
        <f>+IF(OR(BH21&gt;$R21,BH21=0,BI21&gt;$T21),"RECHAZADO","ACEPTADA")</f>
        <v>ACEPTADA</v>
      </c>
      <c r="BK21" s="114">
        <v>11300</v>
      </c>
      <c r="BL21" s="39">
        <f t="shared" si="95"/>
        <v>11300</v>
      </c>
      <c r="BM21" s="39">
        <f>+BL21*$S21</f>
        <v>9492000</v>
      </c>
      <c r="BN21" s="40" t="str">
        <f>+IF(OR(BL21&gt;$R21,BL21=0,BM21&gt;$T21),"RECHAZADO","ACEPTADA")</f>
        <v>ACEPTADA</v>
      </c>
      <c r="BO21" s="114">
        <v>11349</v>
      </c>
      <c r="BP21" s="39">
        <f t="shared" si="96"/>
        <v>11349</v>
      </c>
      <c r="BQ21" s="39">
        <f>+BP21*$S21</f>
        <v>9533160</v>
      </c>
      <c r="BR21" s="40" t="str">
        <f>+IF(OR(BP21&gt;$R21,BP21=0,BQ21&gt;$T21),"RECHAZADO","ACEPTADA")</f>
        <v>ACEPTADA</v>
      </c>
      <c r="BS21" s="114">
        <v>12000</v>
      </c>
      <c r="BT21" s="39">
        <f t="shared" si="97"/>
        <v>12000</v>
      </c>
      <c r="BU21" s="39">
        <f>+BT21*$S21</f>
        <v>10080000</v>
      </c>
      <c r="BV21" s="40" t="str">
        <f>+IF(OR(BT21&gt;$R21,BT21=0,BU21&gt;$T21),"RECHAZADO","ACEPTADA")</f>
        <v>RECHAZADO</v>
      </c>
    </row>
    <row r="22" spans="1:74" ht="45" customHeight="1">
      <c r="A22" s="115">
        <v>13</v>
      </c>
      <c r="B22" s="186" t="s">
        <v>143</v>
      </c>
      <c r="C22" s="187" t="s">
        <v>144</v>
      </c>
      <c r="D22" s="188" t="s">
        <v>117</v>
      </c>
      <c r="E22" s="128">
        <f>6500*1.19</f>
        <v>7735</v>
      </c>
      <c r="F22" s="129" t="s">
        <v>39</v>
      </c>
      <c r="G22" s="128">
        <f>3000*1.19</f>
        <v>3570</v>
      </c>
      <c r="H22" s="129" t="s">
        <v>114</v>
      </c>
      <c r="I22" s="138">
        <f>5000*1.19</f>
        <v>5950</v>
      </c>
      <c r="J22" s="129" t="s">
        <v>42</v>
      </c>
      <c r="K22" s="170"/>
      <c r="L22" s="170"/>
      <c r="M22" s="121">
        <f t="shared" si="67"/>
        <v>3</v>
      </c>
      <c r="N22" s="122">
        <f t="shared" si="68"/>
        <v>5950</v>
      </c>
      <c r="O22" s="122">
        <f t="shared" si="69"/>
        <v>2089.5713276491269</v>
      </c>
      <c r="P22" s="189">
        <f t="shared" si="70"/>
        <v>0.35118845842842472</v>
      </c>
      <c r="Q22" s="124">
        <f t="shared" si="71"/>
        <v>5751.666666666667</v>
      </c>
      <c r="R22" s="124">
        <f t="shared" si="18"/>
        <v>5800</v>
      </c>
      <c r="S22" s="121">
        <v>140</v>
      </c>
      <c r="T22" s="124">
        <f t="shared" si="19"/>
        <v>812000</v>
      </c>
      <c r="U22" s="377"/>
      <c r="V22" s="93"/>
      <c r="W22" s="114">
        <v>5500</v>
      </c>
      <c r="X22" s="39">
        <f t="shared" si="85"/>
        <v>5500</v>
      </c>
      <c r="Y22" s="39">
        <f>+X22*$S22</f>
        <v>770000</v>
      </c>
      <c r="Z22" s="40" t="str">
        <f>+IF(OR(X22&gt;$R22,X22=0,Y22&gt;$T22),"RECHAZADO","ACEPTADA")</f>
        <v>ACEPTADA</v>
      </c>
      <c r="AA22" s="114">
        <v>5800</v>
      </c>
      <c r="AB22" s="39">
        <f t="shared" si="86"/>
        <v>5800</v>
      </c>
      <c r="AC22" s="39">
        <f>+AB22*$S22</f>
        <v>812000</v>
      </c>
      <c r="AD22" s="40" t="str">
        <f>+IF(OR(AB22&gt;$R22,AB22=0,AC22&gt;$T22),"RECHAZADO","ACEPTADA")</f>
        <v>ACEPTADA</v>
      </c>
      <c r="AE22" s="114">
        <v>5000</v>
      </c>
      <c r="AF22" s="39">
        <f t="shared" si="87"/>
        <v>5000</v>
      </c>
      <c r="AG22" s="39">
        <f>+AF22*$S22</f>
        <v>700000</v>
      </c>
      <c r="AH22" s="40" t="str">
        <f>+IF(OR(AF22&gt;$R22,AF22=0,AG22&gt;$T22),"RECHAZADO","ACEPTADA")</f>
        <v>ACEPTADA</v>
      </c>
      <c r="AI22" s="114">
        <v>5513</v>
      </c>
      <c r="AJ22" s="39">
        <f t="shared" si="88"/>
        <v>5513</v>
      </c>
      <c r="AK22" s="39">
        <f>+AJ22*$S22</f>
        <v>771820</v>
      </c>
      <c r="AL22" s="40" t="str">
        <f>+IF(OR(AJ22&gt;$R22,AJ22=0,AK22&gt;$T22),"RECHAZADO","ACEPTADA")</f>
        <v>ACEPTADA</v>
      </c>
      <c r="AM22" s="114">
        <v>5800</v>
      </c>
      <c r="AN22" s="39">
        <f t="shared" si="89"/>
        <v>5800</v>
      </c>
      <c r="AO22" s="39">
        <f>+AN22*$S22</f>
        <v>812000</v>
      </c>
      <c r="AP22" s="40" t="str">
        <f>+IF(OR(AN22&gt;$R22,AN22=0,AO22&gt;$T22),"RECHAZADO","ACEPTADA")</f>
        <v>ACEPTADA</v>
      </c>
      <c r="AQ22" s="114">
        <v>5500</v>
      </c>
      <c r="AR22" s="39">
        <f t="shared" si="90"/>
        <v>5500</v>
      </c>
      <c r="AS22" s="39">
        <f>+AR22*$S22</f>
        <v>770000</v>
      </c>
      <c r="AT22" s="40" t="str">
        <f>+IF(OR(AR22&gt;$R22,AR22=0,AS22&gt;$T22),"RECHAZADO","ACEPTADA")</f>
        <v>ACEPTADA</v>
      </c>
      <c r="AU22" s="114">
        <v>5800</v>
      </c>
      <c r="AV22" s="39">
        <f t="shared" si="91"/>
        <v>5800</v>
      </c>
      <c r="AW22" s="39">
        <f>+AV22*$S22</f>
        <v>812000</v>
      </c>
      <c r="AX22" s="40" t="str">
        <f>+IF(OR(AV22&gt;$R22,AV22=0,AW22&gt;$T22),"RECHAZADO","ACEPTADA")</f>
        <v>ACEPTADA</v>
      </c>
      <c r="AY22" s="114">
        <v>5631.0679611650485</v>
      </c>
      <c r="AZ22" s="39">
        <f t="shared" si="92"/>
        <v>5631</v>
      </c>
      <c r="BA22" s="39">
        <f>+AZ22*$S22</f>
        <v>788340</v>
      </c>
      <c r="BB22" s="40" t="str">
        <f>+IF(OR(AZ22&gt;$R22,AZ22=0,BA22&gt;$T22),"RECHAZADO","ACEPTADA")</f>
        <v>ACEPTADA</v>
      </c>
      <c r="BC22" s="114">
        <v>5800</v>
      </c>
      <c r="BD22" s="39">
        <f t="shared" si="93"/>
        <v>5800</v>
      </c>
      <c r="BE22" s="39">
        <f>+BD22*$S22</f>
        <v>812000</v>
      </c>
      <c r="BF22" s="40" t="str">
        <f>+IF(OR(BD22&gt;$R22,BD22=0,BE22&gt;$T22),"RECHAZADO","ACEPTADA")</f>
        <v>ACEPTADA</v>
      </c>
      <c r="BG22" s="114">
        <v>5534</v>
      </c>
      <c r="BH22" s="39">
        <f t="shared" si="94"/>
        <v>5534</v>
      </c>
      <c r="BI22" s="39">
        <f>+BH22*$S22</f>
        <v>774760</v>
      </c>
      <c r="BJ22" s="40" t="str">
        <f>+IF(OR(BH22&gt;$R22,BH22=0,BI22&gt;$T22),"RECHAZADO","ACEPTADA")</f>
        <v>ACEPTADA</v>
      </c>
      <c r="BK22" s="114">
        <v>5500</v>
      </c>
      <c r="BL22" s="39">
        <f t="shared" si="95"/>
        <v>5500</v>
      </c>
      <c r="BM22" s="39">
        <f>+BL22*$S22</f>
        <v>770000</v>
      </c>
      <c r="BN22" s="40" t="str">
        <f>+IF(OR(BL22&gt;$R22,BL22=0,BM22&gt;$T22),"RECHAZADO","ACEPTADA")</f>
        <v>ACEPTADA</v>
      </c>
      <c r="BO22" s="114">
        <v>5626</v>
      </c>
      <c r="BP22" s="39">
        <f t="shared" si="96"/>
        <v>5626</v>
      </c>
      <c r="BQ22" s="39">
        <f>+BP22*$S22</f>
        <v>787640</v>
      </c>
      <c r="BR22" s="40" t="str">
        <f>+IF(OR(BP22&gt;$R22,BP22=0,BQ22&gt;$T22),"RECHAZADO","ACEPTADA")</f>
        <v>ACEPTADA</v>
      </c>
      <c r="BS22" s="114">
        <v>5950</v>
      </c>
      <c r="BT22" s="39">
        <f t="shared" si="97"/>
        <v>5950</v>
      </c>
      <c r="BU22" s="39">
        <f>+BT22*$S22</f>
        <v>833000</v>
      </c>
      <c r="BV22" s="40" t="str">
        <f>+IF(OR(BT22&gt;$R22,BT22=0,BU22&gt;$T22),"RECHAZADO","ACEPTADA")</f>
        <v>RECHAZADO</v>
      </c>
    </row>
    <row r="23" spans="1:74" s="104" customFormat="1" ht="45" customHeight="1">
      <c r="A23" s="190">
        <v>14</v>
      </c>
      <c r="B23" s="191" t="s">
        <v>145</v>
      </c>
      <c r="C23" s="192" t="s">
        <v>146</v>
      </c>
      <c r="D23" s="148" t="s">
        <v>117</v>
      </c>
      <c r="E23" s="193">
        <f>22000*1.19</f>
        <v>26180</v>
      </c>
      <c r="F23" s="194" t="s">
        <v>39</v>
      </c>
      <c r="G23" s="193">
        <f>18000*1.19</f>
        <v>21420</v>
      </c>
      <c r="H23" s="194" t="s">
        <v>114</v>
      </c>
      <c r="I23" s="195">
        <f>28000*1.19</f>
        <v>33320</v>
      </c>
      <c r="J23" s="194" t="s">
        <v>42</v>
      </c>
      <c r="K23" s="194"/>
      <c r="L23" s="194"/>
      <c r="M23" s="152">
        <f t="shared" si="67"/>
        <v>3</v>
      </c>
      <c r="N23" s="122">
        <f t="shared" si="68"/>
        <v>26180</v>
      </c>
      <c r="O23" s="122">
        <f t="shared" si="69"/>
        <v>5989.5353186481216</v>
      </c>
      <c r="P23" s="123">
        <f t="shared" si="70"/>
        <v>0.22878286167487094</v>
      </c>
      <c r="Q23" s="124">
        <f t="shared" si="71"/>
        <v>26973.333333333332</v>
      </c>
      <c r="R23" s="124">
        <f t="shared" si="18"/>
        <v>27000</v>
      </c>
      <c r="S23" s="121">
        <v>140</v>
      </c>
      <c r="T23" s="124">
        <f t="shared" si="19"/>
        <v>3780000</v>
      </c>
      <c r="U23" s="377"/>
      <c r="V23" s="102"/>
      <c r="W23" s="114">
        <v>26000</v>
      </c>
      <c r="X23" s="39">
        <f t="shared" si="85"/>
        <v>26000</v>
      </c>
      <c r="Y23" s="39">
        <f>+X23*$S23</f>
        <v>3640000</v>
      </c>
      <c r="Z23" s="40" t="str">
        <f>+IF(OR(X23&gt;$R23,X23=0,Y23&gt;$T23),"RECHAZADO","ACEPTADA")</f>
        <v>ACEPTADA</v>
      </c>
      <c r="AA23" s="114">
        <v>27000</v>
      </c>
      <c r="AB23" s="39">
        <f t="shared" si="86"/>
        <v>27000</v>
      </c>
      <c r="AC23" s="39">
        <f>+AB23*$S23</f>
        <v>3780000</v>
      </c>
      <c r="AD23" s="40" t="str">
        <f>+IF(OR(AB23&gt;$R23,AB23=0,AC23&gt;$T23),"RECHAZADO","ACEPTADA")</f>
        <v>ACEPTADA</v>
      </c>
      <c r="AE23" s="114">
        <v>25000</v>
      </c>
      <c r="AF23" s="39">
        <f t="shared" si="87"/>
        <v>25000</v>
      </c>
      <c r="AG23" s="39">
        <f>+AF23*$S23</f>
        <v>3500000</v>
      </c>
      <c r="AH23" s="40" t="str">
        <f>+IF(OR(AF23&gt;$R23,AF23=0,AG23&gt;$T23),"RECHAZADO","ACEPTADA")</f>
        <v>ACEPTADA</v>
      </c>
      <c r="AI23" s="114">
        <v>25662</v>
      </c>
      <c r="AJ23" s="39">
        <f t="shared" si="88"/>
        <v>25662</v>
      </c>
      <c r="AK23" s="39">
        <f>+AJ23*$S23</f>
        <v>3592680</v>
      </c>
      <c r="AL23" s="40" t="str">
        <f>+IF(OR(AJ23&gt;$R23,AJ23=0,AK23&gt;$T23),"RECHAZADO","ACEPTADA")</f>
        <v>ACEPTADA</v>
      </c>
      <c r="AM23" s="114">
        <v>25650</v>
      </c>
      <c r="AN23" s="39">
        <f t="shared" si="89"/>
        <v>25650</v>
      </c>
      <c r="AO23" s="39">
        <f>+AN23*$S23</f>
        <v>3591000</v>
      </c>
      <c r="AP23" s="40" t="str">
        <f>+IF(OR(AN23&gt;$R23,AN23=0,AO23&gt;$T23),"RECHAZADO","ACEPTADA")</f>
        <v>ACEPTADA</v>
      </c>
      <c r="AQ23" s="114">
        <v>26000</v>
      </c>
      <c r="AR23" s="39">
        <f t="shared" si="90"/>
        <v>26000</v>
      </c>
      <c r="AS23" s="39">
        <f>+AR23*$S23</f>
        <v>3640000</v>
      </c>
      <c r="AT23" s="40" t="str">
        <f>+IF(OR(AR23&gt;$R23,AR23=0,AS23&gt;$T23),"RECHAZADO","ACEPTADA")</f>
        <v>ACEPTADA</v>
      </c>
      <c r="AU23" s="114">
        <v>27000</v>
      </c>
      <c r="AV23" s="39">
        <f t="shared" si="91"/>
        <v>27000</v>
      </c>
      <c r="AW23" s="39">
        <f>+AV23*$S23</f>
        <v>3780000</v>
      </c>
      <c r="AX23" s="40" t="str">
        <f>+IF(OR(AV23&gt;$R23,AV23=0,AW23&gt;$T23),"RECHAZADO","ACEPTADA")</f>
        <v>ACEPTADA</v>
      </c>
      <c r="AY23" s="114">
        <v>26213.592233009709</v>
      </c>
      <c r="AZ23" s="39">
        <f t="shared" si="92"/>
        <v>26214</v>
      </c>
      <c r="BA23" s="39">
        <f>+AZ23*$S23</f>
        <v>3669960</v>
      </c>
      <c r="BB23" s="40" t="str">
        <f>+IF(OR(AZ23&gt;$R23,AZ23=0,BA23&gt;$T23),"RECHAZADO","ACEPTADA")</f>
        <v>ACEPTADA</v>
      </c>
      <c r="BC23" s="114">
        <v>27000</v>
      </c>
      <c r="BD23" s="39">
        <f t="shared" si="93"/>
        <v>27000</v>
      </c>
      <c r="BE23" s="39">
        <f>+BD23*$S23</f>
        <v>3780000</v>
      </c>
      <c r="BF23" s="40" t="str">
        <f>+IF(OR(BD23&gt;$R23,BD23=0,BE23&gt;$T23),"RECHAZADO","ACEPTADA")</f>
        <v>ACEPTADA</v>
      </c>
      <c r="BG23" s="114">
        <v>25766</v>
      </c>
      <c r="BH23" s="39">
        <f t="shared" si="94"/>
        <v>25766</v>
      </c>
      <c r="BI23" s="39">
        <f>+BH23*$S23</f>
        <v>3607240</v>
      </c>
      <c r="BJ23" s="40" t="str">
        <f>+IF(OR(BH23&gt;$R23,BH23=0,BI23&gt;$T23),"RECHAZADO","ACEPTADA")</f>
        <v>ACEPTADA</v>
      </c>
      <c r="BK23" s="114">
        <v>25500</v>
      </c>
      <c r="BL23" s="39">
        <f t="shared" si="95"/>
        <v>25500</v>
      </c>
      <c r="BM23" s="39">
        <f>+BL23*$S23</f>
        <v>3570000</v>
      </c>
      <c r="BN23" s="40" t="str">
        <f>+IF(OR(BL23&gt;$R23,BL23=0,BM23&gt;$T23),"RECHAZADO","ACEPTADA")</f>
        <v>ACEPTADA</v>
      </c>
      <c r="BO23" s="114">
        <v>26190</v>
      </c>
      <c r="BP23" s="39">
        <f t="shared" si="96"/>
        <v>26190</v>
      </c>
      <c r="BQ23" s="39">
        <f>+BP23*$S23</f>
        <v>3666600</v>
      </c>
      <c r="BR23" s="40" t="str">
        <f>+IF(OR(BP23&gt;$R23,BP23=0,BQ23&gt;$T23),"RECHAZADO","ACEPTADA")</f>
        <v>ACEPTADA</v>
      </c>
      <c r="BS23" s="114">
        <v>26180</v>
      </c>
      <c r="BT23" s="39">
        <f t="shared" si="97"/>
        <v>26180</v>
      </c>
      <c r="BU23" s="39">
        <f>+BT23*$S23</f>
        <v>3665200</v>
      </c>
      <c r="BV23" s="40" t="str">
        <f>+IF(OR(BT23&gt;$R23,BT23=0,BU23&gt;$T23),"RECHAZADO","ACEPTADA")</f>
        <v>ACEPTADA</v>
      </c>
    </row>
    <row r="24" spans="1:74" ht="45" customHeight="1">
      <c r="A24" s="196">
        <v>15</v>
      </c>
      <c r="B24" s="197" t="s">
        <v>147</v>
      </c>
      <c r="C24" s="198" t="s">
        <v>148</v>
      </c>
      <c r="D24" s="148" t="s">
        <v>117</v>
      </c>
      <c r="E24" s="199">
        <f>3100*1.19</f>
        <v>3689</v>
      </c>
      <c r="F24" s="200" t="s">
        <v>149</v>
      </c>
      <c r="G24" s="199">
        <v>4500</v>
      </c>
      <c r="H24" s="200" t="s">
        <v>54</v>
      </c>
      <c r="I24" s="201">
        <v>4990</v>
      </c>
      <c r="J24" s="200" t="s">
        <v>40</v>
      </c>
      <c r="K24" s="200"/>
      <c r="L24" s="200"/>
      <c r="M24" s="202">
        <f t="shared" si="67"/>
        <v>3</v>
      </c>
      <c r="N24" s="161">
        <f t="shared" si="68"/>
        <v>4500</v>
      </c>
      <c r="O24" s="161">
        <f t="shared" si="69"/>
        <v>657.06696766767993</v>
      </c>
      <c r="P24" s="162">
        <f t="shared" si="70"/>
        <v>0.14601488170392887</v>
      </c>
      <c r="Q24" s="163">
        <f t="shared" si="71"/>
        <v>4393</v>
      </c>
      <c r="R24" s="163">
        <f t="shared" si="18"/>
        <v>4400</v>
      </c>
      <c r="S24" s="160">
        <v>140</v>
      </c>
      <c r="T24" s="163">
        <f t="shared" si="19"/>
        <v>616000</v>
      </c>
      <c r="U24" s="378"/>
      <c r="V24" s="93"/>
      <c r="W24" s="114">
        <v>4300</v>
      </c>
      <c r="X24" s="39">
        <f t="shared" si="85"/>
        <v>4300</v>
      </c>
      <c r="Y24" s="39">
        <f t="shared" ref="Y24:Y26" si="98">+X24*$S24</f>
        <v>602000</v>
      </c>
      <c r="Z24" s="40" t="str">
        <f t="shared" ref="Z24:Z26" si="99">+IF(OR(X24&gt;$R24,X24=0,Y24&gt;$T24),"RECHAZADO","ACEPTADA")</f>
        <v>ACEPTADA</v>
      </c>
      <c r="AA24" s="114">
        <v>4400</v>
      </c>
      <c r="AB24" s="39">
        <f t="shared" si="86"/>
        <v>4400</v>
      </c>
      <c r="AC24" s="39">
        <f t="shared" ref="AC24:AC26" si="100">+AB24*$S24</f>
        <v>616000</v>
      </c>
      <c r="AD24" s="40" t="str">
        <f t="shared" ref="AD24:AD26" si="101">+IF(OR(AB24&gt;$R24,AB24=0,AC24&gt;$T24),"RECHAZADO","ACEPTADA")</f>
        <v>ACEPTADA</v>
      </c>
      <c r="AE24" s="114">
        <v>4000</v>
      </c>
      <c r="AF24" s="39">
        <f t="shared" si="87"/>
        <v>4000</v>
      </c>
      <c r="AG24" s="39">
        <f t="shared" ref="AG24:AG26" si="102">+AF24*$S24</f>
        <v>560000</v>
      </c>
      <c r="AH24" s="40" t="str">
        <f t="shared" ref="AH24:AH26" si="103">+IF(OR(AF24&gt;$R24,AF24=0,AG24&gt;$T24),"RECHAZADO","ACEPTADA")</f>
        <v>ACEPTADA</v>
      </c>
      <c r="AI24" s="114">
        <v>4182</v>
      </c>
      <c r="AJ24" s="39">
        <f t="shared" si="88"/>
        <v>4182</v>
      </c>
      <c r="AK24" s="39">
        <f t="shared" ref="AK24:AK26" si="104">+AJ24*$S24</f>
        <v>585480</v>
      </c>
      <c r="AL24" s="40" t="str">
        <f t="shared" ref="AL24:AL26" si="105">+IF(OR(AJ24&gt;$R24,AJ24=0,AK24&gt;$T24),"RECHAZADO","ACEPTADA")</f>
        <v>ACEPTADA</v>
      </c>
      <c r="AM24" s="114">
        <v>4400</v>
      </c>
      <c r="AN24" s="39">
        <f t="shared" si="89"/>
        <v>4400</v>
      </c>
      <c r="AO24" s="39">
        <f t="shared" ref="AO24:AO26" si="106">+AN24*$S24</f>
        <v>616000</v>
      </c>
      <c r="AP24" s="40" t="str">
        <f t="shared" ref="AP24:AP26" si="107">+IF(OR(AN24&gt;$R24,AN24=0,AO24&gt;$T24),"RECHAZADO","ACEPTADA")</f>
        <v>ACEPTADA</v>
      </c>
      <c r="AQ24" s="114">
        <v>4300</v>
      </c>
      <c r="AR24" s="39">
        <f t="shared" si="90"/>
        <v>4300</v>
      </c>
      <c r="AS24" s="39">
        <f t="shared" ref="AS24:AS26" si="108">+AR24*$S24</f>
        <v>602000</v>
      </c>
      <c r="AT24" s="40" t="str">
        <f t="shared" ref="AT24:AT26" si="109">+IF(OR(AR24&gt;$R24,AR24=0,AS24&gt;$T24),"RECHAZADO","ACEPTADA")</f>
        <v>ACEPTADA</v>
      </c>
      <c r="AU24" s="114">
        <v>4400</v>
      </c>
      <c r="AV24" s="39">
        <f t="shared" si="91"/>
        <v>4400</v>
      </c>
      <c r="AW24" s="39">
        <f t="shared" ref="AW24:AW26" si="110">+AV24*$S24</f>
        <v>616000</v>
      </c>
      <c r="AX24" s="40" t="str">
        <f t="shared" ref="AX24:AX26" si="111">+IF(OR(AV24&gt;$R24,AV24=0,AW24&gt;$T24),"RECHAZADO","ACEPTADA")</f>
        <v>ACEPTADA</v>
      </c>
      <c r="AY24" s="114">
        <v>4271.844660194175</v>
      </c>
      <c r="AZ24" s="39">
        <f t="shared" si="92"/>
        <v>4272</v>
      </c>
      <c r="BA24" s="39">
        <f t="shared" ref="BA24:BA26" si="112">+AZ24*$S24</f>
        <v>598080</v>
      </c>
      <c r="BB24" s="40" t="str">
        <f t="shared" ref="BB24:BB26" si="113">+IF(OR(AZ24&gt;$R24,AZ24=0,BA24&gt;$T24),"RECHAZADO","ACEPTADA")</f>
        <v>ACEPTADA</v>
      </c>
      <c r="BC24" s="114">
        <v>4400</v>
      </c>
      <c r="BD24" s="39">
        <f t="shared" si="93"/>
        <v>4400</v>
      </c>
      <c r="BE24" s="39">
        <f t="shared" ref="BE24:BE26" si="114">+BD24*$S24</f>
        <v>616000</v>
      </c>
      <c r="BF24" s="40" t="str">
        <f t="shared" ref="BF24:BF26" si="115">+IF(OR(BD24&gt;$R24,BD24=0,BE24&gt;$T24),"RECHAZADO","ACEPTADA")</f>
        <v>ACEPTADA</v>
      </c>
      <c r="BG24" s="114">
        <v>4198</v>
      </c>
      <c r="BH24" s="39">
        <f t="shared" si="94"/>
        <v>4198</v>
      </c>
      <c r="BI24" s="39">
        <f t="shared" ref="BI24:BI26" si="116">+BH24*$S24</f>
        <v>587720</v>
      </c>
      <c r="BJ24" s="40" t="str">
        <f t="shared" ref="BJ24:BJ26" si="117">+IF(OR(BH24&gt;$R24,BH24=0,BI24&gt;$T24),"RECHAZADO","ACEPTADA")</f>
        <v>ACEPTADA</v>
      </c>
      <c r="BK24" s="114">
        <v>4250</v>
      </c>
      <c r="BL24" s="39">
        <f t="shared" si="95"/>
        <v>4250</v>
      </c>
      <c r="BM24" s="39">
        <f t="shared" ref="BM24:BM26" si="118">+BL24*$S24</f>
        <v>595000</v>
      </c>
      <c r="BN24" s="40" t="str">
        <f t="shared" ref="BN24:BN26" si="119">+IF(OR(BL24&gt;$R24,BL24=0,BM24&gt;$T24),"RECHAZADO","ACEPTADA")</f>
        <v>ACEPTADA</v>
      </c>
      <c r="BO24" s="114">
        <v>4268</v>
      </c>
      <c r="BP24" s="39">
        <f t="shared" si="96"/>
        <v>4268</v>
      </c>
      <c r="BQ24" s="39">
        <f t="shared" ref="BQ24:BQ26" si="120">+BP24*$S24</f>
        <v>597520</v>
      </c>
      <c r="BR24" s="40" t="str">
        <f t="shared" ref="BR24:BR26" si="121">+IF(OR(BP24&gt;$R24,BP24=0,BQ24&gt;$T24),"RECHAZADO","ACEPTADA")</f>
        <v>ACEPTADA</v>
      </c>
      <c r="BS24" s="114">
        <v>4500</v>
      </c>
      <c r="BT24" s="39">
        <f t="shared" si="97"/>
        <v>4500</v>
      </c>
      <c r="BU24" s="39">
        <f t="shared" ref="BU24:BU26" si="122">+BT24*$S24</f>
        <v>630000</v>
      </c>
      <c r="BV24" s="40" t="str">
        <f t="shared" ref="BV24:BV26" si="123">+IF(OR(BT24&gt;$R24,BT24=0,BU24&gt;$T24),"RECHAZADO","ACEPTADA")</f>
        <v>RECHAZADO</v>
      </c>
    </row>
    <row r="25" spans="1:74" ht="45" customHeight="1">
      <c r="A25" s="203">
        <v>16</v>
      </c>
      <c r="B25" s="155" t="s">
        <v>150</v>
      </c>
      <c r="C25" s="204" t="s">
        <v>151</v>
      </c>
      <c r="D25" s="148" t="s">
        <v>117</v>
      </c>
      <c r="E25" s="193">
        <f>13800*1.19</f>
        <v>16422</v>
      </c>
      <c r="F25" s="194" t="s">
        <v>149</v>
      </c>
      <c r="G25" s="193">
        <v>18600</v>
      </c>
      <c r="H25" s="194" t="s">
        <v>152</v>
      </c>
      <c r="I25" s="195">
        <f>17000*1.19</f>
        <v>20230</v>
      </c>
      <c r="J25" s="194" t="s">
        <v>153</v>
      </c>
      <c r="K25" s="194"/>
      <c r="L25" s="194"/>
      <c r="M25" s="205">
        <f t="shared" si="67"/>
        <v>3</v>
      </c>
      <c r="N25" s="206">
        <f t="shared" si="68"/>
        <v>18600</v>
      </c>
      <c r="O25" s="206">
        <f t="shared" si="69"/>
        <v>1910.5604762302953</v>
      </c>
      <c r="P25" s="207">
        <f t="shared" si="70"/>
        <v>0.1027183051736718</v>
      </c>
      <c r="Q25" s="208">
        <f t="shared" si="71"/>
        <v>18417.333333333332</v>
      </c>
      <c r="R25" s="208">
        <f t="shared" si="18"/>
        <v>18450</v>
      </c>
      <c r="S25" s="205">
        <v>140</v>
      </c>
      <c r="T25" s="208">
        <f t="shared" si="19"/>
        <v>2583000</v>
      </c>
      <c r="U25" s="380"/>
      <c r="V25" s="94"/>
      <c r="W25" s="114">
        <v>17000</v>
      </c>
      <c r="X25" s="39">
        <f t="shared" si="85"/>
        <v>17000</v>
      </c>
      <c r="Y25" s="39">
        <f t="shared" si="98"/>
        <v>2380000</v>
      </c>
      <c r="Z25" s="40" t="str">
        <f t="shared" si="99"/>
        <v>ACEPTADA</v>
      </c>
      <c r="AA25" s="114">
        <v>18450</v>
      </c>
      <c r="AB25" s="39">
        <f t="shared" si="86"/>
        <v>18450</v>
      </c>
      <c r="AC25" s="39">
        <f t="shared" si="100"/>
        <v>2583000</v>
      </c>
      <c r="AD25" s="40" t="str">
        <f t="shared" si="101"/>
        <v>ACEPTADA</v>
      </c>
      <c r="AE25" s="114">
        <v>18000</v>
      </c>
      <c r="AF25" s="39">
        <f t="shared" si="87"/>
        <v>18000</v>
      </c>
      <c r="AG25" s="39">
        <f t="shared" si="102"/>
        <v>2520000</v>
      </c>
      <c r="AH25" s="40" t="str">
        <f t="shared" si="103"/>
        <v>ACEPTADA</v>
      </c>
      <c r="AI25" s="114">
        <v>17536</v>
      </c>
      <c r="AJ25" s="39">
        <f t="shared" si="88"/>
        <v>17536</v>
      </c>
      <c r="AK25" s="39">
        <f t="shared" si="104"/>
        <v>2455040</v>
      </c>
      <c r="AL25" s="40" t="str">
        <f t="shared" si="105"/>
        <v>ACEPTADA</v>
      </c>
      <c r="AM25" s="114">
        <v>16605</v>
      </c>
      <c r="AN25" s="39">
        <f t="shared" si="89"/>
        <v>16605</v>
      </c>
      <c r="AO25" s="39">
        <f t="shared" si="106"/>
        <v>2324700</v>
      </c>
      <c r="AP25" s="40" t="str">
        <f t="shared" si="107"/>
        <v>ACEPTADA</v>
      </c>
      <c r="AQ25" s="114">
        <v>17770</v>
      </c>
      <c r="AR25" s="39">
        <f t="shared" si="90"/>
        <v>17770</v>
      </c>
      <c r="AS25" s="39">
        <f t="shared" si="108"/>
        <v>2487800</v>
      </c>
      <c r="AT25" s="40" t="str">
        <f t="shared" si="109"/>
        <v>ACEPTADA</v>
      </c>
      <c r="AU25" s="114">
        <v>18450</v>
      </c>
      <c r="AV25" s="39">
        <f t="shared" si="91"/>
        <v>18450</v>
      </c>
      <c r="AW25" s="39">
        <f t="shared" si="110"/>
        <v>2583000</v>
      </c>
      <c r="AX25" s="40" t="str">
        <f t="shared" si="111"/>
        <v>ACEPTADA</v>
      </c>
      <c r="AY25" s="114">
        <v>17912.6213592233</v>
      </c>
      <c r="AZ25" s="39">
        <f t="shared" si="92"/>
        <v>17913</v>
      </c>
      <c r="BA25" s="39">
        <f t="shared" si="112"/>
        <v>2507820</v>
      </c>
      <c r="BB25" s="40" t="str">
        <f t="shared" si="113"/>
        <v>ACEPTADA</v>
      </c>
      <c r="BC25" s="114">
        <v>18450</v>
      </c>
      <c r="BD25" s="39">
        <f t="shared" si="93"/>
        <v>18450</v>
      </c>
      <c r="BE25" s="39">
        <f t="shared" si="114"/>
        <v>2583000</v>
      </c>
      <c r="BF25" s="40" t="str">
        <f t="shared" si="115"/>
        <v>ACEPTADA</v>
      </c>
      <c r="BG25" s="114">
        <v>17606</v>
      </c>
      <c r="BH25" s="39">
        <f t="shared" si="94"/>
        <v>17606</v>
      </c>
      <c r="BI25" s="39">
        <f t="shared" si="116"/>
        <v>2464840</v>
      </c>
      <c r="BJ25" s="40" t="str">
        <f t="shared" si="117"/>
        <v>ACEPTADA</v>
      </c>
      <c r="BK25" s="114">
        <v>18000</v>
      </c>
      <c r="BL25" s="39">
        <f t="shared" si="95"/>
        <v>18000</v>
      </c>
      <c r="BM25" s="39">
        <f t="shared" si="118"/>
        <v>2520000</v>
      </c>
      <c r="BN25" s="40" t="str">
        <f t="shared" si="119"/>
        <v>ACEPTADA</v>
      </c>
      <c r="BO25" s="114">
        <v>17897</v>
      </c>
      <c r="BP25" s="39">
        <f t="shared" si="96"/>
        <v>17897</v>
      </c>
      <c r="BQ25" s="39">
        <f t="shared" si="120"/>
        <v>2505580</v>
      </c>
      <c r="BR25" s="40" t="str">
        <f t="shared" si="121"/>
        <v>ACEPTADA</v>
      </c>
      <c r="BS25" s="114">
        <v>18600</v>
      </c>
      <c r="BT25" s="39">
        <f t="shared" si="97"/>
        <v>18600</v>
      </c>
      <c r="BU25" s="39">
        <f t="shared" si="122"/>
        <v>2604000</v>
      </c>
      <c r="BV25" s="40" t="str">
        <f t="shared" si="123"/>
        <v>RECHAZADO</v>
      </c>
    </row>
    <row r="26" spans="1:74" ht="45" customHeight="1">
      <c r="A26" s="203">
        <v>17</v>
      </c>
      <c r="B26" s="191" t="s">
        <v>154</v>
      </c>
      <c r="C26" s="192" t="s">
        <v>155</v>
      </c>
      <c r="D26" s="148" t="s">
        <v>117</v>
      </c>
      <c r="E26" s="193">
        <v>11900</v>
      </c>
      <c r="F26" s="194" t="s">
        <v>156</v>
      </c>
      <c r="G26" s="194">
        <v>12900</v>
      </c>
      <c r="H26" s="194" t="s">
        <v>61</v>
      </c>
      <c r="I26" s="195">
        <v>11900</v>
      </c>
      <c r="J26" s="194" t="s">
        <v>157</v>
      </c>
      <c r="K26" s="194"/>
      <c r="L26" s="194"/>
      <c r="M26" s="205">
        <f t="shared" si="67"/>
        <v>3</v>
      </c>
      <c r="N26" s="206">
        <f t="shared" si="68"/>
        <v>11900</v>
      </c>
      <c r="O26" s="206">
        <f t="shared" si="69"/>
        <v>577.35026918962569</v>
      </c>
      <c r="P26" s="207">
        <f t="shared" si="70"/>
        <v>4.8516829343666024E-2</v>
      </c>
      <c r="Q26" s="208">
        <f t="shared" si="71"/>
        <v>12233.333333333334</v>
      </c>
      <c r="R26" s="208">
        <f t="shared" si="18"/>
        <v>12250</v>
      </c>
      <c r="S26" s="205">
        <v>140</v>
      </c>
      <c r="T26" s="208">
        <f t="shared" si="19"/>
        <v>1715000</v>
      </c>
      <c r="U26" s="377"/>
      <c r="V26" s="95"/>
      <c r="W26" s="114">
        <v>11000</v>
      </c>
      <c r="X26" s="39">
        <f t="shared" si="85"/>
        <v>11000</v>
      </c>
      <c r="Y26" s="39">
        <f t="shared" si="98"/>
        <v>1540000</v>
      </c>
      <c r="Z26" s="40" t="str">
        <f t="shared" si="99"/>
        <v>ACEPTADA</v>
      </c>
      <c r="AA26" s="114">
        <v>12250</v>
      </c>
      <c r="AB26" s="39">
        <f t="shared" si="86"/>
        <v>12250</v>
      </c>
      <c r="AC26" s="39">
        <f t="shared" si="100"/>
        <v>1715000</v>
      </c>
      <c r="AD26" s="40" t="str">
        <f t="shared" si="101"/>
        <v>ACEPTADA</v>
      </c>
      <c r="AE26" s="114">
        <v>12000</v>
      </c>
      <c r="AF26" s="39">
        <f t="shared" si="87"/>
        <v>12000</v>
      </c>
      <c r="AG26" s="39">
        <f t="shared" si="102"/>
        <v>1680000</v>
      </c>
      <c r="AH26" s="40" t="str">
        <f t="shared" si="103"/>
        <v>ACEPTADA</v>
      </c>
      <c r="AI26" s="114">
        <v>11643</v>
      </c>
      <c r="AJ26" s="39">
        <f t="shared" si="88"/>
        <v>11643</v>
      </c>
      <c r="AK26" s="39">
        <f t="shared" si="104"/>
        <v>1630020</v>
      </c>
      <c r="AL26" s="40" t="str">
        <f t="shared" si="105"/>
        <v>ACEPTADA</v>
      </c>
      <c r="AM26" s="114">
        <v>12005</v>
      </c>
      <c r="AN26" s="39">
        <f t="shared" si="89"/>
        <v>12005</v>
      </c>
      <c r="AO26" s="39">
        <f t="shared" si="106"/>
        <v>1680700</v>
      </c>
      <c r="AP26" s="40" t="str">
        <f t="shared" si="107"/>
        <v>ACEPTADA</v>
      </c>
      <c r="AQ26" s="114">
        <v>11800</v>
      </c>
      <c r="AR26" s="39">
        <f t="shared" si="90"/>
        <v>11800</v>
      </c>
      <c r="AS26" s="39">
        <f t="shared" si="108"/>
        <v>1652000</v>
      </c>
      <c r="AT26" s="40" t="str">
        <f t="shared" si="109"/>
        <v>ACEPTADA</v>
      </c>
      <c r="AU26" s="114">
        <v>12250</v>
      </c>
      <c r="AV26" s="39">
        <f t="shared" si="91"/>
        <v>12250</v>
      </c>
      <c r="AW26" s="39">
        <f t="shared" si="110"/>
        <v>1715000</v>
      </c>
      <c r="AX26" s="40" t="str">
        <f t="shared" si="111"/>
        <v>ACEPTADA</v>
      </c>
      <c r="AY26" s="114">
        <v>11893.203883495145</v>
      </c>
      <c r="AZ26" s="39">
        <f t="shared" si="92"/>
        <v>11893</v>
      </c>
      <c r="BA26" s="39">
        <f t="shared" si="112"/>
        <v>1665020</v>
      </c>
      <c r="BB26" s="40" t="str">
        <f t="shared" si="113"/>
        <v>ACEPTADA</v>
      </c>
      <c r="BC26" s="114">
        <v>12250</v>
      </c>
      <c r="BD26" s="39">
        <f t="shared" si="93"/>
        <v>12250</v>
      </c>
      <c r="BE26" s="39">
        <f t="shared" si="114"/>
        <v>1715000</v>
      </c>
      <c r="BF26" s="40" t="str">
        <f t="shared" si="115"/>
        <v>ACEPTADA</v>
      </c>
      <c r="BG26" s="114">
        <v>11690</v>
      </c>
      <c r="BH26" s="39">
        <f t="shared" si="94"/>
        <v>11690</v>
      </c>
      <c r="BI26" s="39">
        <f t="shared" si="116"/>
        <v>1636600</v>
      </c>
      <c r="BJ26" s="40" t="str">
        <f t="shared" si="117"/>
        <v>ACEPTADA</v>
      </c>
      <c r="BK26" s="114">
        <v>12000</v>
      </c>
      <c r="BL26" s="39">
        <f t="shared" si="95"/>
        <v>12000</v>
      </c>
      <c r="BM26" s="39">
        <f t="shared" si="118"/>
        <v>1680000</v>
      </c>
      <c r="BN26" s="40" t="str">
        <f t="shared" si="119"/>
        <v>ACEPTADA</v>
      </c>
      <c r="BO26" s="114">
        <v>11883</v>
      </c>
      <c r="BP26" s="39">
        <f t="shared" si="96"/>
        <v>11883</v>
      </c>
      <c r="BQ26" s="39">
        <f t="shared" si="120"/>
        <v>1663620</v>
      </c>
      <c r="BR26" s="40" t="str">
        <f t="shared" si="121"/>
        <v>ACEPTADA</v>
      </c>
      <c r="BS26" s="114">
        <v>11900</v>
      </c>
      <c r="BT26" s="39">
        <f t="shared" si="97"/>
        <v>11900</v>
      </c>
      <c r="BU26" s="39">
        <f t="shared" si="122"/>
        <v>1666000</v>
      </c>
      <c r="BV26" s="40" t="str">
        <f t="shared" si="123"/>
        <v>ACEPTADA</v>
      </c>
    </row>
    <row r="27" spans="1:74" s="104" customFormat="1" ht="45" customHeight="1">
      <c r="A27" s="361" t="s">
        <v>158</v>
      </c>
      <c r="B27" s="361"/>
      <c r="C27" s="361"/>
      <c r="D27" s="361"/>
      <c r="E27" s="361"/>
      <c r="F27" s="361"/>
      <c r="G27" s="361"/>
      <c r="H27" s="361"/>
      <c r="I27" s="361"/>
      <c r="J27" s="361"/>
      <c r="K27" s="361"/>
      <c r="L27" s="361"/>
      <c r="M27" s="361"/>
      <c r="N27" s="361"/>
      <c r="O27" s="361"/>
      <c r="P27" s="361"/>
      <c r="Q27" s="361"/>
      <c r="R27" s="361"/>
      <c r="S27" s="361"/>
      <c r="T27" s="362"/>
      <c r="U27" s="377"/>
      <c r="V27" s="102"/>
      <c r="W27" s="385"/>
      <c r="X27" s="386"/>
      <c r="Y27" s="386"/>
      <c r="Z27" s="387"/>
      <c r="AA27" s="385"/>
      <c r="AB27" s="386"/>
      <c r="AC27" s="386"/>
      <c r="AD27" s="387"/>
      <c r="AE27" s="385"/>
      <c r="AF27" s="386"/>
      <c r="AG27" s="386"/>
      <c r="AH27" s="387"/>
      <c r="AI27" s="385"/>
      <c r="AJ27" s="386"/>
      <c r="AK27" s="386"/>
      <c r="AL27" s="387"/>
      <c r="AM27" s="385"/>
      <c r="AN27" s="386"/>
      <c r="AO27" s="386"/>
      <c r="AP27" s="387"/>
      <c r="AQ27" s="385"/>
      <c r="AR27" s="386"/>
      <c r="AS27" s="386"/>
      <c r="AT27" s="387"/>
      <c r="AU27" s="385"/>
      <c r="AV27" s="386"/>
      <c r="AW27" s="386"/>
      <c r="AX27" s="387"/>
      <c r="AY27" s="385"/>
      <c r="AZ27" s="386"/>
      <c r="BA27" s="386"/>
      <c r="BB27" s="387"/>
      <c r="BC27" s="385"/>
      <c r="BD27" s="386"/>
      <c r="BE27" s="386"/>
      <c r="BF27" s="387"/>
      <c r="BG27" s="385"/>
      <c r="BH27" s="386"/>
      <c r="BI27" s="386"/>
      <c r="BJ27" s="387"/>
      <c r="BK27" s="385"/>
      <c r="BL27" s="386"/>
      <c r="BM27" s="386"/>
      <c r="BN27" s="387"/>
      <c r="BO27" s="385"/>
      <c r="BP27" s="386"/>
      <c r="BQ27" s="386"/>
      <c r="BR27" s="387"/>
      <c r="BS27" s="385"/>
      <c r="BT27" s="386"/>
      <c r="BU27" s="386"/>
      <c r="BV27" s="387"/>
    </row>
    <row r="28" spans="1:74" ht="45" customHeight="1" thickBot="1">
      <c r="A28" s="115">
        <v>18</v>
      </c>
      <c r="B28" s="209" t="s">
        <v>159</v>
      </c>
      <c r="C28" s="210" t="s">
        <v>160</v>
      </c>
      <c r="D28" s="148" t="s">
        <v>117</v>
      </c>
      <c r="E28" s="120">
        <v>70200</v>
      </c>
      <c r="F28" s="119" t="s">
        <v>161</v>
      </c>
      <c r="G28" s="118"/>
      <c r="H28" s="119"/>
      <c r="I28" s="120"/>
      <c r="J28" s="119"/>
      <c r="K28" s="119"/>
      <c r="L28" s="119"/>
      <c r="M28" s="121">
        <f t="shared" ref="M28:M31" si="124">+COUNT(E28,G28,I28)</f>
        <v>1</v>
      </c>
      <c r="N28" s="122">
        <f t="shared" ref="N28:N34" si="125">+MEDIAN(E28,G28,I28)</f>
        <v>70200</v>
      </c>
      <c r="O28" s="122"/>
      <c r="P28" s="123"/>
      <c r="Q28" s="124">
        <f t="shared" ref="Q28:Q34" si="126">+AVERAGE(E28,G28,I28)</f>
        <v>70200</v>
      </c>
      <c r="R28" s="124">
        <f t="shared" si="18"/>
        <v>70200</v>
      </c>
      <c r="S28" s="121">
        <v>160</v>
      </c>
      <c r="T28" s="124">
        <f t="shared" si="19"/>
        <v>11232000</v>
      </c>
      <c r="U28" s="377"/>
      <c r="V28" s="93"/>
      <c r="W28" s="114">
        <v>69000</v>
      </c>
      <c r="X28" s="39">
        <f t="shared" ref="X28:X35" si="127">+ROUND(W28,0)</f>
        <v>69000</v>
      </c>
      <c r="Y28" s="39">
        <f>+X28*$S28</f>
        <v>11040000</v>
      </c>
      <c r="Z28" s="40" t="str">
        <f>+IF(OR(X28&gt;$R28,X28=0,Y28&gt;$T28),"RECHAZADO","ACEPTADA")</f>
        <v>ACEPTADA</v>
      </c>
      <c r="AA28" s="114">
        <v>70200</v>
      </c>
      <c r="AB28" s="39">
        <f t="shared" ref="AB28:AB35" si="128">+ROUND(AA28,0)</f>
        <v>70200</v>
      </c>
      <c r="AC28" s="39">
        <f>+AB28*$S28</f>
        <v>11232000</v>
      </c>
      <c r="AD28" s="40" t="str">
        <f>+IF(OR(AB28&gt;$R28,AB28=0,AC28&gt;$T28),"RECHAZADO","ACEPTADA")</f>
        <v>ACEPTADA</v>
      </c>
      <c r="AE28" s="114">
        <v>70200</v>
      </c>
      <c r="AF28" s="39">
        <f t="shared" ref="AF28:AF35" si="129">+ROUND(AE28,0)</f>
        <v>70200</v>
      </c>
      <c r="AG28" s="39">
        <f>+AF28*$S28</f>
        <v>11232000</v>
      </c>
      <c r="AH28" s="40" t="str">
        <f>+IF(OR(AF28&gt;$R28,AF28=0,AG28&gt;$T28),"RECHAZADO","ACEPTADA")</f>
        <v>ACEPTADA</v>
      </c>
      <c r="AI28" s="114">
        <v>66721</v>
      </c>
      <c r="AJ28" s="39">
        <f t="shared" ref="AJ28:AJ35" si="130">+ROUND(AI28,0)</f>
        <v>66721</v>
      </c>
      <c r="AK28" s="39">
        <f>+AJ28*$S28</f>
        <v>10675360</v>
      </c>
      <c r="AL28" s="40" t="str">
        <f>+IF(OR(AJ28&gt;$R28,AJ28=0,AK28&gt;$T28),"RECHAZADO","ACEPTADA")</f>
        <v>ACEPTADA</v>
      </c>
      <c r="AM28" s="114">
        <v>63180</v>
      </c>
      <c r="AN28" s="39">
        <f t="shared" ref="AN28:AN35" si="131">+ROUND(AM28,0)</f>
        <v>63180</v>
      </c>
      <c r="AO28" s="39">
        <f>+AN28*$S28</f>
        <v>10108800</v>
      </c>
      <c r="AP28" s="40" t="str">
        <f>+IF(OR(AN28&gt;$R28,AN28=0,AO28&gt;$T28),"RECHAZADO","ACEPTADA")</f>
        <v>ACEPTADA</v>
      </c>
      <c r="AQ28" s="114">
        <v>70100</v>
      </c>
      <c r="AR28" s="39">
        <f t="shared" ref="AR28:AR35" si="132">+ROUND(AQ28,0)</f>
        <v>70100</v>
      </c>
      <c r="AS28" s="39">
        <f>+AR28*$S28</f>
        <v>11216000</v>
      </c>
      <c r="AT28" s="40" t="str">
        <f>+IF(OR(AR28&gt;$R28,AR28=0,AS28&gt;$T28),"RECHAZADO","ACEPTADA")</f>
        <v>ACEPTADA</v>
      </c>
      <c r="AU28" s="114">
        <v>70200</v>
      </c>
      <c r="AV28" s="39">
        <f t="shared" ref="AV28:AV35" si="133">+ROUND(AU28,0)</f>
        <v>70200</v>
      </c>
      <c r="AW28" s="39">
        <f>+AV28*$S28</f>
        <v>11232000</v>
      </c>
      <c r="AX28" s="40" t="str">
        <f>+IF(OR(AV28&gt;$R28,AV28=0,AW28&gt;$T28),"RECHAZADO","ACEPTADA")</f>
        <v>ACEPTADA</v>
      </c>
      <c r="AY28" s="114">
        <v>68155.339805825235</v>
      </c>
      <c r="AZ28" s="39">
        <f t="shared" ref="AZ28:AZ35" si="134">+ROUND(AY28,0)</f>
        <v>68155</v>
      </c>
      <c r="BA28" s="39">
        <f>+AZ28*$S28</f>
        <v>10904800</v>
      </c>
      <c r="BB28" s="40" t="str">
        <f>+IF(OR(AZ28&gt;$R28,AZ28=0,BA28&gt;$T28),"RECHAZADO","ACEPTADA")</f>
        <v>ACEPTADA</v>
      </c>
      <c r="BC28" s="114">
        <v>70200</v>
      </c>
      <c r="BD28" s="39">
        <f t="shared" ref="BD28:BD35" si="135">+ROUND(BC28,0)</f>
        <v>70200</v>
      </c>
      <c r="BE28" s="39">
        <f>+BD28*$S28</f>
        <v>11232000</v>
      </c>
      <c r="BF28" s="40" t="str">
        <f>+IF(OR(BD28&gt;$R28,BD28=0,BE28&gt;$T28),"RECHAZADO","ACEPTADA")</f>
        <v>ACEPTADA</v>
      </c>
      <c r="BG28" s="114">
        <v>66720</v>
      </c>
      <c r="BH28" s="39">
        <f t="shared" ref="BH28:BH35" si="136">+ROUND(BG28,0)</f>
        <v>66720</v>
      </c>
      <c r="BI28" s="39">
        <f>+BH28*$S28</f>
        <v>10675200</v>
      </c>
      <c r="BJ28" s="40" t="str">
        <f>+IF(OR(BH28&gt;$R28,BH28=0,BI28&gt;$T28),"RECHAZADO","ACEPTADA")</f>
        <v>ACEPTADA</v>
      </c>
      <c r="BK28" s="114">
        <v>68000</v>
      </c>
      <c r="BL28" s="39">
        <f t="shared" ref="BL28:BL35" si="137">+ROUND(BK28,0)</f>
        <v>68000</v>
      </c>
      <c r="BM28" s="39">
        <f>+BL28*$S28</f>
        <v>10880000</v>
      </c>
      <c r="BN28" s="40" t="str">
        <f>+IF(OR(BL28&gt;$R28,BL28=0,BM28&gt;$T28),"RECHAZADO","ACEPTADA")</f>
        <v>ACEPTADA</v>
      </c>
      <c r="BO28" s="114">
        <v>68094</v>
      </c>
      <c r="BP28" s="39">
        <f t="shared" ref="BP28:BP35" si="138">+ROUND(BO28,0)</f>
        <v>68094</v>
      </c>
      <c r="BQ28" s="39">
        <f>+BP28*$S28</f>
        <v>10895040</v>
      </c>
      <c r="BR28" s="40" t="str">
        <f>+IF(OR(BP28&gt;$R28,BP28=0,BQ28&gt;$T28),"RECHAZADO","ACEPTADA")</f>
        <v>ACEPTADA</v>
      </c>
      <c r="BS28" s="114">
        <v>70200</v>
      </c>
      <c r="BT28" s="39">
        <f t="shared" ref="BT28:BT35" si="139">+ROUND(BS28,0)</f>
        <v>70200</v>
      </c>
      <c r="BU28" s="39">
        <f>+BT28*$S28</f>
        <v>11232000</v>
      </c>
      <c r="BV28" s="40" t="str">
        <f>+IF(OR(BT28&gt;$R28,BT28=0,BU28&gt;$T28),"RECHAZADO","ACEPTADA")</f>
        <v>ACEPTADA</v>
      </c>
    </row>
    <row r="29" spans="1:74" ht="45" customHeight="1" thickBot="1">
      <c r="A29" s="115">
        <v>19</v>
      </c>
      <c r="B29" s="211" t="s">
        <v>162</v>
      </c>
      <c r="C29" s="212" t="s">
        <v>163</v>
      </c>
      <c r="D29" s="148" t="s">
        <v>117</v>
      </c>
      <c r="E29" s="119">
        <v>15000</v>
      </c>
      <c r="F29" s="119" t="s">
        <v>59</v>
      </c>
      <c r="G29" s="118">
        <v>14000</v>
      </c>
      <c r="H29" s="119" t="s">
        <v>131</v>
      </c>
      <c r="I29" s="120">
        <f>15000*1.19</f>
        <v>17850</v>
      </c>
      <c r="J29" s="119" t="s">
        <v>161</v>
      </c>
      <c r="K29" s="119"/>
      <c r="L29" s="119"/>
      <c r="M29" s="121">
        <f t="shared" si="124"/>
        <v>3</v>
      </c>
      <c r="N29" s="122">
        <f t="shared" si="125"/>
        <v>15000</v>
      </c>
      <c r="O29" s="122">
        <f t="shared" ref="O29:O34" si="140">+STDEVA(I29,G29,E29)</f>
        <v>1997.7070188927389</v>
      </c>
      <c r="P29" s="123">
        <f t="shared" ref="P29:P34" si="141">+O29/N29</f>
        <v>0.1331804679261826</v>
      </c>
      <c r="Q29" s="124">
        <f t="shared" si="126"/>
        <v>15616.666666666666</v>
      </c>
      <c r="R29" s="124">
        <f t="shared" si="18"/>
        <v>15650</v>
      </c>
      <c r="S29" s="121">
        <v>160</v>
      </c>
      <c r="T29" s="124">
        <f t="shared" si="19"/>
        <v>2504000</v>
      </c>
      <c r="U29" s="377"/>
      <c r="V29" s="93"/>
      <c r="W29" s="114">
        <v>15000</v>
      </c>
      <c r="X29" s="39">
        <f t="shared" si="127"/>
        <v>15000</v>
      </c>
      <c r="Y29" s="39">
        <f t="shared" ref="Y29:Y35" si="142">+X29*$S29</f>
        <v>2400000</v>
      </c>
      <c r="Z29" s="40" t="str">
        <f t="shared" ref="Z29:Z35" si="143">+IF(OR(X29&gt;$R29,X29=0,Y29&gt;$T29),"RECHAZADO","ACEPTADA")</f>
        <v>ACEPTADA</v>
      </c>
      <c r="AA29" s="114">
        <v>15650</v>
      </c>
      <c r="AB29" s="39">
        <f t="shared" si="128"/>
        <v>15650</v>
      </c>
      <c r="AC29" s="39">
        <f t="shared" ref="AC29:AC35" si="144">+AB29*$S29</f>
        <v>2504000</v>
      </c>
      <c r="AD29" s="40" t="str">
        <f t="shared" ref="AD29:AD35" si="145">+IF(OR(AB29&gt;$R29,AB29=0,AC29&gt;$T29),"RECHAZADO","ACEPTADA")</f>
        <v>ACEPTADA</v>
      </c>
      <c r="AE29" s="114">
        <v>15000</v>
      </c>
      <c r="AF29" s="39">
        <f t="shared" si="129"/>
        <v>15000</v>
      </c>
      <c r="AG29" s="39">
        <f t="shared" ref="AG29:AG35" si="146">+AF29*$S29</f>
        <v>2400000</v>
      </c>
      <c r="AH29" s="40" t="str">
        <f t="shared" ref="AH29:AH35" si="147">+IF(OR(AF29&gt;$R29,AF29=0,AG29&gt;$T29),"RECHAZADO","ACEPTADA")</f>
        <v>ACEPTADA</v>
      </c>
      <c r="AI29" s="114">
        <v>14874</v>
      </c>
      <c r="AJ29" s="39">
        <f t="shared" si="130"/>
        <v>14874</v>
      </c>
      <c r="AK29" s="39">
        <f t="shared" ref="AK29:AK35" si="148">+AJ29*$S29</f>
        <v>2379840</v>
      </c>
      <c r="AL29" s="40" t="str">
        <f t="shared" ref="AL29:AL35" si="149">+IF(OR(AJ29&gt;$R29,AJ29=0,AK29&gt;$T29),"RECHAZADO","ACEPTADA")</f>
        <v>ACEPTADA</v>
      </c>
      <c r="AM29" s="114">
        <v>14085</v>
      </c>
      <c r="AN29" s="39">
        <f t="shared" si="131"/>
        <v>14085</v>
      </c>
      <c r="AO29" s="39">
        <f t="shared" ref="AO29:AO35" si="150">+AN29*$S29</f>
        <v>2253600</v>
      </c>
      <c r="AP29" s="40" t="str">
        <f t="shared" ref="AP29:AP35" si="151">+IF(OR(AN29&gt;$R29,AN29=0,AO29&gt;$T29),"RECHAZADO","ACEPTADA")</f>
        <v>ACEPTADA</v>
      </c>
      <c r="AQ29" s="114">
        <v>15300</v>
      </c>
      <c r="AR29" s="39">
        <f t="shared" si="132"/>
        <v>15300</v>
      </c>
      <c r="AS29" s="39">
        <f t="shared" ref="AS29:AS35" si="152">+AR29*$S29</f>
        <v>2448000</v>
      </c>
      <c r="AT29" s="40" t="str">
        <f t="shared" ref="AT29:AT35" si="153">+IF(OR(AR29&gt;$R29,AR29=0,AS29&gt;$T29),"RECHAZADO","ACEPTADA")</f>
        <v>ACEPTADA</v>
      </c>
      <c r="AU29" s="114">
        <v>15650</v>
      </c>
      <c r="AV29" s="39">
        <f t="shared" si="133"/>
        <v>15650</v>
      </c>
      <c r="AW29" s="39">
        <f t="shared" ref="AW29:AW35" si="154">+AV29*$S29</f>
        <v>2504000</v>
      </c>
      <c r="AX29" s="40" t="str">
        <f t="shared" ref="AX29:AX35" si="155">+IF(OR(AV29&gt;$R29,AV29=0,AW29&gt;$T29),"RECHAZADO","ACEPTADA")</f>
        <v>ACEPTADA</v>
      </c>
      <c r="AY29" s="114">
        <v>15194.174757281553</v>
      </c>
      <c r="AZ29" s="39">
        <f t="shared" si="134"/>
        <v>15194</v>
      </c>
      <c r="BA29" s="39">
        <f t="shared" ref="BA29:BA35" si="156">+AZ29*$S29</f>
        <v>2431040</v>
      </c>
      <c r="BB29" s="40" t="str">
        <f t="shared" ref="BB29:BB35" si="157">+IF(OR(AZ29&gt;$R29,AZ29=0,BA29&gt;$T29),"RECHAZADO","ACEPTADA")</f>
        <v>ACEPTADA</v>
      </c>
      <c r="BC29" s="114">
        <v>15650</v>
      </c>
      <c r="BD29" s="39">
        <f t="shared" si="135"/>
        <v>15650</v>
      </c>
      <c r="BE29" s="39">
        <f t="shared" ref="BE29:BE35" si="158">+BD29*$S29</f>
        <v>2504000</v>
      </c>
      <c r="BF29" s="40" t="str">
        <f t="shared" ref="BF29:BF35" si="159">+IF(OR(BD29&gt;$R29,BD29=0,BE29&gt;$T29),"RECHAZADO","ACEPTADA")</f>
        <v>ACEPTADA</v>
      </c>
      <c r="BG29" s="114">
        <v>14394</v>
      </c>
      <c r="BH29" s="39">
        <f t="shared" si="136"/>
        <v>14394</v>
      </c>
      <c r="BI29" s="39">
        <f t="shared" ref="BI29:BI35" si="160">+BH29*$S29</f>
        <v>2303040</v>
      </c>
      <c r="BJ29" s="40" t="str">
        <f t="shared" ref="BJ29:BJ35" si="161">+IF(OR(BH29&gt;$R29,BH29=0,BI29&gt;$T29),"RECHAZADO","ACEPTADA")</f>
        <v>ACEPTADA</v>
      </c>
      <c r="BK29" s="114">
        <v>15400</v>
      </c>
      <c r="BL29" s="39">
        <f t="shared" si="137"/>
        <v>15400</v>
      </c>
      <c r="BM29" s="39">
        <f t="shared" ref="BM29:BM35" si="162">+BL29*$S29</f>
        <v>2464000</v>
      </c>
      <c r="BN29" s="40" t="str">
        <f t="shared" ref="BN29:BN35" si="163">+IF(OR(BL29&gt;$R29,BL29=0,BM29&gt;$T29),"RECHAZADO","ACEPTADA")</f>
        <v>ACEPTADA</v>
      </c>
      <c r="BO29" s="114">
        <v>15181</v>
      </c>
      <c r="BP29" s="39">
        <f t="shared" si="138"/>
        <v>15181</v>
      </c>
      <c r="BQ29" s="39">
        <f t="shared" ref="BQ29:BQ35" si="164">+BP29*$S29</f>
        <v>2428960</v>
      </c>
      <c r="BR29" s="40" t="str">
        <f t="shared" ref="BR29:BR35" si="165">+IF(OR(BP29&gt;$R29,BP29=0,BQ29&gt;$T29),"RECHAZADO","ACEPTADA")</f>
        <v>ACEPTADA</v>
      </c>
      <c r="BS29" s="114">
        <v>15000</v>
      </c>
      <c r="BT29" s="39">
        <f t="shared" si="139"/>
        <v>15000</v>
      </c>
      <c r="BU29" s="39">
        <f t="shared" ref="BU29:BU35" si="166">+BT29*$S29</f>
        <v>2400000</v>
      </c>
      <c r="BV29" s="40" t="str">
        <f t="shared" ref="BV29:BV35" si="167">+IF(OR(BT29&gt;$R29,BT29=0,BU29&gt;$T29),"RECHAZADO","ACEPTADA")</f>
        <v>ACEPTADA</v>
      </c>
    </row>
    <row r="30" spans="1:74" ht="45" customHeight="1" thickBot="1">
      <c r="A30" s="115">
        <v>20</v>
      </c>
      <c r="B30" s="213" t="s">
        <v>164</v>
      </c>
      <c r="C30" s="210" t="s">
        <v>165</v>
      </c>
      <c r="D30" s="148" t="s">
        <v>117</v>
      </c>
      <c r="E30" s="119">
        <v>50000</v>
      </c>
      <c r="F30" s="119" t="s">
        <v>59</v>
      </c>
      <c r="G30" s="118">
        <v>39000</v>
      </c>
      <c r="H30" s="119" t="s">
        <v>131</v>
      </c>
      <c r="I30" s="120">
        <f>45000*1.19</f>
        <v>53550</v>
      </c>
      <c r="J30" s="119" t="s">
        <v>161</v>
      </c>
      <c r="K30" s="119"/>
      <c r="L30" s="119"/>
      <c r="M30" s="121">
        <f t="shared" si="124"/>
        <v>3</v>
      </c>
      <c r="N30" s="122">
        <f t="shared" si="125"/>
        <v>50000</v>
      </c>
      <c r="O30" s="122">
        <f t="shared" si="140"/>
        <v>7586.2265543110097</v>
      </c>
      <c r="P30" s="123">
        <f t="shared" si="141"/>
        <v>0.15172453108622019</v>
      </c>
      <c r="Q30" s="124">
        <f t="shared" si="126"/>
        <v>47516.666666666664</v>
      </c>
      <c r="R30" s="124">
        <f t="shared" si="18"/>
        <v>47550</v>
      </c>
      <c r="S30" s="121">
        <v>160</v>
      </c>
      <c r="T30" s="124">
        <f t="shared" si="19"/>
        <v>7608000</v>
      </c>
      <c r="U30" s="377"/>
      <c r="V30" s="94"/>
      <c r="W30" s="114">
        <v>44000</v>
      </c>
      <c r="X30" s="39">
        <f t="shared" si="127"/>
        <v>44000</v>
      </c>
      <c r="Y30" s="39">
        <f t="shared" si="142"/>
        <v>7040000</v>
      </c>
      <c r="Z30" s="40" t="str">
        <f t="shared" si="143"/>
        <v>ACEPTADA</v>
      </c>
      <c r="AA30" s="114">
        <v>47550</v>
      </c>
      <c r="AB30" s="39">
        <f t="shared" si="128"/>
        <v>47550</v>
      </c>
      <c r="AC30" s="39">
        <f t="shared" si="144"/>
        <v>7608000</v>
      </c>
      <c r="AD30" s="40" t="str">
        <f t="shared" si="145"/>
        <v>ACEPTADA</v>
      </c>
      <c r="AE30" s="114">
        <v>46000</v>
      </c>
      <c r="AF30" s="39">
        <f t="shared" si="129"/>
        <v>46000</v>
      </c>
      <c r="AG30" s="39">
        <f t="shared" si="146"/>
        <v>7360000</v>
      </c>
      <c r="AH30" s="40" t="str">
        <f t="shared" si="147"/>
        <v>ACEPTADA</v>
      </c>
      <c r="AI30" s="114">
        <v>45194</v>
      </c>
      <c r="AJ30" s="39">
        <f t="shared" si="130"/>
        <v>45194</v>
      </c>
      <c r="AK30" s="39">
        <f t="shared" si="148"/>
        <v>7231040</v>
      </c>
      <c r="AL30" s="40" t="str">
        <f t="shared" si="149"/>
        <v>ACEPTADA</v>
      </c>
      <c r="AM30" s="114">
        <v>43746</v>
      </c>
      <c r="AN30" s="39">
        <f t="shared" si="131"/>
        <v>43746</v>
      </c>
      <c r="AO30" s="39">
        <f t="shared" si="150"/>
        <v>6999360</v>
      </c>
      <c r="AP30" s="40" t="str">
        <f t="shared" si="151"/>
        <v>ACEPTADA</v>
      </c>
      <c r="AQ30" s="114">
        <v>46500</v>
      </c>
      <c r="AR30" s="39">
        <f t="shared" si="132"/>
        <v>46500</v>
      </c>
      <c r="AS30" s="39">
        <f t="shared" si="152"/>
        <v>7440000</v>
      </c>
      <c r="AT30" s="40" t="str">
        <f t="shared" si="153"/>
        <v>ACEPTADA</v>
      </c>
      <c r="AU30" s="114">
        <v>45000</v>
      </c>
      <c r="AV30" s="39">
        <f t="shared" si="133"/>
        <v>45000</v>
      </c>
      <c r="AW30" s="39">
        <f t="shared" si="154"/>
        <v>7200000</v>
      </c>
      <c r="AX30" s="40" t="str">
        <f t="shared" si="155"/>
        <v>ACEPTADA</v>
      </c>
      <c r="AY30" s="114">
        <v>46165.048543689321</v>
      </c>
      <c r="AZ30" s="39">
        <f t="shared" si="134"/>
        <v>46165</v>
      </c>
      <c r="BA30" s="39">
        <f t="shared" si="156"/>
        <v>7386400</v>
      </c>
      <c r="BB30" s="40" t="str">
        <f t="shared" si="157"/>
        <v>ACEPTADA</v>
      </c>
      <c r="BC30" s="114">
        <v>47550</v>
      </c>
      <c r="BD30" s="39">
        <f t="shared" si="135"/>
        <v>47550</v>
      </c>
      <c r="BE30" s="39">
        <f t="shared" si="158"/>
        <v>7608000</v>
      </c>
      <c r="BF30" s="40" t="str">
        <f t="shared" si="159"/>
        <v>ACEPTADA</v>
      </c>
      <c r="BG30" s="114">
        <v>45377</v>
      </c>
      <c r="BH30" s="39">
        <f t="shared" si="136"/>
        <v>45377</v>
      </c>
      <c r="BI30" s="39">
        <f t="shared" si="160"/>
        <v>7260320</v>
      </c>
      <c r="BJ30" s="40" t="str">
        <f t="shared" si="161"/>
        <v>ACEPTADA</v>
      </c>
      <c r="BK30" s="114">
        <v>46000</v>
      </c>
      <c r="BL30" s="39">
        <f t="shared" si="137"/>
        <v>46000</v>
      </c>
      <c r="BM30" s="39">
        <f t="shared" si="162"/>
        <v>7360000</v>
      </c>
      <c r="BN30" s="40" t="str">
        <f t="shared" si="163"/>
        <v>ACEPTADA</v>
      </c>
      <c r="BO30" s="114">
        <v>46124</v>
      </c>
      <c r="BP30" s="39">
        <f t="shared" si="138"/>
        <v>46124</v>
      </c>
      <c r="BQ30" s="39">
        <f t="shared" si="164"/>
        <v>7379840</v>
      </c>
      <c r="BR30" s="40" t="str">
        <f t="shared" si="165"/>
        <v>ACEPTADA</v>
      </c>
      <c r="BS30" s="114">
        <v>50000</v>
      </c>
      <c r="BT30" s="39">
        <f t="shared" si="139"/>
        <v>50000</v>
      </c>
      <c r="BU30" s="39">
        <f t="shared" si="166"/>
        <v>8000000</v>
      </c>
      <c r="BV30" s="40" t="str">
        <f t="shared" si="167"/>
        <v>RECHAZADO</v>
      </c>
    </row>
    <row r="31" spans="1:74" ht="45" customHeight="1">
      <c r="A31" s="115">
        <v>21</v>
      </c>
      <c r="B31" s="214" t="s">
        <v>166</v>
      </c>
      <c r="C31" s="215" t="s">
        <v>167</v>
      </c>
      <c r="D31" s="148" t="s">
        <v>117</v>
      </c>
      <c r="E31" s="119">
        <v>10000</v>
      </c>
      <c r="F31" s="119" t="s">
        <v>59</v>
      </c>
      <c r="G31" s="118">
        <v>7000</v>
      </c>
      <c r="H31" s="119" t="s">
        <v>131</v>
      </c>
      <c r="I31" s="120">
        <f>10000*1.19</f>
        <v>11900</v>
      </c>
      <c r="J31" s="119" t="s">
        <v>161</v>
      </c>
      <c r="K31" s="119"/>
      <c r="L31" s="119"/>
      <c r="M31" s="121">
        <f t="shared" si="124"/>
        <v>3</v>
      </c>
      <c r="N31" s="122">
        <f t="shared" si="125"/>
        <v>10000</v>
      </c>
      <c r="O31" s="122">
        <f t="shared" si="140"/>
        <v>2470.4925284917063</v>
      </c>
      <c r="P31" s="123">
        <f t="shared" si="141"/>
        <v>0.24704925284917062</v>
      </c>
      <c r="Q31" s="124">
        <f t="shared" si="126"/>
        <v>9633.3333333333339</v>
      </c>
      <c r="R31" s="124">
        <f t="shared" si="18"/>
        <v>9650</v>
      </c>
      <c r="S31" s="121">
        <v>160</v>
      </c>
      <c r="T31" s="124">
        <f t="shared" si="19"/>
        <v>1544000</v>
      </c>
      <c r="U31" s="377"/>
      <c r="V31" s="95"/>
      <c r="W31" s="114">
        <v>9500</v>
      </c>
      <c r="X31" s="39">
        <f t="shared" si="127"/>
        <v>9500</v>
      </c>
      <c r="Y31" s="39">
        <f t="shared" si="142"/>
        <v>1520000</v>
      </c>
      <c r="Z31" s="40" t="str">
        <f t="shared" si="143"/>
        <v>ACEPTADA</v>
      </c>
      <c r="AA31" s="114">
        <v>9650</v>
      </c>
      <c r="AB31" s="39">
        <f t="shared" si="128"/>
        <v>9650</v>
      </c>
      <c r="AC31" s="39">
        <f t="shared" si="144"/>
        <v>1544000</v>
      </c>
      <c r="AD31" s="40" t="str">
        <f t="shared" si="145"/>
        <v>ACEPTADA</v>
      </c>
      <c r="AE31" s="114">
        <v>9500</v>
      </c>
      <c r="AF31" s="39">
        <f t="shared" si="129"/>
        <v>9500</v>
      </c>
      <c r="AG31" s="39">
        <f t="shared" si="146"/>
        <v>1520000</v>
      </c>
      <c r="AH31" s="40" t="str">
        <f t="shared" si="147"/>
        <v>ACEPTADA</v>
      </c>
      <c r="AI31" s="114">
        <v>9172</v>
      </c>
      <c r="AJ31" s="39">
        <f t="shared" si="130"/>
        <v>9172</v>
      </c>
      <c r="AK31" s="39">
        <f t="shared" si="148"/>
        <v>1467520</v>
      </c>
      <c r="AL31" s="40" t="str">
        <f t="shared" si="149"/>
        <v>ACEPTADA</v>
      </c>
      <c r="AM31" s="114">
        <v>9457</v>
      </c>
      <c r="AN31" s="39">
        <f t="shared" si="131"/>
        <v>9457</v>
      </c>
      <c r="AO31" s="39">
        <f t="shared" si="150"/>
        <v>1513120</v>
      </c>
      <c r="AP31" s="40" t="str">
        <f t="shared" si="151"/>
        <v>ACEPTADA</v>
      </c>
      <c r="AQ31" s="114">
        <v>9400</v>
      </c>
      <c r="AR31" s="39">
        <f t="shared" si="132"/>
        <v>9400</v>
      </c>
      <c r="AS31" s="39">
        <f t="shared" si="152"/>
        <v>1504000</v>
      </c>
      <c r="AT31" s="40" t="str">
        <f t="shared" si="153"/>
        <v>ACEPTADA</v>
      </c>
      <c r="AU31" s="114">
        <v>9650</v>
      </c>
      <c r="AV31" s="39">
        <f t="shared" si="133"/>
        <v>9650</v>
      </c>
      <c r="AW31" s="39">
        <f t="shared" si="154"/>
        <v>1544000</v>
      </c>
      <c r="AX31" s="40" t="str">
        <f t="shared" si="155"/>
        <v>ACEPTADA</v>
      </c>
      <c r="AY31" s="114">
        <v>9368.9320388349515</v>
      </c>
      <c r="AZ31" s="39">
        <f t="shared" si="134"/>
        <v>9369</v>
      </c>
      <c r="BA31" s="39">
        <f t="shared" si="156"/>
        <v>1499040</v>
      </c>
      <c r="BB31" s="40" t="str">
        <f t="shared" si="157"/>
        <v>ACEPTADA</v>
      </c>
      <c r="BC31" s="114">
        <v>9650</v>
      </c>
      <c r="BD31" s="39">
        <f t="shared" si="135"/>
        <v>9650</v>
      </c>
      <c r="BE31" s="39">
        <f t="shared" si="158"/>
        <v>1544000</v>
      </c>
      <c r="BF31" s="40" t="str">
        <f t="shared" si="159"/>
        <v>ACEPTADA</v>
      </c>
      <c r="BG31" s="114">
        <v>9200</v>
      </c>
      <c r="BH31" s="39">
        <f t="shared" si="136"/>
        <v>9200</v>
      </c>
      <c r="BI31" s="39">
        <f t="shared" si="160"/>
        <v>1472000</v>
      </c>
      <c r="BJ31" s="40" t="str">
        <f t="shared" si="161"/>
        <v>ACEPTADA</v>
      </c>
      <c r="BK31" s="114">
        <v>9500</v>
      </c>
      <c r="BL31" s="39">
        <f t="shared" si="137"/>
        <v>9500</v>
      </c>
      <c r="BM31" s="39">
        <f t="shared" si="162"/>
        <v>1520000</v>
      </c>
      <c r="BN31" s="40" t="str">
        <f t="shared" si="163"/>
        <v>ACEPTADA</v>
      </c>
      <c r="BO31" s="114">
        <v>9361</v>
      </c>
      <c r="BP31" s="39">
        <f t="shared" si="138"/>
        <v>9361</v>
      </c>
      <c r="BQ31" s="39">
        <f t="shared" si="164"/>
        <v>1497760</v>
      </c>
      <c r="BR31" s="40" t="str">
        <f t="shared" si="165"/>
        <v>ACEPTADA</v>
      </c>
      <c r="BS31" s="114">
        <v>10000</v>
      </c>
      <c r="BT31" s="39">
        <f t="shared" si="139"/>
        <v>10000</v>
      </c>
      <c r="BU31" s="39">
        <f t="shared" si="166"/>
        <v>1600000</v>
      </c>
      <c r="BV31" s="40" t="str">
        <f t="shared" si="167"/>
        <v>RECHAZADO</v>
      </c>
    </row>
    <row r="32" spans="1:74" ht="45" customHeight="1">
      <c r="A32" s="145">
        <v>22</v>
      </c>
      <c r="B32" s="216" t="s">
        <v>168</v>
      </c>
      <c r="C32" s="155" t="s">
        <v>169</v>
      </c>
      <c r="D32" s="148" t="s">
        <v>117</v>
      </c>
      <c r="E32" s="118">
        <v>600000</v>
      </c>
      <c r="F32" s="149" t="s">
        <v>58</v>
      </c>
      <c r="G32" s="118">
        <v>680000</v>
      </c>
      <c r="H32" s="119" t="s">
        <v>131</v>
      </c>
      <c r="I32" s="120">
        <v>800000</v>
      </c>
      <c r="J32" s="119" t="s">
        <v>59</v>
      </c>
      <c r="K32" s="119"/>
      <c r="L32" s="119"/>
      <c r="M32" s="121">
        <v>4</v>
      </c>
      <c r="N32" s="122">
        <f t="shared" si="125"/>
        <v>680000</v>
      </c>
      <c r="O32" s="122">
        <f t="shared" si="140"/>
        <v>100664.45913694354</v>
      </c>
      <c r="P32" s="189">
        <f t="shared" si="141"/>
        <v>0.14803596931903462</v>
      </c>
      <c r="Q32" s="124">
        <f t="shared" si="126"/>
        <v>693333.33333333337</v>
      </c>
      <c r="R32" s="124">
        <f t="shared" si="18"/>
        <v>693350</v>
      </c>
      <c r="S32" s="121">
        <v>4</v>
      </c>
      <c r="T32" s="124">
        <f t="shared" si="19"/>
        <v>2773400</v>
      </c>
      <c r="U32" s="377"/>
      <c r="V32" s="93"/>
      <c r="W32" s="114">
        <v>640000</v>
      </c>
      <c r="X32" s="39">
        <f t="shared" si="127"/>
        <v>640000</v>
      </c>
      <c r="Y32" s="39">
        <f t="shared" si="142"/>
        <v>2560000</v>
      </c>
      <c r="Z32" s="40" t="str">
        <f t="shared" si="143"/>
        <v>ACEPTADA</v>
      </c>
      <c r="AA32" s="114">
        <v>693350</v>
      </c>
      <c r="AB32" s="39">
        <f t="shared" si="128"/>
        <v>693350</v>
      </c>
      <c r="AC32" s="39">
        <f t="shared" si="144"/>
        <v>2773400</v>
      </c>
      <c r="AD32" s="40" t="str">
        <f t="shared" si="145"/>
        <v>ACEPTADA</v>
      </c>
      <c r="AE32" s="114">
        <v>693333.33333333337</v>
      </c>
      <c r="AF32" s="39">
        <f t="shared" si="129"/>
        <v>693333</v>
      </c>
      <c r="AG32" s="39">
        <f t="shared" si="146"/>
        <v>2773332</v>
      </c>
      <c r="AH32" s="40" t="str">
        <f t="shared" si="147"/>
        <v>ACEPTADA</v>
      </c>
      <c r="AI32" s="114">
        <v>658992</v>
      </c>
      <c r="AJ32" s="39">
        <f t="shared" si="130"/>
        <v>658992</v>
      </c>
      <c r="AK32" s="39">
        <f t="shared" si="148"/>
        <v>2635968</v>
      </c>
      <c r="AL32" s="40" t="str">
        <f t="shared" si="149"/>
        <v>ACEPTADA</v>
      </c>
      <c r="AM32" s="114">
        <v>686416.5</v>
      </c>
      <c r="AN32" s="39">
        <f t="shared" si="131"/>
        <v>686417</v>
      </c>
      <c r="AO32" s="39">
        <f t="shared" si="150"/>
        <v>2745668</v>
      </c>
      <c r="AP32" s="40" t="str">
        <f t="shared" si="151"/>
        <v>ACEPTADA</v>
      </c>
      <c r="AQ32" s="114">
        <v>679000</v>
      </c>
      <c r="AR32" s="39">
        <f t="shared" si="132"/>
        <v>679000</v>
      </c>
      <c r="AS32" s="39">
        <f t="shared" si="152"/>
        <v>2716000</v>
      </c>
      <c r="AT32" s="40" t="str">
        <f t="shared" si="153"/>
        <v>ACEPTADA</v>
      </c>
      <c r="AU32" s="114">
        <v>693350</v>
      </c>
      <c r="AV32" s="39">
        <f t="shared" si="133"/>
        <v>693350</v>
      </c>
      <c r="AW32" s="39">
        <f t="shared" si="154"/>
        <v>2773400</v>
      </c>
      <c r="AX32" s="40" t="str">
        <f t="shared" si="155"/>
        <v>ACEPTADA</v>
      </c>
      <c r="AY32" s="114">
        <v>673155.33980582526</v>
      </c>
      <c r="AZ32" s="39">
        <f t="shared" si="134"/>
        <v>673155</v>
      </c>
      <c r="BA32" s="39">
        <f t="shared" si="156"/>
        <v>2692620</v>
      </c>
      <c r="BB32" s="40" t="str">
        <f t="shared" si="157"/>
        <v>ACEPTADA</v>
      </c>
      <c r="BC32" s="114">
        <v>693350</v>
      </c>
      <c r="BD32" s="39">
        <f t="shared" si="135"/>
        <v>693350</v>
      </c>
      <c r="BE32" s="39">
        <f t="shared" si="158"/>
        <v>2773400</v>
      </c>
      <c r="BF32" s="40" t="str">
        <f t="shared" si="159"/>
        <v>ACEPTADA</v>
      </c>
      <c r="BG32" s="114">
        <v>671000</v>
      </c>
      <c r="BH32" s="39">
        <f t="shared" si="136"/>
        <v>671000</v>
      </c>
      <c r="BI32" s="39">
        <f t="shared" si="160"/>
        <v>2684000</v>
      </c>
      <c r="BJ32" s="40" t="str">
        <f t="shared" si="161"/>
        <v>ACEPTADA</v>
      </c>
      <c r="BK32" s="114">
        <v>68000</v>
      </c>
      <c r="BL32" s="39">
        <f t="shared" si="137"/>
        <v>68000</v>
      </c>
      <c r="BM32" s="39">
        <f t="shared" si="162"/>
        <v>272000</v>
      </c>
      <c r="BN32" s="40" t="str">
        <f t="shared" si="163"/>
        <v>ACEPTADA</v>
      </c>
      <c r="BO32" s="114">
        <v>672550</v>
      </c>
      <c r="BP32" s="39">
        <f t="shared" si="138"/>
        <v>672550</v>
      </c>
      <c r="BQ32" s="39">
        <f t="shared" si="164"/>
        <v>2690200</v>
      </c>
      <c r="BR32" s="40" t="str">
        <f t="shared" si="165"/>
        <v>ACEPTADA</v>
      </c>
      <c r="BS32" s="114">
        <v>680000</v>
      </c>
      <c r="BT32" s="39">
        <f t="shared" si="139"/>
        <v>680000</v>
      </c>
      <c r="BU32" s="39">
        <f t="shared" si="166"/>
        <v>2720000</v>
      </c>
      <c r="BV32" s="40" t="str">
        <f t="shared" si="167"/>
        <v>ACEPTADA</v>
      </c>
    </row>
    <row r="33" spans="1:74" ht="45" customHeight="1">
      <c r="A33" s="145">
        <v>23</v>
      </c>
      <c r="B33" s="217" t="s">
        <v>170</v>
      </c>
      <c r="C33" s="158" t="s">
        <v>171</v>
      </c>
      <c r="D33" s="148" t="s">
        <v>117</v>
      </c>
      <c r="E33" s="128">
        <v>14000</v>
      </c>
      <c r="F33" s="218" t="s">
        <v>172</v>
      </c>
      <c r="G33" s="128">
        <v>14000</v>
      </c>
      <c r="H33" s="129" t="s">
        <v>173</v>
      </c>
      <c r="I33" s="138">
        <v>14000</v>
      </c>
      <c r="J33" s="129" t="s">
        <v>38</v>
      </c>
      <c r="K33" s="129"/>
      <c r="L33" s="129"/>
      <c r="M33" s="160">
        <v>4</v>
      </c>
      <c r="N33" s="161">
        <f t="shared" si="125"/>
        <v>14000</v>
      </c>
      <c r="O33" s="161">
        <f t="shared" si="140"/>
        <v>0</v>
      </c>
      <c r="P33" s="162">
        <f t="shared" si="141"/>
        <v>0</v>
      </c>
      <c r="Q33" s="163">
        <f t="shared" si="126"/>
        <v>14000</v>
      </c>
      <c r="R33" s="163">
        <f t="shared" si="18"/>
        <v>14000</v>
      </c>
      <c r="S33" s="160">
        <v>160</v>
      </c>
      <c r="T33" s="163">
        <f t="shared" si="19"/>
        <v>2240000</v>
      </c>
      <c r="U33" s="377"/>
      <c r="V33" s="93"/>
      <c r="W33" s="114">
        <v>13000</v>
      </c>
      <c r="X33" s="39">
        <f t="shared" si="127"/>
        <v>13000</v>
      </c>
      <c r="Y33" s="39">
        <f t="shared" si="142"/>
        <v>2080000</v>
      </c>
      <c r="Z33" s="40" t="str">
        <f t="shared" si="143"/>
        <v>ACEPTADA</v>
      </c>
      <c r="AA33" s="114">
        <v>14000</v>
      </c>
      <c r="AB33" s="39">
        <f t="shared" si="128"/>
        <v>14000</v>
      </c>
      <c r="AC33" s="39">
        <f t="shared" si="144"/>
        <v>2240000</v>
      </c>
      <c r="AD33" s="40" t="str">
        <f t="shared" si="145"/>
        <v>ACEPTADA</v>
      </c>
      <c r="AE33" s="114">
        <v>14000</v>
      </c>
      <c r="AF33" s="39">
        <f t="shared" si="129"/>
        <v>14000</v>
      </c>
      <c r="AG33" s="39">
        <f t="shared" si="146"/>
        <v>2240000</v>
      </c>
      <c r="AH33" s="40" t="str">
        <f t="shared" si="147"/>
        <v>ACEPTADA</v>
      </c>
      <c r="AI33" s="114">
        <v>13306</v>
      </c>
      <c r="AJ33" s="39">
        <f t="shared" si="130"/>
        <v>13306</v>
      </c>
      <c r="AK33" s="39">
        <f t="shared" si="148"/>
        <v>2128960</v>
      </c>
      <c r="AL33" s="40" t="str">
        <f t="shared" si="149"/>
        <v>ACEPTADA</v>
      </c>
      <c r="AM33" s="114">
        <v>13860</v>
      </c>
      <c r="AN33" s="39">
        <f t="shared" si="131"/>
        <v>13860</v>
      </c>
      <c r="AO33" s="39">
        <f t="shared" si="150"/>
        <v>2217600</v>
      </c>
      <c r="AP33" s="40" t="str">
        <f t="shared" si="151"/>
        <v>ACEPTADA</v>
      </c>
      <c r="AQ33" s="114">
        <v>13700</v>
      </c>
      <c r="AR33" s="39">
        <f t="shared" si="132"/>
        <v>13700</v>
      </c>
      <c r="AS33" s="39">
        <f t="shared" si="152"/>
        <v>2192000</v>
      </c>
      <c r="AT33" s="40" t="str">
        <f t="shared" si="153"/>
        <v>ACEPTADA</v>
      </c>
      <c r="AU33" s="114">
        <v>14000</v>
      </c>
      <c r="AV33" s="39">
        <f t="shared" si="133"/>
        <v>14000</v>
      </c>
      <c r="AW33" s="39">
        <f t="shared" si="154"/>
        <v>2240000</v>
      </c>
      <c r="AX33" s="40" t="str">
        <f t="shared" si="155"/>
        <v>ACEPTADA</v>
      </c>
      <c r="AY33" s="114">
        <v>13592.233009708738</v>
      </c>
      <c r="AZ33" s="39">
        <f t="shared" si="134"/>
        <v>13592</v>
      </c>
      <c r="BA33" s="39">
        <f t="shared" si="156"/>
        <v>2174720</v>
      </c>
      <c r="BB33" s="40" t="str">
        <f t="shared" si="157"/>
        <v>ACEPTADA</v>
      </c>
      <c r="BC33" s="114">
        <v>14000</v>
      </c>
      <c r="BD33" s="39">
        <f t="shared" si="135"/>
        <v>14000</v>
      </c>
      <c r="BE33" s="39">
        <f t="shared" si="158"/>
        <v>2240000</v>
      </c>
      <c r="BF33" s="40" t="str">
        <f t="shared" si="159"/>
        <v>ACEPTADA</v>
      </c>
      <c r="BG33" s="114">
        <v>13360</v>
      </c>
      <c r="BH33" s="39">
        <f t="shared" si="136"/>
        <v>13360</v>
      </c>
      <c r="BI33" s="39">
        <f t="shared" si="160"/>
        <v>2137600</v>
      </c>
      <c r="BJ33" s="40" t="str">
        <f t="shared" si="161"/>
        <v>ACEPTADA</v>
      </c>
      <c r="BK33" s="114">
        <v>13500</v>
      </c>
      <c r="BL33" s="39">
        <f t="shared" si="137"/>
        <v>13500</v>
      </c>
      <c r="BM33" s="39">
        <f t="shared" si="162"/>
        <v>2160000</v>
      </c>
      <c r="BN33" s="40" t="str">
        <f t="shared" si="163"/>
        <v>ACEPTADA</v>
      </c>
      <c r="BO33" s="114">
        <v>13580</v>
      </c>
      <c r="BP33" s="39">
        <f t="shared" si="138"/>
        <v>13580</v>
      </c>
      <c r="BQ33" s="39">
        <f t="shared" si="164"/>
        <v>2172800</v>
      </c>
      <c r="BR33" s="40" t="str">
        <f t="shared" si="165"/>
        <v>ACEPTADA</v>
      </c>
      <c r="BS33" s="114">
        <v>14000</v>
      </c>
      <c r="BT33" s="39">
        <f t="shared" si="139"/>
        <v>14000</v>
      </c>
      <c r="BU33" s="39">
        <f t="shared" si="166"/>
        <v>2240000</v>
      </c>
      <c r="BV33" s="40" t="str">
        <f t="shared" si="167"/>
        <v>ACEPTADA</v>
      </c>
    </row>
    <row r="34" spans="1:74" ht="45" customHeight="1">
      <c r="A34" s="145">
        <v>24</v>
      </c>
      <c r="B34" s="219" t="s">
        <v>174</v>
      </c>
      <c r="C34" s="220" t="s">
        <v>175</v>
      </c>
      <c r="D34" s="148" t="s">
        <v>117</v>
      </c>
      <c r="E34" s="193">
        <v>6500</v>
      </c>
      <c r="F34" s="194" t="s">
        <v>176</v>
      </c>
      <c r="G34" s="193">
        <v>5000</v>
      </c>
      <c r="H34" s="194" t="s">
        <v>177</v>
      </c>
      <c r="I34" s="195"/>
      <c r="J34" s="194"/>
      <c r="K34" s="194"/>
      <c r="L34" s="194"/>
      <c r="M34" s="205">
        <f t="shared" ref="M34" si="168">+COUNT(E34,G34,I34)</f>
        <v>2</v>
      </c>
      <c r="N34" s="206">
        <f t="shared" si="125"/>
        <v>5750</v>
      </c>
      <c r="O34" s="206">
        <f t="shared" si="140"/>
        <v>1060.6601717798212</v>
      </c>
      <c r="P34" s="207">
        <f t="shared" si="141"/>
        <v>0.18446263857040368</v>
      </c>
      <c r="Q34" s="208">
        <f t="shared" si="126"/>
        <v>5750</v>
      </c>
      <c r="R34" s="208">
        <f t="shared" si="18"/>
        <v>5750</v>
      </c>
      <c r="S34" s="205">
        <v>160</v>
      </c>
      <c r="T34" s="208">
        <f t="shared" si="19"/>
        <v>920000</v>
      </c>
      <c r="U34" s="377"/>
      <c r="V34" s="93"/>
      <c r="W34" s="114">
        <v>5500</v>
      </c>
      <c r="X34" s="39">
        <f t="shared" si="127"/>
        <v>5500</v>
      </c>
      <c r="Y34" s="39">
        <f t="shared" si="142"/>
        <v>880000</v>
      </c>
      <c r="Z34" s="40" t="str">
        <f t="shared" si="143"/>
        <v>ACEPTADA</v>
      </c>
      <c r="AA34" s="114">
        <v>5750</v>
      </c>
      <c r="AB34" s="39">
        <f t="shared" si="128"/>
        <v>5750</v>
      </c>
      <c r="AC34" s="39">
        <f t="shared" si="144"/>
        <v>920000</v>
      </c>
      <c r="AD34" s="40" t="str">
        <f t="shared" si="145"/>
        <v>ACEPTADA</v>
      </c>
      <c r="AE34" s="114">
        <v>5750</v>
      </c>
      <c r="AF34" s="39">
        <f t="shared" si="129"/>
        <v>5750</v>
      </c>
      <c r="AG34" s="39">
        <f t="shared" si="146"/>
        <v>920000</v>
      </c>
      <c r="AH34" s="40" t="str">
        <f t="shared" si="147"/>
        <v>ACEPTADA</v>
      </c>
      <c r="AI34" s="114">
        <v>5465</v>
      </c>
      <c r="AJ34" s="39">
        <f t="shared" si="130"/>
        <v>5465</v>
      </c>
      <c r="AK34" s="39">
        <f t="shared" si="148"/>
        <v>874400</v>
      </c>
      <c r="AL34" s="40" t="str">
        <f t="shared" si="149"/>
        <v>ACEPTADA</v>
      </c>
      <c r="AM34" s="114">
        <v>5750</v>
      </c>
      <c r="AN34" s="39">
        <f t="shared" si="131"/>
        <v>5750</v>
      </c>
      <c r="AO34" s="39">
        <f t="shared" si="150"/>
        <v>920000</v>
      </c>
      <c r="AP34" s="40" t="str">
        <f t="shared" si="151"/>
        <v>ACEPTADA</v>
      </c>
      <c r="AQ34" s="114">
        <v>5500</v>
      </c>
      <c r="AR34" s="39">
        <f t="shared" si="132"/>
        <v>5500</v>
      </c>
      <c r="AS34" s="39">
        <f t="shared" si="152"/>
        <v>880000</v>
      </c>
      <c r="AT34" s="40" t="str">
        <f t="shared" si="153"/>
        <v>ACEPTADA</v>
      </c>
      <c r="AU34" s="114">
        <v>5750</v>
      </c>
      <c r="AV34" s="39">
        <f t="shared" si="133"/>
        <v>5750</v>
      </c>
      <c r="AW34" s="39">
        <f t="shared" si="154"/>
        <v>920000</v>
      </c>
      <c r="AX34" s="40" t="str">
        <f t="shared" si="155"/>
        <v>ACEPTADA</v>
      </c>
      <c r="AY34" s="114">
        <v>5582.5242718446598</v>
      </c>
      <c r="AZ34" s="39">
        <f t="shared" si="134"/>
        <v>5583</v>
      </c>
      <c r="BA34" s="39">
        <f t="shared" si="156"/>
        <v>893280</v>
      </c>
      <c r="BB34" s="40" t="str">
        <f t="shared" si="157"/>
        <v>ACEPTADA</v>
      </c>
      <c r="BC34" s="114">
        <v>5750</v>
      </c>
      <c r="BD34" s="39">
        <f t="shared" si="135"/>
        <v>5750</v>
      </c>
      <c r="BE34" s="39">
        <f t="shared" si="158"/>
        <v>920000</v>
      </c>
      <c r="BF34" s="40" t="str">
        <f t="shared" si="159"/>
        <v>ACEPTADA</v>
      </c>
      <c r="BG34" s="114">
        <v>5600</v>
      </c>
      <c r="BH34" s="39">
        <f t="shared" si="136"/>
        <v>5600</v>
      </c>
      <c r="BI34" s="39">
        <f t="shared" si="160"/>
        <v>896000</v>
      </c>
      <c r="BJ34" s="40" t="str">
        <f t="shared" si="161"/>
        <v>ACEPTADA</v>
      </c>
      <c r="BK34" s="114">
        <v>5600</v>
      </c>
      <c r="BL34" s="39">
        <f t="shared" si="137"/>
        <v>5600</v>
      </c>
      <c r="BM34" s="39">
        <f t="shared" si="162"/>
        <v>896000</v>
      </c>
      <c r="BN34" s="40" t="str">
        <f t="shared" si="163"/>
        <v>ACEPTADA</v>
      </c>
      <c r="BO34" s="114">
        <v>5578</v>
      </c>
      <c r="BP34" s="39">
        <f t="shared" si="138"/>
        <v>5578</v>
      </c>
      <c r="BQ34" s="39">
        <f t="shared" si="164"/>
        <v>892480</v>
      </c>
      <c r="BR34" s="40" t="str">
        <f t="shared" si="165"/>
        <v>ACEPTADA</v>
      </c>
      <c r="BS34" s="114">
        <v>5750</v>
      </c>
      <c r="BT34" s="39">
        <f t="shared" si="139"/>
        <v>5750</v>
      </c>
      <c r="BU34" s="39">
        <f t="shared" si="166"/>
        <v>920000</v>
      </c>
      <c r="BV34" s="40" t="str">
        <f t="shared" si="167"/>
        <v>ACEPTADA</v>
      </c>
    </row>
    <row r="35" spans="1:74" ht="45" customHeight="1">
      <c r="A35" s="145">
        <v>25</v>
      </c>
      <c r="B35" s="186" t="s">
        <v>178</v>
      </c>
      <c r="C35" s="187" t="s">
        <v>179</v>
      </c>
      <c r="D35" s="148" t="s">
        <v>117</v>
      </c>
      <c r="E35" s="221">
        <v>77000</v>
      </c>
      <c r="F35" s="194" t="s">
        <v>180</v>
      </c>
      <c r="G35" s="221"/>
      <c r="H35" s="194"/>
      <c r="I35" s="222"/>
      <c r="J35" s="194"/>
      <c r="K35" s="194"/>
      <c r="L35" s="194"/>
      <c r="M35" s="205">
        <f>+COUNT(E35,G35,I35)</f>
        <v>1</v>
      </c>
      <c r="N35" s="206">
        <f>+MEDIAN(E35,G35,I35)</f>
        <v>77000</v>
      </c>
      <c r="O35" s="206"/>
      <c r="P35" s="207"/>
      <c r="Q35" s="208">
        <f>+AVERAGE(E35,G35,I35)</f>
        <v>77000</v>
      </c>
      <c r="R35" s="208">
        <f>+_xlfn.CEILING.MATH(Q35,50,FALSE)</f>
        <v>77000</v>
      </c>
      <c r="S35" s="205">
        <v>160</v>
      </c>
      <c r="T35" s="208">
        <f>+R35*S35</f>
        <v>12320000</v>
      </c>
      <c r="U35" s="383">
        <f>SUM(T6:T35)</f>
        <v>129991100</v>
      </c>
      <c r="V35" s="93"/>
      <c r="W35" s="114">
        <v>73000</v>
      </c>
      <c r="X35" s="39">
        <f t="shared" si="127"/>
        <v>73000</v>
      </c>
      <c r="Y35" s="39">
        <f t="shared" si="142"/>
        <v>11680000</v>
      </c>
      <c r="Z35" s="40" t="str">
        <f t="shared" si="143"/>
        <v>ACEPTADA</v>
      </c>
      <c r="AA35" s="114">
        <v>77000</v>
      </c>
      <c r="AB35" s="39">
        <f t="shared" si="128"/>
        <v>77000</v>
      </c>
      <c r="AC35" s="39">
        <f t="shared" si="144"/>
        <v>12320000</v>
      </c>
      <c r="AD35" s="40" t="str">
        <f t="shared" si="145"/>
        <v>ACEPTADA</v>
      </c>
      <c r="AE35" s="114">
        <v>77000</v>
      </c>
      <c r="AF35" s="39">
        <f t="shared" si="129"/>
        <v>77000</v>
      </c>
      <c r="AG35" s="39">
        <f t="shared" si="146"/>
        <v>12320000</v>
      </c>
      <c r="AH35" s="40" t="str">
        <f t="shared" si="147"/>
        <v>ACEPTADA</v>
      </c>
      <c r="AI35" s="114">
        <v>73184</v>
      </c>
      <c r="AJ35" s="39">
        <f t="shared" si="130"/>
        <v>73184</v>
      </c>
      <c r="AK35" s="39">
        <f t="shared" si="148"/>
        <v>11709440</v>
      </c>
      <c r="AL35" s="40" t="str">
        <f t="shared" si="149"/>
        <v>ACEPTADA</v>
      </c>
      <c r="AM35" s="114">
        <v>75460</v>
      </c>
      <c r="AN35" s="39">
        <f t="shared" si="131"/>
        <v>75460</v>
      </c>
      <c r="AO35" s="39">
        <f t="shared" si="150"/>
        <v>12073600</v>
      </c>
      <c r="AP35" s="40" t="str">
        <f t="shared" si="151"/>
        <v>ACEPTADA</v>
      </c>
      <c r="AQ35" s="114">
        <v>75400</v>
      </c>
      <c r="AR35" s="39">
        <f t="shared" si="132"/>
        <v>75400</v>
      </c>
      <c r="AS35" s="39">
        <f t="shared" si="152"/>
        <v>12064000</v>
      </c>
      <c r="AT35" s="40" t="str">
        <f t="shared" si="153"/>
        <v>ACEPTADA</v>
      </c>
      <c r="AU35" s="114">
        <v>77000</v>
      </c>
      <c r="AV35" s="39">
        <f t="shared" si="133"/>
        <v>77000</v>
      </c>
      <c r="AW35" s="39">
        <f t="shared" si="154"/>
        <v>12320000</v>
      </c>
      <c r="AX35" s="40" t="str">
        <f t="shared" si="155"/>
        <v>ACEPTADA</v>
      </c>
      <c r="AY35" s="114">
        <v>74757.281553398061</v>
      </c>
      <c r="AZ35" s="39">
        <f t="shared" si="134"/>
        <v>74757</v>
      </c>
      <c r="BA35" s="39">
        <f t="shared" si="156"/>
        <v>11961120</v>
      </c>
      <c r="BB35" s="40" t="str">
        <f t="shared" si="157"/>
        <v>ACEPTADA</v>
      </c>
      <c r="BC35" s="114">
        <v>77000</v>
      </c>
      <c r="BD35" s="39">
        <f t="shared" si="135"/>
        <v>77000</v>
      </c>
      <c r="BE35" s="39">
        <f t="shared" si="158"/>
        <v>12320000</v>
      </c>
      <c r="BF35" s="40" t="str">
        <f t="shared" si="159"/>
        <v>ACEPTADA</v>
      </c>
      <c r="BG35" s="114">
        <v>77000</v>
      </c>
      <c r="BH35" s="39">
        <f t="shared" si="136"/>
        <v>77000</v>
      </c>
      <c r="BI35" s="39">
        <f t="shared" si="160"/>
        <v>12320000</v>
      </c>
      <c r="BJ35" s="40" t="str">
        <f t="shared" si="161"/>
        <v>ACEPTADA</v>
      </c>
      <c r="BK35" s="114">
        <v>77000</v>
      </c>
      <c r="BL35" s="39">
        <f t="shared" si="137"/>
        <v>77000</v>
      </c>
      <c r="BM35" s="39">
        <f t="shared" si="162"/>
        <v>12320000</v>
      </c>
      <c r="BN35" s="40" t="str">
        <f t="shared" si="163"/>
        <v>ACEPTADA</v>
      </c>
      <c r="BO35" s="114">
        <v>74690</v>
      </c>
      <c r="BP35" s="39">
        <f t="shared" si="138"/>
        <v>74690</v>
      </c>
      <c r="BQ35" s="39">
        <f t="shared" si="164"/>
        <v>11950400</v>
      </c>
      <c r="BR35" s="40" t="str">
        <f t="shared" si="165"/>
        <v>ACEPTADA</v>
      </c>
      <c r="BS35" s="114">
        <v>77000</v>
      </c>
      <c r="BT35" s="39">
        <f t="shared" si="139"/>
        <v>77000</v>
      </c>
      <c r="BU35" s="39">
        <f t="shared" si="166"/>
        <v>12320000</v>
      </c>
      <c r="BV35" s="40" t="str">
        <f t="shared" si="167"/>
        <v>ACEPTADA</v>
      </c>
    </row>
    <row r="36" spans="1:74" ht="45" customHeight="1">
      <c r="A36" s="223"/>
      <c r="B36" s="224"/>
      <c r="C36" s="224"/>
      <c r="D36" s="225"/>
      <c r="E36" s="225"/>
      <c r="F36" s="225"/>
      <c r="G36" s="225"/>
      <c r="H36" s="225"/>
      <c r="I36" s="225"/>
      <c r="J36" s="226"/>
      <c r="K36" s="226"/>
      <c r="L36" s="226"/>
      <c r="M36" s="226"/>
      <c r="N36" s="226"/>
      <c r="O36" s="226"/>
      <c r="P36" s="226"/>
      <c r="Q36" s="226"/>
      <c r="R36" s="226"/>
      <c r="S36" s="227"/>
      <c r="T36" s="228"/>
      <c r="U36" s="377"/>
      <c r="V36" s="93"/>
      <c r="W36" s="385"/>
      <c r="X36" s="386"/>
      <c r="Y36" s="386"/>
      <c r="Z36" s="387"/>
      <c r="AA36" s="385"/>
      <c r="AB36" s="386"/>
      <c r="AC36" s="386"/>
      <c r="AD36" s="387"/>
      <c r="AE36" s="385"/>
      <c r="AF36" s="386"/>
      <c r="AG36" s="386"/>
      <c r="AH36" s="387"/>
      <c r="AI36" s="385"/>
      <c r="AJ36" s="386"/>
      <c r="AK36" s="386"/>
      <c r="AL36" s="387"/>
      <c r="AM36" s="385"/>
      <c r="AN36" s="386"/>
      <c r="AO36" s="386"/>
      <c r="AP36" s="387"/>
      <c r="AQ36" s="385"/>
      <c r="AR36" s="386"/>
      <c r="AS36" s="386"/>
      <c r="AT36" s="387"/>
      <c r="AU36" s="385"/>
      <c r="AV36" s="386"/>
      <c r="AW36" s="386"/>
      <c r="AX36" s="387"/>
      <c r="AY36" s="385"/>
      <c r="AZ36" s="386"/>
      <c r="BA36" s="386"/>
      <c r="BB36" s="387"/>
      <c r="BC36" s="385"/>
      <c r="BD36" s="386"/>
      <c r="BE36" s="386"/>
      <c r="BF36" s="387"/>
      <c r="BG36" s="385"/>
      <c r="BH36" s="386"/>
      <c r="BI36" s="386"/>
      <c r="BJ36" s="387"/>
      <c r="BK36" s="385"/>
      <c r="BL36" s="386"/>
      <c r="BM36" s="386"/>
      <c r="BN36" s="387"/>
      <c r="BO36" s="385"/>
      <c r="BP36" s="386"/>
      <c r="BQ36" s="386"/>
      <c r="BR36" s="387"/>
      <c r="BS36" s="385"/>
      <c r="BT36" s="386"/>
      <c r="BU36" s="386"/>
      <c r="BV36" s="387"/>
    </row>
    <row r="37" spans="1:74" ht="45" customHeight="1">
      <c r="A37" s="115">
        <f>+A35+1</f>
        <v>26</v>
      </c>
      <c r="B37" s="230" t="s">
        <v>181</v>
      </c>
      <c r="C37" s="132" t="s">
        <v>182</v>
      </c>
      <c r="D37" s="115" t="s">
        <v>113</v>
      </c>
      <c r="E37" s="121">
        <v>20</v>
      </c>
      <c r="F37" s="231">
        <v>73637</v>
      </c>
      <c r="G37" s="149" t="s">
        <v>118</v>
      </c>
      <c r="H37" s="231">
        <f>70000*1.19</f>
        <v>83300</v>
      </c>
      <c r="I37" s="149" t="s">
        <v>39</v>
      </c>
      <c r="J37" s="231">
        <f>75000*1.19</f>
        <v>89250</v>
      </c>
      <c r="K37" s="149" t="s">
        <v>183</v>
      </c>
      <c r="L37" s="149">
        <f>+COUNT(F37,H37,J37)</f>
        <v>3</v>
      </c>
      <c r="M37" s="232">
        <f>+AVERAGE(F37,H37,J37)</f>
        <v>82062.333333333328</v>
      </c>
      <c r="N37" s="232">
        <f>+STDEVA(F37,H37,J37)</f>
        <v>7879.7402452957376</v>
      </c>
      <c r="O37" s="123">
        <f>+N37/M37</f>
        <v>9.6021401357046537E-2</v>
      </c>
      <c r="P37" s="123"/>
      <c r="Q37" s="232">
        <f t="shared" ref="Q37:Q50" si="169">+MEDIAN(J37,H37,F37)</f>
        <v>83300</v>
      </c>
      <c r="R37" s="232">
        <f t="shared" ref="R37:R50" si="170">+_xlfn.CEILING.MATH(M37,50,FALSE)</f>
        <v>82100</v>
      </c>
      <c r="S37" s="121">
        <v>20</v>
      </c>
      <c r="T37" s="232">
        <f>+R37*S37</f>
        <v>1642000</v>
      </c>
      <c r="U37" s="377"/>
      <c r="V37" s="93"/>
      <c r="W37" s="114">
        <v>80000</v>
      </c>
      <c r="X37" s="39">
        <f t="shared" ref="X37:X50" si="171">+ROUND(W37,0)</f>
        <v>80000</v>
      </c>
      <c r="Y37" s="39">
        <f t="shared" ref="Y37:Y50" si="172">+X37*$S37</f>
        <v>1600000</v>
      </c>
      <c r="Z37" s="40" t="str">
        <f t="shared" ref="Z37:Z50" si="173">+IF(OR(X37&gt;$R37,X37=0,Y37&gt;$T37),"RECHAZADO","ACEPTADA")</f>
        <v>ACEPTADA</v>
      </c>
      <c r="AA37" s="114">
        <v>82100</v>
      </c>
      <c r="AB37" s="39">
        <f t="shared" ref="AB37:AB50" si="174">+ROUND(AA37,0)</f>
        <v>82100</v>
      </c>
      <c r="AC37" s="39">
        <f t="shared" ref="AC37:AC50" si="175">+AB37*$S37</f>
        <v>1642000</v>
      </c>
      <c r="AD37" s="40" t="str">
        <f t="shared" ref="AD37:AD50" si="176">+IF(OR(AB37&gt;$R37,AB37=0,AC37&gt;$T37),"RECHAZADO","ACEPTADA")</f>
        <v>ACEPTADA</v>
      </c>
      <c r="AE37" s="114">
        <v>82100</v>
      </c>
      <c r="AF37" s="39">
        <f t="shared" ref="AF37:AF50" si="177">+ROUND(AE37,0)</f>
        <v>82100</v>
      </c>
      <c r="AG37" s="39">
        <f t="shared" ref="AG37:AG50" si="178">+AF37*$S37</f>
        <v>1642000</v>
      </c>
      <c r="AH37" s="40" t="str">
        <f t="shared" ref="AH37:AH50" si="179">+IF(OR(AF37&gt;$R37,AF37=0,AG37&gt;$T37),"RECHAZADO","ACEPTADA")</f>
        <v>ACEPTADA</v>
      </c>
      <c r="AI37" s="114">
        <v>78032</v>
      </c>
      <c r="AJ37" s="39">
        <f t="shared" ref="AJ37:AJ50" si="180">+ROUND(AI37,0)</f>
        <v>78032</v>
      </c>
      <c r="AK37" s="39">
        <f t="shared" ref="AK37:AK50" si="181">+AJ37*$S37</f>
        <v>1560640</v>
      </c>
      <c r="AL37" s="40" t="str">
        <f t="shared" ref="AL37:AL50" si="182">+IF(OR(AJ37&gt;$R37,AJ37=0,AK37&gt;$T37),"RECHAZADO","ACEPTADA")</f>
        <v>ACEPTADA</v>
      </c>
      <c r="AM37" s="114">
        <v>80458</v>
      </c>
      <c r="AN37" s="39">
        <f t="shared" ref="AN37:AN50" si="183">+ROUND(AM37,0)</f>
        <v>80458</v>
      </c>
      <c r="AO37" s="39">
        <f t="shared" ref="AO37:AO50" si="184">+AN37*$S37</f>
        <v>1609160</v>
      </c>
      <c r="AP37" s="40" t="str">
        <f t="shared" ref="AP37:AP50" si="185">+IF(OR(AN37&gt;$R37,AN37=0,AO37&gt;$T37),"RECHAZADO","ACEPTADA")</f>
        <v>ACEPTADA</v>
      </c>
      <c r="AQ37" s="114">
        <v>79000</v>
      </c>
      <c r="AR37" s="39">
        <f t="shared" ref="AR37:AR50" si="186">+ROUND(AQ37,0)</f>
        <v>79000</v>
      </c>
      <c r="AS37" s="39">
        <f t="shared" ref="AS37:AS50" si="187">+AR37*$S37</f>
        <v>1580000</v>
      </c>
      <c r="AT37" s="40" t="str">
        <f t="shared" ref="AT37:AT50" si="188">+IF(OR(AR37&gt;$R37,AR37=0,AS37&gt;$T37),"RECHAZADO","ACEPTADA")</f>
        <v>ACEPTADA</v>
      </c>
      <c r="AU37" s="114">
        <v>80000</v>
      </c>
      <c r="AV37" s="39">
        <f t="shared" ref="AV37:AV50" si="189">+ROUND(AU37,0)</f>
        <v>80000</v>
      </c>
      <c r="AW37" s="39">
        <f t="shared" ref="AW37:AW50" si="190">+AV37*$S37</f>
        <v>1600000</v>
      </c>
      <c r="AX37" s="40" t="str">
        <f t="shared" ref="AX37:AX50" si="191">+IF(OR(AV37&gt;$R37,AV37=0,AW37&gt;$T37),"RECHAZADO","ACEPTADA")</f>
        <v>ACEPTADA</v>
      </c>
      <c r="AY37" s="114">
        <v>79708.737864077673</v>
      </c>
      <c r="AZ37" s="39">
        <f t="shared" ref="AZ37:AZ50" si="192">+ROUND(AY37,0)</f>
        <v>79709</v>
      </c>
      <c r="BA37" s="39">
        <f t="shared" ref="BA37:BA50" si="193">+AZ37*$S37</f>
        <v>1594180</v>
      </c>
      <c r="BB37" s="40" t="str">
        <f t="shared" ref="BB37:BB50" si="194">+IF(OR(AZ37&gt;$R37,AZ37=0,BA37&gt;$T37),"RECHAZADO","ACEPTADA")</f>
        <v>ACEPTADA</v>
      </c>
      <c r="BC37" s="114">
        <v>78000</v>
      </c>
      <c r="BD37" s="39">
        <f t="shared" ref="BD37:BD50" si="195">+ROUND(BC37,0)</f>
        <v>78000</v>
      </c>
      <c r="BE37" s="39">
        <f t="shared" ref="BE37:BE50" si="196">+BD37*$S37</f>
        <v>1560000</v>
      </c>
      <c r="BF37" s="40" t="str">
        <f t="shared" ref="BF37:BF50" si="197">+IF(OR(BD37&gt;$R37,BD37=0,BE37&gt;$T37),"RECHAZADO","ACEPTADA")</f>
        <v>ACEPTADA</v>
      </c>
      <c r="BG37" s="114">
        <v>77700</v>
      </c>
      <c r="BH37" s="39">
        <f t="shared" ref="BH37:BH50" si="198">+ROUND(BG37,0)</f>
        <v>77700</v>
      </c>
      <c r="BI37" s="39">
        <f t="shared" ref="BI37:BI50" si="199">+BH37*$S37</f>
        <v>1554000</v>
      </c>
      <c r="BJ37" s="40" t="str">
        <f t="shared" ref="BJ37:BJ50" si="200">+IF(OR(BH37&gt;$R37,BH37=0,BI37&gt;$T37),"RECHAZADO","ACEPTADA")</f>
        <v>ACEPTADA</v>
      </c>
      <c r="BK37" s="114">
        <v>80000</v>
      </c>
      <c r="BL37" s="39">
        <f t="shared" ref="BL37:BL50" si="201">+ROUND(BK37,0)</f>
        <v>80000</v>
      </c>
      <c r="BM37" s="39">
        <f t="shared" ref="BM37:BM50" si="202">+BL37*$S37</f>
        <v>1600000</v>
      </c>
      <c r="BN37" s="40" t="str">
        <f t="shared" ref="BN37:BN50" si="203">+IF(OR(BL37&gt;$R37,BL37=0,BM37&gt;$T37),"RECHAZADO","ACEPTADA")</f>
        <v>ACEPTADA</v>
      </c>
      <c r="BO37" s="114">
        <v>79637</v>
      </c>
      <c r="BP37" s="39">
        <f t="shared" ref="BP37:BP50" si="204">+ROUND(BO37,0)</f>
        <v>79637</v>
      </c>
      <c r="BQ37" s="39">
        <f t="shared" ref="BQ37:BQ50" si="205">+BP37*$S37</f>
        <v>1592740</v>
      </c>
      <c r="BR37" s="40" t="str">
        <f t="shared" ref="BR37:BR50" si="206">+IF(OR(BP37&gt;$R37,BP37=0,BQ37&gt;$T37),"RECHAZADO","ACEPTADA")</f>
        <v>ACEPTADA</v>
      </c>
      <c r="BS37" s="114">
        <v>82062</v>
      </c>
      <c r="BT37" s="39">
        <f t="shared" ref="BT37:BT50" si="207">+ROUND(BS37,0)</f>
        <v>82062</v>
      </c>
      <c r="BU37" s="39">
        <f t="shared" ref="BU37:BU50" si="208">+BT37*$S37</f>
        <v>1641240</v>
      </c>
      <c r="BV37" s="40" t="str">
        <f t="shared" ref="BV37:BV50" si="209">+IF(OR(BT37&gt;$R37,BT37=0,BU37&gt;$T37),"RECHAZADO","ACEPTADA")</f>
        <v>ACEPTADA</v>
      </c>
    </row>
    <row r="38" spans="1:74" ht="45" customHeight="1">
      <c r="A38" s="115">
        <f>+A37+1</f>
        <v>27</v>
      </c>
      <c r="B38" s="233" t="s">
        <v>184</v>
      </c>
      <c r="C38" s="132" t="s">
        <v>185</v>
      </c>
      <c r="D38" s="127" t="s">
        <v>117</v>
      </c>
      <c r="E38" s="121">
        <v>4</v>
      </c>
      <c r="F38" s="118">
        <f>130000*1.19</f>
        <v>154700</v>
      </c>
      <c r="G38" s="119" t="s">
        <v>39</v>
      </c>
      <c r="H38" s="118">
        <f>130000*1.19</f>
        <v>154700</v>
      </c>
      <c r="I38" s="119" t="s">
        <v>114</v>
      </c>
      <c r="J38" s="120">
        <f>140000*1.19</f>
        <v>166600</v>
      </c>
      <c r="K38" s="119" t="s">
        <v>42</v>
      </c>
      <c r="L38" s="149">
        <f t="shared" ref="L38:L50" si="210">+COUNT(F38,H38,J38)</f>
        <v>3</v>
      </c>
      <c r="M38" s="232">
        <f t="shared" ref="M38:M50" si="211">+AVERAGE(F38,H38,J38)</f>
        <v>158666.66666666666</v>
      </c>
      <c r="N38" s="232">
        <f t="shared" ref="N38:N50" si="212">+STDEVA(F38,H38,J38)</f>
        <v>6870.4682033565468</v>
      </c>
      <c r="O38" s="123">
        <f t="shared" ref="O38:O50" si="213">+N38/M38</f>
        <v>4.330127018922194E-2</v>
      </c>
      <c r="P38" s="123"/>
      <c r="Q38" s="232">
        <f t="shared" si="169"/>
        <v>154700</v>
      </c>
      <c r="R38" s="232">
        <f t="shared" si="170"/>
        <v>158700</v>
      </c>
      <c r="S38" s="121">
        <v>4</v>
      </c>
      <c r="T38" s="232">
        <f t="shared" ref="T38:T50" si="214">+R38*S38</f>
        <v>634800</v>
      </c>
      <c r="U38" s="377"/>
      <c r="V38" s="93"/>
      <c r="W38" s="114">
        <v>158000</v>
      </c>
      <c r="X38" s="39">
        <f t="shared" si="171"/>
        <v>158000</v>
      </c>
      <c r="Y38" s="39">
        <f t="shared" si="172"/>
        <v>632000</v>
      </c>
      <c r="Z38" s="40" t="str">
        <f t="shared" si="173"/>
        <v>ACEPTADA</v>
      </c>
      <c r="AA38" s="114">
        <v>158700</v>
      </c>
      <c r="AB38" s="39">
        <f t="shared" si="174"/>
        <v>158700</v>
      </c>
      <c r="AC38" s="39">
        <f t="shared" si="175"/>
        <v>634800</v>
      </c>
      <c r="AD38" s="40" t="str">
        <f t="shared" si="176"/>
        <v>ACEPTADA</v>
      </c>
      <c r="AE38" s="114">
        <v>150000</v>
      </c>
      <c r="AF38" s="39">
        <f t="shared" si="177"/>
        <v>150000</v>
      </c>
      <c r="AG38" s="39">
        <f t="shared" si="178"/>
        <v>600000</v>
      </c>
      <c r="AH38" s="40" t="str">
        <f t="shared" si="179"/>
        <v>ACEPTADA</v>
      </c>
      <c r="AI38" s="114">
        <v>150836</v>
      </c>
      <c r="AJ38" s="39">
        <f t="shared" si="180"/>
        <v>150836</v>
      </c>
      <c r="AK38" s="39">
        <f t="shared" si="181"/>
        <v>603344</v>
      </c>
      <c r="AL38" s="40" t="str">
        <f t="shared" si="182"/>
        <v>ACEPTADA</v>
      </c>
      <c r="AM38" s="114">
        <v>158700</v>
      </c>
      <c r="AN38" s="39">
        <f t="shared" si="183"/>
        <v>158700</v>
      </c>
      <c r="AO38" s="39">
        <f t="shared" si="184"/>
        <v>634800</v>
      </c>
      <c r="AP38" s="40" t="str">
        <f t="shared" si="185"/>
        <v>ACEPTADA</v>
      </c>
      <c r="AQ38" s="114">
        <v>154000</v>
      </c>
      <c r="AR38" s="39">
        <f t="shared" si="186"/>
        <v>154000</v>
      </c>
      <c r="AS38" s="39">
        <f t="shared" si="187"/>
        <v>616000</v>
      </c>
      <c r="AT38" s="40" t="str">
        <f t="shared" si="188"/>
        <v>ACEPTADA</v>
      </c>
      <c r="AU38" s="114">
        <v>158700</v>
      </c>
      <c r="AV38" s="39">
        <f t="shared" si="189"/>
        <v>158700</v>
      </c>
      <c r="AW38" s="39">
        <f t="shared" si="190"/>
        <v>634800</v>
      </c>
      <c r="AX38" s="40" t="str">
        <f t="shared" si="191"/>
        <v>ACEPTADA</v>
      </c>
      <c r="AY38" s="114">
        <v>154077.6699029126</v>
      </c>
      <c r="AZ38" s="39">
        <f t="shared" si="192"/>
        <v>154078</v>
      </c>
      <c r="BA38" s="39">
        <f t="shared" si="193"/>
        <v>616312</v>
      </c>
      <c r="BB38" s="40" t="str">
        <f t="shared" si="194"/>
        <v>ACEPTADA</v>
      </c>
      <c r="BC38" s="114">
        <v>158700</v>
      </c>
      <c r="BD38" s="39">
        <f t="shared" si="195"/>
        <v>158700</v>
      </c>
      <c r="BE38" s="39">
        <f t="shared" si="196"/>
        <v>634800</v>
      </c>
      <c r="BF38" s="40" t="str">
        <f t="shared" si="197"/>
        <v>ACEPTADA</v>
      </c>
      <c r="BG38" s="114">
        <v>152000</v>
      </c>
      <c r="BH38" s="39">
        <f t="shared" si="198"/>
        <v>152000</v>
      </c>
      <c r="BI38" s="39">
        <f t="shared" si="199"/>
        <v>608000</v>
      </c>
      <c r="BJ38" s="40" t="str">
        <f t="shared" si="200"/>
        <v>ACEPTADA</v>
      </c>
      <c r="BK38" s="114">
        <v>152000</v>
      </c>
      <c r="BL38" s="39">
        <f t="shared" si="201"/>
        <v>152000</v>
      </c>
      <c r="BM38" s="39">
        <f t="shared" si="202"/>
        <v>608000</v>
      </c>
      <c r="BN38" s="40" t="str">
        <f t="shared" si="203"/>
        <v>ACEPTADA</v>
      </c>
      <c r="BO38" s="114">
        <v>153939</v>
      </c>
      <c r="BP38" s="39">
        <f t="shared" si="204"/>
        <v>153939</v>
      </c>
      <c r="BQ38" s="39">
        <f t="shared" si="205"/>
        <v>615756</v>
      </c>
      <c r="BR38" s="40" t="str">
        <f t="shared" si="206"/>
        <v>ACEPTADA</v>
      </c>
      <c r="BS38" s="114">
        <v>150666</v>
      </c>
      <c r="BT38" s="39">
        <f t="shared" si="207"/>
        <v>150666</v>
      </c>
      <c r="BU38" s="39">
        <f t="shared" si="208"/>
        <v>602664</v>
      </c>
      <c r="BV38" s="40" t="str">
        <f t="shared" si="209"/>
        <v>ACEPTADA</v>
      </c>
    </row>
    <row r="39" spans="1:74" ht="45" customHeight="1">
      <c r="A39" s="115">
        <f t="shared" ref="A39:A50" si="215">+A38+1</f>
        <v>28</v>
      </c>
      <c r="B39" s="233" t="s">
        <v>186</v>
      </c>
      <c r="C39" s="132" t="s">
        <v>187</v>
      </c>
      <c r="D39" s="127" t="s">
        <v>188</v>
      </c>
      <c r="E39" s="121">
        <v>2</v>
      </c>
      <c r="F39" s="231">
        <f>350000*1.19</f>
        <v>416500</v>
      </c>
      <c r="G39" s="149" t="s">
        <v>39</v>
      </c>
      <c r="H39" s="231">
        <v>630000</v>
      </c>
      <c r="I39" s="149" t="s">
        <v>183</v>
      </c>
      <c r="J39" s="231">
        <v>666400</v>
      </c>
      <c r="K39" s="149" t="s">
        <v>118</v>
      </c>
      <c r="L39" s="149">
        <f t="shared" si="210"/>
        <v>3</v>
      </c>
      <c r="M39" s="232">
        <f t="shared" si="211"/>
        <v>570966.66666666663</v>
      </c>
      <c r="N39" s="232">
        <f t="shared" si="212"/>
        <v>135004.45671655922</v>
      </c>
      <c r="O39" s="123">
        <f t="shared" si="213"/>
        <v>0.23644892880476248</v>
      </c>
      <c r="P39" s="123"/>
      <c r="Q39" s="232">
        <f t="shared" si="169"/>
        <v>630000</v>
      </c>
      <c r="R39" s="232">
        <f t="shared" si="170"/>
        <v>571000</v>
      </c>
      <c r="S39" s="121">
        <v>2</v>
      </c>
      <c r="T39" s="232">
        <f t="shared" si="214"/>
        <v>1142000</v>
      </c>
      <c r="U39" s="377"/>
      <c r="V39" s="93"/>
      <c r="W39" s="114">
        <v>560000</v>
      </c>
      <c r="X39" s="39">
        <f t="shared" si="171"/>
        <v>560000</v>
      </c>
      <c r="Y39" s="39">
        <f t="shared" si="172"/>
        <v>1120000</v>
      </c>
      <c r="Z39" s="40" t="str">
        <f t="shared" si="173"/>
        <v>ACEPTADA</v>
      </c>
      <c r="AA39" s="114">
        <v>571000</v>
      </c>
      <c r="AB39" s="39">
        <f t="shared" si="174"/>
        <v>571000</v>
      </c>
      <c r="AC39" s="39">
        <f t="shared" si="175"/>
        <v>1142000</v>
      </c>
      <c r="AD39" s="40" t="str">
        <f t="shared" si="176"/>
        <v>ACEPTADA</v>
      </c>
      <c r="AE39" s="114">
        <v>571000</v>
      </c>
      <c r="AF39" s="39">
        <f t="shared" si="177"/>
        <v>571000</v>
      </c>
      <c r="AG39" s="39">
        <f t="shared" si="178"/>
        <v>1142000</v>
      </c>
      <c r="AH39" s="40" t="str">
        <f t="shared" si="179"/>
        <v>ACEPTADA</v>
      </c>
      <c r="AI39" s="114">
        <v>542705</v>
      </c>
      <c r="AJ39" s="39">
        <f t="shared" si="180"/>
        <v>542705</v>
      </c>
      <c r="AK39" s="39">
        <f t="shared" si="181"/>
        <v>1085410</v>
      </c>
      <c r="AL39" s="40" t="str">
        <f t="shared" si="182"/>
        <v>ACEPTADA</v>
      </c>
      <c r="AM39" s="114">
        <v>571000</v>
      </c>
      <c r="AN39" s="39">
        <f t="shared" si="183"/>
        <v>571000</v>
      </c>
      <c r="AO39" s="39">
        <f t="shared" si="184"/>
        <v>1142000</v>
      </c>
      <c r="AP39" s="40" t="str">
        <f t="shared" si="185"/>
        <v>ACEPTADA</v>
      </c>
      <c r="AQ39" s="114">
        <v>556000</v>
      </c>
      <c r="AR39" s="39">
        <f t="shared" si="186"/>
        <v>556000</v>
      </c>
      <c r="AS39" s="39">
        <f t="shared" si="187"/>
        <v>1112000</v>
      </c>
      <c r="AT39" s="40" t="str">
        <f t="shared" si="188"/>
        <v>ACEPTADA</v>
      </c>
      <c r="AU39" s="114">
        <v>571000</v>
      </c>
      <c r="AV39" s="39">
        <f t="shared" si="189"/>
        <v>571000</v>
      </c>
      <c r="AW39" s="39">
        <f t="shared" si="190"/>
        <v>1142000</v>
      </c>
      <c r="AX39" s="40" t="str">
        <f t="shared" si="191"/>
        <v>ACEPTADA</v>
      </c>
      <c r="AY39" s="114">
        <v>554368.9320388349</v>
      </c>
      <c r="AZ39" s="39">
        <f t="shared" si="192"/>
        <v>554369</v>
      </c>
      <c r="BA39" s="39">
        <f t="shared" si="193"/>
        <v>1108738</v>
      </c>
      <c r="BB39" s="40" t="str">
        <f t="shared" si="194"/>
        <v>ACEPTADA</v>
      </c>
      <c r="BC39" s="114">
        <v>571000</v>
      </c>
      <c r="BD39" s="39">
        <f t="shared" si="195"/>
        <v>571000</v>
      </c>
      <c r="BE39" s="39">
        <f t="shared" si="196"/>
        <v>1142000</v>
      </c>
      <c r="BF39" s="40" t="str">
        <f t="shared" si="197"/>
        <v>ACEPTADA</v>
      </c>
      <c r="BG39" s="114">
        <v>545000</v>
      </c>
      <c r="BH39" s="39">
        <f t="shared" si="198"/>
        <v>545000</v>
      </c>
      <c r="BI39" s="39">
        <f t="shared" si="199"/>
        <v>1090000</v>
      </c>
      <c r="BJ39" s="40" t="str">
        <f t="shared" si="200"/>
        <v>ACEPTADA</v>
      </c>
      <c r="BK39" s="114">
        <v>545000</v>
      </c>
      <c r="BL39" s="39">
        <f t="shared" si="201"/>
        <v>545000</v>
      </c>
      <c r="BM39" s="39">
        <f t="shared" si="202"/>
        <v>1090000</v>
      </c>
      <c r="BN39" s="40" t="str">
        <f t="shared" si="203"/>
        <v>ACEPTADA</v>
      </c>
      <c r="BO39" s="114">
        <v>553870</v>
      </c>
      <c r="BP39" s="39">
        <f t="shared" si="204"/>
        <v>553870</v>
      </c>
      <c r="BQ39" s="39">
        <f t="shared" si="205"/>
        <v>1107740</v>
      </c>
      <c r="BR39" s="40" t="str">
        <f t="shared" si="206"/>
        <v>ACEPTADA</v>
      </c>
      <c r="BS39" s="114">
        <v>56966</v>
      </c>
      <c r="BT39" s="39">
        <f t="shared" si="207"/>
        <v>56966</v>
      </c>
      <c r="BU39" s="39">
        <f t="shared" si="208"/>
        <v>113932</v>
      </c>
      <c r="BV39" s="40" t="str">
        <f t="shared" si="209"/>
        <v>ACEPTADA</v>
      </c>
    </row>
    <row r="40" spans="1:74" ht="45" customHeight="1">
      <c r="A40" s="115">
        <f t="shared" si="215"/>
        <v>29</v>
      </c>
      <c r="B40" s="233" t="s">
        <v>189</v>
      </c>
      <c r="C40" s="132" t="s">
        <v>190</v>
      </c>
      <c r="D40" s="127" t="s">
        <v>188</v>
      </c>
      <c r="E40" s="121">
        <v>1</v>
      </c>
      <c r="F40" s="231">
        <f>353728*1.19</f>
        <v>420936.32</v>
      </c>
      <c r="G40" s="149" t="s">
        <v>118</v>
      </c>
      <c r="H40" s="231">
        <f>416500*1.19</f>
        <v>495635</v>
      </c>
      <c r="I40" s="149" t="s">
        <v>39</v>
      </c>
      <c r="J40" s="231">
        <f>355000*1.19</f>
        <v>422450</v>
      </c>
      <c r="K40" s="149" t="s">
        <v>183</v>
      </c>
      <c r="L40" s="149">
        <f t="shared" si="210"/>
        <v>3</v>
      </c>
      <c r="M40" s="232">
        <f t="shared" si="211"/>
        <v>446340.44</v>
      </c>
      <c r="N40" s="232">
        <f t="shared" si="212"/>
        <v>42697.049558263388</v>
      </c>
      <c r="O40" s="123">
        <f t="shared" si="213"/>
        <v>9.5660275726446364E-2</v>
      </c>
      <c r="P40" s="123"/>
      <c r="Q40" s="232">
        <f t="shared" si="169"/>
        <v>422450</v>
      </c>
      <c r="R40" s="232">
        <f t="shared" si="170"/>
        <v>446350</v>
      </c>
      <c r="S40" s="121">
        <v>1</v>
      </c>
      <c r="T40" s="232">
        <f t="shared" si="214"/>
        <v>446350</v>
      </c>
      <c r="U40" s="377"/>
      <c r="V40" s="93"/>
      <c r="W40" s="114">
        <v>440000</v>
      </c>
      <c r="X40" s="39">
        <f t="shared" si="171"/>
        <v>440000</v>
      </c>
      <c r="Y40" s="39">
        <f t="shared" si="172"/>
        <v>440000</v>
      </c>
      <c r="Z40" s="40" t="str">
        <f t="shared" si="173"/>
        <v>ACEPTADA</v>
      </c>
      <c r="AA40" s="114">
        <v>446350</v>
      </c>
      <c r="AB40" s="39">
        <f t="shared" si="174"/>
        <v>446350</v>
      </c>
      <c r="AC40" s="39">
        <f t="shared" si="175"/>
        <v>446350</v>
      </c>
      <c r="AD40" s="40" t="str">
        <f t="shared" si="176"/>
        <v>ACEPTADA</v>
      </c>
      <c r="AE40" s="114">
        <v>446350</v>
      </c>
      <c r="AF40" s="39">
        <f t="shared" si="177"/>
        <v>446350</v>
      </c>
      <c r="AG40" s="39">
        <f t="shared" si="178"/>
        <v>446350</v>
      </c>
      <c r="AH40" s="40" t="str">
        <f t="shared" si="179"/>
        <v>ACEPTADA</v>
      </c>
      <c r="AI40" s="114">
        <v>424232</v>
      </c>
      <c r="AJ40" s="39">
        <f t="shared" si="180"/>
        <v>424232</v>
      </c>
      <c r="AK40" s="39">
        <f t="shared" si="181"/>
        <v>424232</v>
      </c>
      <c r="AL40" s="40" t="str">
        <f t="shared" si="182"/>
        <v>ACEPTADA</v>
      </c>
      <c r="AM40" s="114">
        <v>446350</v>
      </c>
      <c r="AN40" s="39">
        <f t="shared" si="183"/>
        <v>446350</v>
      </c>
      <c r="AO40" s="39">
        <f t="shared" si="184"/>
        <v>446350</v>
      </c>
      <c r="AP40" s="40" t="str">
        <f t="shared" si="185"/>
        <v>ACEPTADA</v>
      </c>
      <c r="AQ40" s="114">
        <v>434000</v>
      </c>
      <c r="AR40" s="39">
        <f t="shared" si="186"/>
        <v>434000</v>
      </c>
      <c r="AS40" s="39">
        <f t="shared" si="187"/>
        <v>434000</v>
      </c>
      <c r="AT40" s="40" t="str">
        <f t="shared" si="188"/>
        <v>ACEPTADA</v>
      </c>
      <c r="AU40" s="114">
        <v>446350</v>
      </c>
      <c r="AV40" s="39">
        <f t="shared" si="189"/>
        <v>446350</v>
      </c>
      <c r="AW40" s="39">
        <f t="shared" si="190"/>
        <v>446350</v>
      </c>
      <c r="AX40" s="40" t="str">
        <f t="shared" si="191"/>
        <v>ACEPTADA</v>
      </c>
      <c r="AY40" s="114">
        <v>433349.51456310676</v>
      </c>
      <c r="AZ40" s="39">
        <f t="shared" si="192"/>
        <v>433350</v>
      </c>
      <c r="BA40" s="39">
        <f t="shared" si="193"/>
        <v>433350</v>
      </c>
      <c r="BB40" s="40" t="str">
        <f t="shared" si="194"/>
        <v>ACEPTADA</v>
      </c>
      <c r="BC40" s="114">
        <v>446350</v>
      </c>
      <c r="BD40" s="39">
        <f t="shared" si="195"/>
        <v>446350</v>
      </c>
      <c r="BE40" s="39">
        <f t="shared" si="196"/>
        <v>446350</v>
      </c>
      <c r="BF40" s="40" t="str">
        <f t="shared" si="197"/>
        <v>ACEPTADA</v>
      </c>
      <c r="BG40" s="114">
        <v>425951.80499999999</v>
      </c>
      <c r="BH40" s="39">
        <f t="shared" si="198"/>
        <v>425952</v>
      </c>
      <c r="BI40" s="39">
        <f t="shared" si="199"/>
        <v>425952</v>
      </c>
      <c r="BJ40" s="40" t="str">
        <f t="shared" si="200"/>
        <v>ACEPTADA</v>
      </c>
      <c r="BK40" s="114">
        <v>430000</v>
      </c>
      <c r="BL40" s="39">
        <f t="shared" si="201"/>
        <v>430000</v>
      </c>
      <c r="BM40" s="39">
        <f t="shared" si="202"/>
        <v>430000</v>
      </c>
      <c r="BN40" s="40" t="str">
        <f t="shared" si="203"/>
        <v>ACEPTADA</v>
      </c>
      <c r="BO40" s="114">
        <v>432960</v>
      </c>
      <c r="BP40" s="39">
        <f t="shared" si="204"/>
        <v>432960</v>
      </c>
      <c r="BQ40" s="39">
        <f t="shared" si="205"/>
        <v>432960</v>
      </c>
      <c r="BR40" s="40" t="str">
        <f t="shared" si="206"/>
        <v>ACEPTADA</v>
      </c>
      <c r="BS40" s="114">
        <v>446340</v>
      </c>
      <c r="BT40" s="39">
        <f t="shared" si="207"/>
        <v>446340</v>
      </c>
      <c r="BU40" s="39">
        <f t="shared" si="208"/>
        <v>446340</v>
      </c>
      <c r="BV40" s="40" t="str">
        <f t="shared" si="209"/>
        <v>ACEPTADA</v>
      </c>
    </row>
    <row r="41" spans="1:74" ht="45" customHeight="1">
      <c r="A41" s="115">
        <f t="shared" si="215"/>
        <v>30</v>
      </c>
      <c r="B41" s="233" t="s">
        <v>189</v>
      </c>
      <c r="C41" s="132" t="s">
        <v>191</v>
      </c>
      <c r="D41" s="127" t="s">
        <v>188</v>
      </c>
      <c r="E41" s="121">
        <v>1</v>
      </c>
      <c r="F41" s="234">
        <f>620000*1.19</f>
        <v>737800</v>
      </c>
      <c r="G41" s="149" t="s">
        <v>118</v>
      </c>
      <c r="H41" s="231">
        <v>773500</v>
      </c>
      <c r="I41" s="149" t="s">
        <v>39</v>
      </c>
      <c r="J41" s="231">
        <f>630000*1.19</f>
        <v>749700</v>
      </c>
      <c r="K41" s="149" t="s">
        <v>183</v>
      </c>
      <c r="L41" s="149">
        <f t="shared" si="210"/>
        <v>3</v>
      </c>
      <c r="M41" s="232">
        <f t="shared" si="211"/>
        <v>753666.66666666663</v>
      </c>
      <c r="N41" s="232">
        <f t="shared" si="212"/>
        <v>18177.550256658167</v>
      </c>
      <c r="O41" s="123">
        <f t="shared" si="213"/>
        <v>2.4118819447136005E-2</v>
      </c>
      <c r="P41" s="123"/>
      <c r="Q41" s="232">
        <f t="shared" si="169"/>
        <v>749700</v>
      </c>
      <c r="R41" s="232">
        <f t="shared" si="170"/>
        <v>753700</v>
      </c>
      <c r="S41" s="121">
        <v>1</v>
      </c>
      <c r="T41" s="232">
        <f t="shared" si="214"/>
        <v>753700</v>
      </c>
      <c r="U41" s="377"/>
      <c r="V41" s="93"/>
      <c r="W41" s="114">
        <v>750000</v>
      </c>
      <c r="X41" s="39">
        <f t="shared" si="171"/>
        <v>750000</v>
      </c>
      <c r="Y41" s="39">
        <f t="shared" si="172"/>
        <v>750000</v>
      </c>
      <c r="Z41" s="40" t="str">
        <f t="shared" si="173"/>
        <v>ACEPTADA</v>
      </c>
      <c r="AA41" s="114">
        <v>753700</v>
      </c>
      <c r="AB41" s="39">
        <f t="shared" si="174"/>
        <v>753700</v>
      </c>
      <c r="AC41" s="39">
        <f t="shared" si="175"/>
        <v>753700</v>
      </c>
      <c r="AD41" s="40" t="str">
        <f t="shared" si="176"/>
        <v>ACEPTADA</v>
      </c>
      <c r="AE41" s="114">
        <v>753700</v>
      </c>
      <c r="AF41" s="39">
        <f t="shared" si="177"/>
        <v>753700</v>
      </c>
      <c r="AG41" s="39">
        <f t="shared" si="178"/>
        <v>753700</v>
      </c>
      <c r="AH41" s="40" t="str">
        <f t="shared" si="179"/>
        <v>ACEPTADA</v>
      </c>
      <c r="AI41" s="114">
        <v>716352</v>
      </c>
      <c r="AJ41" s="39">
        <f t="shared" si="180"/>
        <v>716352</v>
      </c>
      <c r="AK41" s="39">
        <f t="shared" si="181"/>
        <v>716352</v>
      </c>
      <c r="AL41" s="40" t="str">
        <f t="shared" si="182"/>
        <v>ACEPTADA</v>
      </c>
      <c r="AM41" s="114">
        <v>753700</v>
      </c>
      <c r="AN41" s="39">
        <f t="shared" si="183"/>
        <v>753700</v>
      </c>
      <c r="AO41" s="39">
        <f t="shared" si="184"/>
        <v>753700</v>
      </c>
      <c r="AP41" s="40" t="str">
        <f t="shared" si="185"/>
        <v>ACEPTADA</v>
      </c>
      <c r="AQ41" s="114">
        <v>734000</v>
      </c>
      <c r="AR41" s="39">
        <f t="shared" si="186"/>
        <v>734000</v>
      </c>
      <c r="AS41" s="39">
        <f t="shared" si="187"/>
        <v>734000</v>
      </c>
      <c r="AT41" s="40" t="str">
        <f t="shared" si="188"/>
        <v>ACEPTADA</v>
      </c>
      <c r="AU41" s="114">
        <v>753700</v>
      </c>
      <c r="AV41" s="39">
        <f t="shared" si="189"/>
        <v>753700</v>
      </c>
      <c r="AW41" s="39">
        <f t="shared" si="190"/>
        <v>753700</v>
      </c>
      <c r="AX41" s="40" t="str">
        <f t="shared" si="191"/>
        <v>ACEPTADA</v>
      </c>
      <c r="AY41" s="114">
        <v>731747.57281553396</v>
      </c>
      <c r="AZ41" s="39">
        <f t="shared" si="192"/>
        <v>731748</v>
      </c>
      <c r="BA41" s="39">
        <f t="shared" si="193"/>
        <v>731748</v>
      </c>
      <c r="BB41" s="40" t="str">
        <f t="shared" si="194"/>
        <v>ACEPTADA</v>
      </c>
      <c r="BC41" s="114">
        <v>753700</v>
      </c>
      <c r="BD41" s="39">
        <f t="shared" si="195"/>
        <v>753700</v>
      </c>
      <c r="BE41" s="39">
        <f t="shared" si="196"/>
        <v>753700</v>
      </c>
      <c r="BF41" s="40" t="str">
        <f t="shared" si="197"/>
        <v>ACEPTADA</v>
      </c>
      <c r="BG41" s="114">
        <v>719255.91</v>
      </c>
      <c r="BH41" s="39">
        <f t="shared" si="198"/>
        <v>719256</v>
      </c>
      <c r="BI41" s="39">
        <f t="shared" si="199"/>
        <v>719256</v>
      </c>
      <c r="BJ41" s="40" t="str">
        <f t="shared" si="200"/>
        <v>ACEPTADA</v>
      </c>
      <c r="BK41" s="114">
        <v>725000</v>
      </c>
      <c r="BL41" s="39">
        <f t="shared" si="201"/>
        <v>725000</v>
      </c>
      <c r="BM41" s="39">
        <f t="shared" si="202"/>
        <v>725000</v>
      </c>
      <c r="BN41" s="40" t="str">
        <f t="shared" si="203"/>
        <v>ACEPTADA</v>
      </c>
      <c r="BO41" s="114">
        <v>731089</v>
      </c>
      <c r="BP41" s="39">
        <f t="shared" si="204"/>
        <v>731089</v>
      </c>
      <c r="BQ41" s="39">
        <f t="shared" si="205"/>
        <v>731089</v>
      </c>
      <c r="BR41" s="40" t="str">
        <f t="shared" si="206"/>
        <v>ACEPTADA</v>
      </c>
      <c r="BS41" s="114">
        <v>6753666</v>
      </c>
      <c r="BT41" s="39">
        <f t="shared" si="207"/>
        <v>6753666</v>
      </c>
      <c r="BU41" s="39">
        <f t="shared" si="208"/>
        <v>6753666</v>
      </c>
      <c r="BV41" s="40" t="str">
        <f t="shared" si="209"/>
        <v>RECHAZADO</v>
      </c>
    </row>
    <row r="42" spans="1:74" ht="45" customHeight="1">
      <c r="A42" s="115">
        <f t="shared" si="215"/>
        <v>31</v>
      </c>
      <c r="B42" s="230" t="s">
        <v>192</v>
      </c>
      <c r="C42" s="132" t="s">
        <v>193</v>
      </c>
      <c r="D42" s="127" t="s">
        <v>117</v>
      </c>
      <c r="E42" s="121">
        <v>300</v>
      </c>
      <c r="F42" s="234">
        <v>13628</v>
      </c>
      <c r="G42" s="149" t="s">
        <v>118</v>
      </c>
      <c r="H42" s="231">
        <v>13685</v>
      </c>
      <c r="I42" s="149" t="s">
        <v>39</v>
      </c>
      <c r="J42" s="231">
        <f>10000*1.19</f>
        <v>11900</v>
      </c>
      <c r="K42" s="149" t="s">
        <v>183</v>
      </c>
      <c r="L42" s="149">
        <f t="shared" si="210"/>
        <v>3</v>
      </c>
      <c r="M42" s="232">
        <f t="shared" si="211"/>
        <v>13071</v>
      </c>
      <c r="N42" s="232">
        <f t="shared" si="212"/>
        <v>1014.5161408277347</v>
      </c>
      <c r="O42" s="123">
        <f t="shared" si="213"/>
        <v>7.7615801455721417E-2</v>
      </c>
      <c r="P42" s="123"/>
      <c r="Q42" s="232">
        <f t="shared" si="169"/>
        <v>13628</v>
      </c>
      <c r="R42" s="232">
        <f t="shared" si="170"/>
        <v>13100</v>
      </c>
      <c r="S42" s="121">
        <v>300</v>
      </c>
      <c r="T42" s="232">
        <f t="shared" si="214"/>
        <v>3930000</v>
      </c>
      <c r="U42" s="377"/>
      <c r="V42" s="93"/>
      <c r="W42" s="114">
        <v>13000</v>
      </c>
      <c r="X42" s="39">
        <f t="shared" si="171"/>
        <v>13000</v>
      </c>
      <c r="Y42" s="39">
        <f t="shared" si="172"/>
        <v>3900000</v>
      </c>
      <c r="Z42" s="40" t="str">
        <f t="shared" si="173"/>
        <v>ACEPTADA</v>
      </c>
      <c r="AA42" s="114">
        <v>13100</v>
      </c>
      <c r="AB42" s="39">
        <f t="shared" si="174"/>
        <v>13100</v>
      </c>
      <c r="AC42" s="39">
        <f t="shared" si="175"/>
        <v>3930000</v>
      </c>
      <c r="AD42" s="40" t="str">
        <f t="shared" si="176"/>
        <v>ACEPTADA</v>
      </c>
      <c r="AE42" s="114">
        <v>13100</v>
      </c>
      <c r="AF42" s="39">
        <f t="shared" si="177"/>
        <v>13100</v>
      </c>
      <c r="AG42" s="39">
        <f t="shared" si="178"/>
        <v>3930000</v>
      </c>
      <c r="AH42" s="40" t="str">
        <f t="shared" si="179"/>
        <v>ACEPTADA</v>
      </c>
      <c r="AI42" s="114">
        <v>12451</v>
      </c>
      <c r="AJ42" s="39">
        <f t="shared" si="180"/>
        <v>12451</v>
      </c>
      <c r="AK42" s="39">
        <f t="shared" si="181"/>
        <v>3735300</v>
      </c>
      <c r="AL42" s="40" t="str">
        <f t="shared" si="182"/>
        <v>ACEPTADA</v>
      </c>
      <c r="AM42" s="114">
        <v>12445</v>
      </c>
      <c r="AN42" s="39">
        <f t="shared" si="183"/>
        <v>12445</v>
      </c>
      <c r="AO42" s="39">
        <f t="shared" si="184"/>
        <v>3733500</v>
      </c>
      <c r="AP42" s="40" t="str">
        <f t="shared" si="185"/>
        <v>ACEPTADA</v>
      </c>
      <c r="AQ42" s="114">
        <v>12700</v>
      </c>
      <c r="AR42" s="39">
        <f t="shared" si="186"/>
        <v>12700</v>
      </c>
      <c r="AS42" s="39">
        <f t="shared" si="187"/>
        <v>3810000</v>
      </c>
      <c r="AT42" s="40" t="str">
        <f t="shared" si="188"/>
        <v>ACEPTADA</v>
      </c>
      <c r="AU42" s="114">
        <v>13100</v>
      </c>
      <c r="AV42" s="39">
        <f t="shared" si="189"/>
        <v>13100</v>
      </c>
      <c r="AW42" s="39">
        <f t="shared" si="190"/>
        <v>3930000</v>
      </c>
      <c r="AX42" s="40" t="str">
        <f t="shared" si="191"/>
        <v>ACEPTADA</v>
      </c>
      <c r="AY42" s="114">
        <v>12718.446601941747</v>
      </c>
      <c r="AZ42" s="39">
        <f t="shared" si="192"/>
        <v>12718</v>
      </c>
      <c r="BA42" s="39">
        <f t="shared" si="193"/>
        <v>3815400</v>
      </c>
      <c r="BB42" s="40" t="str">
        <f t="shared" si="194"/>
        <v>ACEPTADA</v>
      </c>
      <c r="BC42" s="114">
        <v>13100</v>
      </c>
      <c r="BD42" s="39">
        <f t="shared" si="195"/>
        <v>13100</v>
      </c>
      <c r="BE42" s="39">
        <f t="shared" si="196"/>
        <v>3930000</v>
      </c>
      <c r="BF42" s="40" t="str">
        <f t="shared" si="197"/>
        <v>ACEPTADA</v>
      </c>
      <c r="BG42" s="114">
        <v>12501.33</v>
      </c>
      <c r="BH42" s="39">
        <f t="shared" si="198"/>
        <v>12501</v>
      </c>
      <c r="BI42" s="39">
        <f t="shared" si="199"/>
        <v>3750300</v>
      </c>
      <c r="BJ42" s="40" t="str">
        <f t="shared" si="200"/>
        <v>ACEPTADA</v>
      </c>
      <c r="BK42" s="114">
        <v>12800</v>
      </c>
      <c r="BL42" s="39">
        <f t="shared" si="201"/>
        <v>12800</v>
      </c>
      <c r="BM42" s="39">
        <f t="shared" si="202"/>
        <v>3840000</v>
      </c>
      <c r="BN42" s="40" t="str">
        <f t="shared" si="203"/>
        <v>ACEPTADA</v>
      </c>
      <c r="BO42" s="114">
        <v>12707</v>
      </c>
      <c r="BP42" s="39">
        <f t="shared" si="204"/>
        <v>12707</v>
      </c>
      <c r="BQ42" s="39">
        <f t="shared" si="205"/>
        <v>3812100</v>
      </c>
      <c r="BR42" s="40" t="str">
        <f t="shared" si="206"/>
        <v>ACEPTADA</v>
      </c>
      <c r="BS42" s="114">
        <v>13071</v>
      </c>
      <c r="BT42" s="39">
        <f t="shared" si="207"/>
        <v>13071</v>
      </c>
      <c r="BU42" s="39">
        <f t="shared" si="208"/>
        <v>3921300</v>
      </c>
      <c r="BV42" s="40" t="str">
        <f t="shared" si="209"/>
        <v>ACEPTADA</v>
      </c>
    </row>
    <row r="43" spans="1:74" ht="45" customHeight="1">
      <c r="A43" s="115">
        <f t="shared" si="215"/>
        <v>32</v>
      </c>
      <c r="B43" s="230" t="s">
        <v>122</v>
      </c>
      <c r="C43" s="132" t="s">
        <v>194</v>
      </c>
      <c r="D43" s="127" t="s">
        <v>117</v>
      </c>
      <c r="E43" s="121">
        <v>300</v>
      </c>
      <c r="F43" s="118">
        <f>1956*1.19</f>
        <v>2327.64</v>
      </c>
      <c r="G43" s="119" t="s">
        <v>39</v>
      </c>
      <c r="H43" s="118">
        <v>740</v>
      </c>
      <c r="I43" s="119" t="s">
        <v>114</v>
      </c>
      <c r="J43" s="120">
        <v>2500</v>
      </c>
      <c r="K43" s="119" t="s">
        <v>42</v>
      </c>
      <c r="L43" s="149">
        <f t="shared" si="210"/>
        <v>3</v>
      </c>
      <c r="M43" s="232">
        <f t="shared" si="211"/>
        <v>1855.8799999999999</v>
      </c>
      <c r="N43" s="232">
        <f t="shared" si="212"/>
        <v>970.21550348363337</v>
      </c>
      <c r="O43" s="123">
        <f t="shared" si="213"/>
        <v>0.52277922251634446</v>
      </c>
      <c r="P43" s="123"/>
      <c r="Q43" s="232">
        <f t="shared" si="169"/>
        <v>2327.64</v>
      </c>
      <c r="R43" s="232">
        <f t="shared" si="170"/>
        <v>1900</v>
      </c>
      <c r="S43" s="121">
        <v>300</v>
      </c>
      <c r="T43" s="232">
        <f t="shared" si="214"/>
        <v>570000</v>
      </c>
      <c r="U43" s="377"/>
      <c r="V43" s="93"/>
      <c r="W43" s="114">
        <v>1850</v>
      </c>
      <c r="X43" s="39">
        <f t="shared" si="171"/>
        <v>1850</v>
      </c>
      <c r="Y43" s="39">
        <f t="shared" si="172"/>
        <v>555000</v>
      </c>
      <c r="Z43" s="40" t="str">
        <f t="shared" si="173"/>
        <v>ACEPTADA</v>
      </c>
      <c r="AA43" s="114">
        <v>1900</v>
      </c>
      <c r="AB43" s="39">
        <f t="shared" si="174"/>
        <v>1900</v>
      </c>
      <c r="AC43" s="39">
        <f t="shared" si="175"/>
        <v>570000</v>
      </c>
      <c r="AD43" s="40" t="str">
        <f t="shared" si="176"/>
        <v>ACEPTADA</v>
      </c>
      <c r="AE43" s="114">
        <v>1900</v>
      </c>
      <c r="AF43" s="39">
        <f t="shared" si="177"/>
        <v>1900</v>
      </c>
      <c r="AG43" s="39">
        <f t="shared" si="178"/>
        <v>570000</v>
      </c>
      <c r="AH43" s="40" t="str">
        <f t="shared" si="179"/>
        <v>ACEPTADA</v>
      </c>
      <c r="AI43" s="114">
        <v>1806</v>
      </c>
      <c r="AJ43" s="39">
        <f t="shared" si="180"/>
        <v>1806</v>
      </c>
      <c r="AK43" s="39">
        <f t="shared" si="181"/>
        <v>541800</v>
      </c>
      <c r="AL43" s="40" t="str">
        <f t="shared" si="182"/>
        <v>ACEPTADA</v>
      </c>
      <c r="AM43" s="114">
        <v>1900</v>
      </c>
      <c r="AN43" s="39">
        <f t="shared" si="183"/>
        <v>1900</v>
      </c>
      <c r="AO43" s="39">
        <f t="shared" si="184"/>
        <v>570000</v>
      </c>
      <c r="AP43" s="40" t="str">
        <f t="shared" si="185"/>
        <v>ACEPTADA</v>
      </c>
      <c r="AQ43" s="114">
        <v>1851</v>
      </c>
      <c r="AR43" s="39">
        <f t="shared" si="186"/>
        <v>1851</v>
      </c>
      <c r="AS43" s="39">
        <f t="shared" si="187"/>
        <v>555300</v>
      </c>
      <c r="AT43" s="40" t="str">
        <f t="shared" si="188"/>
        <v>ACEPTADA</v>
      </c>
      <c r="AU43" s="114">
        <v>1900</v>
      </c>
      <c r="AV43" s="39">
        <f t="shared" si="189"/>
        <v>1900</v>
      </c>
      <c r="AW43" s="39">
        <f t="shared" si="190"/>
        <v>570000</v>
      </c>
      <c r="AX43" s="40" t="str">
        <f t="shared" si="191"/>
        <v>ACEPTADA</v>
      </c>
      <c r="AY43" s="114">
        <v>1844.6601941747572</v>
      </c>
      <c r="AZ43" s="39">
        <f t="shared" si="192"/>
        <v>1845</v>
      </c>
      <c r="BA43" s="39">
        <f t="shared" si="193"/>
        <v>553500</v>
      </c>
      <c r="BB43" s="40" t="str">
        <f t="shared" si="194"/>
        <v>ACEPTADA</v>
      </c>
      <c r="BC43" s="114">
        <v>1900</v>
      </c>
      <c r="BD43" s="39">
        <f t="shared" si="195"/>
        <v>1900</v>
      </c>
      <c r="BE43" s="39">
        <f t="shared" si="196"/>
        <v>570000</v>
      </c>
      <c r="BF43" s="40" t="str">
        <f t="shared" si="197"/>
        <v>ACEPTADA</v>
      </c>
      <c r="BG43" s="114">
        <v>1813.17</v>
      </c>
      <c r="BH43" s="39">
        <f t="shared" si="198"/>
        <v>1813</v>
      </c>
      <c r="BI43" s="39">
        <f t="shared" si="199"/>
        <v>543900</v>
      </c>
      <c r="BJ43" s="40" t="str">
        <f t="shared" si="200"/>
        <v>ACEPTADA</v>
      </c>
      <c r="BK43" s="114">
        <v>1850</v>
      </c>
      <c r="BL43" s="39">
        <f t="shared" si="201"/>
        <v>1850</v>
      </c>
      <c r="BM43" s="39">
        <f t="shared" si="202"/>
        <v>555000</v>
      </c>
      <c r="BN43" s="40" t="str">
        <f t="shared" si="203"/>
        <v>ACEPTADA</v>
      </c>
      <c r="BO43" s="114">
        <v>1843</v>
      </c>
      <c r="BP43" s="39">
        <f t="shared" si="204"/>
        <v>1843</v>
      </c>
      <c r="BQ43" s="39">
        <f t="shared" si="205"/>
        <v>552900</v>
      </c>
      <c r="BR43" s="40" t="str">
        <f t="shared" si="206"/>
        <v>ACEPTADA</v>
      </c>
      <c r="BS43" s="114">
        <v>1855</v>
      </c>
      <c r="BT43" s="39">
        <f t="shared" si="207"/>
        <v>1855</v>
      </c>
      <c r="BU43" s="39">
        <f t="shared" si="208"/>
        <v>556500</v>
      </c>
      <c r="BV43" s="40" t="str">
        <f t="shared" si="209"/>
        <v>ACEPTADA</v>
      </c>
    </row>
    <row r="44" spans="1:74" ht="45" customHeight="1">
      <c r="A44" s="115">
        <f t="shared" si="215"/>
        <v>33</v>
      </c>
      <c r="B44" s="230" t="s">
        <v>195</v>
      </c>
      <c r="C44" s="132" t="s">
        <v>196</v>
      </c>
      <c r="D44" s="127" t="s">
        <v>117</v>
      </c>
      <c r="E44" s="121">
        <v>500</v>
      </c>
      <c r="F44" s="234">
        <v>5600</v>
      </c>
      <c r="G44" s="149" t="s">
        <v>118</v>
      </c>
      <c r="H44" s="231">
        <v>5355</v>
      </c>
      <c r="I44" s="149" t="s">
        <v>39</v>
      </c>
      <c r="J44" s="231">
        <f>5000*1.19</f>
        <v>5950</v>
      </c>
      <c r="K44" s="149" t="s">
        <v>183</v>
      </c>
      <c r="L44" s="149">
        <f t="shared" si="210"/>
        <v>3</v>
      </c>
      <c r="M44" s="232">
        <f t="shared" si="211"/>
        <v>5635</v>
      </c>
      <c r="N44" s="232">
        <f t="shared" si="212"/>
        <v>299.0401310861136</v>
      </c>
      <c r="O44" s="123">
        <f t="shared" si="213"/>
        <v>5.3068346244208267E-2</v>
      </c>
      <c r="P44" s="123"/>
      <c r="Q44" s="232">
        <f t="shared" si="169"/>
        <v>5600</v>
      </c>
      <c r="R44" s="232">
        <f t="shared" si="170"/>
        <v>5650</v>
      </c>
      <c r="S44" s="121">
        <v>500</v>
      </c>
      <c r="T44" s="232">
        <f t="shared" si="214"/>
        <v>2825000</v>
      </c>
      <c r="U44" s="377"/>
      <c r="V44" s="93"/>
      <c r="W44" s="114">
        <v>5500</v>
      </c>
      <c r="X44" s="39">
        <f t="shared" si="171"/>
        <v>5500</v>
      </c>
      <c r="Y44" s="39">
        <f t="shared" si="172"/>
        <v>2750000</v>
      </c>
      <c r="Z44" s="40" t="str">
        <f t="shared" si="173"/>
        <v>ACEPTADA</v>
      </c>
      <c r="AA44" s="114">
        <v>5650</v>
      </c>
      <c r="AB44" s="39">
        <f t="shared" si="174"/>
        <v>5650</v>
      </c>
      <c r="AC44" s="39">
        <f t="shared" si="175"/>
        <v>2825000</v>
      </c>
      <c r="AD44" s="40" t="str">
        <f t="shared" si="176"/>
        <v>ACEPTADA</v>
      </c>
      <c r="AE44" s="114">
        <v>5000</v>
      </c>
      <c r="AF44" s="39">
        <f t="shared" si="177"/>
        <v>5000</v>
      </c>
      <c r="AG44" s="39">
        <f t="shared" si="178"/>
        <v>2500000</v>
      </c>
      <c r="AH44" s="40" t="str">
        <f t="shared" si="179"/>
        <v>ACEPTADA</v>
      </c>
      <c r="AI44" s="114">
        <v>5370</v>
      </c>
      <c r="AJ44" s="39">
        <f t="shared" si="180"/>
        <v>5370</v>
      </c>
      <c r="AK44" s="39">
        <f t="shared" si="181"/>
        <v>2685000</v>
      </c>
      <c r="AL44" s="40" t="str">
        <f t="shared" si="182"/>
        <v>ACEPTADA</v>
      </c>
      <c r="AM44" s="114">
        <v>5537</v>
      </c>
      <c r="AN44" s="39">
        <f t="shared" si="183"/>
        <v>5537</v>
      </c>
      <c r="AO44" s="39">
        <f t="shared" si="184"/>
        <v>2768500</v>
      </c>
      <c r="AP44" s="40" t="str">
        <f t="shared" si="185"/>
        <v>ACEPTADA</v>
      </c>
      <c r="AQ44" s="114">
        <v>5500</v>
      </c>
      <c r="AR44" s="39">
        <f t="shared" si="186"/>
        <v>5500</v>
      </c>
      <c r="AS44" s="39">
        <f t="shared" si="187"/>
        <v>2750000</v>
      </c>
      <c r="AT44" s="40" t="str">
        <f t="shared" si="188"/>
        <v>ACEPTADA</v>
      </c>
      <c r="AU44" s="114">
        <v>5650</v>
      </c>
      <c r="AV44" s="39">
        <f t="shared" si="189"/>
        <v>5650</v>
      </c>
      <c r="AW44" s="39">
        <f t="shared" si="190"/>
        <v>2825000</v>
      </c>
      <c r="AX44" s="40" t="str">
        <f t="shared" si="191"/>
        <v>ACEPTADA</v>
      </c>
      <c r="AY44" s="114">
        <v>5485.4368932038833</v>
      </c>
      <c r="AZ44" s="39">
        <f t="shared" si="192"/>
        <v>5485</v>
      </c>
      <c r="BA44" s="39">
        <f t="shared" si="193"/>
        <v>2742500</v>
      </c>
      <c r="BB44" s="40" t="str">
        <f t="shared" si="194"/>
        <v>ACEPTADA</v>
      </c>
      <c r="BC44" s="114">
        <v>5650</v>
      </c>
      <c r="BD44" s="39">
        <f t="shared" si="195"/>
        <v>5650</v>
      </c>
      <c r="BE44" s="39">
        <f t="shared" si="196"/>
        <v>2825000</v>
      </c>
      <c r="BF44" s="40" t="str">
        <f t="shared" si="197"/>
        <v>ACEPTADA</v>
      </c>
      <c r="BG44" s="114">
        <v>5391.7950000000001</v>
      </c>
      <c r="BH44" s="39">
        <f t="shared" si="198"/>
        <v>5392</v>
      </c>
      <c r="BI44" s="39">
        <f t="shared" si="199"/>
        <v>2696000</v>
      </c>
      <c r="BJ44" s="40" t="str">
        <f t="shared" si="200"/>
        <v>ACEPTADA</v>
      </c>
      <c r="BK44" s="114">
        <v>5400</v>
      </c>
      <c r="BL44" s="39">
        <f t="shared" si="201"/>
        <v>5400</v>
      </c>
      <c r="BM44" s="39">
        <f t="shared" si="202"/>
        <v>2700000</v>
      </c>
      <c r="BN44" s="40" t="str">
        <f t="shared" si="203"/>
        <v>ACEPTADA</v>
      </c>
      <c r="BO44" s="114">
        <v>5481</v>
      </c>
      <c r="BP44" s="39">
        <f t="shared" si="204"/>
        <v>5481</v>
      </c>
      <c r="BQ44" s="39">
        <f t="shared" si="205"/>
        <v>2740500</v>
      </c>
      <c r="BR44" s="40" t="str">
        <f t="shared" si="206"/>
        <v>ACEPTADA</v>
      </c>
      <c r="BS44" s="114">
        <v>5635</v>
      </c>
      <c r="BT44" s="39">
        <f t="shared" si="207"/>
        <v>5635</v>
      </c>
      <c r="BU44" s="39">
        <f t="shared" si="208"/>
        <v>2817500</v>
      </c>
      <c r="BV44" s="40" t="str">
        <f t="shared" si="209"/>
        <v>ACEPTADA</v>
      </c>
    </row>
    <row r="45" spans="1:74" ht="45" customHeight="1">
      <c r="A45" s="115">
        <f t="shared" si="215"/>
        <v>34</v>
      </c>
      <c r="B45" s="235" t="s">
        <v>197</v>
      </c>
      <c r="C45" s="236" t="s">
        <v>198</v>
      </c>
      <c r="D45" s="127" t="s">
        <v>117</v>
      </c>
      <c r="E45" s="121">
        <v>2</v>
      </c>
      <c r="F45" s="231">
        <v>149600</v>
      </c>
      <c r="G45" s="149" t="s">
        <v>118</v>
      </c>
      <c r="H45" s="231">
        <f>90000*1.19</f>
        <v>107100</v>
      </c>
      <c r="I45" s="149" t="s">
        <v>39</v>
      </c>
      <c r="J45" s="231">
        <v>134000</v>
      </c>
      <c r="K45" s="149" t="s">
        <v>199</v>
      </c>
      <c r="L45" s="149">
        <f t="shared" si="210"/>
        <v>3</v>
      </c>
      <c r="M45" s="232">
        <f t="shared" si="211"/>
        <v>130233.33333333333</v>
      </c>
      <c r="N45" s="232">
        <f t="shared" si="212"/>
        <v>21498.914701289737</v>
      </c>
      <c r="O45" s="123">
        <f t="shared" si="213"/>
        <v>0.16507996955175125</v>
      </c>
      <c r="P45" s="123"/>
      <c r="Q45" s="232">
        <f t="shared" si="169"/>
        <v>134000</v>
      </c>
      <c r="R45" s="232">
        <f t="shared" si="170"/>
        <v>130250</v>
      </c>
      <c r="S45" s="121">
        <v>2</v>
      </c>
      <c r="T45" s="232">
        <f t="shared" si="214"/>
        <v>260500</v>
      </c>
      <c r="U45" s="377"/>
      <c r="V45" s="93"/>
      <c r="W45" s="114">
        <v>130000</v>
      </c>
      <c r="X45" s="39">
        <f t="shared" si="171"/>
        <v>130000</v>
      </c>
      <c r="Y45" s="39">
        <f t="shared" si="172"/>
        <v>260000</v>
      </c>
      <c r="Z45" s="40" t="str">
        <f t="shared" si="173"/>
        <v>ACEPTADA</v>
      </c>
      <c r="AA45" s="114">
        <v>130250</v>
      </c>
      <c r="AB45" s="39">
        <f t="shared" si="174"/>
        <v>130250</v>
      </c>
      <c r="AC45" s="39">
        <f t="shared" si="175"/>
        <v>260500</v>
      </c>
      <c r="AD45" s="40" t="str">
        <f t="shared" si="176"/>
        <v>ACEPTADA</v>
      </c>
      <c r="AE45" s="114">
        <v>130250</v>
      </c>
      <c r="AF45" s="39">
        <f t="shared" si="177"/>
        <v>130250</v>
      </c>
      <c r="AG45" s="39">
        <f t="shared" si="178"/>
        <v>260500</v>
      </c>
      <c r="AH45" s="40" t="str">
        <f t="shared" si="179"/>
        <v>ACEPTADA</v>
      </c>
      <c r="AI45" s="114">
        <v>123796</v>
      </c>
      <c r="AJ45" s="39">
        <f t="shared" si="180"/>
        <v>123796</v>
      </c>
      <c r="AK45" s="39">
        <f t="shared" si="181"/>
        <v>247592</v>
      </c>
      <c r="AL45" s="40" t="str">
        <f t="shared" si="182"/>
        <v>ACEPTADA</v>
      </c>
      <c r="AM45" s="114">
        <v>130250</v>
      </c>
      <c r="AN45" s="39">
        <f t="shared" si="183"/>
        <v>130250</v>
      </c>
      <c r="AO45" s="39">
        <f t="shared" si="184"/>
        <v>260500</v>
      </c>
      <c r="AP45" s="40" t="str">
        <f t="shared" si="185"/>
        <v>ACEPTADA</v>
      </c>
      <c r="AQ45" s="114">
        <v>126800</v>
      </c>
      <c r="AR45" s="39">
        <f t="shared" si="186"/>
        <v>126800</v>
      </c>
      <c r="AS45" s="39">
        <f t="shared" si="187"/>
        <v>253600</v>
      </c>
      <c r="AT45" s="40" t="str">
        <f t="shared" si="188"/>
        <v>ACEPTADA</v>
      </c>
      <c r="AU45" s="114">
        <v>130250</v>
      </c>
      <c r="AV45" s="39">
        <f t="shared" si="189"/>
        <v>130250</v>
      </c>
      <c r="AW45" s="39">
        <f t="shared" si="190"/>
        <v>260500</v>
      </c>
      <c r="AX45" s="40" t="str">
        <f t="shared" si="191"/>
        <v>ACEPTADA</v>
      </c>
      <c r="AY45" s="114">
        <v>126456.31067961165</v>
      </c>
      <c r="AZ45" s="39">
        <f t="shared" si="192"/>
        <v>126456</v>
      </c>
      <c r="BA45" s="39">
        <f t="shared" si="193"/>
        <v>252912</v>
      </c>
      <c r="BB45" s="40" t="str">
        <f t="shared" si="194"/>
        <v>ACEPTADA</v>
      </c>
      <c r="BC45" s="114">
        <v>131250</v>
      </c>
      <c r="BD45" s="39">
        <f t="shared" si="195"/>
        <v>131250</v>
      </c>
      <c r="BE45" s="39">
        <f t="shared" si="196"/>
        <v>262500</v>
      </c>
      <c r="BF45" s="40" t="str">
        <f t="shared" si="197"/>
        <v>RECHAZADO</v>
      </c>
      <c r="BG45" s="114">
        <v>124297.575</v>
      </c>
      <c r="BH45" s="39">
        <f t="shared" si="198"/>
        <v>124298</v>
      </c>
      <c r="BI45" s="39">
        <f t="shared" si="199"/>
        <v>248596</v>
      </c>
      <c r="BJ45" s="40" t="str">
        <f t="shared" si="200"/>
        <v>ACEPTADA</v>
      </c>
      <c r="BK45" s="114">
        <v>125000</v>
      </c>
      <c r="BL45" s="39">
        <f t="shared" si="201"/>
        <v>125000</v>
      </c>
      <c r="BM45" s="39">
        <f t="shared" si="202"/>
        <v>250000</v>
      </c>
      <c r="BN45" s="40" t="str">
        <f t="shared" si="203"/>
        <v>ACEPTADA</v>
      </c>
      <c r="BO45" s="114">
        <v>126343</v>
      </c>
      <c r="BP45" s="39">
        <f t="shared" si="204"/>
        <v>126343</v>
      </c>
      <c r="BQ45" s="39">
        <f t="shared" si="205"/>
        <v>252686</v>
      </c>
      <c r="BR45" s="40" t="str">
        <f t="shared" si="206"/>
        <v>ACEPTADA</v>
      </c>
      <c r="BS45" s="114">
        <v>130233</v>
      </c>
      <c r="BT45" s="39">
        <f t="shared" si="207"/>
        <v>130233</v>
      </c>
      <c r="BU45" s="39">
        <f t="shared" si="208"/>
        <v>260466</v>
      </c>
      <c r="BV45" s="40" t="str">
        <f t="shared" si="209"/>
        <v>ACEPTADA</v>
      </c>
    </row>
    <row r="46" spans="1:74" ht="45" customHeight="1">
      <c r="A46" s="115">
        <f t="shared" si="215"/>
        <v>35</v>
      </c>
      <c r="B46" s="235" t="s">
        <v>200</v>
      </c>
      <c r="C46" s="236" t="s">
        <v>201</v>
      </c>
      <c r="D46" s="127" t="s">
        <v>117</v>
      </c>
      <c r="E46" s="121">
        <v>200</v>
      </c>
      <c r="F46" s="234">
        <v>3700</v>
      </c>
      <c r="G46" s="149" t="s">
        <v>118</v>
      </c>
      <c r="H46" s="231">
        <v>4105</v>
      </c>
      <c r="I46" s="149" t="s">
        <v>39</v>
      </c>
      <c r="J46" s="231">
        <f>3200*1.19</f>
        <v>3808</v>
      </c>
      <c r="K46" s="149" t="s">
        <v>183</v>
      </c>
      <c r="L46" s="149">
        <f t="shared" si="210"/>
        <v>3</v>
      </c>
      <c r="M46" s="232">
        <f t="shared" si="211"/>
        <v>3871</v>
      </c>
      <c r="N46" s="232">
        <f t="shared" si="212"/>
        <v>209.72124355915878</v>
      </c>
      <c r="O46" s="123">
        <f t="shared" si="213"/>
        <v>5.4177536439979017E-2</v>
      </c>
      <c r="P46" s="123"/>
      <c r="Q46" s="232">
        <f t="shared" si="169"/>
        <v>3808</v>
      </c>
      <c r="R46" s="232">
        <f t="shared" si="170"/>
        <v>3900</v>
      </c>
      <c r="S46" s="121">
        <v>2000</v>
      </c>
      <c r="T46" s="232">
        <f t="shared" si="214"/>
        <v>7800000</v>
      </c>
      <c r="U46" s="378"/>
      <c r="V46" s="93"/>
      <c r="W46" s="114">
        <v>3800</v>
      </c>
      <c r="X46" s="39">
        <f t="shared" si="171"/>
        <v>3800</v>
      </c>
      <c r="Y46" s="39">
        <f t="shared" si="172"/>
        <v>7600000</v>
      </c>
      <c r="Z46" s="40" t="str">
        <f t="shared" si="173"/>
        <v>ACEPTADA</v>
      </c>
      <c r="AA46" s="114">
        <v>3900</v>
      </c>
      <c r="AB46" s="39">
        <f t="shared" si="174"/>
        <v>3900</v>
      </c>
      <c r="AC46" s="39">
        <f t="shared" si="175"/>
        <v>7800000</v>
      </c>
      <c r="AD46" s="40" t="str">
        <f t="shared" si="176"/>
        <v>ACEPTADA</v>
      </c>
      <c r="AE46" s="114">
        <v>3900</v>
      </c>
      <c r="AF46" s="39">
        <f t="shared" si="177"/>
        <v>3900</v>
      </c>
      <c r="AG46" s="39">
        <f t="shared" si="178"/>
        <v>7800000</v>
      </c>
      <c r="AH46" s="40" t="str">
        <f t="shared" si="179"/>
        <v>ACEPTADA</v>
      </c>
      <c r="AI46" s="114">
        <v>3707</v>
      </c>
      <c r="AJ46" s="39">
        <f t="shared" si="180"/>
        <v>3707</v>
      </c>
      <c r="AK46" s="39">
        <f t="shared" si="181"/>
        <v>7414000</v>
      </c>
      <c r="AL46" s="40" t="str">
        <f t="shared" si="182"/>
        <v>ACEPTADA</v>
      </c>
      <c r="AM46" s="114">
        <v>3588</v>
      </c>
      <c r="AN46" s="39">
        <f t="shared" si="183"/>
        <v>3588</v>
      </c>
      <c r="AO46" s="39">
        <f t="shared" si="184"/>
        <v>7176000</v>
      </c>
      <c r="AP46" s="40" t="str">
        <f t="shared" si="185"/>
        <v>ACEPTADA</v>
      </c>
      <c r="AQ46" s="114">
        <v>3790</v>
      </c>
      <c r="AR46" s="39">
        <f t="shared" si="186"/>
        <v>3790</v>
      </c>
      <c r="AS46" s="39">
        <f t="shared" si="187"/>
        <v>7580000</v>
      </c>
      <c r="AT46" s="40" t="str">
        <f t="shared" si="188"/>
        <v>ACEPTADA</v>
      </c>
      <c r="AU46" s="114">
        <v>3900</v>
      </c>
      <c r="AV46" s="39">
        <f t="shared" si="189"/>
        <v>3900</v>
      </c>
      <c r="AW46" s="39">
        <f t="shared" si="190"/>
        <v>7800000</v>
      </c>
      <c r="AX46" s="40" t="str">
        <f t="shared" si="191"/>
        <v>ACEPTADA</v>
      </c>
      <c r="AY46" s="114">
        <v>3786.4077669902913</v>
      </c>
      <c r="AZ46" s="39">
        <f t="shared" si="192"/>
        <v>3786</v>
      </c>
      <c r="BA46" s="39">
        <f t="shared" si="193"/>
        <v>7572000</v>
      </c>
      <c r="BB46" s="40" t="str">
        <f t="shared" si="194"/>
        <v>ACEPTADA</v>
      </c>
      <c r="BC46" s="114">
        <v>3850</v>
      </c>
      <c r="BD46" s="39">
        <f t="shared" si="195"/>
        <v>3850</v>
      </c>
      <c r="BE46" s="39">
        <f t="shared" si="196"/>
        <v>7700000</v>
      </c>
      <c r="BF46" s="40" t="str">
        <f t="shared" si="197"/>
        <v>ACEPTADA</v>
      </c>
      <c r="BG46" s="114">
        <v>3721.77</v>
      </c>
      <c r="BH46" s="39">
        <f t="shared" si="198"/>
        <v>3722</v>
      </c>
      <c r="BI46" s="39">
        <f t="shared" si="199"/>
        <v>7444000</v>
      </c>
      <c r="BJ46" s="40" t="str">
        <f t="shared" si="200"/>
        <v>ACEPTADA</v>
      </c>
      <c r="BK46" s="114">
        <v>3800</v>
      </c>
      <c r="BL46" s="39">
        <f t="shared" si="201"/>
        <v>3800</v>
      </c>
      <c r="BM46" s="39">
        <f t="shared" si="202"/>
        <v>7600000</v>
      </c>
      <c r="BN46" s="40" t="str">
        <f t="shared" si="203"/>
        <v>ACEPTADA</v>
      </c>
      <c r="BO46" s="114">
        <v>3783</v>
      </c>
      <c r="BP46" s="39">
        <f t="shared" si="204"/>
        <v>3783</v>
      </c>
      <c r="BQ46" s="39">
        <f t="shared" si="205"/>
        <v>7566000</v>
      </c>
      <c r="BR46" s="40" t="str">
        <f t="shared" si="206"/>
        <v>ACEPTADA</v>
      </c>
      <c r="BS46" s="114">
        <v>3871</v>
      </c>
      <c r="BT46" s="39">
        <f t="shared" si="207"/>
        <v>3871</v>
      </c>
      <c r="BU46" s="39">
        <f t="shared" si="208"/>
        <v>7742000</v>
      </c>
      <c r="BV46" s="40" t="str">
        <f t="shared" si="209"/>
        <v>ACEPTADA</v>
      </c>
    </row>
    <row r="47" spans="1:74" ht="45" customHeight="1">
      <c r="A47" s="115">
        <f t="shared" si="215"/>
        <v>36</v>
      </c>
      <c r="B47" s="235" t="s">
        <v>202</v>
      </c>
      <c r="C47" s="236" t="s">
        <v>203</v>
      </c>
      <c r="D47" s="127" t="s">
        <v>117</v>
      </c>
      <c r="E47" s="121">
        <v>200</v>
      </c>
      <c r="F47" s="231">
        <v>4227</v>
      </c>
      <c r="G47" s="149" t="s">
        <v>118</v>
      </c>
      <c r="H47" s="231">
        <v>4998</v>
      </c>
      <c r="I47" s="149" t="s">
        <v>39</v>
      </c>
      <c r="J47" s="231">
        <f>4500*1.19</f>
        <v>5355</v>
      </c>
      <c r="K47" s="149" t="s">
        <v>183</v>
      </c>
      <c r="L47" s="149">
        <f t="shared" si="210"/>
        <v>3</v>
      </c>
      <c r="M47" s="232">
        <f t="shared" si="211"/>
        <v>4860</v>
      </c>
      <c r="N47" s="232">
        <f t="shared" si="212"/>
        <v>576.5231998801089</v>
      </c>
      <c r="O47" s="123">
        <f t="shared" si="213"/>
        <v>0.11862617281483723</v>
      </c>
      <c r="P47" s="123"/>
      <c r="Q47" s="232">
        <f t="shared" si="169"/>
        <v>4998</v>
      </c>
      <c r="R47" s="232">
        <f t="shared" si="170"/>
        <v>4900</v>
      </c>
      <c r="S47" s="121">
        <v>200</v>
      </c>
      <c r="T47" s="232">
        <f t="shared" si="214"/>
        <v>980000</v>
      </c>
      <c r="U47" s="379"/>
      <c r="V47" s="94"/>
      <c r="W47" s="114">
        <v>4800</v>
      </c>
      <c r="X47" s="39">
        <f t="shared" si="171"/>
        <v>4800</v>
      </c>
      <c r="Y47" s="39">
        <f t="shared" si="172"/>
        <v>960000</v>
      </c>
      <c r="Z47" s="40" t="str">
        <f t="shared" si="173"/>
        <v>ACEPTADA</v>
      </c>
      <c r="AA47" s="114">
        <v>4900</v>
      </c>
      <c r="AB47" s="39">
        <f t="shared" si="174"/>
        <v>4900</v>
      </c>
      <c r="AC47" s="39">
        <f t="shared" si="175"/>
        <v>980000</v>
      </c>
      <c r="AD47" s="40" t="str">
        <f t="shared" si="176"/>
        <v>ACEPTADA</v>
      </c>
      <c r="AE47" s="114">
        <v>4900</v>
      </c>
      <c r="AF47" s="39">
        <f t="shared" si="177"/>
        <v>4900</v>
      </c>
      <c r="AG47" s="39">
        <f t="shared" si="178"/>
        <v>980000</v>
      </c>
      <c r="AH47" s="40" t="str">
        <f t="shared" si="179"/>
        <v>ACEPTADA</v>
      </c>
      <c r="AI47" s="114">
        <v>4657</v>
      </c>
      <c r="AJ47" s="39">
        <f t="shared" si="180"/>
        <v>4657</v>
      </c>
      <c r="AK47" s="39">
        <f t="shared" si="181"/>
        <v>931400</v>
      </c>
      <c r="AL47" s="40" t="str">
        <f t="shared" si="182"/>
        <v>ACEPTADA</v>
      </c>
      <c r="AM47" s="114">
        <v>4900</v>
      </c>
      <c r="AN47" s="39">
        <f t="shared" si="183"/>
        <v>4900</v>
      </c>
      <c r="AO47" s="39">
        <f t="shared" si="184"/>
        <v>980000</v>
      </c>
      <c r="AP47" s="40" t="str">
        <f t="shared" si="185"/>
        <v>ACEPTADA</v>
      </c>
      <c r="AQ47" s="114">
        <v>4750</v>
      </c>
      <c r="AR47" s="39">
        <f t="shared" si="186"/>
        <v>4750</v>
      </c>
      <c r="AS47" s="39">
        <f t="shared" si="187"/>
        <v>950000</v>
      </c>
      <c r="AT47" s="40" t="str">
        <f t="shared" si="188"/>
        <v>ACEPTADA</v>
      </c>
      <c r="AU47" s="114">
        <v>4900</v>
      </c>
      <c r="AV47" s="39">
        <f t="shared" si="189"/>
        <v>4900</v>
      </c>
      <c r="AW47" s="39">
        <f t="shared" si="190"/>
        <v>980000</v>
      </c>
      <c r="AX47" s="40" t="str">
        <f t="shared" si="191"/>
        <v>ACEPTADA</v>
      </c>
      <c r="AY47" s="114">
        <v>4757.2815533980583</v>
      </c>
      <c r="AZ47" s="39">
        <f t="shared" si="192"/>
        <v>4757</v>
      </c>
      <c r="BA47" s="39">
        <f t="shared" si="193"/>
        <v>951400</v>
      </c>
      <c r="BB47" s="40" t="str">
        <f t="shared" si="194"/>
        <v>ACEPTADA</v>
      </c>
      <c r="BC47" s="114">
        <v>4600</v>
      </c>
      <c r="BD47" s="39">
        <f t="shared" si="195"/>
        <v>4600</v>
      </c>
      <c r="BE47" s="39">
        <f t="shared" si="196"/>
        <v>920000</v>
      </c>
      <c r="BF47" s="40" t="str">
        <f t="shared" si="197"/>
        <v>ACEPTADA</v>
      </c>
      <c r="BG47" s="114">
        <v>4676.07</v>
      </c>
      <c r="BH47" s="39">
        <f t="shared" si="198"/>
        <v>4676</v>
      </c>
      <c r="BI47" s="39">
        <f t="shared" si="199"/>
        <v>935200</v>
      </c>
      <c r="BJ47" s="40" t="str">
        <f t="shared" si="200"/>
        <v>ACEPTADA</v>
      </c>
      <c r="BK47" s="114">
        <v>4800</v>
      </c>
      <c r="BL47" s="39">
        <f t="shared" si="201"/>
        <v>4800</v>
      </c>
      <c r="BM47" s="39">
        <f t="shared" si="202"/>
        <v>960000</v>
      </c>
      <c r="BN47" s="40" t="str">
        <f t="shared" si="203"/>
        <v>ACEPTADA</v>
      </c>
      <c r="BO47" s="114">
        <v>4753</v>
      </c>
      <c r="BP47" s="39">
        <f t="shared" si="204"/>
        <v>4753</v>
      </c>
      <c r="BQ47" s="39">
        <f t="shared" si="205"/>
        <v>950600</v>
      </c>
      <c r="BR47" s="40" t="str">
        <f t="shared" si="206"/>
        <v>ACEPTADA</v>
      </c>
      <c r="BS47" s="114">
        <v>4860</v>
      </c>
      <c r="BT47" s="39">
        <f t="shared" si="207"/>
        <v>4860</v>
      </c>
      <c r="BU47" s="39">
        <f t="shared" si="208"/>
        <v>972000</v>
      </c>
      <c r="BV47" s="40" t="str">
        <f t="shared" si="209"/>
        <v>ACEPTADA</v>
      </c>
    </row>
    <row r="48" spans="1:74" ht="45" customHeight="1">
      <c r="A48" s="115">
        <f t="shared" si="215"/>
        <v>37</v>
      </c>
      <c r="B48" s="235" t="s">
        <v>204</v>
      </c>
      <c r="C48" s="236" t="s">
        <v>205</v>
      </c>
      <c r="D48" s="127" t="s">
        <v>117</v>
      </c>
      <c r="E48" s="121">
        <v>20</v>
      </c>
      <c r="F48" s="234">
        <v>16660</v>
      </c>
      <c r="G48" s="149" t="s">
        <v>118</v>
      </c>
      <c r="H48" s="234">
        <v>17850</v>
      </c>
      <c r="I48" s="149" t="s">
        <v>39</v>
      </c>
      <c r="J48" s="231">
        <f>13500*1.19</f>
        <v>16065</v>
      </c>
      <c r="K48" s="149" t="s">
        <v>183</v>
      </c>
      <c r="L48" s="149">
        <f t="shared" si="210"/>
        <v>3</v>
      </c>
      <c r="M48" s="232">
        <f t="shared" si="211"/>
        <v>16858.333333333332</v>
      </c>
      <c r="N48" s="232">
        <f t="shared" si="212"/>
        <v>908.87751283290834</v>
      </c>
      <c r="O48" s="123">
        <f t="shared" si="213"/>
        <v>5.3912655234774599E-2</v>
      </c>
      <c r="P48" s="123"/>
      <c r="Q48" s="232">
        <f t="shared" si="169"/>
        <v>16660</v>
      </c>
      <c r="R48" s="232">
        <f t="shared" si="170"/>
        <v>16900</v>
      </c>
      <c r="S48" s="121">
        <v>20</v>
      </c>
      <c r="T48" s="232">
        <f t="shared" si="214"/>
        <v>338000</v>
      </c>
      <c r="U48" s="377"/>
      <c r="V48" s="95"/>
      <c r="W48" s="114">
        <v>15000</v>
      </c>
      <c r="X48" s="39">
        <f t="shared" si="171"/>
        <v>15000</v>
      </c>
      <c r="Y48" s="39">
        <f t="shared" si="172"/>
        <v>300000</v>
      </c>
      <c r="Z48" s="40" t="str">
        <f t="shared" si="173"/>
        <v>ACEPTADA</v>
      </c>
      <c r="AA48" s="114">
        <v>16900</v>
      </c>
      <c r="AB48" s="39">
        <f t="shared" si="174"/>
        <v>16900</v>
      </c>
      <c r="AC48" s="39">
        <f t="shared" si="175"/>
        <v>338000</v>
      </c>
      <c r="AD48" s="40" t="str">
        <f t="shared" si="176"/>
        <v>ACEPTADA</v>
      </c>
      <c r="AE48" s="114">
        <v>14000</v>
      </c>
      <c r="AF48" s="39">
        <f t="shared" si="177"/>
        <v>14000</v>
      </c>
      <c r="AG48" s="39">
        <f t="shared" si="178"/>
        <v>280000</v>
      </c>
      <c r="AH48" s="40" t="str">
        <f t="shared" si="179"/>
        <v>ACEPTADA</v>
      </c>
      <c r="AI48" s="114">
        <v>16063</v>
      </c>
      <c r="AJ48" s="39">
        <f t="shared" si="180"/>
        <v>16063</v>
      </c>
      <c r="AK48" s="39">
        <f t="shared" si="181"/>
        <v>321260</v>
      </c>
      <c r="AL48" s="40" t="str">
        <f t="shared" si="182"/>
        <v>ACEPTADA</v>
      </c>
      <c r="AM48" s="114">
        <v>16900</v>
      </c>
      <c r="AN48" s="39">
        <f t="shared" si="183"/>
        <v>16900</v>
      </c>
      <c r="AO48" s="39">
        <f t="shared" si="184"/>
        <v>338000</v>
      </c>
      <c r="AP48" s="40" t="str">
        <f t="shared" si="185"/>
        <v>ACEPTADA</v>
      </c>
      <c r="AQ48" s="114">
        <v>16450</v>
      </c>
      <c r="AR48" s="39">
        <f t="shared" si="186"/>
        <v>16450</v>
      </c>
      <c r="AS48" s="39">
        <f t="shared" si="187"/>
        <v>329000</v>
      </c>
      <c r="AT48" s="40" t="str">
        <f t="shared" si="188"/>
        <v>ACEPTADA</v>
      </c>
      <c r="AU48" s="114">
        <v>16900</v>
      </c>
      <c r="AV48" s="39">
        <f t="shared" si="189"/>
        <v>16900</v>
      </c>
      <c r="AW48" s="39">
        <f t="shared" si="190"/>
        <v>338000</v>
      </c>
      <c r="AX48" s="40" t="str">
        <f t="shared" si="191"/>
        <v>ACEPTADA</v>
      </c>
      <c r="AY48" s="114">
        <v>16407.76699029126</v>
      </c>
      <c r="AZ48" s="39">
        <f t="shared" si="192"/>
        <v>16408</v>
      </c>
      <c r="BA48" s="39">
        <f t="shared" si="193"/>
        <v>328160</v>
      </c>
      <c r="BB48" s="40" t="str">
        <f t="shared" si="194"/>
        <v>ACEPTADA</v>
      </c>
      <c r="BC48" s="114">
        <v>16900</v>
      </c>
      <c r="BD48" s="39">
        <f t="shared" si="195"/>
        <v>16900</v>
      </c>
      <c r="BE48" s="39">
        <f t="shared" si="196"/>
        <v>338000</v>
      </c>
      <c r="BF48" s="40" t="str">
        <f t="shared" si="197"/>
        <v>ACEPTADA</v>
      </c>
      <c r="BG48" s="114">
        <v>16127.67</v>
      </c>
      <c r="BH48" s="39">
        <f t="shared" si="198"/>
        <v>16128</v>
      </c>
      <c r="BI48" s="39">
        <f t="shared" si="199"/>
        <v>322560</v>
      </c>
      <c r="BJ48" s="40" t="str">
        <f t="shared" si="200"/>
        <v>ACEPTADA</v>
      </c>
      <c r="BK48" s="114">
        <v>16500</v>
      </c>
      <c r="BL48" s="39">
        <f t="shared" si="201"/>
        <v>16500</v>
      </c>
      <c r="BM48" s="39">
        <f t="shared" si="202"/>
        <v>330000</v>
      </c>
      <c r="BN48" s="40" t="str">
        <f t="shared" si="203"/>
        <v>ACEPTADA</v>
      </c>
      <c r="BO48" s="114">
        <v>16393</v>
      </c>
      <c r="BP48" s="39">
        <f t="shared" si="204"/>
        <v>16393</v>
      </c>
      <c r="BQ48" s="39">
        <f t="shared" si="205"/>
        <v>327860</v>
      </c>
      <c r="BR48" s="40" t="str">
        <f t="shared" si="206"/>
        <v>ACEPTADA</v>
      </c>
      <c r="BS48" s="114">
        <v>16858</v>
      </c>
      <c r="BT48" s="39">
        <f t="shared" si="207"/>
        <v>16858</v>
      </c>
      <c r="BU48" s="39">
        <f t="shared" si="208"/>
        <v>337160</v>
      </c>
      <c r="BV48" s="40" t="str">
        <f t="shared" si="209"/>
        <v>ACEPTADA</v>
      </c>
    </row>
    <row r="49" spans="1:74" ht="45" customHeight="1">
      <c r="A49" s="115">
        <f t="shared" si="215"/>
        <v>38</v>
      </c>
      <c r="B49" s="235" t="s">
        <v>206</v>
      </c>
      <c r="C49" s="236" t="s">
        <v>207</v>
      </c>
      <c r="D49" s="127" t="s">
        <v>117</v>
      </c>
      <c r="E49" s="121">
        <v>100</v>
      </c>
      <c r="F49" s="231">
        <v>3332</v>
      </c>
      <c r="G49" s="149" t="s">
        <v>118</v>
      </c>
      <c r="H49" s="231">
        <v>3808</v>
      </c>
      <c r="I49" s="149" t="s">
        <v>39</v>
      </c>
      <c r="J49" s="231">
        <f>3000*1.19</f>
        <v>3570</v>
      </c>
      <c r="K49" s="149" t="s">
        <v>183</v>
      </c>
      <c r="L49" s="149">
        <f t="shared" si="210"/>
        <v>3</v>
      </c>
      <c r="M49" s="232">
        <f t="shared" si="211"/>
        <v>3570</v>
      </c>
      <c r="N49" s="232">
        <f t="shared" si="212"/>
        <v>238</v>
      </c>
      <c r="O49" s="123">
        <f t="shared" si="213"/>
        <v>6.6666666666666666E-2</v>
      </c>
      <c r="P49" s="123"/>
      <c r="Q49" s="232">
        <f t="shared" si="169"/>
        <v>3570</v>
      </c>
      <c r="R49" s="232">
        <f t="shared" si="170"/>
        <v>3600</v>
      </c>
      <c r="S49" s="121">
        <v>100</v>
      </c>
      <c r="T49" s="232">
        <f t="shared" si="214"/>
        <v>360000</v>
      </c>
      <c r="U49" s="377"/>
      <c r="V49" s="93"/>
      <c r="W49" s="114">
        <v>3400</v>
      </c>
      <c r="X49" s="39">
        <f t="shared" si="171"/>
        <v>3400</v>
      </c>
      <c r="Y49" s="39">
        <f t="shared" si="172"/>
        <v>340000</v>
      </c>
      <c r="Z49" s="40" t="str">
        <f t="shared" si="173"/>
        <v>ACEPTADA</v>
      </c>
      <c r="AA49" s="114">
        <v>3600</v>
      </c>
      <c r="AB49" s="39">
        <f t="shared" si="174"/>
        <v>3600</v>
      </c>
      <c r="AC49" s="39">
        <f t="shared" si="175"/>
        <v>360000</v>
      </c>
      <c r="AD49" s="40" t="str">
        <f t="shared" si="176"/>
        <v>ACEPTADA</v>
      </c>
      <c r="AE49" s="114">
        <v>3000</v>
      </c>
      <c r="AF49" s="39">
        <f t="shared" si="177"/>
        <v>3000</v>
      </c>
      <c r="AG49" s="39">
        <f t="shared" si="178"/>
        <v>300000</v>
      </c>
      <c r="AH49" s="40" t="str">
        <f t="shared" si="179"/>
        <v>ACEPTADA</v>
      </c>
      <c r="AI49" s="114">
        <v>3422</v>
      </c>
      <c r="AJ49" s="39">
        <f t="shared" si="180"/>
        <v>3422</v>
      </c>
      <c r="AK49" s="39">
        <f t="shared" si="181"/>
        <v>342200</v>
      </c>
      <c r="AL49" s="40" t="str">
        <f t="shared" si="182"/>
        <v>ACEPTADA</v>
      </c>
      <c r="AM49" s="114">
        <v>3600</v>
      </c>
      <c r="AN49" s="39">
        <f t="shared" si="183"/>
        <v>3600</v>
      </c>
      <c r="AO49" s="39">
        <f t="shared" si="184"/>
        <v>360000</v>
      </c>
      <c r="AP49" s="40" t="str">
        <f t="shared" si="185"/>
        <v>ACEPTADA</v>
      </c>
      <c r="AQ49" s="114">
        <v>3500</v>
      </c>
      <c r="AR49" s="39">
        <f t="shared" si="186"/>
        <v>3500</v>
      </c>
      <c r="AS49" s="39">
        <f t="shared" si="187"/>
        <v>350000</v>
      </c>
      <c r="AT49" s="40" t="str">
        <f t="shared" si="188"/>
        <v>ACEPTADA</v>
      </c>
      <c r="AU49" s="114">
        <v>3600</v>
      </c>
      <c r="AV49" s="39">
        <f t="shared" si="189"/>
        <v>3600</v>
      </c>
      <c r="AW49" s="39">
        <f t="shared" si="190"/>
        <v>360000</v>
      </c>
      <c r="AX49" s="40" t="str">
        <f t="shared" si="191"/>
        <v>ACEPTADA</v>
      </c>
      <c r="AY49" s="114">
        <v>3495.1456310679609</v>
      </c>
      <c r="AZ49" s="39">
        <f t="shared" si="192"/>
        <v>3495</v>
      </c>
      <c r="BA49" s="39">
        <f t="shared" si="193"/>
        <v>349500</v>
      </c>
      <c r="BB49" s="40" t="str">
        <f t="shared" si="194"/>
        <v>ACEPTADA</v>
      </c>
      <c r="BC49" s="114">
        <v>3600</v>
      </c>
      <c r="BD49" s="39">
        <f t="shared" si="195"/>
        <v>3600</v>
      </c>
      <c r="BE49" s="39">
        <f t="shared" si="196"/>
        <v>360000</v>
      </c>
      <c r="BF49" s="40" t="str">
        <f t="shared" si="197"/>
        <v>ACEPTADA</v>
      </c>
      <c r="BG49" s="114">
        <v>3435.48</v>
      </c>
      <c r="BH49" s="39">
        <f t="shared" si="198"/>
        <v>3435</v>
      </c>
      <c r="BI49" s="39">
        <f t="shared" si="199"/>
        <v>343500</v>
      </c>
      <c r="BJ49" s="40" t="str">
        <f t="shared" si="200"/>
        <v>ACEPTADA</v>
      </c>
      <c r="BK49" s="114">
        <v>3500</v>
      </c>
      <c r="BL49" s="39">
        <f t="shared" si="201"/>
        <v>3500</v>
      </c>
      <c r="BM49" s="39">
        <f t="shared" si="202"/>
        <v>350000</v>
      </c>
      <c r="BN49" s="40" t="str">
        <f t="shared" si="203"/>
        <v>ACEPTADA</v>
      </c>
      <c r="BO49" s="114">
        <v>3492</v>
      </c>
      <c r="BP49" s="39">
        <f t="shared" si="204"/>
        <v>3492</v>
      </c>
      <c r="BQ49" s="39">
        <f t="shared" si="205"/>
        <v>349200</v>
      </c>
      <c r="BR49" s="40" t="str">
        <f t="shared" si="206"/>
        <v>ACEPTADA</v>
      </c>
      <c r="BS49" s="114">
        <v>3570</v>
      </c>
      <c r="BT49" s="39">
        <f t="shared" si="207"/>
        <v>3570</v>
      </c>
      <c r="BU49" s="39">
        <f t="shared" si="208"/>
        <v>357000</v>
      </c>
      <c r="BV49" s="40" t="str">
        <f t="shared" si="209"/>
        <v>ACEPTADA</v>
      </c>
    </row>
    <row r="50" spans="1:74" ht="45" customHeight="1">
      <c r="A50" s="115">
        <f t="shared" si="215"/>
        <v>39</v>
      </c>
      <c r="B50" s="235" t="s">
        <v>208</v>
      </c>
      <c r="C50" s="236" t="s">
        <v>209</v>
      </c>
      <c r="D50" s="127" t="s">
        <v>117</v>
      </c>
      <c r="E50" s="121">
        <v>100</v>
      </c>
      <c r="F50" s="234">
        <v>3100</v>
      </c>
      <c r="G50" s="149" t="s">
        <v>118</v>
      </c>
      <c r="H50" s="231">
        <v>4165</v>
      </c>
      <c r="I50" s="149" t="s">
        <v>39</v>
      </c>
      <c r="J50" s="231">
        <f>3000*1.19</f>
        <v>3570</v>
      </c>
      <c r="K50" s="149" t="s">
        <v>183</v>
      </c>
      <c r="L50" s="149">
        <f t="shared" si="210"/>
        <v>3</v>
      </c>
      <c r="M50" s="232">
        <f t="shared" si="211"/>
        <v>3611.6666666666665</v>
      </c>
      <c r="N50" s="232">
        <f t="shared" si="212"/>
        <v>533.7212131191078</v>
      </c>
      <c r="O50" s="123">
        <f t="shared" si="213"/>
        <v>0.14777698563519368</v>
      </c>
      <c r="P50" s="123"/>
      <c r="Q50" s="232">
        <f t="shared" si="169"/>
        <v>3570</v>
      </c>
      <c r="R50" s="232">
        <f t="shared" si="170"/>
        <v>3650</v>
      </c>
      <c r="S50" s="121">
        <v>100</v>
      </c>
      <c r="T50" s="232">
        <f t="shared" si="214"/>
        <v>365000</v>
      </c>
      <c r="U50" s="384">
        <f>+SUM(T37:T50)</f>
        <v>22047350</v>
      </c>
      <c r="V50" s="93"/>
      <c r="W50" s="114">
        <v>3500</v>
      </c>
      <c r="X50" s="39">
        <f t="shared" si="171"/>
        <v>3500</v>
      </c>
      <c r="Y50" s="39">
        <f t="shared" si="172"/>
        <v>350000</v>
      </c>
      <c r="Z50" s="40" t="str">
        <f t="shared" si="173"/>
        <v>ACEPTADA</v>
      </c>
      <c r="AA50" s="114">
        <v>3650</v>
      </c>
      <c r="AB50" s="39">
        <f t="shared" si="174"/>
        <v>3650</v>
      </c>
      <c r="AC50" s="39">
        <f t="shared" si="175"/>
        <v>365000</v>
      </c>
      <c r="AD50" s="40" t="str">
        <f t="shared" si="176"/>
        <v>ACEPTADA</v>
      </c>
      <c r="AE50" s="114">
        <v>3650</v>
      </c>
      <c r="AF50" s="39">
        <f t="shared" si="177"/>
        <v>3650</v>
      </c>
      <c r="AG50" s="39">
        <f t="shared" si="178"/>
        <v>365000</v>
      </c>
      <c r="AH50" s="40" t="str">
        <f t="shared" si="179"/>
        <v>ACEPTADA</v>
      </c>
      <c r="AI50" s="114">
        <v>3469</v>
      </c>
      <c r="AJ50" s="39">
        <f t="shared" si="180"/>
        <v>3469</v>
      </c>
      <c r="AK50" s="39">
        <f t="shared" si="181"/>
        <v>346900</v>
      </c>
      <c r="AL50" s="40" t="str">
        <f t="shared" si="182"/>
        <v>ACEPTADA</v>
      </c>
      <c r="AM50" s="114">
        <v>3650</v>
      </c>
      <c r="AN50" s="39">
        <f t="shared" si="183"/>
        <v>3650</v>
      </c>
      <c r="AO50" s="39">
        <f t="shared" si="184"/>
        <v>365000</v>
      </c>
      <c r="AP50" s="40" t="str">
        <f t="shared" si="185"/>
        <v>ACEPTADA</v>
      </c>
      <c r="AQ50" s="114">
        <v>3550</v>
      </c>
      <c r="AR50" s="39">
        <f t="shared" si="186"/>
        <v>3550</v>
      </c>
      <c r="AS50" s="39">
        <f t="shared" si="187"/>
        <v>355000</v>
      </c>
      <c r="AT50" s="40" t="str">
        <f t="shared" si="188"/>
        <v>ACEPTADA</v>
      </c>
      <c r="AU50" s="114">
        <v>3650</v>
      </c>
      <c r="AV50" s="39">
        <f t="shared" si="189"/>
        <v>3650</v>
      </c>
      <c r="AW50" s="39">
        <f t="shared" si="190"/>
        <v>365000</v>
      </c>
      <c r="AX50" s="40" t="str">
        <f t="shared" si="191"/>
        <v>ACEPTADA</v>
      </c>
      <c r="AY50" s="114">
        <v>3543.6893203883496</v>
      </c>
      <c r="AZ50" s="39">
        <f t="shared" si="192"/>
        <v>3544</v>
      </c>
      <c r="BA50" s="39">
        <f t="shared" si="193"/>
        <v>354400</v>
      </c>
      <c r="BB50" s="40" t="str">
        <f t="shared" si="194"/>
        <v>ACEPTADA</v>
      </c>
      <c r="BC50" s="114">
        <v>3650</v>
      </c>
      <c r="BD50" s="39">
        <f t="shared" si="195"/>
        <v>3650</v>
      </c>
      <c r="BE50" s="39">
        <f t="shared" si="196"/>
        <v>365000</v>
      </c>
      <c r="BF50" s="40" t="str">
        <f t="shared" si="197"/>
        <v>ACEPTADA</v>
      </c>
      <c r="BG50" s="114">
        <v>3483.1950000000002</v>
      </c>
      <c r="BH50" s="39">
        <f t="shared" si="198"/>
        <v>3483</v>
      </c>
      <c r="BI50" s="39">
        <f t="shared" si="199"/>
        <v>348300</v>
      </c>
      <c r="BJ50" s="40" t="str">
        <f t="shared" si="200"/>
        <v>ACEPTADA</v>
      </c>
      <c r="BK50" s="114">
        <v>3500</v>
      </c>
      <c r="BL50" s="39">
        <f t="shared" si="201"/>
        <v>3500</v>
      </c>
      <c r="BM50" s="39">
        <f t="shared" si="202"/>
        <v>350000</v>
      </c>
      <c r="BN50" s="40" t="str">
        <f t="shared" si="203"/>
        <v>ACEPTADA</v>
      </c>
      <c r="BO50" s="114">
        <v>3541</v>
      </c>
      <c r="BP50" s="39">
        <f t="shared" si="204"/>
        <v>3541</v>
      </c>
      <c r="BQ50" s="39">
        <f t="shared" si="205"/>
        <v>354100</v>
      </c>
      <c r="BR50" s="40" t="str">
        <f t="shared" si="206"/>
        <v>ACEPTADA</v>
      </c>
      <c r="BS50" s="114">
        <v>3611</v>
      </c>
      <c r="BT50" s="39">
        <f t="shared" si="207"/>
        <v>3611</v>
      </c>
      <c r="BU50" s="39">
        <f t="shared" si="208"/>
        <v>361100</v>
      </c>
      <c r="BV50" s="40" t="str">
        <f t="shared" si="209"/>
        <v>ACEPTADA</v>
      </c>
    </row>
    <row r="51" spans="1:74" ht="45" customHeight="1">
      <c r="A51" s="242"/>
      <c r="B51" s="243"/>
      <c r="C51" s="244"/>
      <c r="D51" s="245"/>
      <c r="E51" s="246"/>
      <c r="F51" s="247"/>
      <c r="G51" s="248"/>
      <c r="H51" s="249"/>
      <c r="I51" s="248"/>
      <c r="J51" s="249"/>
      <c r="K51" s="248"/>
      <c r="L51" s="248"/>
      <c r="M51" s="250"/>
      <c r="N51" s="250"/>
      <c r="O51" s="251"/>
      <c r="P51" s="251"/>
      <c r="Q51" s="250"/>
      <c r="R51" s="250"/>
      <c r="S51" s="252"/>
      <c r="T51" s="253"/>
      <c r="U51" s="377"/>
      <c r="V51" s="93"/>
      <c r="W51" s="385"/>
      <c r="X51" s="386"/>
      <c r="Y51" s="386"/>
      <c r="Z51" s="387"/>
      <c r="AA51" s="385"/>
      <c r="AB51" s="386"/>
      <c r="AC51" s="386"/>
      <c r="AD51" s="387"/>
      <c r="AE51" s="385"/>
      <c r="AF51" s="386"/>
      <c r="AG51" s="386"/>
      <c r="AH51" s="387"/>
      <c r="AI51" s="385"/>
      <c r="AJ51" s="386"/>
      <c r="AK51" s="386"/>
      <c r="AL51" s="387"/>
      <c r="AM51" s="385"/>
      <c r="AN51" s="386"/>
      <c r="AO51" s="386"/>
      <c r="AP51" s="387"/>
      <c r="AQ51" s="385"/>
      <c r="AR51" s="386"/>
      <c r="AS51" s="386"/>
      <c r="AT51" s="387"/>
      <c r="AU51" s="385"/>
      <c r="AV51" s="386"/>
      <c r="AW51" s="386"/>
      <c r="AX51" s="387"/>
      <c r="AY51" s="385"/>
      <c r="AZ51" s="386"/>
      <c r="BA51" s="386"/>
      <c r="BB51" s="387"/>
      <c r="BC51" s="385"/>
      <c r="BD51" s="386"/>
      <c r="BE51" s="386"/>
      <c r="BF51" s="387"/>
      <c r="BG51" s="385"/>
      <c r="BH51" s="386"/>
      <c r="BI51" s="386"/>
      <c r="BJ51" s="387"/>
      <c r="BK51" s="385"/>
      <c r="BL51" s="386"/>
      <c r="BM51" s="386"/>
      <c r="BN51" s="387"/>
      <c r="BO51" s="385"/>
      <c r="BP51" s="386"/>
      <c r="BQ51" s="386"/>
      <c r="BR51" s="387"/>
      <c r="BS51" s="385"/>
      <c r="BT51" s="386"/>
      <c r="BU51" s="386"/>
      <c r="BV51" s="387"/>
    </row>
    <row r="52" spans="1:74" s="393" customFormat="1" ht="45" customHeight="1">
      <c r="B52" s="394" t="s">
        <v>210</v>
      </c>
      <c r="C52" s="395" t="s">
        <v>211</v>
      </c>
      <c r="D52" s="396" t="s">
        <v>117</v>
      </c>
      <c r="E52" s="397">
        <v>1</v>
      </c>
      <c r="F52" s="398"/>
      <c r="T52" s="399">
        <v>211961550</v>
      </c>
      <c r="U52" s="400">
        <f>+T52</f>
        <v>211961550</v>
      </c>
      <c r="V52" s="401"/>
      <c r="W52" s="402"/>
      <c r="X52" s="403"/>
      <c r="Y52" s="404">
        <v>211961550</v>
      </c>
      <c r="Z52" s="405" t="b">
        <f>+EXACT($T$52,Y52)</f>
        <v>1</v>
      </c>
      <c r="AA52" s="402"/>
      <c r="AB52" s="403"/>
      <c r="AC52" s="393">
        <v>211961550</v>
      </c>
      <c r="AD52" s="405" t="b">
        <f>+EXACT($T$52,AC52)</f>
        <v>1</v>
      </c>
      <c r="AE52" s="402"/>
      <c r="AF52" s="403"/>
      <c r="AG52" s="393">
        <v>211961550</v>
      </c>
      <c r="AH52" s="405" t="b">
        <f>+EXACT($T$52,AG52)</f>
        <v>1</v>
      </c>
      <c r="AI52" s="402"/>
      <c r="AJ52" s="403"/>
      <c r="AK52" s="393">
        <v>211961550</v>
      </c>
      <c r="AL52" s="405" t="b">
        <f>+EXACT($T$52,AK52)</f>
        <v>1</v>
      </c>
      <c r="AM52" s="402"/>
      <c r="AN52" s="403"/>
      <c r="AO52" s="393">
        <v>211961550</v>
      </c>
      <c r="AP52" s="405" t="b">
        <f>+EXACT($T$52,AO52)</f>
        <v>1</v>
      </c>
      <c r="AQ52" s="402"/>
      <c r="AR52" s="403"/>
      <c r="AS52" s="393">
        <v>211961550</v>
      </c>
      <c r="AT52" s="405" t="b">
        <f>+EXACT($T$52,AS52)</f>
        <v>1</v>
      </c>
      <c r="AU52" s="402"/>
      <c r="AV52" s="403"/>
      <c r="AW52" s="393">
        <v>211961550</v>
      </c>
      <c r="AX52" s="405" t="b">
        <f>+EXACT($T$52,AW52)</f>
        <v>1</v>
      </c>
      <c r="AY52" s="402"/>
      <c r="AZ52" s="403"/>
      <c r="BA52" s="393">
        <v>211961550</v>
      </c>
      <c r="BB52" s="405" t="b">
        <f>+EXACT($T$52,BA52)</f>
        <v>1</v>
      </c>
      <c r="BC52" s="402"/>
      <c r="BD52" s="403"/>
      <c r="BE52" s="393">
        <v>211961550</v>
      </c>
      <c r="BF52" s="405" t="b">
        <f>+EXACT($T$52,BE52)</f>
        <v>1</v>
      </c>
      <c r="BG52" s="402"/>
      <c r="BH52" s="402"/>
      <c r="BI52" s="403">
        <v>211961550</v>
      </c>
      <c r="BJ52" s="405" t="b">
        <f>+EXACT($T$52,BI52)</f>
        <v>1</v>
      </c>
      <c r="BK52" s="402"/>
      <c r="BL52" s="403"/>
      <c r="BM52" s="393">
        <v>211961550</v>
      </c>
      <c r="BN52" s="405" t="b">
        <f>+EXACT($T$52,BM52)</f>
        <v>1</v>
      </c>
      <c r="BO52" s="402"/>
      <c r="BP52" s="403"/>
      <c r="BQ52" s="393">
        <v>211961550</v>
      </c>
      <c r="BR52" s="405" t="b">
        <f>+EXACT($T$52,BQ52)</f>
        <v>1</v>
      </c>
      <c r="BS52" s="402"/>
      <c r="BT52" s="403"/>
      <c r="BU52" s="393">
        <v>211961550</v>
      </c>
      <c r="BV52" s="405" t="b">
        <f>+EXACT($T$52,BU52)</f>
        <v>1</v>
      </c>
    </row>
    <row r="53" spans="1:74" ht="45" customHeight="1">
      <c r="U53" s="377"/>
      <c r="V53" s="95"/>
      <c r="W53" s="388"/>
      <c r="X53" s="39"/>
      <c r="Y53" s="390">
        <f>SUM(Y6:Y52)</f>
        <v>359898550</v>
      </c>
      <c r="Z53" s="40"/>
      <c r="AA53" s="388"/>
      <c r="AB53" s="39"/>
      <c r="AC53" s="390">
        <f>SUM(AC6:AC52)</f>
        <v>361004000</v>
      </c>
      <c r="AD53" s="40"/>
      <c r="AE53" s="388"/>
      <c r="AF53" s="39"/>
      <c r="AG53" s="390">
        <f>SUM(AG6:AG52)</f>
        <v>361476099</v>
      </c>
      <c r="AH53" s="40"/>
      <c r="AI53" s="388"/>
      <c r="AJ53" s="39"/>
      <c r="AK53" s="390">
        <f>SUM(AK6:AK52)</f>
        <v>358831271</v>
      </c>
      <c r="AL53" s="40"/>
      <c r="AM53" s="388"/>
      <c r="AN53" s="39"/>
      <c r="AO53" s="390">
        <f>SUM(AO6:AO52)</f>
        <v>358663448</v>
      </c>
      <c r="AP53" s="40"/>
      <c r="AQ53" s="388"/>
      <c r="AR53" s="39"/>
      <c r="AS53" s="390">
        <f>SUM(AS6:AS52)</f>
        <v>360947750</v>
      </c>
      <c r="AT53" s="40"/>
      <c r="AU53" s="388"/>
      <c r="AV53" s="39"/>
      <c r="AW53" s="390">
        <f>SUM(AW6:AW52)</f>
        <v>358451000</v>
      </c>
      <c r="AX53" s="40"/>
      <c r="AY53" s="388"/>
      <c r="AZ53" s="39"/>
      <c r="BA53" s="390">
        <f>SUM(BA6:BA52)</f>
        <v>360974002</v>
      </c>
      <c r="BB53" s="40"/>
      <c r="BC53" s="388"/>
      <c r="BD53" s="39"/>
      <c r="BE53" s="390">
        <f>SUM(BE6:BE52)</f>
        <v>362794000</v>
      </c>
      <c r="BF53" s="40"/>
      <c r="BG53" s="388"/>
      <c r="BH53" s="39"/>
      <c r="BI53" s="390">
        <f>SUM(BI6:BI52)</f>
        <v>359722934</v>
      </c>
      <c r="BJ53" s="40"/>
      <c r="BK53" s="388"/>
      <c r="BL53" s="39"/>
      <c r="BM53" s="390">
        <f>SUM(BM6:BM52)</f>
        <v>357167550</v>
      </c>
      <c r="BN53" s="40"/>
      <c r="BO53" s="388"/>
      <c r="BP53" s="39"/>
      <c r="BQ53" s="390">
        <f>SUM(BQ6:BQ52)</f>
        <v>360871610</v>
      </c>
      <c r="BR53" s="40"/>
      <c r="BS53" s="388"/>
      <c r="BT53" s="39"/>
      <c r="BU53" s="390">
        <f>SUM(BU6:BU52)</f>
        <v>368253118</v>
      </c>
      <c r="BV53" s="40"/>
    </row>
    <row r="54" spans="1:74" ht="45" customHeight="1">
      <c r="U54" s="377"/>
      <c r="V54" s="95"/>
      <c r="W54" s="388"/>
      <c r="X54" s="39"/>
      <c r="Y54" s="389" t="s">
        <v>349</v>
      </c>
      <c r="Z54" s="389">
        <f>+COUNTIF(Z6:Z50,"ACEPTADA")</f>
        <v>37</v>
      </c>
      <c r="AA54" s="388"/>
      <c r="AB54" s="39"/>
      <c r="AC54" s="389" t="s">
        <v>349</v>
      </c>
      <c r="AD54" s="389">
        <f>+COUNTIF(AD6:AD50,"ACEPTADA")</f>
        <v>37</v>
      </c>
      <c r="AE54" s="388"/>
      <c r="AF54" s="39"/>
      <c r="AG54" s="389" t="s">
        <v>349</v>
      </c>
      <c r="AH54" s="389">
        <f>+COUNTIF(AH6:AH50,"ACEPTADA")</f>
        <v>37</v>
      </c>
      <c r="AI54" s="388"/>
      <c r="AJ54" s="39"/>
      <c r="AK54" s="389" t="s">
        <v>349</v>
      </c>
      <c r="AL54" s="389">
        <f>+COUNTIF(AL6:AL50,"ACEPTADA")</f>
        <v>37</v>
      </c>
      <c r="AM54" s="388"/>
      <c r="AN54" s="39"/>
      <c r="AO54" s="389" t="s">
        <v>349</v>
      </c>
      <c r="AP54" s="389">
        <f>+COUNTIF(AP6:AP50,"ACEPTADA")</f>
        <v>37</v>
      </c>
      <c r="AQ54" s="388"/>
      <c r="AR54" s="39"/>
      <c r="AS54" s="389" t="s">
        <v>349</v>
      </c>
      <c r="AT54" s="389">
        <f>+COUNTIF(AT6:AT50,"ACEPTADA")</f>
        <v>37</v>
      </c>
      <c r="AU54" s="388"/>
      <c r="AV54" s="39"/>
      <c r="AW54" s="389" t="s">
        <v>349</v>
      </c>
      <c r="AX54" s="389">
        <f>+COUNTIF(AX6:AX50,"ACEPTADA")</f>
        <v>37</v>
      </c>
      <c r="AY54" s="388"/>
      <c r="AZ54" s="39"/>
      <c r="BA54" s="389" t="s">
        <v>349</v>
      </c>
      <c r="BB54" s="389">
        <f>+COUNTIF(BB6:BB50,"ACEPTADA")</f>
        <v>37</v>
      </c>
      <c r="BC54" s="388"/>
      <c r="BD54" s="39"/>
      <c r="BE54" s="389" t="s">
        <v>349</v>
      </c>
      <c r="BF54" s="389">
        <f>+COUNTIF(BF6:BF50,"ACEPTADA")</f>
        <v>36</v>
      </c>
      <c r="BG54" s="388"/>
      <c r="BH54" s="39"/>
      <c r="BI54" s="389" t="s">
        <v>349</v>
      </c>
      <c r="BJ54" s="389">
        <f>+COUNTIF(BJ6:BJ50,"ACEPTADA")</f>
        <v>37</v>
      </c>
      <c r="BK54" s="388"/>
      <c r="BL54" s="39"/>
      <c r="BM54" s="389" t="s">
        <v>349</v>
      </c>
      <c r="BN54" s="389">
        <f>+COUNTIF(BN6:BN50,"ACEPTADA")</f>
        <v>36</v>
      </c>
      <c r="BO54" s="388"/>
      <c r="BP54" s="39"/>
      <c r="BQ54" s="389" t="s">
        <v>349</v>
      </c>
      <c r="BR54" s="389">
        <f>+COUNTIF(BR6:BR50,"ACEPTADA")</f>
        <v>37</v>
      </c>
      <c r="BS54" s="388"/>
      <c r="BT54" s="39"/>
      <c r="BU54" s="389" t="s">
        <v>349</v>
      </c>
      <c r="BV54" s="389">
        <f>+COUNTIF(BV6:BV50,"ACEPTADA")</f>
        <v>30</v>
      </c>
    </row>
    <row r="55" spans="1:74" ht="45" customHeight="1">
      <c r="U55" s="377"/>
      <c r="V55" s="95"/>
      <c r="W55" s="388"/>
      <c r="X55" s="39"/>
      <c r="Y55" s="389" t="s">
        <v>62</v>
      </c>
      <c r="Z55" s="389">
        <f>+COUNTIF(Z6:Z52,"VERDADERO")</f>
        <v>3</v>
      </c>
      <c r="AA55" s="388"/>
      <c r="AB55" s="39"/>
      <c r="AC55" s="389" t="s">
        <v>62</v>
      </c>
      <c r="AD55" s="389">
        <f>+COUNTIF(AD6:AD52,"VERDADERO")</f>
        <v>3</v>
      </c>
      <c r="AE55" s="388"/>
      <c r="AF55" s="39"/>
      <c r="AG55" s="389" t="s">
        <v>62</v>
      </c>
      <c r="AH55" s="389">
        <f>+COUNTIF(AH6:AH52,"VERDADERO")</f>
        <v>3</v>
      </c>
      <c r="AI55" s="388"/>
      <c r="AJ55" s="39"/>
      <c r="AK55" s="389" t="s">
        <v>62</v>
      </c>
      <c r="AL55" s="389">
        <f>+COUNTIF(AL6:AL52,"VERDADERO")</f>
        <v>3</v>
      </c>
      <c r="AM55" s="388"/>
      <c r="AN55" s="39"/>
      <c r="AO55" s="389" t="s">
        <v>62</v>
      </c>
      <c r="AP55" s="389">
        <f>+COUNTIF(AP6:AP52,"VERDADERO")</f>
        <v>3</v>
      </c>
      <c r="AQ55" s="388"/>
      <c r="AR55" s="39"/>
      <c r="AS55" s="389" t="s">
        <v>62</v>
      </c>
      <c r="AT55" s="389">
        <f>+COUNTIF(AT6:AT52,"VERDADERO")</f>
        <v>3</v>
      </c>
      <c r="AU55" s="388"/>
      <c r="AV55" s="39"/>
      <c r="AW55" s="389" t="s">
        <v>62</v>
      </c>
      <c r="AX55" s="389">
        <f>+COUNTIF(AX6:AX52,"VERDADERO")</f>
        <v>1</v>
      </c>
      <c r="AY55" s="388"/>
      <c r="AZ55" s="39"/>
      <c r="BA55" s="389" t="s">
        <v>62</v>
      </c>
      <c r="BB55" s="389">
        <f>+COUNTIF(BB6:BB52,"VERDADERO")</f>
        <v>3</v>
      </c>
      <c r="BC55" s="388"/>
      <c r="BD55" s="39"/>
      <c r="BE55" s="389" t="s">
        <v>62</v>
      </c>
      <c r="BF55" s="389">
        <f>+COUNTIF(BF6:BF52,"VERDADERO")</f>
        <v>3</v>
      </c>
      <c r="BG55" s="388"/>
      <c r="BH55" s="39"/>
      <c r="BI55" s="389" t="s">
        <v>62</v>
      </c>
      <c r="BJ55" s="389">
        <f>+COUNTIF(BJ6:BJ52,"VERDADERO")</f>
        <v>3</v>
      </c>
      <c r="BK55" s="388"/>
      <c r="BL55" s="39"/>
      <c r="BM55" s="389" t="s">
        <v>62</v>
      </c>
      <c r="BN55" s="389">
        <f>+COUNTIF(BN6:BN52,"VERDADERO")</f>
        <v>3</v>
      </c>
      <c r="BO55" s="388"/>
      <c r="BP55" s="39"/>
      <c r="BQ55" s="389" t="s">
        <v>62</v>
      </c>
      <c r="BR55" s="389">
        <f>+COUNTIF(BR6:BR52,"VERDADERO")</f>
        <v>3</v>
      </c>
      <c r="BS55" s="388"/>
      <c r="BT55" s="39"/>
      <c r="BU55" s="389" t="s">
        <v>62</v>
      </c>
      <c r="BV55" s="389">
        <f>+COUNTIF(BV6:BV52,"VERDADERO")</f>
        <v>3</v>
      </c>
    </row>
    <row r="56" spans="1:74" ht="45" customHeight="1">
      <c r="U56" s="377"/>
      <c r="V56" s="95"/>
      <c r="W56" s="388"/>
      <c r="X56" s="39"/>
      <c r="Y56" s="39"/>
      <c r="Z56" s="389">
        <f>+Z54+Z55</f>
        <v>40</v>
      </c>
      <c r="AA56" s="388"/>
      <c r="AB56" s="39"/>
      <c r="AC56" s="39"/>
      <c r="AD56" s="389">
        <f>+AD54+AD55</f>
        <v>40</v>
      </c>
      <c r="AE56" s="388"/>
      <c r="AF56" s="39"/>
      <c r="AG56" s="39"/>
      <c r="AH56" s="389">
        <f>+AH54+AH55</f>
        <v>40</v>
      </c>
      <c r="AI56" s="388"/>
      <c r="AJ56" s="39"/>
      <c r="AK56" s="39"/>
      <c r="AL56" s="389">
        <f>+AL54+AL55</f>
        <v>40</v>
      </c>
      <c r="AM56" s="388"/>
      <c r="AN56" s="39"/>
      <c r="AO56" s="39"/>
      <c r="AP56" s="389">
        <f>+AP54+AP55</f>
        <v>40</v>
      </c>
      <c r="AQ56" s="388"/>
      <c r="AR56" s="39"/>
      <c r="AS56" s="39"/>
      <c r="AT56" s="389">
        <f>+AT54+AT55</f>
        <v>40</v>
      </c>
      <c r="AU56" s="388"/>
      <c r="AV56" s="39"/>
      <c r="AW56" s="39"/>
      <c r="AX56" s="389">
        <f>+AX54+AX55</f>
        <v>38</v>
      </c>
      <c r="AY56" s="388"/>
      <c r="AZ56" s="39"/>
      <c r="BA56" s="39"/>
      <c r="BB56" s="389">
        <f>+BB54+BB55</f>
        <v>40</v>
      </c>
      <c r="BC56" s="388"/>
      <c r="BD56" s="39"/>
      <c r="BE56" s="39"/>
      <c r="BF56" s="389">
        <f>+BF54+BF55</f>
        <v>39</v>
      </c>
      <c r="BG56" s="388"/>
      <c r="BH56" s="39"/>
      <c r="BI56" s="39"/>
      <c r="BJ56" s="389">
        <f>+BJ54+BJ55</f>
        <v>40</v>
      </c>
      <c r="BK56" s="388"/>
      <c r="BL56" s="39"/>
      <c r="BM56" s="39"/>
      <c r="BN56" s="389">
        <f>+BN54+BN55</f>
        <v>39</v>
      </c>
      <c r="BO56" s="388"/>
      <c r="BP56" s="39"/>
      <c r="BQ56" s="39"/>
      <c r="BR56" s="389">
        <f>+BR54+BR55</f>
        <v>40</v>
      </c>
      <c r="BS56" s="388"/>
      <c r="BT56" s="39"/>
      <c r="BU56" s="39"/>
      <c r="BV56" s="389">
        <f>+BV54+BV55</f>
        <v>33</v>
      </c>
    </row>
    <row r="57" spans="1:74" ht="45" customHeight="1">
      <c r="U57" s="377"/>
      <c r="V57" s="96"/>
      <c r="W57" s="388"/>
      <c r="X57" s="39"/>
      <c r="Y57" s="39"/>
      <c r="Z57" s="40"/>
      <c r="AA57" s="388"/>
      <c r="AB57" s="39"/>
      <c r="AC57" s="39"/>
      <c r="AD57" s="40"/>
      <c r="AE57" s="388"/>
      <c r="AF57" s="39"/>
      <c r="AG57" s="39"/>
      <c r="AH57" s="40"/>
      <c r="AI57" s="388"/>
      <c r="AJ57" s="39"/>
      <c r="AK57" s="39"/>
      <c r="AL57" s="40"/>
      <c r="AM57" s="388"/>
      <c r="AN57" s="39"/>
      <c r="AO57" s="39"/>
      <c r="AP57" s="40"/>
      <c r="AQ57" s="388"/>
      <c r="AR57" s="39"/>
      <c r="AS57" s="39"/>
      <c r="AT57" s="40"/>
      <c r="AU57" s="388"/>
      <c r="AV57" s="39"/>
      <c r="AW57" s="39"/>
      <c r="AX57" s="40"/>
      <c r="AY57" s="388"/>
      <c r="AZ57" s="39"/>
      <c r="BA57" s="39"/>
      <c r="BB57" s="40"/>
      <c r="BC57" s="388"/>
      <c r="BD57" s="39"/>
      <c r="BE57" s="39"/>
      <c r="BF57" s="40"/>
      <c r="BG57" s="388"/>
      <c r="BH57" s="39"/>
      <c r="BI57" s="39"/>
      <c r="BJ57" s="40"/>
      <c r="BK57" s="388"/>
      <c r="BL57" s="39"/>
      <c r="BM57" s="39"/>
      <c r="BN57" s="40"/>
      <c r="BO57" s="388"/>
      <c r="BP57" s="39"/>
      <c r="BQ57" s="39"/>
      <c r="BR57" s="40"/>
      <c r="BS57" s="388"/>
      <c r="BT57" s="39"/>
      <c r="BU57" s="39"/>
      <c r="BV57" s="40"/>
    </row>
    <row r="58" spans="1:74" ht="45" customHeight="1">
      <c r="A58" s="346" t="s">
        <v>210</v>
      </c>
      <c r="B58" s="347"/>
      <c r="C58" s="347"/>
      <c r="D58" s="347"/>
      <c r="E58" s="347"/>
      <c r="F58" s="347"/>
      <c r="G58" s="347"/>
      <c r="H58" s="347"/>
      <c r="I58" s="347"/>
      <c r="J58" s="347"/>
      <c r="K58" s="347"/>
      <c r="L58" s="347"/>
      <c r="M58" s="347"/>
      <c r="N58" s="347"/>
      <c r="O58" s="347"/>
      <c r="P58" s="347"/>
      <c r="Q58" s="347"/>
      <c r="R58" s="347"/>
      <c r="S58" s="348"/>
      <c r="U58" s="377"/>
      <c r="V58" s="96"/>
      <c r="W58" s="388"/>
      <c r="X58" s="39"/>
      <c r="Y58" s="39"/>
      <c r="Z58" s="389" t="str">
        <f>+IF(Z54+Z55=40,"ACEPTADA","RECHAZADA")</f>
        <v>ACEPTADA</v>
      </c>
      <c r="AA58" s="388"/>
      <c r="AB58" s="39"/>
      <c r="AC58" s="39"/>
      <c r="AD58" s="389" t="str">
        <f>+IF(AD54+AD55=40,"ACEPTADA","RECHAZADA")</f>
        <v>ACEPTADA</v>
      </c>
      <c r="AE58" s="388"/>
      <c r="AF58" s="39"/>
      <c r="AG58" s="39"/>
      <c r="AH58" s="389" t="str">
        <f>+IF(AH54+AH55=40,"ACEPTADA","RECHAZADA")</f>
        <v>ACEPTADA</v>
      </c>
      <c r="AI58" s="388"/>
      <c r="AJ58" s="39"/>
      <c r="AK58" s="39"/>
      <c r="AL58" s="389" t="str">
        <f>+IF(AL54+AL55=40,"ACEPTADA","RECHAZADA")</f>
        <v>ACEPTADA</v>
      </c>
      <c r="AM58" s="388"/>
      <c r="AN58" s="39"/>
      <c r="AO58" s="39"/>
      <c r="AP58" s="389" t="str">
        <f>+IF(AP54+AP55=40,"ACEPTADA","RECHAZADA")</f>
        <v>ACEPTADA</v>
      </c>
      <c r="AQ58" s="388"/>
      <c r="AR58" s="39"/>
      <c r="AS58" s="39"/>
      <c r="AT58" s="389" t="str">
        <f>+IF(AT54+AT55=40,"ACEPTADA","RECHAZADA")</f>
        <v>ACEPTADA</v>
      </c>
      <c r="AU58" s="388"/>
      <c r="AV58" s="39"/>
      <c r="AW58" s="39"/>
      <c r="AX58" s="389" t="str">
        <f>+IF(AX54+AX55=40,"ACEPTADA","RECHAZADA")</f>
        <v>RECHAZADA</v>
      </c>
      <c r="AY58" s="388"/>
      <c r="AZ58" s="39"/>
      <c r="BA58" s="39"/>
      <c r="BB58" s="389" t="str">
        <f>+IF(BB54+BB55=40,"ACEPTADA","RECHAZADA")</f>
        <v>ACEPTADA</v>
      </c>
      <c r="BC58" s="388"/>
      <c r="BD58" s="39"/>
      <c r="BE58" s="39"/>
      <c r="BF58" s="389" t="str">
        <f>+IF(BF54+BF55=40,"ACEPTADA","RECHAZADA")</f>
        <v>RECHAZADA</v>
      </c>
      <c r="BG58" s="388"/>
      <c r="BH58" s="39"/>
      <c r="BI58" s="39"/>
      <c r="BJ58" s="389" t="str">
        <f>+IF(BJ54+BJ55=40,"ACEPTADA","RECHAZADA")</f>
        <v>ACEPTADA</v>
      </c>
      <c r="BK58" s="388"/>
      <c r="BL58" s="39"/>
      <c r="BM58" s="39"/>
      <c r="BN58" s="389" t="str">
        <f>+IF(BN54+BN55=40,"ACEPTADA","RECHAZADA")</f>
        <v>RECHAZADA</v>
      </c>
      <c r="BO58" s="388"/>
      <c r="BP58" s="39"/>
      <c r="BQ58" s="39"/>
      <c r="BR58" s="389" t="str">
        <f>+IF(BR54+BR55=40,"ACEPTADA","RECHAZADA")</f>
        <v>ACEPTADA</v>
      </c>
      <c r="BS58" s="388"/>
      <c r="BT58" s="39"/>
      <c r="BU58" s="39"/>
      <c r="BV58" s="389" t="str">
        <f>+IF(BV54+BV55=40,"ACEPTADA","RECHAZADA")</f>
        <v>RECHAZADA</v>
      </c>
    </row>
    <row r="59" spans="1:74" ht="45" customHeight="1">
      <c r="A59" s="115">
        <v>1</v>
      </c>
      <c r="B59" s="254" t="s">
        <v>213</v>
      </c>
      <c r="C59" s="117" t="s">
        <v>214</v>
      </c>
      <c r="D59" s="127"/>
      <c r="E59" s="121"/>
      <c r="F59" s="255">
        <v>89964</v>
      </c>
      <c r="G59" s="131" t="s">
        <v>118</v>
      </c>
      <c r="H59" s="255">
        <f>85000*1.19</f>
        <v>101150</v>
      </c>
      <c r="I59" s="131" t="s">
        <v>39</v>
      </c>
      <c r="J59" s="255">
        <f>90000*1.19</f>
        <v>107100</v>
      </c>
      <c r="K59" s="131" t="s">
        <v>183</v>
      </c>
      <c r="L59" s="256">
        <f t="shared" ref="L59:L108" si="216">+COUNT(F59,H59,J59)</f>
        <v>3</v>
      </c>
      <c r="M59" s="257">
        <f t="shared" ref="M59:M108" si="217">+AVERAGE(F59,H59,J59)</f>
        <v>99404.666666666672</v>
      </c>
      <c r="N59" s="257">
        <f t="shared" ref="N59:N108" si="218">+STDEVA(F59,H59,J59)</f>
        <v>8700.3026001015241</v>
      </c>
      <c r="O59" s="258">
        <f t="shared" ref="O59:O108" si="219">+N59/M59</f>
        <v>8.752408606002593E-2</v>
      </c>
      <c r="P59" s="257">
        <f t="shared" ref="P59:P108" si="220">+MEDIAN(J59,H59,F59)</f>
        <v>101150</v>
      </c>
      <c r="Q59" s="257"/>
      <c r="R59" s="257">
        <f t="shared" ref="R59:R90" si="221">+_xlfn.CEILING.MATH(M59,50,FALSE)</f>
        <v>99450</v>
      </c>
      <c r="S59" s="259">
        <v>1</v>
      </c>
      <c r="T59" s="257">
        <f t="shared" ref="T59:T108" si="222">+R59*S59</f>
        <v>99450</v>
      </c>
      <c r="U59" s="377"/>
      <c r="V59" s="96"/>
      <c r="W59" s="114">
        <v>98000</v>
      </c>
      <c r="X59" s="39">
        <f t="shared" ref="X59:X108" si="223">+ROUND(W59,0)</f>
        <v>98000</v>
      </c>
      <c r="Y59" s="39">
        <f t="shared" ref="Y59:Y108" si="224">+X59*$S59</f>
        <v>98000</v>
      </c>
      <c r="Z59" s="40" t="str">
        <f t="shared" ref="Z59:Z108" si="225">+IF(OR(X59&gt;$R59,X59=0,Y59&gt;$T59),"RECHAZADO","ACEPTADA")</f>
        <v>ACEPTADA</v>
      </c>
      <c r="AA59" s="114">
        <v>99450</v>
      </c>
      <c r="AB59" s="39">
        <f t="shared" ref="AB59:AB108" si="226">+ROUND(AA59,0)</f>
        <v>99450</v>
      </c>
      <c r="AC59" s="39">
        <f t="shared" ref="AC59:AC108" si="227">+AB59*$S59</f>
        <v>99450</v>
      </c>
      <c r="AD59" s="40" t="str">
        <f t="shared" ref="AD59:AD108" si="228">+IF(OR(AB59&gt;$R59,AB59=0,AC59&gt;$T59),"RECHAZADO","ACEPTADA")</f>
        <v>ACEPTADA</v>
      </c>
      <c r="AE59" s="114">
        <v>99450</v>
      </c>
      <c r="AF59" s="39">
        <f t="shared" ref="AF59:AF108" si="229">+ROUND(AE59,0)</f>
        <v>99450</v>
      </c>
      <c r="AG59" s="39">
        <f t="shared" ref="AG59:AG108" si="230">+AF59*$S59</f>
        <v>99450</v>
      </c>
      <c r="AH59" s="40" t="str">
        <f t="shared" ref="AH59:AH108" si="231">+IF(OR(AF59&gt;$R59,AF59=0,AG59&gt;$T59),"RECHAZADO","ACEPTADA")</f>
        <v>ACEPTADA</v>
      </c>
      <c r="AI59" s="114">
        <v>99450</v>
      </c>
      <c r="AJ59" s="39">
        <f t="shared" ref="AJ59:AJ108" si="232">+ROUND(AI59,0)</f>
        <v>99450</v>
      </c>
      <c r="AK59" s="39">
        <f t="shared" ref="AK59:AK108" si="233">+AJ59*$S59</f>
        <v>99450</v>
      </c>
      <c r="AL59" s="40" t="str">
        <f t="shared" ref="AL59:AL108" si="234">+IF(OR(AJ59&gt;$R59,AJ59=0,AK59&gt;$T59),"RECHAZADO","ACEPTADA")</f>
        <v>ACEPTADA</v>
      </c>
      <c r="AM59" s="114">
        <v>99450</v>
      </c>
      <c r="AN59" s="39">
        <f t="shared" ref="AN59:AN108" si="235">+ROUND(AM59,0)</f>
        <v>99450</v>
      </c>
      <c r="AO59" s="39">
        <f t="shared" ref="AO59:AO108" si="236">+AN59*$S59</f>
        <v>99450</v>
      </c>
      <c r="AP59" s="40" t="str">
        <f t="shared" ref="AP59:AP108" si="237">+IF(OR(AN59&gt;$R59,AN59=0,AO59&gt;$T59),"RECHAZADO","ACEPTADA")</f>
        <v>ACEPTADA</v>
      </c>
      <c r="AQ59" s="114">
        <v>96800</v>
      </c>
      <c r="AR59" s="39">
        <f t="shared" ref="AR59:AR108" si="238">+ROUND(AQ59,0)</f>
        <v>96800</v>
      </c>
      <c r="AS59" s="39">
        <f t="shared" ref="AS59:AS108" si="239">+AR59*$S59</f>
        <v>96800</v>
      </c>
      <c r="AT59" s="40" t="str">
        <f t="shared" ref="AT59:AT108" si="240">+IF(OR(AR59&gt;$R59,AR59=0,AS59&gt;$T59),"RECHAZADO","ACEPTADA")</f>
        <v>ACEPTADA</v>
      </c>
      <c r="AU59" s="114">
        <v>99450</v>
      </c>
      <c r="AV59" s="39">
        <f t="shared" ref="AV59:AV108" si="241">+ROUND(AU59,0)</f>
        <v>99450</v>
      </c>
      <c r="AW59" s="39">
        <f t="shared" ref="AW59:AW108" si="242">+AV59*$S59</f>
        <v>99450</v>
      </c>
      <c r="AX59" s="40" t="str">
        <f t="shared" ref="AX59:AX108" si="243">+IF(OR(AV59&gt;$R59,AV59=0,AW59&gt;$T59),"RECHAZADO","ACEPTADA")</f>
        <v>ACEPTADA</v>
      </c>
      <c r="AY59" s="114">
        <v>99450</v>
      </c>
      <c r="AZ59" s="39">
        <f t="shared" ref="AZ59:AZ108" si="244">+ROUND(AY59,0)</f>
        <v>99450</v>
      </c>
      <c r="BA59" s="39">
        <f t="shared" ref="BA59:BA108" si="245">+AZ59*$S59</f>
        <v>99450</v>
      </c>
      <c r="BB59" s="40" t="str">
        <f t="shared" ref="BB59:BB108" si="246">+IF(OR(AZ59&gt;$R59,AZ59=0,BA59&gt;$T59),"RECHAZADO","ACEPTADA")</f>
        <v>ACEPTADA</v>
      </c>
      <c r="BC59" s="114">
        <v>99450</v>
      </c>
      <c r="BD59" s="39">
        <f t="shared" ref="BD59:BD108" si="247">+ROUND(BC59,0)</f>
        <v>99450</v>
      </c>
      <c r="BE59" s="39">
        <f t="shared" ref="BE59:BE108" si="248">+BD59*$S59</f>
        <v>99450</v>
      </c>
      <c r="BF59" s="40" t="str">
        <f t="shared" ref="BF59:BF108" si="249">+IF(OR(BD59&gt;$R59,BD59=0,BE59&gt;$T59),"RECHAZADO","ACEPTADA")</f>
        <v>ACEPTADA</v>
      </c>
      <c r="BG59" s="114">
        <v>95919.524999999994</v>
      </c>
      <c r="BH59" s="39">
        <f t="shared" ref="BH59:BH108" si="250">+ROUND(BG59,0)</f>
        <v>95920</v>
      </c>
      <c r="BI59" s="39">
        <f t="shared" ref="BI59:BI108" si="251">+BH59*$S59</f>
        <v>95920</v>
      </c>
      <c r="BJ59" s="40" t="str">
        <f t="shared" ref="BJ59:BJ108" si="252">+IF(OR(BH59&gt;$R59,BH59=0,BI59&gt;$T59),"RECHAZADO","ACEPTADA")</f>
        <v>ACEPTADA</v>
      </c>
      <c r="BK59" s="114">
        <v>96450</v>
      </c>
      <c r="BL59" s="39">
        <f t="shared" ref="BL59:BL108" si="253">+ROUND(BK59,0)</f>
        <v>96450</v>
      </c>
      <c r="BM59" s="39">
        <f t="shared" ref="BM59:BM108" si="254">+BL59*$S59</f>
        <v>96450</v>
      </c>
      <c r="BN59" s="40" t="str">
        <f t="shared" ref="BN59:BN108" si="255">+IF(OR(BL59&gt;$R59,BL59=0,BM59&gt;$T59),"RECHAZADO","ACEPTADA")</f>
        <v>ACEPTADA</v>
      </c>
      <c r="BO59" s="114">
        <v>96467</v>
      </c>
      <c r="BP59" s="39">
        <f t="shared" ref="BP59:BP108" si="256">+ROUND(BO59,0)</f>
        <v>96467</v>
      </c>
      <c r="BQ59" s="39">
        <f t="shared" ref="BQ59:BQ108" si="257">+BP59*$S59</f>
        <v>96467</v>
      </c>
      <c r="BR59" s="40" t="str">
        <f t="shared" ref="BR59:BR108" si="258">+IF(OR(BP59&gt;$R59,BP59=0,BQ59&gt;$T59),"RECHAZADO","ACEPTADA")</f>
        <v>ACEPTADA</v>
      </c>
      <c r="BS59" s="114"/>
      <c r="BT59" s="39">
        <f t="shared" ref="BT59:BT108" si="259">+ROUND(BS59,0)</f>
        <v>0</v>
      </c>
      <c r="BU59" s="39">
        <f t="shared" ref="BU59:BU108" si="260">+BT59*$S59</f>
        <v>0</v>
      </c>
      <c r="BV59" s="40" t="str">
        <f t="shared" ref="BV59:BV108" si="261">+IF(OR(BT59&gt;$R59,BT59=0,BU59&gt;$T59),"RECHAZADO","ACEPTADA")</f>
        <v>RECHAZADO</v>
      </c>
    </row>
    <row r="60" spans="1:74" ht="45" customHeight="1">
      <c r="A60" s="115">
        <v>2</v>
      </c>
      <c r="B60" s="260" t="s">
        <v>215</v>
      </c>
      <c r="C60" s="261" t="s">
        <v>216</v>
      </c>
      <c r="D60" s="261" t="s">
        <v>41</v>
      </c>
      <c r="E60" s="121"/>
      <c r="F60" s="255">
        <v>130000</v>
      </c>
      <c r="G60" s="131" t="s">
        <v>217</v>
      </c>
      <c r="H60" s="255">
        <v>150000</v>
      </c>
      <c r="I60" s="131" t="s">
        <v>218</v>
      </c>
      <c r="J60" s="255">
        <v>140000</v>
      </c>
      <c r="K60" s="131" t="s">
        <v>219</v>
      </c>
      <c r="L60" s="256">
        <f t="shared" si="216"/>
        <v>3</v>
      </c>
      <c r="M60" s="257">
        <f t="shared" si="217"/>
        <v>140000</v>
      </c>
      <c r="N60" s="257">
        <f t="shared" si="218"/>
        <v>10000</v>
      </c>
      <c r="O60" s="258">
        <f t="shared" si="219"/>
        <v>7.1428571428571425E-2</v>
      </c>
      <c r="P60" s="257">
        <f t="shared" si="220"/>
        <v>140000</v>
      </c>
      <c r="Q60" s="257"/>
      <c r="R60" s="257">
        <f t="shared" si="221"/>
        <v>140000</v>
      </c>
      <c r="S60" s="259">
        <v>1</v>
      </c>
      <c r="T60" s="257">
        <f t="shared" si="222"/>
        <v>140000</v>
      </c>
      <c r="U60" s="377"/>
      <c r="V60" s="96"/>
      <c r="W60" s="114">
        <v>135000</v>
      </c>
      <c r="X60" s="39">
        <f t="shared" si="223"/>
        <v>135000</v>
      </c>
      <c r="Y60" s="39">
        <f t="shared" si="224"/>
        <v>135000</v>
      </c>
      <c r="Z60" s="40" t="str">
        <f t="shared" si="225"/>
        <v>ACEPTADA</v>
      </c>
      <c r="AA60" s="114">
        <v>140000</v>
      </c>
      <c r="AB60" s="39">
        <f t="shared" si="226"/>
        <v>140000</v>
      </c>
      <c r="AC60" s="39">
        <f t="shared" si="227"/>
        <v>140000</v>
      </c>
      <c r="AD60" s="40" t="str">
        <f t="shared" si="228"/>
        <v>ACEPTADA</v>
      </c>
      <c r="AE60" s="114">
        <v>140000</v>
      </c>
      <c r="AF60" s="39">
        <f t="shared" si="229"/>
        <v>140000</v>
      </c>
      <c r="AG60" s="39">
        <f t="shared" si="230"/>
        <v>140000</v>
      </c>
      <c r="AH60" s="40" t="str">
        <f t="shared" si="231"/>
        <v>ACEPTADA</v>
      </c>
      <c r="AI60" s="114">
        <v>140000</v>
      </c>
      <c r="AJ60" s="39">
        <f t="shared" si="232"/>
        <v>140000</v>
      </c>
      <c r="AK60" s="39">
        <f t="shared" si="233"/>
        <v>140000</v>
      </c>
      <c r="AL60" s="40" t="str">
        <f t="shared" si="234"/>
        <v>ACEPTADA</v>
      </c>
      <c r="AM60" s="114">
        <v>140000</v>
      </c>
      <c r="AN60" s="39">
        <f t="shared" si="235"/>
        <v>140000</v>
      </c>
      <c r="AO60" s="39">
        <f t="shared" si="236"/>
        <v>140000</v>
      </c>
      <c r="AP60" s="40" t="str">
        <f t="shared" si="237"/>
        <v>ACEPTADA</v>
      </c>
      <c r="AQ60" s="114">
        <v>136000</v>
      </c>
      <c r="AR60" s="39">
        <f t="shared" si="238"/>
        <v>136000</v>
      </c>
      <c r="AS60" s="39">
        <f t="shared" si="239"/>
        <v>136000</v>
      </c>
      <c r="AT60" s="40" t="str">
        <f t="shared" si="240"/>
        <v>ACEPTADA</v>
      </c>
      <c r="AU60" s="114">
        <v>140000</v>
      </c>
      <c r="AV60" s="39">
        <f t="shared" si="241"/>
        <v>140000</v>
      </c>
      <c r="AW60" s="39">
        <f t="shared" si="242"/>
        <v>140000</v>
      </c>
      <c r="AX60" s="40" t="str">
        <f t="shared" si="243"/>
        <v>ACEPTADA</v>
      </c>
      <c r="AY60" s="114">
        <v>140000</v>
      </c>
      <c r="AZ60" s="39">
        <f t="shared" si="244"/>
        <v>140000</v>
      </c>
      <c r="BA60" s="39">
        <f t="shared" si="245"/>
        <v>140000</v>
      </c>
      <c r="BB60" s="40" t="str">
        <f t="shared" si="246"/>
        <v>ACEPTADA</v>
      </c>
      <c r="BC60" s="114">
        <v>140000</v>
      </c>
      <c r="BD60" s="39">
        <f t="shared" si="247"/>
        <v>140000</v>
      </c>
      <c r="BE60" s="39">
        <f t="shared" si="248"/>
        <v>140000</v>
      </c>
      <c r="BF60" s="40" t="str">
        <f t="shared" si="249"/>
        <v>ACEPTADA</v>
      </c>
      <c r="BG60" s="114">
        <v>135030</v>
      </c>
      <c r="BH60" s="39">
        <f t="shared" si="250"/>
        <v>135030</v>
      </c>
      <c r="BI60" s="39">
        <f t="shared" si="251"/>
        <v>135030</v>
      </c>
      <c r="BJ60" s="40" t="str">
        <f t="shared" si="252"/>
        <v>ACEPTADA</v>
      </c>
      <c r="BK60" s="114">
        <v>135000</v>
      </c>
      <c r="BL60" s="39">
        <f t="shared" si="253"/>
        <v>135000</v>
      </c>
      <c r="BM60" s="39">
        <f t="shared" si="254"/>
        <v>135000</v>
      </c>
      <c r="BN60" s="40" t="str">
        <f t="shared" si="255"/>
        <v>ACEPTADA</v>
      </c>
      <c r="BO60" s="114">
        <v>135800</v>
      </c>
      <c r="BP60" s="39">
        <f t="shared" si="256"/>
        <v>135800</v>
      </c>
      <c r="BQ60" s="39">
        <f t="shared" si="257"/>
        <v>135800</v>
      </c>
      <c r="BR60" s="40" t="str">
        <f t="shared" si="258"/>
        <v>ACEPTADA</v>
      </c>
      <c r="BS60" s="114"/>
      <c r="BT60" s="39">
        <f t="shared" si="259"/>
        <v>0</v>
      </c>
      <c r="BU60" s="39">
        <f t="shared" si="260"/>
        <v>0</v>
      </c>
      <c r="BV60" s="40" t="str">
        <f t="shared" si="261"/>
        <v>RECHAZADO</v>
      </c>
    </row>
    <row r="61" spans="1:74" s="109" customFormat="1" ht="45" customHeight="1">
      <c r="A61" s="115">
        <v>3</v>
      </c>
      <c r="B61" s="254" t="s">
        <v>220</v>
      </c>
      <c r="C61" s="262" t="s">
        <v>221</v>
      </c>
      <c r="D61" s="127"/>
      <c r="E61" s="121"/>
      <c r="F61" s="255">
        <f>35000*1.19</f>
        <v>41650</v>
      </c>
      <c r="G61" s="131" t="s">
        <v>39</v>
      </c>
      <c r="H61" s="255">
        <f>40000*1.19</f>
        <v>47600</v>
      </c>
      <c r="I61" s="131" t="s">
        <v>183</v>
      </c>
      <c r="J61" s="255">
        <f>38050*1.19</f>
        <v>45279.5</v>
      </c>
      <c r="K61" s="131" t="s">
        <v>118</v>
      </c>
      <c r="L61" s="256">
        <f t="shared" si="216"/>
        <v>3</v>
      </c>
      <c r="M61" s="257">
        <f t="shared" si="217"/>
        <v>44843.166666666664</v>
      </c>
      <c r="N61" s="257">
        <f t="shared" si="218"/>
        <v>2998.9023130694559</v>
      </c>
      <c r="O61" s="258">
        <f t="shared" si="219"/>
        <v>6.6875346590958618E-2</v>
      </c>
      <c r="P61" s="257">
        <f t="shared" si="220"/>
        <v>45279.5</v>
      </c>
      <c r="Q61" s="257"/>
      <c r="R61" s="257">
        <f t="shared" si="221"/>
        <v>44850</v>
      </c>
      <c r="S61" s="259">
        <v>1</v>
      </c>
      <c r="T61" s="257">
        <f t="shared" si="222"/>
        <v>44850</v>
      </c>
      <c r="U61" s="377"/>
      <c r="V61" s="108"/>
      <c r="W61" s="114">
        <v>44000</v>
      </c>
      <c r="X61" s="39">
        <f t="shared" si="223"/>
        <v>44000</v>
      </c>
      <c r="Y61" s="39">
        <f t="shared" si="224"/>
        <v>44000</v>
      </c>
      <c r="Z61" s="40" t="str">
        <f t="shared" si="225"/>
        <v>ACEPTADA</v>
      </c>
      <c r="AA61" s="114">
        <v>44850</v>
      </c>
      <c r="AB61" s="39">
        <f t="shared" si="226"/>
        <v>44850</v>
      </c>
      <c r="AC61" s="39">
        <f t="shared" si="227"/>
        <v>44850</v>
      </c>
      <c r="AD61" s="40" t="str">
        <f t="shared" si="228"/>
        <v>ACEPTADA</v>
      </c>
      <c r="AE61" s="114">
        <v>44850</v>
      </c>
      <c r="AF61" s="39">
        <f t="shared" si="229"/>
        <v>44850</v>
      </c>
      <c r="AG61" s="39">
        <f t="shared" si="230"/>
        <v>44850</v>
      </c>
      <c r="AH61" s="40" t="str">
        <f t="shared" si="231"/>
        <v>ACEPTADA</v>
      </c>
      <c r="AI61" s="114">
        <v>44850</v>
      </c>
      <c r="AJ61" s="39">
        <f t="shared" si="232"/>
        <v>44850</v>
      </c>
      <c r="AK61" s="39">
        <f t="shared" si="233"/>
        <v>44850</v>
      </c>
      <c r="AL61" s="40" t="str">
        <f t="shared" si="234"/>
        <v>ACEPTADA</v>
      </c>
      <c r="AM61" s="114">
        <v>44850</v>
      </c>
      <c r="AN61" s="39">
        <f t="shared" si="235"/>
        <v>44850</v>
      </c>
      <c r="AO61" s="39">
        <f t="shared" si="236"/>
        <v>44850</v>
      </c>
      <c r="AP61" s="40" t="str">
        <f t="shared" si="237"/>
        <v>ACEPTADA</v>
      </c>
      <c r="AQ61" s="114">
        <v>43000</v>
      </c>
      <c r="AR61" s="39">
        <f t="shared" si="238"/>
        <v>43000</v>
      </c>
      <c r="AS61" s="39">
        <f t="shared" si="239"/>
        <v>43000</v>
      </c>
      <c r="AT61" s="40" t="str">
        <f t="shared" si="240"/>
        <v>ACEPTADA</v>
      </c>
      <c r="AU61" s="114">
        <v>44850</v>
      </c>
      <c r="AV61" s="39">
        <f t="shared" si="241"/>
        <v>44850</v>
      </c>
      <c r="AW61" s="39">
        <f t="shared" si="242"/>
        <v>44850</v>
      </c>
      <c r="AX61" s="40" t="str">
        <f t="shared" si="243"/>
        <v>ACEPTADA</v>
      </c>
      <c r="AY61" s="114">
        <v>44850</v>
      </c>
      <c r="AZ61" s="39">
        <f t="shared" si="244"/>
        <v>44850</v>
      </c>
      <c r="BA61" s="39">
        <f t="shared" si="245"/>
        <v>44850</v>
      </c>
      <c r="BB61" s="40" t="str">
        <f t="shared" si="246"/>
        <v>ACEPTADA</v>
      </c>
      <c r="BC61" s="114">
        <v>44850</v>
      </c>
      <c r="BD61" s="39">
        <f t="shared" si="247"/>
        <v>44850</v>
      </c>
      <c r="BE61" s="39">
        <f t="shared" si="248"/>
        <v>44850</v>
      </c>
      <c r="BF61" s="40" t="str">
        <f t="shared" si="249"/>
        <v>ACEPTADA</v>
      </c>
      <c r="BG61" s="114">
        <v>43257.824999999997</v>
      </c>
      <c r="BH61" s="39">
        <f t="shared" si="250"/>
        <v>43258</v>
      </c>
      <c r="BI61" s="39">
        <f t="shared" si="251"/>
        <v>43258</v>
      </c>
      <c r="BJ61" s="40" t="str">
        <f t="shared" si="252"/>
        <v>ACEPTADA</v>
      </c>
      <c r="BK61" s="114">
        <v>42000</v>
      </c>
      <c r="BL61" s="39">
        <f t="shared" si="253"/>
        <v>42000</v>
      </c>
      <c r="BM61" s="39">
        <f t="shared" si="254"/>
        <v>42000</v>
      </c>
      <c r="BN61" s="40" t="str">
        <f t="shared" si="255"/>
        <v>ACEPTADA</v>
      </c>
      <c r="BO61" s="114">
        <v>43505</v>
      </c>
      <c r="BP61" s="39">
        <f t="shared" si="256"/>
        <v>43505</v>
      </c>
      <c r="BQ61" s="39">
        <f t="shared" si="257"/>
        <v>43505</v>
      </c>
      <c r="BR61" s="40" t="str">
        <f t="shared" si="258"/>
        <v>ACEPTADA</v>
      </c>
      <c r="BS61" s="114"/>
      <c r="BT61" s="39">
        <f t="shared" si="259"/>
        <v>0</v>
      </c>
      <c r="BU61" s="39">
        <f t="shared" si="260"/>
        <v>0</v>
      </c>
      <c r="BV61" s="40" t="str">
        <f t="shared" si="261"/>
        <v>RECHAZADO</v>
      </c>
    </row>
    <row r="62" spans="1:74" ht="45" customHeight="1">
      <c r="A62" s="115">
        <v>4</v>
      </c>
      <c r="B62" s="254" t="s">
        <v>222</v>
      </c>
      <c r="C62" s="262" t="s">
        <v>223</v>
      </c>
      <c r="D62" s="127"/>
      <c r="E62" s="121"/>
      <c r="F62" s="263">
        <f>22015*1.19</f>
        <v>26197.85</v>
      </c>
      <c r="G62" s="131" t="s">
        <v>118</v>
      </c>
      <c r="H62" s="255">
        <f>23800*1.19</f>
        <v>28322</v>
      </c>
      <c r="I62" s="131" t="s">
        <v>39</v>
      </c>
      <c r="J62" s="255">
        <f>24500*1.19</f>
        <v>29155</v>
      </c>
      <c r="K62" s="131" t="s">
        <v>183</v>
      </c>
      <c r="L62" s="256">
        <f t="shared" si="216"/>
        <v>3</v>
      </c>
      <c r="M62" s="257">
        <f t="shared" si="217"/>
        <v>27891.616666666669</v>
      </c>
      <c r="N62" s="257">
        <f t="shared" si="218"/>
        <v>1524.8299547271938</v>
      </c>
      <c r="O62" s="258">
        <f t="shared" si="219"/>
        <v>5.4669830470942954E-2</v>
      </c>
      <c r="P62" s="257">
        <f t="shared" si="220"/>
        <v>28322</v>
      </c>
      <c r="Q62" s="257"/>
      <c r="R62" s="257">
        <f t="shared" si="221"/>
        <v>27900</v>
      </c>
      <c r="S62" s="259">
        <v>1</v>
      </c>
      <c r="T62" s="257">
        <f t="shared" si="222"/>
        <v>27900</v>
      </c>
      <c r="U62" s="377"/>
      <c r="V62" s="96"/>
      <c r="W62" s="114">
        <v>27000</v>
      </c>
      <c r="X62" s="39">
        <f t="shared" si="223"/>
        <v>27000</v>
      </c>
      <c r="Y62" s="39">
        <f t="shared" si="224"/>
        <v>27000</v>
      </c>
      <c r="Z62" s="40" t="str">
        <f t="shared" si="225"/>
        <v>ACEPTADA</v>
      </c>
      <c r="AA62" s="114">
        <v>27900</v>
      </c>
      <c r="AB62" s="39">
        <f t="shared" si="226"/>
        <v>27900</v>
      </c>
      <c r="AC62" s="39">
        <f t="shared" si="227"/>
        <v>27900</v>
      </c>
      <c r="AD62" s="40" t="str">
        <f t="shared" si="228"/>
        <v>ACEPTADA</v>
      </c>
      <c r="AE62" s="114">
        <v>27900</v>
      </c>
      <c r="AF62" s="39">
        <f t="shared" si="229"/>
        <v>27900</v>
      </c>
      <c r="AG62" s="39">
        <f t="shared" si="230"/>
        <v>27900</v>
      </c>
      <c r="AH62" s="40" t="str">
        <f t="shared" si="231"/>
        <v>ACEPTADA</v>
      </c>
      <c r="AI62" s="114">
        <v>27900</v>
      </c>
      <c r="AJ62" s="39">
        <f t="shared" si="232"/>
        <v>27900</v>
      </c>
      <c r="AK62" s="39">
        <f t="shared" si="233"/>
        <v>27900</v>
      </c>
      <c r="AL62" s="40" t="str">
        <f t="shared" si="234"/>
        <v>ACEPTADA</v>
      </c>
      <c r="AM62" s="114">
        <v>27900</v>
      </c>
      <c r="AN62" s="39">
        <f t="shared" si="235"/>
        <v>27900</v>
      </c>
      <c r="AO62" s="39">
        <f t="shared" si="236"/>
        <v>27900</v>
      </c>
      <c r="AP62" s="40" t="str">
        <f t="shared" si="237"/>
        <v>ACEPTADA</v>
      </c>
      <c r="AQ62" s="114">
        <v>27000</v>
      </c>
      <c r="AR62" s="39">
        <f t="shared" si="238"/>
        <v>27000</v>
      </c>
      <c r="AS62" s="39">
        <f t="shared" si="239"/>
        <v>27000</v>
      </c>
      <c r="AT62" s="40" t="str">
        <f t="shared" si="240"/>
        <v>ACEPTADA</v>
      </c>
      <c r="AU62" s="114">
        <v>27900</v>
      </c>
      <c r="AV62" s="39">
        <f t="shared" si="241"/>
        <v>27900</v>
      </c>
      <c r="AW62" s="39">
        <f t="shared" si="242"/>
        <v>27900</v>
      </c>
      <c r="AX62" s="40" t="str">
        <f t="shared" si="243"/>
        <v>ACEPTADA</v>
      </c>
      <c r="AY62" s="114">
        <v>27900</v>
      </c>
      <c r="AZ62" s="39">
        <f t="shared" si="244"/>
        <v>27900</v>
      </c>
      <c r="BA62" s="39">
        <f t="shared" si="245"/>
        <v>27900</v>
      </c>
      <c r="BB62" s="40" t="str">
        <f t="shared" si="246"/>
        <v>ACEPTADA</v>
      </c>
      <c r="BC62" s="114">
        <v>27900</v>
      </c>
      <c r="BD62" s="39">
        <f t="shared" si="247"/>
        <v>27900</v>
      </c>
      <c r="BE62" s="39">
        <f t="shared" si="248"/>
        <v>27900</v>
      </c>
      <c r="BF62" s="40" t="str">
        <f t="shared" si="249"/>
        <v>ACEPTADA</v>
      </c>
      <c r="BG62" s="114">
        <v>26909.55</v>
      </c>
      <c r="BH62" s="39">
        <f t="shared" si="250"/>
        <v>26910</v>
      </c>
      <c r="BI62" s="39">
        <f t="shared" si="251"/>
        <v>26910</v>
      </c>
      <c r="BJ62" s="40" t="str">
        <f t="shared" si="252"/>
        <v>ACEPTADA</v>
      </c>
      <c r="BK62" s="114">
        <v>27000</v>
      </c>
      <c r="BL62" s="39">
        <f t="shared" si="253"/>
        <v>27000</v>
      </c>
      <c r="BM62" s="39">
        <f t="shared" si="254"/>
        <v>27000</v>
      </c>
      <c r="BN62" s="40" t="str">
        <f t="shared" si="255"/>
        <v>ACEPTADA</v>
      </c>
      <c r="BO62" s="114">
        <v>27063</v>
      </c>
      <c r="BP62" s="39">
        <f t="shared" si="256"/>
        <v>27063</v>
      </c>
      <c r="BQ62" s="39">
        <f t="shared" si="257"/>
        <v>27063</v>
      </c>
      <c r="BR62" s="40" t="str">
        <f t="shared" si="258"/>
        <v>ACEPTADA</v>
      </c>
      <c r="BS62" s="114"/>
      <c r="BT62" s="39">
        <f t="shared" si="259"/>
        <v>0</v>
      </c>
      <c r="BU62" s="39">
        <f t="shared" si="260"/>
        <v>0</v>
      </c>
      <c r="BV62" s="40" t="str">
        <f t="shared" si="261"/>
        <v>RECHAZADO</v>
      </c>
    </row>
    <row r="63" spans="1:74" s="104" customFormat="1" ht="45" customHeight="1">
      <c r="A63" s="115">
        <v>5</v>
      </c>
      <c r="B63" s="264" t="s">
        <v>224</v>
      </c>
      <c r="C63" s="265" t="s">
        <v>225</v>
      </c>
      <c r="D63" s="127"/>
      <c r="E63" s="121"/>
      <c r="F63" s="255">
        <v>5450</v>
      </c>
      <c r="G63" s="131" t="s">
        <v>55</v>
      </c>
      <c r="H63" s="255">
        <v>6600</v>
      </c>
      <c r="I63" s="131" t="s">
        <v>226</v>
      </c>
      <c r="J63" s="255">
        <v>4500</v>
      </c>
      <c r="K63" s="131" t="s">
        <v>227</v>
      </c>
      <c r="L63" s="256">
        <f t="shared" si="216"/>
        <v>3</v>
      </c>
      <c r="M63" s="257">
        <f t="shared" si="217"/>
        <v>5516.666666666667</v>
      </c>
      <c r="N63" s="257">
        <f t="shared" si="218"/>
        <v>1051.5861036231584</v>
      </c>
      <c r="O63" s="258">
        <f t="shared" si="219"/>
        <v>0.19061983751477191</v>
      </c>
      <c r="P63" s="257">
        <f t="shared" si="220"/>
        <v>5450</v>
      </c>
      <c r="Q63" s="257"/>
      <c r="R63" s="257">
        <f t="shared" si="221"/>
        <v>5550</v>
      </c>
      <c r="S63" s="259">
        <v>1</v>
      </c>
      <c r="T63" s="257">
        <f t="shared" si="222"/>
        <v>5550</v>
      </c>
      <c r="U63" s="377"/>
      <c r="V63" s="110"/>
      <c r="W63" s="114">
        <v>5500</v>
      </c>
      <c r="X63" s="39">
        <f t="shared" si="223"/>
        <v>5500</v>
      </c>
      <c r="Y63" s="39">
        <f t="shared" si="224"/>
        <v>5500</v>
      </c>
      <c r="Z63" s="40" t="str">
        <f t="shared" si="225"/>
        <v>ACEPTADA</v>
      </c>
      <c r="AA63" s="114">
        <v>5550</v>
      </c>
      <c r="AB63" s="39">
        <f t="shared" si="226"/>
        <v>5550</v>
      </c>
      <c r="AC63" s="39">
        <f t="shared" si="227"/>
        <v>5550</v>
      </c>
      <c r="AD63" s="40" t="str">
        <f t="shared" si="228"/>
        <v>ACEPTADA</v>
      </c>
      <c r="AE63" s="114">
        <v>5550</v>
      </c>
      <c r="AF63" s="39">
        <f t="shared" si="229"/>
        <v>5550</v>
      </c>
      <c r="AG63" s="39">
        <f t="shared" si="230"/>
        <v>5550</v>
      </c>
      <c r="AH63" s="40" t="str">
        <f t="shared" si="231"/>
        <v>ACEPTADA</v>
      </c>
      <c r="AI63" s="114">
        <v>5550</v>
      </c>
      <c r="AJ63" s="39">
        <f t="shared" si="232"/>
        <v>5550</v>
      </c>
      <c r="AK63" s="39">
        <f t="shared" si="233"/>
        <v>5550</v>
      </c>
      <c r="AL63" s="40" t="str">
        <f t="shared" si="234"/>
        <v>ACEPTADA</v>
      </c>
      <c r="AM63" s="114">
        <v>5550</v>
      </c>
      <c r="AN63" s="39">
        <f t="shared" si="235"/>
        <v>5550</v>
      </c>
      <c r="AO63" s="39">
        <f t="shared" si="236"/>
        <v>5550</v>
      </c>
      <c r="AP63" s="40" t="str">
        <f t="shared" si="237"/>
        <v>ACEPTADA</v>
      </c>
      <c r="AQ63" s="114">
        <v>5400</v>
      </c>
      <c r="AR63" s="39">
        <f t="shared" si="238"/>
        <v>5400</v>
      </c>
      <c r="AS63" s="39">
        <f t="shared" si="239"/>
        <v>5400</v>
      </c>
      <c r="AT63" s="40" t="str">
        <f t="shared" si="240"/>
        <v>ACEPTADA</v>
      </c>
      <c r="AU63" s="114">
        <v>5550</v>
      </c>
      <c r="AV63" s="39">
        <f t="shared" si="241"/>
        <v>5550</v>
      </c>
      <c r="AW63" s="39">
        <f t="shared" si="242"/>
        <v>5550</v>
      </c>
      <c r="AX63" s="40" t="str">
        <f t="shared" si="243"/>
        <v>ACEPTADA</v>
      </c>
      <c r="AY63" s="114">
        <v>5550</v>
      </c>
      <c r="AZ63" s="39">
        <f t="shared" si="244"/>
        <v>5550</v>
      </c>
      <c r="BA63" s="39">
        <f t="shared" si="245"/>
        <v>5550</v>
      </c>
      <c r="BB63" s="40" t="str">
        <f t="shared" si="246"/>
        <v>ACEPTADA</v>
      </c>
      <c r="BC63" s="114">
        <v>5550</v>
      </c>
      <c r="BD63" s="39">
        <f t="shared" si="247"/>
        <v>5550</v>
      </c>
      <c r="BE63" s="39">
        <f t="shared" si="248"/>
        <v>5550</v>
      </c>
      <c r="BF63" s="40" t="str">
        <f t="shared" si="249"/>
        <v>ACEPTADA</v>
      </c>
      <c r="BG63" s="114">
        <v>5352.9750000000004</v>
      </c>
      <c r="BH63" s="39">
        <f t="shared" si="250"/>
        <v>5353</v>
      </c>
      <c r="BI63" s="39">
        <f t="shared" si="251"/>
        <v>5353</v>
      </c>
      <c r="BJ63" s="40" t="str">
        <f t="shared" si="252"/>
        <v>ACEPTADA</v>
      </c>
      <c r="BK63" s="114">
        <v>5400</v>
      </c>
      <c r="BL63" s="39">
        <f t="shared" si="253"/>
        <v>5400</v>
      </c>
      <c r="BM63" s="39">
        <f t="shared" si="254"/>
        <v>5400</v>
      </c>
      <c r="BN63" s="40" t="str">
        <f t="shared" si="255"/>
        <v>ACEPTADA</v>
      </c>
      <c r="BO63" s="114">
        <v>5384</v>
      </c>
      <c r="BP63" s="39">
        <f t="shared" si="256"/>
        <v>5384</v>
      </c>
      <c r="BQ63" s="39">
        <f t="shared" si="257"/>
        <v>5384</v>
      </c>
      <c r="BR63" s="40" t="str">
        <f t="shared" si="258"/>
        <v>ACEPTADA</v>
      </c>
      <c r="BS63" s="114"/>
      <c r="BT63" s="39">
        <f t="shared" si="259"/>
        <v>0</v>
      </c>
      <c r="BU63" s="39">
        <f t="shared" si="260"/>
        <v>0</v>
      </c>
      <c r="BV63" s="40" t="str">
        <f t="shared" si="261"/>
        <v>RECHAZADO</v>
      </c>
    </row>
    <row r="64" spans="1:74" ht="45" customHeight="1">
      <c r="A64" s="115">
        <v>6</v>
      </c>
      <c r="B64" s="260" t="s">
        <v>57</v>
      </c>
      <c r="C64" s="266" t="s">
        <v>228</v>
      </c>
      <c r="D64" s="127"/>
      <c r="E64" s="121"/>
      <c r="F64" s="255">
        <f>50000*1.19</f>
        <v>59500</v>
      </c>
      <c r="G64" s="131" t="s">
        <v>229</v>
      </c>
      <c r="H64" s="263">
        <f>50000*1.19</f>
        <v>59500</v>
      </c>
      <c r="I64" s="131" t="s">
        <v>183</v>
      </c>
      <c r="J64" s="255">
        <f>50000*1.19</f>
        <v>59500</v>
      </c>
      <c r="K64" s="131" t="s">
        <v>39</v>
      </c>
      <c r="L64" s="256">
        <f t="shared" si="216"/>
        <v>3</v>
      </c>
      <c r="M64" s="257">
        <f t="shared" si="217"/>
        <v>59500</v>
      </c>
      <c r="N64" s="257">
        <f t="shared" si="218"/>
        <v>0</v>
      </c>
      <c r="O64" s="258">
        <f t="shared" si="219"/>
        <v>0</v>
      </c>
      <c r="P64" s="257">
        <f t="shared" si="220"/>
        <v>59500</v>
      </c>
      <c r="Q64" s="257"/>
      <c r="R64" s="257">
        <f t="shared" si="221"/>
        <v>59500</v>
      </c>
      <c r="S64" s="259">
        <v>1</v>
      </c>
      <c r="T64" s="257">
        <f t="shared" si="222"/>
        <v>59500</v>
      </c>
      <c r="U64" s="377"/>
      <c r="V64" s="94"/>
      <c r="W64" s="114">
        <v>58000</v>
      </c>
      <c r="X64" s="39">
        <f t="shared" si="223"/>
        <v>58000</v>
      </c>
      <c r="Y64" s="39">
        <f t="shared" si="224"/>
        <v>58000</v>
      </c>
      <c r="Z64" s="40" t="str">
        <f t="shared" si="225"/>
        <v>ACEPTADA</v>
      </c>
      <c r="AA64" s="114">
        <v>59500</v>
      </c>
      <c r="AB64" s="39">
        <f t="shared" si="226"/>
        <v>59500</v>
      </c>
      <c r="AC64" s="39">
        <f t="shared" si="227"/>
        <v>59500</v>
      </c>
      <c r="AD64" s="40" t="str">
        <f t="shared" si="228"/>
        <v>ACEPTADA</v>
      </c>
      <c r="AE64" s="114">
        <v>59500</v>
      </c>
      <c r="AF64" s="39">
        <f t="shared" si="229"/>
        <v>59500</v>
      </c>
      <c r="AG64" s="39">
        <f t="shared" si="230"/>
        <v>59500</v>
      </c>
      <c r="AH64" s="40" t="str">
        <f t="shared" si="231"/>
        <v>ACEPTADA</v>
      </c>
      <c r="AI64" s="114">
        <v>59500</v>
      </c>
      <c r="AJ64" s="39">
        <f t="shared" si="232"/>
        <v>59500</v>
      </c>
      <c r="AK64" s="39">
        <f t="shared" si="233"/>
        <v>59500</v>
      </c>
      <c r="AL64" s="40" t="str">
        <f t="shared" si="234"/>
        <v>ACEPTADA</v>
      </c>
      <c r="AM64" s="114">
        <v>59500</v>
      </c>
      <c r="AN64" s="39">
        <f t="shared" si="235"/>
        <v>59500</v>
      </c>
      <c r="AO64" s="39">
        <f t="shared" si="236"/>
        <v>59500</v>
      </c>
      <c r="AP64" s="40" t="str">
        <f t="shared" si="237"/>
        <v>ACEPTADA</v>
      </c>
      <c r="AQ64" s="114">
        <v>57000</v>
      </c>
      <c r="AR64" s="39">
        <f t="shared" si="238"/>
        <v>57000</v>
      </c>
      <c r="AS64" s="39">
        <f t="shared" si="239"/>
        <v>57000</v>
      </c>
      <c r="AT64" s="40" t="str">
        <f t="shared" si="240"/>
        <v>ACEPTADA</v>
      </c>
      <c r="AU64" s="114">
        <v>59500</v>
      </c>
      <c r="AV64" s="39">
        <f t="shared" si="241"/>
        <v>59500</v>
      </c>
      <c r="AW64" s="39">
        <f t="shared" si="242"/>
        <v>59500</v>
      </c>
      <c r="AX64" s="40" t="str">
        <f t="shared" si="243"/>
        <v>ACEPTADA</v>
      </c>
      <c r="AY64" s="114">
        <v>59500</v>
      </c>
      <c r="AZ64" s="39">
        <f t="shared" si="244"/>
        <v>59500</v>
      </c>
      <c r="BA64" s="39">
        <f t="shared" si="245"/>
        <v>59500</v>
      </c>
      <c r="BB64" s="40" t="str">
        <f t="shared" si="246"/>
        <v>ACEPTADA</v>
      </c>
      <c r="BC64" s="114">
        <v>59500</v>
      </c>
      <c r="BD64" s="39">
        <f t="shared" si="247"/>
        <v>59500</v>
      </c>
      <c r="BE64" s="39">
        <f t="shared" si="248"/>
        <v>59500</v>
      </c>
      <c r="BF64" s="40" t="str">
        <f t="shared" si="249"/>
        <v>ACEPTADA</v>
      </c>
      <c r="BG64" s="114">
        <v>57387.75</v>
      </c>
      <c r="BH64" s="39">
        <f t="shared" si="250"/>
        <v>57388</v>
      </c>
      <c r="BI64" s="39">
        <f t="shared" si="251"/>
        <v>57388</v>
      </c>
      <c r="BJ64" s="40" t="str">
        <f t="shared" si="252"/>
        <v>ACEPTADA</v>
      </c>
      <c r="BK64" s="114">
        <v>57000</v>
      </c>
      <c r="BL64" s="39">
        <f t="shared" si="253"/>
        <v>57000</v>
      </c>
      <c r="BM64" s="39">
        <f t="shared" si="254"/>
        <v>57000</v>
      </c>
      <c r="BN64" s="40" t="str">
        <f t="shared" si="255"/>
        <v>ACEPTADA</v>
      </c>
      <c r="BO64" s="114">
        <v>57715</v>
      </c>
      <c r="BP64" s="39">
        <f t="shared" si="256"/>
        <v>57715</v>
      </c>
      <c r="BQ64" s="39">
        <f t="shared" si="257"/>
        <v>57715</v>
      </c>
      <c r="BR64" s="40" t="str">
        <f t="shared" si="258"/>
        <v>ACEPTADA</v>
      </c>
      <c r="BS64" s="114"/>
      <c r="BT64" s="39">
        <f t="shared" si="259"/>
        <v>0</v>
      </c>
      <c r="BU64" s="39">
        <f t="shared" si="260"/>
        <v>0</v>
      </c>
      <c r="BV64" s="40" t="str">
        <f t="shared" si="261"/>
        <v>RECHAZADO</v>
      </c>
    </row>
    <row r="65" spans="1:74" ht="45" customHeight="1">
      <c r="A65" s="175">
        <v>7</v>
      </c>
      <c r="B65" s="267" t="s">
        <v>230</v>
      </c>
      <c r="C65" s="58" t="s">
        <v>231</v>
      </c>
      <c r="D65" s="178"/>
      <c r="E65" s="181"/>
      <c r="F65" s="268">
        <f>28322*1.19</f>
        <v>33703.18</v>
      </c>
      <c r="G65" s="269" t="s">
        <v>118</v>
      </c>
      <c r="H65" s="270">
        <v>44030</v>
      </c>
      <c r="I65" s="269" t="s">
        <v>39</v>
      </c>
      <c r="J65" s="270">
        <f>44030*1.19</f>
        <v>52395.7</v>
      </c>
      <c r="K65" s="269" t="s">
        <v>183</v>
      </c>
      <c r="L65" s="256">
        <f t="shared" si="216"/>
        <v>3</v>
      </c>
      <c r="M65" s="257">
        <f t="shared" si="217"/>
        <v>43376.293333333328</v>
      </c>
      <c r="N65" s="257">
        <f t="shared" si="218"/>
        <v>9363.3901602001933</v>
      </c>
      <c r="O65" s="258">
        <f t="shared" si="219"/>
        <v>0.21586422998953486</v>
      </c>
      <c r="P65" s="257">
        <f t="shared" si="220"/>
        <v>44030</v>
      </c>
      <c r="Q65" s="257"/>
      <c r="R65" s="257">
        <f t="shared" si="221"/>
        <v>43400</v>
      </c>
      <c r="S65" s="259">
        <v>1</v>
      </c>
      <c r="T65" s="257">
        <f t="shared" si="222"/>
        <v>43400</v>
      </c>
      <c r="U65" s="377"/>
      <c r="V65" s="97"/>
      <c r="W65" s="114">
        <v>42000</v>
      </c>
      <c r="X65" s="39">
        <f t="shared" si="223"/>
        <v>42000</v>
      </c>
      <c r="Y65" s="39">
        <f t="shared" si="224"/>
        <v>42000</v>
      </c>
      <c r="Z65" s="40" t="str">
        <f t="shared" si="225"/>
        <v>ACEPTADA</v>
      </c>
      <c r="AA65" s="114">
        <v>43400</v>
      </c>
      <c r="AB65" s="39">
        <f t="shared" si="226"/>
        <v>43400</v>
      </c>
      <c r="AC65" s="39">
        <f t="shared" si="227"/>
        <v>43400</v>
      </c>
      <c r="AD65" s="40" t="str">
        <f t="shared" si="228"/>
        <v>ACEPTADA</v>
      </c>
      <c r="AE65" s="114">
        <v>43400</v>
      </c>
      <c r="AF65" s="39">
        <f t="shared" si="229"/>
        <v>43400</v>
      </c>
      <c r="AG65" s="39">
        <f t="shared" si="230"/>
        <v>43400</v>
      </c>
      <c r="AH65" s="40" t="str">
        <f t="shared" si="231"/>
        <v>ACEPTADA</v>
      </c>
      <c r="AI65" s="114">
        <v>43400</v>
      </c>
      <c r="AJ65" s="39">
        <f t="shared" si="232"/>
        <v>43400</v>
      </c>
      <c r="AK65" s="39">
        <f t="shared" si="233"/>
        <v>43400</v>
      </c>
      <c r="AL65" s="40" t="str">
        <f t="shared" si="234"/>
        <v>ACEPTADA</v>
      </c>
      <c r="AM65" s="114">
        <v>43400</v>
      </c>
      <c r="AN65" s="39">
        <f t="shared" si="235"/>
        <v>43400</v>
      </c>
      <c r="AO65" s="39">
        <f t="shared" si="236"/>
        <v>43400</v>
      </c>
      <c r="AP65" s="40" t="str">
        <f t="shared" si="237"/>
        <v>ACEPTADA</v>
      </c>
      <c r="AQ65" s="114">
        <v>42000</v>
      </c>
      <c r="AR65" s="39">
        <f t="shared" si="238"/>
        <v>42000</v>
      </c>
      <c r="AS65" s="39">
        <f t="shared" si="239"/>
        <v>42000</v>
      </c>
      <c r="AT65" s="40" t="str">
        <f t="shared" si="240"/>
        <v>ACEPTADA</v>
      </c>
      <c r="AU65" s="114">
        <v>43400</v>
      </c>
      <c r="AV65" s="39">
        <f t="shared" si="241"/>
        <v>43400</v>
      </c>
      <c r="AW65" s="39">
        <f t="shared" si="242"/>
        <v>43400</v>
      </c>
      <c r="AX65" s="40" t="str">
        <f t="shared" si="243"/>
        <v>ACEPTADA</v>
      </c>
      <c r="AY65" s="114">
        <v>43400</v>
      </c>
      <c r="AZ65" s="39">
        <f t="shared" si="244"/>
        <v>43400</v>
      </c>
      <c r="BA65" s="39">
        <f t="shared" si="245"/>
        <v>43400</v>
      </c>
      <c r="BB65" s="40" t="str">
        <f t="shared" si="246"/>
        <v>ACEPTADA</v>
      </c>
      <c r="BC65" s="114">
        <v>43400</v>
      </c>
      <c r="BD65" s="39">
        <f t="shared" si="247"/>
        <v>43400</v>
      </c>
      <c r="BE65" s="39">
        <f t="shared" si="248"/>
        <v>43400</v>
      </c>
      <c r="BF65" s="40" t="str">
        <f t="shared" si="249"/>
        <v>ACEPTADA</v>
      </c>
      <c r="BG65" s="114">
        <v>41859.300000000003</v>
      </c>
      <c r="BH65" s="39">
        <f t="shared" si="250"/>
        <v>41859</v>
      </c>
      <c r="BI65" s="39">
        <f t="shared" si="251"/>
        <v>41859</v>
      </c>
      <c r="BJ65" s="40" t="str">
        <f t="shared" si="252"/>
        <v>ACEPTADA</v>
      </c>
      <c r="BK65" s="114">
        <v>43000</v>
      </c>
      <c r="BL65" s="39">
        <f t="shared" si="253"/>
        <v>43000</v>
      </c>
      <c r="BM65" s="39">
        <f t="shared" si="254"/>
        <v>43000</v>
      </c>
      <c r="BN65" s="40" t="str">
        <f t="shared" si="255"/>
        <v>ACEPTADA</v>
      </c>
      <c r="BO65" s="114">
        <v>42098</v>
      </c>
      <c r="BP65" s="39">
        <f t="shared" si="256"/>
        <v>42098</v>
      </c>
      <c r="BQ65" s="39">
        <f t="shared" si="257"/>
        <v>42098</v>
      </c>
      <c r="BR65" s="40" t="str">
        <f t="shared" si="258"/>
        <v>ACEPTADA</v>
      </c>
      <c r="BS65" s="114"/>
      <c r="BT65" s="39">
        <f t="shared" si="259"/>
        <v>0</v>
      </c>
      <c r="BU65" s="39">
        <f t="shared" si="260"/>
        <v>0</v>
      </c>
      <c r="BV65" s="40" t="str">
        <f t="shared" si="261"/>
        <v>RECHAZADO</v>
      </c>
    </row>
    <row r="66" spans="1:74" ht="45" customHeight="1">
      <c r="A66" s="115">
        <v>8</v>
      </c>
      <c r="B66" s="271" t="s">
        <v>119</v>
      </c>
      <c r="C66" s="117" t="s">
        <v>120</v>
      </c>
      <c r="D66" s="127"/>
      <c r="E66" s="121"/>
      <c r="F66" s="118">
        <f>15500*1.19</f>
        <v>18445</v>
      </c>
      <c r="G66" s="119" t="s">
        <v>114</v>
      </c>
      <c r="H66" s="120">
        <f>16000*1.19</f>
        <v>19040</v>
      </c>
      <c r="I66" s="119" t="s">
        <v>42</v>
      </c>
      <c r="J66" s="255">
        <v>29655</v>
      </c>
      <c r="K66" s="131" t="s">
        <v>118</v>
      </c>
      <c r="L66" s="256">
        <f t="shared" si="216"/>
        <v>3</v>
      </c>
      <c r="M66" s="257">
        <f t="shared" si="217"/>
        <v>22380</v>
      </c>
      <c r="N66" s="257">
        <f t="shared" si="218"/>
        <v>6307.354833842789</v>
      </c>
      <c r="O66" s="258">
        <f t="shared" si="219"/>
        <v>0.28182997470253751</v>
      </c>
      <c r="P66" s="257">
        <f t="shared" si="220"/>
        <v>19040</v>
      </c>
      <c r="Q66" s="257"/>
      <c r="R66" s="257">
        <f t="shared" si="221"/>
        <v>22400</v>
      </c>
      <c r="S66" s="259">
        <v>1</v>
      </c>
      <c r="T66" s="257">
        <f t="shared" si="222"/>
        <v>22400</v>
      </c>
      <c r="U66" s="377"/>
      <c r="V66" s="98"/>
      <c r="W66" s="114">
        <v>22000</v>
      </c>
      <c r="X66" s="39">
        <f t="shared" si="223"/>
        <v>22000</v>
      </c>
      <c r="Y66" s="39">
        <f t="shared" si="224"/>
        <v>22000</v>
      </c>
      <c r="Z66" s="40" t="str">
        <f t="shared" si="225"/>
        <v>ACEPTADA</v>
      </c>
      <c r="AA66" s="114">
        <v>22400</v>
      </c>
      <c r="AB66" s="39">
        <f t="shared" si="226"/>
        <v>22400</v>
      </c>
      <c r="AC66" s="39">
        <f t="shared" si="227"/>
        <v>22400</v>
      </c>
      <c r="AD66" s="40" t="str">
        <f t="shared" si="228"/>
        <v>ACEPTADA</v>
      </c>
      <c r="AE66" s="114">
        <v>22400</v>
      </c>
      <c r="AF66" s="39">
        <f t="shared" si="229"/>
        <v>22400</v>
      </c>
      <c r="AG66" s="39">
        <f t="shared" si="230"/>
        <v>22400</v>
      </c>
      <c r="AH66" s="40" t="str">
        <f t="shared" si="231"/>
        <v>ACEPTADA</v>
      </c>
      <c r="AI66" s="114">
        <v>22400</v>
      </c>
      <c r="AJ66" s="39">
        <f t="shared" si="232"/>
        <v>22400</v>
      </c>
      <c r="AK66" s="39">
        <f t="shared" si="233"/>
        <v>22400</v>
      </c>
      <c r="AL66" s="40" t="str">
        <f t="shared" si="234"/>
        <v>ACEPTADA</v>
      </c>
      <c r="AM66" s="114">
        <v>22400</v>
      </c>
      <c r="AN66" s="39">
        <f t="shared" si="235"/>
        <v>22400</v>
      </c>
      <c r="AO66" s="39">
        <f t="shared" si="236"/>
        <v>22400</v>
      </c>
      <c r="AP66" s="40" t="str">
        <f t="shared" si="237"/>
        <v>ACEPTADA</v>
      </c>
      <c r="AQ66" s="114">
        <v>21000</v>
      </c>
      <c r="AR66" s="39">
        <f t="shared" si="238"/>
        <v>21000</v>
      </c>
      <c r="AS66" s="39">
        <f t="shared" si="239"/>
        <v>21000</v>
      </c>
      <c r="AT66" s="40" t="str">
        <f t="shared" si="240"/>
        <v>ACEPTADA</v>
      </c>
      <c r="AU66" s="114">
        <v>22400</v>
      </c>
      <c r="AV66" s="39">
        <f t="shared" si="241"/>
        <v>22400</v>
      </c>
      <c r="AW66" s="39">
        <f t="shared" si="242"/>
        <v>22400</v>
      </c>
      <c r="AX66" s="40" t="str">
        <f t="shared" si="243"/>
        <v>ACEPTADA</v>
      </c>
      <c r="AY66" s="114">
        <v>22400</v>
      </c>
      <c r="AZ66" s="39">
        <f t="shared" si="244"/>
        <v>22400</v>
      </c>
      <c r="BA66" s="39">
        <f t="shared" si="245"/>
        <v>22400</v>
      </c>
      <c r="BB66" s="40" t="str">
        <f t="shared" si="246"/>
        <v>ACEPTADA</v>
      </c>
      <c r="BC66" s="114">
        <v>22400</v>
      </c>
      <c r="BD66" s="39">
        <f t="shared" si="247"/>
        <v>22400</v>
      </c>
      <c r="BE66" s="39">
        <f t="shared" si="248"/>
        <v>22400</v>
      </c>
      <c r="BF66" s="40" t="str">
        <f t="shared" si="249"/>
        <v>ACEPTADA</v>
      </c>
      <c r="BG66" s="114">
        <v>21604.799999999999</v>
      </c>
      <c r="BH66" s="39">
        <f t="shared" si="250"/>
        <v>21605</v>
      </c>
      <c r="BI66" s="39">
        <f t="shared" si="251"/>
        <v>21605</v>
      </c>
      <c r="BJ66" s="40" t="str">
        <f t="shared" si="252"/>
        <v>ACEPTADA</v>
      </c>
      <c r="BK66" s="114">
        <v>22000</v>
      </c>
      <c r="BL66" s="39">
        <f t="shared" si="253"/>
        <v>22000</v>
      </c>
      <c r="BM66" s="39">
        <f t="shared" si="254"/>
        <v>22000</v>
      </c>
      <c r="BN66" s="40" t="str">
        <f t="shared" si="255"/>
        <v>ACEPTADA</v>
      </c>
      <c r="BO66" s="114">
        <v>21728</v>
      </c>
      <c r="BP66" s="39">
        <f t="shared" si="256"/>
        <v>21728</v>
      </c>
      <c r="BQ66" s="39">
        <f t="shared" si="257"/>
        <v>21728</v>
      </c>
      <c r="BR66" s="40" t="str">
        <f t="shared" si="258"/>
        <v>ACEPTADA</v>
      </c>
      <c r="BS66" s="114"/>
      <c r="BT66" s="39">
        <f t="shared" si="259"/>
        <v>0</v>
      </c>
      <c r="BU66" s="39">
        <f t="shared" si="260"/>
        <v>0</v>
      </c>
      <c r="BV66" s="40" t="str">
        <f t="shared" si="261"/>
        <v>RECHAZADO</v>
      </c>
    </row>
    <row r="67" spans="1:74" ht="45" customHeight="1">
      <c r="A67" s="272">
        <v>9</v>
      </c>
      <c r="B67" s="273" t="s">
        <v>232</v>
      </c>
      <c r="C67" s="274" t="s">
        <v>233</v>
      </c>
      <c r="D67" s="275"/>
      <c r="E67" s="276"/>
      <c r="F67" s="118">
        <f>22000*1.19</f>
        <v>26180</v>
      </c>
      <c r="G67" s="119" t="s">
        <v>39</v>
      </c>
      <c r="H67" s="118">
        <f>18000*1.19</f>
        <v>21420</v>
      </c>
      <c r="I67" s="119" t="s">
        <v>114</v>
      </c>
      <c r="J67" s="120">
        <f>28000*1.19</f>
        <v>33320</v>
      </c>
      <c r="K67" s="119" t="s">
        <v>42</v>
      </c>
      <c r="L67" s="256">
        <f t="shared" si="216"/>
        <v>3</v>
      </c>
      <c r="M67" s="257">
        <f t="shared" si="217"/>
        <v>26973.333333333332</v>
      </c>
      <c r="N67" s="257">
        <f t="shared" si="218"/>
        <v>5989.5353186481216</v>
      </c>
      <c r="O67" s="258">
        <f t="shared" si="219"/>
        <v>0.22205395397855124</v>
      </c>
      <c r="P67" s="257">
        <f t="shared" si="220"/>
        <v>26180</v>
      </c>
      <c r="Q67" s="257"/>
      <c r="R67" s="257">
        <f t="shared" si="221"/>
        <v>27000</v>
      </c>
      <c r="S67" s="259">
        <v>1</v>
      </c>
      <c r="T67" s="257">
        <f t="shared" si="222"/>
        <v>27000</v>
      </c>
      <c r="U67" s="377"/>
      <c r="V67" s="97"/>
      <c r="W67" s="114">
        <v>26000</v>
      </c>
      <c r="X67" s="39">
        <f t="shared" si="223"/>
        <v>26000</v>
      </c>
      <c r="Y67" s="39">
        <f t="shared" si="224"/>
        <v>26000</v>
      </c>
      <c r="Z67" s="40" t="str">
        <f t="shared" si="225"/>
        <v>ACEPTADA</v>
      </c>
      <c r="AA67" s="114">
        <v>27000</v>
      </c>
      <c r="AB67" s="39">
        <f t="shared" si="226"/>
        <v>27000</v>
      </c>
      <c r="AC67" s="39">
        <f t="shared" si="227"/>
        <v>27000</v>
      </c>
      <c r="AD67" s="40" t="str">
        <f t="shared" si="228"/>
        <v>ACEPTADA</v>
      </c>
      <c r="AE67" s="114">
        <v>27000</v>
      </c>
      <c r="AF67" s="39">
        <f t="shared" si="229"/>
        <v>27000</v>
      </c>
      <c r="AG67" s="39">
        <f t="shared" si="230"/>
        <v>27000</v>
      </c>
      <c r="AH67" s="40" t="str">
        <f t="shared" si="231"/>
        <v>ACEPTADA</v>
      </c>
      <c r="AI67" s="114">
        <v>27000</v>
      </c>
      <c r="AJ67" s="39">
        <f t="shared" si="232"/>
        <v>27000</v>
      </c>
      <c r="AK67" s="39">
        <f t="shared" si="233"/>
        <v>27000</v>
      </c>
      <c r="AL67" s="40" t="str">
        <f t="shared" si="234"/>
        <v>ACEPTADA</v>
      </c>
      <c r="AM67" s="114">
        <v>27000</v>
      </c>
      <c r="AN67" s="39">
        <f t="shared" si="235"/>
        <v>27000</v>
      </c>
      <c r="AO67" s="39">
        <f t="shared" si="236"/>
        <v>27000</v>
      </c>
      <c r="AP67" s="40" t="str">
        <f t="shared" si="237"/>
        <v>ACEPTADA</v>
      </c>
      <c r="AQ67" s="114">
        <v>26000</v>
      </c>
      <c r="AR67" s="39">
        <f t="shared" si="238"/>
        <v>26000</v>
      </c>
      <c r="AS67" s="39">
        <f t="shared" si="239"/>
        <v>26000</v>
      </c>
      <c r="AT67" s="40" t="str">
        <f t="shared" si="240"/>
        <v>ACEPTADA</v>
      </c>
      <c r="AU67" s="114">
        <v>27000</v>
      </c>
      <c r="AV67" s="39">
        <f t="shared" si="241"/>
        <v>27000</v>
      </c>
      <c r="AW67" s="39">
        <f t="shared" si="242"/>
        <v>27000</v>
      </c>
      <c r="AX67" s="40" t="str">
        <f t="shared" si="243"/>
        <v>ACEPTADA</v>
      </c>
      <c r="AY67" s="114">
        <v>27000</v>
      </c>
      <c r="AZ67" s="39">
        <f t="shared" si="244"/>
        <v>27000</v>
      </c>
      <c r="BA67" s="39">
        <f t="shared" si="245"/>
        <v>27000</v>
      </c>
      <c r="BB67" s="40" t="str">
        <f t="shared" si="246"/>
        <v>ACEPTADA</v>
      </c>
      <c r="BC67" s="114">
        <v>27000</v>
      </c>
      <c r="BD67" s="39">
        <f t="shared" si="247"/>
        <v>27000</v>
      </c>
      <c r="BE67" s="39">
        <f t="shared" si="248"/>
        <v>27000</v>
      </c>
      <c r="BF67" s="40" t="str">
        <f t="shared" si="249"/>
        <v>ACEPTADA</v>
      </c>
      <c r="BG67" s="114">
        <v>26041.5</v>
      </c>
      <c r="BH67" s="39">
        <f t="shared" si="250"/>
        <v>26042</v>
      </c>
      <c r="BI67" s="39">
        <f t="shared" si="251"/>
        <v>26042</v>
      </c>
      <c r="BJ67" s="40" t="str">
        <f t="shared" si="252"/>
        <v>ACEPTADA</v>
      </c>
      <c r="BK67" s="114">
        <v>26000</v>
      </c>
      <c r="BL67" s="39">
        <f t="shared" si="253"/>
        <v>26000</v>
      </c>
      <c r="BM67" s="39">
        <f t="shared" si="254"/>
        <v>26000</v>
      </c>
      <c r="BN67" s="40" t="str">
        <f t="shared" si="255"/>
        <v>ACEPTADA</v>
      </c>
      <c r="BO67" s="114">
        <v>26190</v>
      </c>
      <c r="BP67" s="39">
        <f t="shared" si="256"/>
        <v>26190</v>
      </c>
      <c r="BQ67" s="39">
        <f t="shared" si="257"/>
        <v>26190</v>
      </c>
      <c r="BR67" s="40" t="str">
        <f t="shared" si="258"/>
        <v>ACEPTADA</v>
      </c>
      <c r="BS67" s="114"/>
      <c r="BT67" s="39">
        <f t="shared" si="259"/>
        <v>0</v>
      </c>
      <c r="BU67" s="39">
        <f t="shared" si="260"/>
        <v>0</v>
      </c>
      <c r="BV67" s="40" t="str">
        <f t="shared" si="261"/>
        <v>RECHAZADO</v>
      </c>
    </row>
    <row r="68" spans="1:74" ht="45" customHeight="1">
      <c r="A68" s="145">
        <v>10</v>
      </c>
      <c r="B68" s="277" t="s">
        <v>234</v>
      </c>
      <c r="C68" s="278" t="s">
        <v>235</v>
      </c>
      <c r="D68" s="127"/>
      <c r="E68" s="121"/>
      <c r="F68" s="255">
        <f>115000*1.19</f>
        <v>136850</v>
      </c>
      <c r="G68" s="131" t="s">
        <v>39</v>
      </c>
      <c r="H68" s="255">
        <f>150000*1.19</f>
        <v>178500</v>
      </c>
      <c r="I68" s="131" t="s">
        <v>183</v>
      </c>
      <c r="J68" s="255">
        <v>136850</v>
      </c>
      <c r="K68" s="131" t="s">
        <v>118</v>
      </c>
      <c r="L68" s="256">
        <f t="shared" si="216"/>
        <v>3</v>
      </c>
      <c r="M68" s="257">
        <f t="shared" si="217"/>
        <v>150733.33333333334</v>
      </c>
      <c r="N68" s="257">
        <f t="shared" si="218"/>
        <v>24046.638711747888</v>
      </c>
      <c r="O68" s="258">
        <f t="shared" si="219"/>
        <v>0.15953099543397536</v>
      </c>
      <c r="P68" s="257">
        <f t="shared" si="220"/>
        <v>136850</v>
      </c>
      <c r="Q68" s="257"/>
      <c r="R68" s="257">
        <f t="shared" si="221"/>
        <v>150750</v>
      </c>
      <c r="S68" s="259">
        <v>1</v>
      </c>
      <c r="T68" s="257">
        <f t="shared" si="222"/>
        <v>150750</v>
      </c>
      <c r="U68" s="377"/>
      <c r="V68" s="92"/>
      <c r="W68" s="114">
        <v>148000</v>
      </c>
      <c r="X68" s="39">
        <f t="shared" si="223"/>
        <v>148000</v>
      </c>
      <c r="Y68" s="39">
        <f t="shared" si="224"/>
        <v>148000</v>
      </c>
      <c r="Z68" s="40" t="str">
        <f t="shared" si="225"/>
        <v>ACEPTADA</v>
      </c>
      <c r="AA68" s="114">
        <v>150750</v>
      </c>
      <c r="AB68" s="39">
        <f t="shared" si="226"/>
        <v>150750</v>
      </c>
      <c r="AC68" s="39">
        <f t="shared" si="227"/>
        <v>150750</v>
      </c>
      <c r="AD68" s="40" t="str">
        <f t="shared" si="228"/>
        <v>ACEPTADA</v>
      </c>
      <c r="AE68" s="114">
        <v>150750</v>
      </c>
      <c r="AF68" s="39">
        <f t="shared" si="229"/>
        <v>150750</v>
      </c>
      <c r="AG68" s="39">
        <f t="shared" si="230"/>
        <v>150750</v>
      </c>
      <c r="AH68" s="40" t="str">
        <f t="shared" si="231"/>
        <v>ACEPTADA</v>
      </c>
      <c r="AI68" s="114">
        <v>150750</v>
      </c>
      <c r="AJ68" s="39">
        <f t="shared" si="232"/>
        <v>150750</v>
      </c>
      <c r="AK68" s="39">
        <f t="shared" si="233"/>
        <v>150750</v>
      </c>
      <c r="AL68" s="40" t="str">
        <f t="shared" si="234"/>
        <v>ACEPTADA</v>
      </c>
      <c r="AM68" s="114">
        <v>150750</v>
      </c>
      <c r="AN68" s="39">
        <f t="shared" si="235"/>
        <v>150750</v>
      </c>
      <c r="AO68" s="39">
        <f t="shared" si="236"/>
        <v>150750</v>
      </c>
      <c r="AP68" s="40" t="str">
        <f t="shared" si="237"/>
        <v>ACEPTADA</v>
      </c>
      <c r="AQ68" s="114">
        <v>146000</v>
      </c>
      <c r="AR68" s="39">
        <f t="shared" si="238"/>
        <v>146000</v>
      </c>
      <c r="AS68" s="39">
        <f t="shared" si="239"/>
        <v>146000</v>
      </c>
      <c r="AT68" s="40" t="str">
        <f t="shared" si="240"/>
        <v>ACEPTADA</v>
      </c>
      <c r="AU68" s="114">
        <v>150750</v>
      </c>
      <c r="AV68" s="39">
        <f t="shared" si="241"/>
        <v>150750</v>
      </c>
      <c r="AW68" s="39">
        <f t="shared" si="242"/>
        <v>150750</v>
      </c>
      <c r="AX68" s="40" t="str">
        <f t="shared" si="243"/>
        <v>ACEPTADA</v>
      </c>
      <c r="AY68" s="114">
        <v>150750</v>
      </c>
      <c r="AZ68" s="39">
        <f t="shared" si="244"/>
        <v>150750</v>
      </c>
      <c r="BA68" s="39">
        <f t="shared" si="245"/>
        <v>150750</v>
      </c>
      <c r="BB68" s="40" t="str">
        <f t="shared" si="246"/>
        <v>ACEPTADA</v>
      </c>
      <c r="BC68" s="114">
        <v>150750</v>
      </c>
      <c r="BD68" s="39">
        <f t="shared" si="247"/>
        <v>150750</v>
      </c>
      <c r="BE68" s="39">
        <f t="shared" si="248"/>
        <v>150750</v>
      </c>
      <c r="BF68" s="40" t="str">
        <f t="shared" si="249"/>
        <v>ACEPTADA</v>
      </c>
      <c r="BG68" s="114">
        <v>145398.375</v>
      </c>
      <c r="BH68" s="39">
        <f t="shared" si="250"/>
        <v>145398</v>
      </c>
      <c r="BI68" s="39">
        <f t="shared" si="251"/>
        <v>145398</v>
      </c>
      <c r="BJ68" s="40" t="str">
        <f t="shared" si="252"/>
        <v>ACEPTADA</v>
      </c>
      <c r="BK68" s="114">
        <v>146800</v>
      </c>
      <c r="BL68" s="39">
        <f t="shared" si="253"/>
        <v>146800</v>
      </c>
      <c r="BM68" s="39">
        <f t="shared" si="254"/>
        <v>146800</v>
      </c>
      <c r="BN68" s="40" t="str">
        <f t="shared" si="255"/>
        <v>ACEPTADA</v>
      </c>
      <c r="BO68" s="114">
        <v>146228</v>
      </c>
      <c r="BP68" s="39">
        <f t="shared" si="256"/>
        <v>146228</v>
      </c>
      <c r="BQ68" s="39">
        <f t="shared" si="257"/>
        <v>146228</v>
      </c>
      <c r="BR68" s="40" t="str">
        <f t="shared" si="258"/>
        <v>ACEPTADA</v>
      </c>
      <c r="BS68" s="114"/>
      <c r="BT68" s="39">
        <f t="shared" si="259"/>
        <v>0</v>
      </c>
      <c r="BU68" s="39">
        <f t="shared" si="260"/>
        <v>0</v>
      </c>
      <c r="BV68" s="40" t="str">
        <f t="shared" si="261"/>
        <v>RECHAZADO</v>
      </c>
    </row>
    <row r="69" spans="1:74" ht="45" customHeight="1">
      <c r="A69" s="145">
        <v>11</v>
      </c>
      <c r="B69" s="279" t="s">
        <v>236</v>
      </c>
      <c r="C69" s="280" t="s">
        <v>237</v>
      </c>
      <c r="D69" s="148"/>
      <c r="E69" s="121"/>
      <c r="F69" s="255">
        <v>278000</v>
      </c>
      <c r="G69" s="131" t="s">
        <v>238</v>
      </c>
      <c r="H69" s="255">
        <v>255000</v>
      </c>
      <c r="I69" s="131" t="s">
        <v>239</v>
      </c>
      <c r="J69" s="255">
        <v>300000</v>
      </c>
      <c r="K69" s="131" t="s">
        <v>240</v>
      </c>
      <c r="L69" s="256">
        <f t="shared" si="216"/>
        <v>3</v>
      </c>
      <c r="M69" s="257">
        <f t="shared" si="217"/>
        <v>277666.66666666669</v>
      </c>
      <c r="N69" s="257">
        <f t="shared" si="218"/>
        <v>22501.85177565023</v>
      </c>
      <c r="O69" s="258">
        <f t="shared" si="219"/>
        <v>8.103908202515088E-2</v>
      </c>
      <c r="P69" s="257">
        <f t="shared" si="220"/>
        <v>278000</v>
      </c>
      <c r="Q69" s="257"/>
      <c r="R69" s="257">
        <f t="shared" si="221"/>
        <v>277700</v>
      </c>
      <c r="S69" s="259">
        <v>1</v>
      </c>
      <c r="T69" s="257">
        <f t="shared" si="222"/>
        <v>277700</v>
      </c>
      <c r="U69" s="378"/>
      <c r="V69" s="92"/>
      <c r="W69" s="114">
        <v>270000</v>
      </c>
      <c r="X69" s="39">
        <f t="shared" si="223"/>
        <v>270000</v>
      </c>
      <c r="Y69" s="39">
        <f t="shared" si="224"/>
        <v>270000</v>
      </c>
      <c r="Z69" s="40" t="str">
        <f t="shared" si="225"/>
        <v>ACEPTADA</v>
      </c>
      <c r="AA69" s="114">
        <v>277700</v>
      </c>
      <c r="AB69" s="39">
        <f t="shared" si="226"/>
        <v>277700</v>
      </c>
      <c r="AC69" s="39">
        <f t="shared" si="227"/>
        <v>277700</v>
      </c>
      <c r="AD69" s="40" t="str">
        <f t="shared" si="228"/>
        <v>ACEPTADA</v>
      </c>
      <c r="AE69" s="114">
        <v>277700</v>
      </c>
      <c r="AF69" s="39">
        <f t="shared" si="229"/>
        <v>277700</v>
      </c>
      <c r="AG69" s="39">
        <f t="shared" si="230"/>
        <v>277700</v>
      </c>
      <c r="AH69" s="40" t="str">
        <f t="shared" si="231"/>
        <v>ACEPTADA</v>
      </c>
      <c r="AI69" s="114">
        <v>277700</v>
      </c>
      <c r="AJ69" s="39">
        <f t="shared" si="232"/>
        <v>277700</v>
      </c>
      <c r="AK69" s="39">
        <f t="shared" si="233"/>
        <v>277700</v>
      </c>
      <c r="AL69" s="40" t="str">
        <f t="shared" si="234"/>
        <v>ACEPTADA</v>
      </c>
      <c r="AM69" s="114">
        <v>277700</v>
      </c>
      <c r="AN69" s="39">
        <f t="shared" si="235"/>
        <v>277700</v>
      </c>
      <c r="AO69" s="39">
        <f t="shared" si="236"/>
        <v>277700</v>
      </c>
      <c r="AP69" s="40" t="str">
        <f t="shared" si="237"/>
        <v>ACEPTADA</v>
      </c>
      <c r="AQ69" s="114">
        <v>270000</v>
      </c>
      <c r="AR69" s="39">
        <f t="shared" si="238"/>
        <v>270000</v>
      </c>
      <c r="AS69" s="39">
        <f t="shared" si="239"/>
        <v>270000</v>
      </c>
      <c r="AT69" s="40" t="str">
        <f t="shared" si="240"/>
        <v>ACEPTADA</v>
      </c>
      <c r="AU69" s="114">
        <v>277700</v>
      </c>
      <c r="AV69" s="39">
        <f t="shared" si="241"/>
        <v>277700</v>
      </c>
      <c r="AW69" s="39">
        <f t="shared" si="242"/>
        <v>277700</v>
      </c>
      <c r="AX69" s="40" t="str">
        <f t="shared" si="243"/>
        <v>ACEPTADA</v>
      </c>
      <c r="AY69" s="114">
        <v>277700</v>
      </c>
      <c r="AZ69" s="39">
        <f t="shared" si="244"/>
        <v>277700</v>
      </c>
      <c r="BA69" s="39">
        <f t="shared" si="245"/>
        <v>277700</v>
      </c>
      <c r="BB69" s="40" t="str">
        <f t="shared" si="246"/>
        <v>ACEPTADA</v>
      </c>
      <c r="BC69" s="114">
        <v>277700</v>
      </c>
      <c r="BD69" s="39">
        <f t="shared" si="247"/>
        <v>277700</v>
      </c>
      <c r="BE69" s="39">
        <f t="shared" si="248"/>
        <v>277700</v>
      </c>
      <c r="BF69" s="40" t="str">
        <f t="shared" si="249"/>
        <v>ACEPTADA</v>
      </c>
      <c r="BG69" s="114">
        <v>267841.65000000002</v>
      </c>
      <c r="BH69" s="39">
        <f t="shared" si="250"/>
        <v>267842</v>
      </c>
      <c r="BI69" s="39">
        <f t="shared" si="251"/>
        <v>267842</v>
      </c>
      <c r="BJ69" s="40" t="str">
        <f t="shared" si="252"/>
        <v>ACEPTADA</v>
      </c>
      <c r="BK69" s="114">
        <v>270000</v>
      </c>
      <c r="BL69" s="39">
        <f t="shared" si="253"/>
        <v>270000</v>
      </c>
      <c r="BM69" s="39">
        <f t="shared" si="254"/>
        <v>270000</v>
      </c>
      <c r="BN69" s="40" t="str">
        <f t="shared" si="255"/>
        <v>ACEPTADA</v>
      </c>
      <c r="BO69" s="114">
        <v>269369</v>
      </c>
      <c r="BP69" s="39">
        <f t="shared" si="256"/>
        <v>269369</v>
      </c>
      <c r="BQ69" s="39">
        <f t="shared" si="257"/>
        <v>269369</v>
      </c>
      <c r="BR69" s="40" t="str">
        <f t="shared" si="258"/>
        <v>ACEPTADA</v>
      </c>
      <c r="BS69" s="114"/>
      <c r="BT69" s="39">
        <f t="shared" si="259"/>
        <v>0</v>
      </c>
      <c r="BU69" s="39">
        <f t="shared" si="260"/>
        <v>0</v>
      </c>
      <c r="BV69" s="40" t="str">
        <f t="shared" si="261"/>
        <v>RECHAZADO</v>
      </c>
    </row>
    <row r="70" spans="1:74" ht="45" customHeight="1">
      <c r="A70" s="115">
        <v>12</v>
      </c>
      <c r="B70" s="281" t="s">
        <v>241</v>
      </c>
      <c r="C70" s="282" t="s">
        <v>242</v>
      </c>
      <c r="D70" s="127"/>
      <c r="E70" s="121"/>
      <c r="F70" s="255">
        <v>260000</v>
      </c>
      <c r="G70" s="131" t="s">
        <v>217</v>
      </c>
      <c r="H70" s="255">
        <v>260000</v>
      </c>
      <c r="I70" s="131" t="s">
        <v>243</v>
      </c>
      <c r="J70" s="255">
        <v>249900</v>
      </c>
      <c r="K70" s="131" t="s">
        <v>44</v>
      </c>
      <c r="L70" s="256">
        <f t="shared" si="216"/>
        <v>3</v>
      </c>
      <c r="M70" s="257">
        <f t="shared" si="217"/>
        <v>256633.33333333334</v>
      </c>
      <c r="N70" s="257">
        <f t="shared" si="218"/>
        <v>5831.2377188152204</v>
      </c>
      <c r="O70" s="258">
        <f t="shared" si="219"/>
        <v>2.2722058912125809E-2</v>
      </c>
      <c r="P70" s="257">
        <f t="shared" si="220"/>
        <v>260000</v>
      </c>
      <c r="Q70" s="257"/>
      <c r="R70" s="257">
        <f t="shared" si="221"/>
        <v>256650</v>
      </c>
      <c r="S70" s="259">
        <v>1</v>
      </c>
      <c r="T70" s="257">
        <f t="shared" si="222"/>
        <v>256650</v>
      </c>
      <c r="U70" s="381"/>
      <c r="V70" s="92"/>
      <c r="W70" s="114">
        <v>240000</v>
      </c>
      <c r="X70" s="39">
        <f t="shared" si="223"/>
        <v>240000</v>
      </c>
      <c r="Y70" s="39">
        <f t="shared" si="224"/>
        <v>240000</v>
      </c>
      <c r="Z70" s="40" t="str">
        <f t="shared" si="225"/>
        <v>ACEPTADA</v>
      </c>
      <c r="AA70" s="114">
        <v>256650</v>
      </c>
      <c r="AB70" s="39">
        <f t="shared" si="226"/>
        <v>256650</v>
      </c>
      <c r="AC70" s="39">
        <f t="shared" si="227"/>
        <v>256650</v>
      </c>
      <c r="AD70" s="40" t="str">
        <f t="shared" si="228"/>
        <v>ACEPTADA</v>
      </c>
      <c r="AE70" s="114">
        <v>256650</v>
      </c>
      <c r="AF70" s="39">
        <f t="shared" si="229"/>
        <v>256650</v>
      </c>
      <c r="AG70" s="39">
        <f t="shared" si="230"/>
        <v>256650</v>
      </c>
      <c r="AH70" s="40" t="str">
        <f t="shared" si="231"/>
        <v>ACEPTADA</v>
      </c>
      <c r="AI70" s="114">
        <v>256650</v>
      </c>
      <c r="AJ70" s="39">
        <f t="shared" si="232"/>
        <v>256650</v>
      </c>
      <c r="AK70" s="39">
        <f t="shared" si="233"/>
        <v>256650</v>
      </c>
      <c r="AL70" s="40" t="str">
        <f t="shared" si="234"/>
        <v>ACEPTADA</v>
      </c>
      <c r="AM70" s="114">
        <v>256650</v>
      </c>
      <c r="AN70" s="39">
        <f t="shared" si="235"/>
        <v>256650</v>
      </c>
      <c r="AO70" s="39">
        <f t="shared" si="236"/>
        <v>256650</v>
      </c>
      <c r="AP70" s="40" t="str">
        <f t="shared" si="237"/>
        <v>ACEPTADA</v>
      </c>
      <c r="AQ70" s="114">
        <v>249000</v>
      </c>
      <c r="AR70" s="39">
        <f t="shared" si="238"/>
        <v>249000</v>
      </c>
      <c r="AS70" s="39">
        <f t="shared" si="239"/>
        <v>249000</v>
      </c>
      <c r="AT70" s="40" t="str">
        <f t="shared" si="240"/>
        <v>ACEPTADA</v>
      </c>
      <c r="AU70" s="114">
        <v>256650</v>
      </c>
      <c r="AV70" s="39">
        <f t="shared" si="241"/>
        <v>256650</v>
      </c>
      <c r="AW70" s="39">
        <f t="shared" si="242"/>
        <v>256650</v>
      </c>
      <c r="AX70" s="40" t="str">
        <f t="shared" si="243"/>
        <v>ACEPTADA</v>
      </c>
      <c r="AY70" s="114">
        <v>256650</v>
      </c>
      <c r="AZ70" s="39">
        <f t="shared" si="244"/>
        <v>256650</v>
      </c>
      <c r="BA70" s="39">
        <f t="shared" si="245"/>
        <v>256650</v>
      </c>
      <c r="BB70" s="40" t="str">
        <f t="shared" si="246"/>
        <v>ACEPTADA</v>
      </c>
      <c r="BC70" s="114">
        <v>256650</v>
      </c>
      <c r="BD70" s="39">
        <f t="shared" si="247"/>
        <v>256650</v>
      </c>
      <c r="BE70" s="39">
        <f t="shared" si="248"/>
        <v>256650</v>
      </c>
      <c r="BF70" s="40" t="str">
        <f t="shared" si="249"/>
        <v>ACEPTADA</v>
      </c>
      <c r="BG70" s="114">
        <v>247538.92499999999</v>
      </c>
      <c r="BH70" s="39">
        <f t="shared" si="250"/>
        <v>247539</v>
      </c>
      <c r="BI70" s="39">
        <f t="shared" si="251"/>
        <v>247539</v>
      </c>
      <c r="BJ70" s="40" t="str">
        <f t="shared" si="252"/>
        <v>ACEPTADA</v>
      </c>
      <c r="BK70" s="114">
        <v>250000</v>
      </c>
      <c r="BL70" s="39">
        <f t="shared" si="253"/>
        <v>250000</v>
      </c>
      <c r="BM70" s="39">
        <f t="shared" si="254"/>
        <v>250000</v>
      </c>
      <c r="BN70" s="40" t="str">
        <f t="shared" si="255"/>
        <v>ACEPTADA</v>
      </c>
      <c r="BO70" s="114">
        <v>248951</v>
      </c>
      <c r="BP70" s="39">
        <f t="shared" si="256"/>
        <v>248951</v>
      </c>
      <c r="BQ70" s="39">
        <f t="shared" si="257"/>
        <v>248951</v>
      </c>
      <c r="BR70" s="40" t="str">
        <f t="shared" si="258"/>
        <v>ACEPTADA</v>
      </c>
      <c r="BS70" s="114"/>
      <c r="BT70" s="39">
        <f t="shared" si="259"/>
        <v>0</v>
      </c>
      <c r="BU70" s="39">
        <f t="shared" si="260"/>
        <v>0</v>
      </c>
      <c r="BV70" s="40" t="str">
        <f t="shared" si="261"/>
        <v>RECHAZADO</v>
      </c>
    </row>
    <row r="71" spans="1:74" ht="45" customHeight="1">
      <c r="A71" s="145">
        <v>13</v>
      </c>
      <c r="B71" s="279" t="s">
        <v>236</v>
      </c>
      <c r="C71" s="283" t="s">
        <v>244</v>
      </c>
      <c r="D71" s="148"/>
      <c r="E71" s="121"/>
      <c r="F71" s="255">
        <v>280000</v>
      </c>
      <c r="G71" s="131" t="s">
        <v>243</v>
      </c>
      <c r="H71" s="255">
        <v>249000</v>
      </c>
      <c r="I71" s="131" t="s">
        <v>245</v>
      </c>
      <c r="J71" s="255">
        <v>234900</v>
      </c>
      <c r="K71" s="131" t="s">
        <v>246</v>
      </c>
      <c r="L71" s="256">
        <f t="shared" si="216"/>
        <v>3</v>
      </c>
      <c r="M71" s="257">
        <f t="shared" si="217"/>
        <v>254633.33333333334</v>
      </c>
      <c r="N71" s="257">
        <f t="shared" si="218"/>
        <v>23071.699836235159</v>
      </c>
      <c r="O71" s="258">
        <f t="shared" si="219"/>
        <v>9.0607539610820104E-2</v>
      </c>
      <c r="P71" s="257">
        <f t="shared" si="220"/>
        <v>249000</v>
      </c>
      <c r="Q71" s="257"/>
      <c r="R71" s="257">
        <f t="shared" si="221"/>
        <v>254650</v>
      </c>
      <c r="S71" s="259">
        <v>1</v>
      </c>
      <c r="T71" s="257">
        <f t="shared" si="222"/>
        <v>254650</v>
      </c>
      <c r="U71" s="377"/>
      <c r="V71" s="92"/>
      <c r="W71" s="114">
        <v>250000</v>
      </c>
      <c r="X71" s="39">
        <f t="shared" si="223"/>
        <v>250000</v>
      </c>
      <c r="Y71" s="39">
        <f t="shared" si="224"/>
        <v>250000</v>
      </c>
      <c r="Z71" s="40" t="str">
        <f t="shared" si="225"/>
        <v>ACEPTADA</v>
      </c>
      <c r="AA71" s="114">
        <v>254650</v>
      </c>
      <c r="AB71" s="39">
        <f t="shared" si="226"/>
        <v>254650</v>
      </c>
      <c r="AC71" s="39">
        <f t="shared" si="227"/>
        <v>254650</v>
      </c>
      <c r="AD71" s="40" t="str">
        <f t="shared" si="228"/>
        <v>ACEPTADA</v>
      </c>
      <c r="AE71" s="114">
        <v>254650</v>
      </c>
      <c r="AF71" s="39">
        <f t="shared" si="229"/>
        <v>254650</v>
      </c>
      <c r="AG71" s="39">
        <f t="shared" si="230"/>
        <v>254650</v>
      </c>
      <c r="AH71" s="40" t="str">
        <f t="shared" si="231"/>
        <v>ACEPTADA</v>
      </c>
      <c r="AI71" s="114">
        <v>254650</v>
      </c>
      <c r="AJ71" s="39">
        <f t="shared" si="232"/>
        <v>254650</v>
      </c>
      <c r="AK71" s="39">
        <f t="shared" si="233"/>
        <v>254650</v>
      </c>
      <c r="AL71" s="40" t="str">
        <f t="shared" si="234"/>
        <v>ACEPTADA</v>
      </c>
      <c r="AM71" s="114">
        <v>254650</v>
      </c>
      <c r="AN71" s="39">
        <f t="shared" si="235"/>
        <v>254650</v>
      </c>
      <c r="AO71" s="39">
        <f t="shared" si="236"/>
        <v>254650</v>
      </c>
      <c r="AP71" s="40" t="str">
        <f t="shared" si="237"/>
        <v>ACEPTADA</v>
      </c>
      <c r="AQ71" s="114">
        <v>248000</v>
      </c>
      <c r="AR71" s="39">
        <f t="shared" si="238"/>
        <v>248000</v>
      </c>
      <c r="AS71" s="39">
        <f t="shared" si="239"/>
        <v>248000</v>
      </c>
      <c r="AT71" s="40" t="str">
        <f t="shared" si="240"/>
        <v>ACEPTADA</v>
      </c>
      <c r="AU71" s="114">
        <v>254650</v>
      </c>
      <c r="AV71" s="39">
        <f t="shared" si="241"/>
        <v>254650</v>
      </c>
      <c r="AW71" s="39">
        <f t="shared" si="242"/>
        <v>254650</v>
      </c>
      <c r="AX71" s="40" t="str">
        <f t="shared" si="243"/>
        <v>ACEPTADA</v>
      </c>
      <c r="AY71" s="114">
        <v>254650</v>
      </c>
      <c r="AZ71" s="39">
        <f t="shared" si="244"/>
        <v>254650</v>
      </c>
      <c r="BA71" s="39">
        <f t="shared" si="245"/>
        <v>254650</v>
      </c>
      <c r="BB71" s="40" t="str">
        <f t="shared" si="246"/>
        <v>ACEPTADA</v>
      </c>
      <c r="BC71" s="114">
        <v>254650</v>
      </c>
      <c r="BD71" s="39">
        <f t="shared" si="247"/>
        <v>254650</v>
      </c>
      <c r="BE71" s="39">
        <f t="shared" si="248"/>
        <v>254650</v>
      </c>
      <c r="BF71" s="40" t="str">
        <f t="shared" si="249"/>
        <v>ACEPTADA</v>
      </c>
      <c r="BG71" s="114">
        <v>245609.92499999999</v>
      </c>
      <c r="BH71" s="39">
        <f t="shared" si="250"/>
        <v>245610</v>
      </c>
      <c r="BI71" s="39">
        <f t="shared" si="251"/>
        <v>245610</v>
      </c>
      <c r="BJ71" s="40" t="str">
        <f t="shared" si="252"/>
        <v>ACEPTADA</v>
      </c>
      <c r="BK71" s="114">
        <v>250000</v>
      </c>
      <c r="BL71" s="39">
        <f t="shared" si="253"/>
        <v>250000</v>
      </c>
      <c r="BM71" s="39">
        <f t="shared" si="254"/>
        <v>250000</v>
      </c>
      <c r="BN71" s="40" t="str">
        <f t="shared" si="255"/>
        <v>ACEPTADA</v>
      </c>
      <c r="BO71" s="114">
        <v>247011</v>
      </c>
      <c r="BP71" s="39">
        <f t="shared" si="256"/>
        <v>247011</v>
      </c>
      <c r="BQ71" s="39">
        <f t="shared" si="257"/>
        <v>247011</v>
      </c>
      <c r="BR71" s="40" t="str">
        <f t="shared" si="258"/>
        <v>ACEPTADA</v>
      </c>
      <c r="BS71" s="114"/>
      <c r="BT71" s="39">
        <f t="shared" si="259"/>
        <v>0</v>
      </c>
      <c r="BU71" s="39">
        <f t="shared" si="260"/>
        <v>0</v>
      </c>
      <c r="BV71" s="40" t="str">
        <f t="shared" si="261"/>
        <v>RECHAZADO</v>
      </c>
    </row>
    <row r="72" spans="1:74" s="104" customFormat="1" ht="45" customHeight="1">
      <c r="A72" s="115">
        <v>14</v>
      </c>
      <c r="B72" s="284" t="s">
        <v>247</v>
      </c>
      <c r="C72" s="285" t="s">
        <v>248</v>
      </c>
      <c r="D72" s="127"/>
      <c r="E72" s="121"/>
      <c r="F72" s="255">
        <v>278000</v>
      </c>
      <c r="G72" s="131" t="s">
        <v>238</v>
      </c>
      <c r="H72" s="255">
        <v>255000</v>
      </c>
      <c r="I72" s="131" t="s">
        <v>239</v>
      </c>
      <c r="J72" s="255">
        <v>300000</v>
      </c>
      <c r="K72" s="131" t="s">
        <v>240</v>
      </c>
      <c r="L72" s="256">
        <f t="shared" si="216"/>
        <v>3</v>
      </c>
      <c r="M72" s="257">
        <f t="shared" si="217"/>
        <v>277666.66666666669</v>
      </c>
      <c r="N72" s="257">
        <f t="shared" si="218"/>
        <v>22501.85177565023</v>
      </c>
      <c r="O72" s="258">
        <f t="shared" si="219"/>
        <v>8.103908202515088E-2</v>
      </c>
      <c r="P72" s="257">
        <f t="shared" si="220"/>
        <v>278000</v>
      </c>
      <c r="Q72" s="257"/>
      <c r="R72" s="257">
        <f t="shared" si="221"/>
        <v>277700</v>
      </c>
      <c r="S72" s="259">
        <v>1</v>
      </c>
      <c r="T72" s="257">
        <f t="shared" si="222"/>
        <v>277700</v>
      </c>
      <c r="U72" s="377"/>
      <c r="V72" s="106"/>
      <c r="W72" s="114">
        <v>260000</v>
      </c>
      <c r="X72" s="39">
        <f t="shared" si="223"/>
        <v>260000</v>
      </c>
      <c r="Y72" s="39">
        <f t="shared" si="224"/>
        <v>260000</v>
      </c>
      <c r="Z72" s="40" t="str">
        <f t="shared" si="225"/>
        <v>ACEPTADA</v>
      </c>
      <c r="AA72" s="114">
        <v>277700</v>
      </c>
      <c r="AB72" s="39">
        <f t="shared" si="226"/>
        <v>277700</v>
      </c>
      <c r="AC72" s="39">
        <f t="shared" si="227"/>
        <v>277700</v>
      </c>
      <c r="AD72" s="40" t="str">
        <f t="shared" si="228"/>
        <v>ACEPTADA</v>
      </c>
      <c r="AE72" s="114">
        <v>277700</v>
      </c>
      <c r="AF72" s="39">
        <f t="shared" si="229"/>
        <v>277700</v>
      </c>
      <c r="AG72" s="39">
        <f t="shared" si="230"/>
        <v>277700</v>
      </c>
      <c r="AH72" s="40" t="str">
        <f t="shared" si="231"/>
        <v>ACEPTADA</v>
      </c>
      <c r="AI72" s="114">
        <v>277700</v>
      </c>
      <c r="AJ72" s="39">
        <f t="shared" si="232"/>
        <v>277700</v>
      </c>
      <c r="AK72" s="39">
        <f t="shared" si="233"/>
        <v>277700</v>
      </c>
      <c r="AL72" s="40" t="str">
        <f t="shared" si="234"/>
        <v>ACEPTADA</v>
      </c>
      <c r="AM72" s="114">
        <v>277700</v>
      </c>
      <c r="AN72" s="39">
        <f t="shared" si="235"/>
        <v>277700</v>
      </c>
      <c r="AO72" s="39">
        <f t="shared" si="236"/>
        <v>277700</v>
      </c>
      <c r="AP72" s="40" t="str">
        <f t="shared" si="237"/>
        <v>ACEPTADA</v>
      </c>
      <c r="AQ72" s="114">
        <v>270000</v>
      </c>
      <c r="AR72" s="39">
        <f t="shared" si="238"/>
        <v>270000</v>
      </c>
      <c r="AS72" s="39">
        <f t="shared" si="239"/>
        <v>270000</v>
      </c>
      <c r="AT72" s="40" t="str">
        <f t="shared" si="240"/>
        <v>ACEPTADA</v>
      </c>
      <c r="AU72" s="114">
        <v>277700</v>
      </c>
      <c r="AV72" s="39">
        <f t="shared" si="241"/>
        <v>277700</v>
      </c>
      <c r="AW72" s="39">
        <f t="shared" si="242"/>
        <v>277700</v>
      </c>
      <c r="AX72" s="40" t="str">
        <f t="shared" si="243"/>
        <v>ACEPTADA</v>
      </c>
      <c r="AY72" s="114">
        <v>277700</v>
      </c>
      <c r="AZ72" s="39">
        <f t="shared" si="244"/>
        <v>277700</v>
      </c>
      <c r="BA72" s="39">
        <f t="shared" si="245"/>
        <v>277700</v>
      </c>
      <c r="BB72" s="40" t="str">
        <f t="shared" si="246"/>
        <v>ACEPTADA</v>
      </c>
      <c r="BC72" s="114">
        <v>277700</v>
      </c>
      <c r="BD72" s="39">
        <f t="shared" si="247"/>
        <v>277700</v>
      </c>
      <c r="BE72" s="39">
        <f t="shared" si="248"/>
        <v>277700</v>
      </c>
      <c r="BF72" s="40" t="str">
        <f t="shared" si="249"/>
        <v>ACEPTADA</v>
      </c>
      <c r="BG72" s="114">
        <v>267841.65000000002</v>
      </c>
      <c r="BH72" s="39">
        <f t="shared" si="250"/>
        <v>267842</v>
      </c>
      <c r="BI72" s="39">
        <f t="shared" si="251"/>
        <v>267842</v>
      </c>
      <c r="BJ72" s="40" t="str">
        <f t="shared" si="252"/>
        <v>ACEPTADA</v>
      </c>
      <c r="BK72" s="114">
        <v>260000</v>
      </c>
      <c r="BL72" s="39">
        <f t="shared" si="253"/>
        <v>260000</v>
      </c>
      <c r="BM72" s="39">
        <f t="shared" si="254"/>
        <v>260000</v>
      </c>
      <c r="BN72" s="40" t="str">
        <f t="shared" si="255"/>
        <v>ACEPTADA</v>
      </c>
      <c r="BO72" s="114">
        <v>269369</v>
      </c>
      <c r="BP72" s="39">
        <f t="shared" si="256"/>
        <v>269369</v>
      </c>
      <c r="BQ72" s="39">
        <f t="shared" si="257"/>
        <v>269369</v>
      </c>
      <c r="BR72" s="40" t="str">
        <f t="shared" si="258"/>
        <v>ACEPTADA</v>
      </c>
      <c r="BS72" s="114"/>
      <c r="BT72" s="39">
        <f t="shared" si="259"/>
        <v>0</v>
      </c>
      <c r="BU72" s="39">
        <f t="shared" si="260"/>
        <v>0</v>
      </c>
      <c r="BV72" s="40" t="str">
        <f t="shared" si="261"/>
        <v>RECHAZADO</v>
      </c>
    </row>
    <row r="73" spans="1:74" s="74" customFormat="1" ht="45" customHeight="1">
      <c r="A73" s="145">
        <v>15</v>
      </c>
      <c r="B73" s="286" t="s">
        <v>249</v>
      </c>
      <c r="C73" s="287" t="s">
        <v>250</v>
      </c>
      <c r="D73" s="148"/>
      <c r="E73" s="121"/>
      <c r="F73" s="255">
        <v>309900</v>
      </c>
      <c r="G73" s="131" t="s">
        <v>44</v>
      </c>
      <c r="H73" s="255">
        <v>299900</v>
      </c>
      <c r="I73" s="288" t="s">
        <v>43</v>
      </c>
      <c r="J73" s="289">
        <v>239900</v>
      </c>
      <c r="K73" s="131" t="s">
        <v>245</v>
      </c>
      <c r="L73" s="256">
        <f t="shared" si="216"/>
        <v>3</v>
      </c>
      <c r="M73" s="257">
        <f t="shared" si="217"/>
        <v>283233.33333333331</v>
      </c>
      <c r="N73" s="257">
        <f t="shared" si="218"/>
        <v>37859.388972001754</v>
      </c>
      <c r="O73" s="258">
        <f t="shared" si="219"/>
        <v>0.13366854997764538</v>
      </c>
      <c r="P73" s="257">
        <f t="shared" si="220"/>
        <v>299900</v>
      </c>
      <c r="Q73" s="257"/>
      <c r="R73" s="257">
        <f t="shared" si="221"/>
        <v>283250</v>
      </c>
      <c r="S73" s="259">
        <v>1</v>
      </c>
      <c r="T73" s="257">
        <f t="shared" si="222"/>
        <v>283250</v>
      </c>
      <c r="U73" s="377"/>
      <c r="V73" s="99"/>
      <c r="W73" s="114">
        <v>280000</v>
      </c>
      <c r="X73" s="39">
        <f t="shared" si="223"/>
        <v>280000</v>
      </c>
      <c r="Y73" s="39">
        <f t="shared" si="224"/>
        <v>280000</v>
      </c>
      <c r="Z73" s="40" t="str">
        <f t="shared" si="225"/>
        <v>ACEPTADA</v>
      </c>
      <c r="AA73" s="114">
        <v>283250</v>
      </c>
      <c r="AB73" s="39">
        <f t="shared" si="226"/>
        <v>283250</v>
      </c>
      <c r="AC73" s="39">
        <f t="shared" si="227"/>
        <v>283250</v>
      </c>
      <c r="AD73" s="40" t="str">
        <f t="shared" si="228"/>
        <v>ACEPTADA</v>
      </c>
      <c r="AE73" s="114">
        <v>283250</v>
      </c>
      <c r="AF73" s="39">
        <f t="shared" si="229"/>
        <v>283250</v>
      </c>
      <c r="AG73" s="39">
        <f t="shared" si="230"/>
        <v>283250</v>
      </c>
      <c r="AH73" s="40" t="str">
        <f t="shared" si="231"/>
        <v>ACEPTADA</v>
      </c>
      <c r="AI73" s="114">
        <v>283250</v>
      </c>
      <c r="AJ73" s="39">
        <f t="shared" si="232"/>
        <v>283250</v>
      </c>
      <c r="AK73" s="39">
        <f t="shared" si="233"/>
        <v>283250</v>
      </c>
      <c r="AL73" s="40" t="str">
        <f t="shared" si="234"/>
        <v>ACEPTADA</v>
      </c>
      <c r="AM73" s="114">
        <v>283250</v>
      </c>
      <c r="AN73" s="39">
        <f t="shared" si="235"/>
        <v>283250</v>
      </c>
      <c r="AO73" s="39">
        <f t="shared" si="236"/>
        <v>283250</v>
      </c>
      <c r="AP73" s="40" t="str">
        <f t="shared" si="237"/>
        <v>ACEPTADA</v>
      </c>
      <c r="AQ73" s="114">
        <v>275000</v>
      </c>
      <c r="AR73" s="39">
        <f t="shared" si="238"/>
        <v>275000</v>
      </c>
      <c r="AS73" s="39">
        <f t="shared" si="239"/>
        <v>275000</v>
      </c>
      <c r="AT73" s="40" t="str">
        <f t="shared" si="240"/>
        <v>ACEPTADA</v>
      </c>
      <c r="AU73" s="114">
        <v>283250</v>
      </c>
      <c r="AV73" s="39">
        <f t="shared" si="241"/>
        <v>283250</v>
      </c>
      <c r="AW73" s="39">
        <f t="shared" si="242"/>
        <v>283250</v>
      </c>
      <c r="AX73" s="40" t="str">
        <f t="shared" si="243"/>
        <v>ACEPTADA</v>
      </c>
      <c r="AY73" s="114">
        <v>283250</v>
      </c>
      <c r="AZ73" s="39">
        <f t="shared" si="244"/>
        <v>283250</v>
      </c>
      <c r="BA73" s="39">
        <f t="shared" si="245"/>
        <v>283250</v>
      </c>
      <c r="BB73" s="40" t="str">
        <f t="shared" si="246"/>
        <v>ACEPTADA</v>
      </c>
      <c r="BC73" s="114">
        <v>283250</v>
      </c>
      <c r="BD73" s="39">
        <f t="shared" si="247"/>
        <v>283250</v>
      </c>
      <c r="BE73" s="39">
        <f t="shared" si="248"/>
        <v>283250</v>
      </c>
      <c r="BF73" s="40" t="str">
        <f t="shared" si="249"/>
        <v>ACEPTADA</v>
      </c>
      <c r="BG73" s="114">
        <v>273194.625</v>
      </c>
      <c r="BH73" s="39">
        <f t="shared" si="250"/>
        <v>273195</v>
      </c>
      <c r="BI73" s="39">
        <f t="shared" si="251"/>
        <v>273195</v>
      </c>
      <c r="BJ73" s="40" t="str">
        <f t="shared" si="252"/>
        <v>ACEPTADA</v>
      </c>
      <c r="BK73" s="114">
        <v>275000</v>
      </c>
      <c r="BL73" s="39">
        <f t="shared" si="253"/>
        <v>275000</v>
      </c>
      <c r="BM73" s="39">
        <f t="shared" si="254"/>
        <v>275000</v>
      </c>
      <c r="BN73" s="40" t="str">
        <f t="shared" si="255"/>
        <v>ACEPTADA</v>
      </c>
      <c r="BO73" s="114">
        <v>274753</v>
      </c>
      <c r="BP73" s="39">
        <f t="shared" si="256"/>
        <v>274753</v>
      </c>
      <c r="BQ73" s="39">
        <f t="shared" si="257"/>
        <v>274753</v>
      </c>
      <c r="BR73" s="40" t="str">
        <f t="shared" si="258"/>
        <v>ACEPTADA</v>
      </c>
      <c r="BS73" s="114"/>
      <c r="BT73" s="39">
        <f t="shared" si="259"/>
        <v>0</v>
      </c>
      <c r="BU73" s="39">
        <f t="shared" si="260"/>
        <v>0</v>
      </c>
      <c r="BV73" s="40" t="str">
        <f t="shared" si="261"/>
        <v>RECHAZADO</v>
      </c>
    </row>
    <row r="74" spans="1:74" s="74" customFormat="1" ht="45" customHeight="1">
      <c r="A74" s="145">
        <v>16</v>
      </c>
      <c r="B74" s="277" t="s">
        <v>251</v>
      </c>
      <c r="C74" s="290" t="s">
        <v>252</v>
      </c>
      <c r="D74" s="148"/>
      <c r="E74" s="121"/>
      <c r="F74" s="255">
        <v>42500</v>
      </c>
      <c r="G74" s="131" t="s">
        <v>238</v>
      </c>
      <c r="H74" s="291">
        <v>35000</v>
      </c>
      <c r="I74" s="135" t="s">
        <v>253</v>
      </c>
      <c r="J74" s="134"/>
      <c r="K74" s="292"/>
      <c r="L74" s="256">
        <f t="shared" si="216"/>
        <v>2</v>
      </c>
      <c r="M74" s="257">
        <f t="shared" si="217"/>
        <v>38750</v>
      </c>
      <c r="N74" s="257">
        <f t="shared" si="218"/>
        <v>5303.3008588991061</v>
      </c>
      <c r="O74" s="258">
        <f t="shared" si="219"/>
        <v>0.1368593770038479</v>
      </c>
      <c r="P74" s="257">
        <f t="shared" si="220"/>
        <v>38750</v>
      </c>
      <c r="Q74" s="257"/>
      <c r="R74" s="257">
        <f t="shared" si="221"/>
        <v>38750</v>
      </c>
      <c r="S74" s="259">
        <v>1</v>
      </c>
      <c r="T74" s="257">
        <f t="shared" si="222"/>
        <v>38750</v>
      </c>
      <c r="U74" s="377"/>
      <c r="V74" s="99"/>
      <c r="W74" s="114">
        <v>35000</v>
      </c>
      <c r="X74" s="39">
        <f t="shared" si="223"/>
        <v>35000</v>
      </c>
      <c r="Y74" s="39">
        <f t="shared" si="224"/>
        <v>35000</v>
      </c>
      <c r="Z74" s="40" t="str">
        <f t="shared" si="225"/>
        <v>ACEPTADA</v>
      </c>
      <c r="AA74" s="114">
        <v>38750</v>
      </c>
      <c r="AB74" s="39">
        <f t="shared" si="226"/>
        <v>38750</v>
      </c>
      <c r="AC74" s="39">
        <f t="shared" si="227"/>
        <v>38750</v>
      </c>
      <c r="AD74" s="40" t="str">
        <f t="shared" si="228"/>
        <v>ACEPTADA</v>
      </c>
      <c r="AE74" s="114">
        <v>38750</v>
      </c>
      <c r="AF74" s="39">
        <f t="shared" si="229"/>
        <v>38750</v>
      </c>
      <c r="AG74" s="39">
        <f t="shared" si="230"/>
        <v>38750</v>
      </c>
      <c r="AH74" s="40" t="str">
        <f t="shared" si="231"/>
        <v>ACEPTADA</v>
      </c>
      <c r="AI74" s="114">
        <v>38750</v>
      </c>
      <c r="AJ74" s="39">
        <f t="shared" si="232"/>
        <v>38750</v>
      </c>
      <c r="AK74" s="39">
        <f t="shared" si="233"/>
        <v>38750</v>
      </c>
      <c r="AL74" s="40" t="str">
        <f t="shared" si="234"/>
        <v>ACEPTADA</v>
      </c>
      <c r="AM74" s="114">
        <v>38750</v>
      </c>
      <c r="AN74" s="39">
        <f t="shared" si="235"/>
        <v>38750</v>
      </c>
      <c r="AO74" s="39">
        <f t="shared" si="236"/>
        <v>38750</v>
      </c>
      <c r="AP74" s="40" t="str">
        <f t="shared" si="237"/>
        <v>ACEPTADA</v>
      </c>
      <c r="AQ74" s="114">
        <v>37000</v>
      </c>
      <c r="AR74" s="39">
        <f t="shared" si="238"/>
        <v>37000</v>
      </c>
      <c r="AS74" s="39">
        <f t="shared" si="239"/>
        <v>37000</v>
      </c>
      <c r="AT74" s="40" t="str">
        <f t="shared" si="240"/>
        <v>ACEPTADA</v>
      </c>
      <c r="AU74" s="114">
        <v>38750</v>
      </c>
      <c r="AV74" s="39">
        <f t="shared" si="241"/>
        <v>38750</v>
      </c>
      <c r="AW74" s="39">
        <f t="shared" si="242"/>
        <v>38750</v>
      </c>
      <c r="AX74" s="40" t="str">
        <f t="shared" si="243"/>
        <v>ACEPTADA</v>
      </c>
      <c r="AY74" s="114">
        <v>38750</v>
      </c>
      <c r="AZ74" s="39">
        <f t="shared" si="244"/>
        <v>38750</v>
      </c>
      <c r="BA74" s="39">
        <f t="shared" si="245"/>
        <v>38750</v>
      </c>
      <c r="BB74" s="40" t="str">
        <f t="shared" si="246"/>
        <v>ACEPTADA</v>
      </c>
      <c r="BC74" s="114">
        <v>38750</v>
      </c>
      <c r="BD74" s="39">
        <f t="shared" si="247"/>
        <v>38750</v>
      </c>
      <c r="BE74" s="39">
        <f t="shared" si="248"/>
        <v>38750</v>
      </c>
      <c r="BF74" s="40" t="str">
        <f t="shared" si="249"/>
        <v>ACEPTADA</v>
      </c>
      <c r="BG74" s="114">
        <v>37374.375</v>
      </c>
      <c r="BH74" s="39">
        <f t="shared" si="250"/>
        <v>37374</v>
      </c>
      <c r="BI74" s="39">
        <f t="shared" si="251"/>
        <v>37374</v>
      </c>
      <c r="BJ74" s="40" t="str">
        <f t="shared" si="252"/>
        <v>ACEPTADA</v>
      </c>
      <c r="BK74" s="114">
        <v>38000</v>
      </c>
      <c r="BL74" s="39">
        <f t="shared" si="253"/>
        <v>38000</v>
      </c>
      <c r="BM74" s="39">
        <f t="shared" si="254"/>
        <v>38000</v>
      </c>
      <c r="BN74" s="40" t="str">
        <f t="shared" si="255"/>
        <v>ACEPTADA</v>
      </c>
      <c r="BO74" s="114">
        <v>37588</v>
      </c>
      <c r="BP74" s="39">
        <f t="shared" si="256"/>
        <v>37588</v>
      </c>
      <c r="BQ74" s="39">
        <f t="shared" si="257"/>
        <v>37588</v>
      </c>
      <c r="BR74" s="40" t="str">
        <f t="shared" si="258"/>
        <v>ACEPTADA</v>
      </c>
      <c r="BS74" s="114"/>
      <c r="BT74" s="39">
        <f t="shared" si="259"/>
        <v>0</v>
      </c>
      <c r="BU74" s="39">
        <f t="shared" si="260"/>
        <v>0</v>
      </c>
      <c r="BV74" s="40" t="str">
        <f t="shared" si="261"/>
        <v>RECHAZADO</v>
      </c>
    </row>
    <row r="75" spans="1:74" ht="45" customHeight="1">
      <c r="A75" s="145">
        <v>17</v>
      </c>
      <c r="B75" s="279" t="s">
        <v>254</v>
      </c>
      <c r="C75" s="135" t="s">
        <v>255</v>
      </c>
      <c r="D75" s="148"/>
      <c r="E75" s="121"/>
      <c r="F75" s="255">
        <v>33500</v>
      </c>
      <c r="G75" s="131" t="s">
        <v>238</v>
      </c>
      <c r="H75" s="291">
        <v>25000</v>
      </c>
      <c r="I75" s="135" t="s">
        <v>253</v>
      </c>
      <c r="J75" s="134"/>
      <c r="K75" s="292"/>
      <c r="L75" s="256">
        <f t="shared" si="216"/>
        <v>2</v>
      </c>
      <c r="M75" s="257">
        <f t="shared" si="217"/>
        <v>29250</v>
      </c>
      <c r="N75" s="257">
        <f t="shared" si="218"/>
        <v>6010.4076400856538</v>
      </c>
      <c r="O75" s="258">
        <f t="shared" si="219"/>
        <v>0.20548402188327022</v>
      </c>
      <c r="P75" s="257">
        <f t="shared" si="220"/>
        <v>29250</v>
      </c>
      <c r="Q75" s="257"/>
      <c r="R75" s="257">
        <f t="shared" si="221"/>
        <v>29250</v>
      </c>
      <c r="S75" s="259">
        <v>1</v>
      </c>
      <c r="T75" s="257">
        <f t="shared" si="222"/>
        <v>29250</v>
      </c>
      <c r="U75" s="377"/>
      <c r="V75" s="92"/>
      <c r="W75" s="114">
        <v>28000</v>
      </c>
      <c r="X75" s="39">
        <f t="shared" si="223"/>
        <v>28000</v>
      </c>
      <c r="Y75" s="39">
        <f t="shared" si="224"/>
        <v>28000</v>
      </c>
      <c r="Z75" s="40" t="str">
        <f t="shared" si="225"/>
        <v>ACEPTADA</v>
      </c>
      <c r="AA75" s="114">
        <v>29250</v>
      </c>
      <c r="AB75" s="39">
        <f t="shared" si="226"/>
        <v>29250</v>
      </c>
      <c r="AC75" s="39">
        <f t="shared" si="227"/>
        <v>29250</v>
      </c>
      <c r="AD75" s="40" t="str">
        <f t="shared" si="228"/>
        <v>ACEPTADA</v>
      </c>
      <c r="AE75" s="114">
        <v>29250</v>
      </c>
      <c r="AF75" s="39">
        <f t="shared" si="229"/>
        <v>29250</v>
      </c>
      <c r="AG75" s="39">
        <f t="shared" si="230"/>
        <v>29250</v>
      </c>
      <c r="AH75" s="40" t="str">
        <f t="shared" si="231"/>
        <v>ACEPTADA</v>
      </c>
      <c r="AI75" s="114">
        <v>29250</v>
      </c>
      <c r="AJ75" s="39">
        <f t="shared" si="232"/>
        <v>29250</v>
      </c>
      <c r="AK75" s="39">
        <f t="shared" si="233"/>
        <v>29250</v>
      </c>
      <c r="AL75" s="40" t="str">
        <f t="shared" si="234"/>
        <v>ACEPTADA</v>
      </c>
      <c r="AM75" s="114">
        <v>29250</v>
      </c>
      <c r="AN75" s="39">
        <f t="shared" si="235"/>
        <v>29250</v>
      </c>
      <c r="AO75" s="39">
        <f t="shared" si="236"/>
        <v>29250</v>
      </c>
      <c r="AP75" s="40" t="str">
        <f t="shared" si="237"/>
        <v>ACEPTADA</v>
      </c>
      <c r="AQ75" s="114">
        <v>28400</v>
      </c>
      <c r="AR75" s="39">
        <f t="shared" si="238"/>
        <v>28400</v>
      </c>
      <c r="AS75" s="39">
        <f t="shared" si="239"/>
        <v>28400</v>
      </c>
      <c r="AT75" s="40" t="str">
        <f t="shared" si="240"/>
        <v>ACEPTADA</v>
      </c>
      <c r="AU75" s="114">
        <v>29250</v>
      </c>
      <c r="AV75" s="39">
        <f t="shared" si="241"/>
        <v>29250</v>
      </c>
      <c r="AW75" s="39">
        <f t="shared" si="242"/>
        <v>29250</v>
      </c>
      <c r="AX75" s="40" t="str">
        <f t="shared" si="243"/>
        <v>ACEPTADA</v>
      </c>
      <c r="AY75" s="114">
        <v>29250</v>
      </c>
      <c r="AZ75" s="39">
        <f t="shared" si="244"/>
        <v>29250</v>
      </c>
      <c r="BA75" s="39">
        <f t="shared" si="245"/>
        <v>29250</v>
      </c>
      <c r="BB75" s="40" t="str">
        <f t="shared" si="246"/>
        <v>ACEPTADA</v>
      </c>
      <c r="BC75" s="114">
        <v>29250</v>
      </c>
      <c r="BD75" s="39">
        <f t="shared" si="247"/>
        <v>29250</v>
      </c>
      <c r="BE75" s="39">
        <f t="shared" si="248"/>
        <v>29250</v>
      </c>
      <c r="BF75" s="40" t="str">
        <f t="shared" si="249"/>
        <v>ACEPTADA</v>
      </c>
      <c r="BG75" s="114">
        <v>28211.625</v>
      </c>
      <c r="BH75" s="39">
        <f t="shared" si="250"/>
        <v>28212</v>
      </c>
      <c r="BI75" s="39">
        <f t="shared" si="251"/>
        <v>28212</v>
      </c>
      <c r="BJ75" s="40" t="str">
        <f t="shared" si="252"/>
        <v>ACEPTADA</v>
      </c>
      <c r="BK75" s="114">
        <v>29000</v>
      </c>
      <c r="BL75" s="39">
        <f t="shared" si="253"/>
        <v>29000</v>
      </c>
      <c r="BM75" s="39">
        <f t="shared" si="254"/>
        <v>29000</v>
      </c>
      <c r="BN75" s="40" t="str">
        <f t="shared" si="255"/>
        <v>ACEPTADA</v>
      </c>
      <c r="BO75" s="114">
        <v>28373</v>
      </c>
      <c r="BP75" s="39">
        <f t="shared" si="256"/>
        <v>28373</v>
      </c>
      <c r="BQ75" s="39">
        <f t="shared" si="257"/>
        <v>28373</v>
      </c>
      <c r="BR75" s="40" t="str">
        <f t="shared" si="258"/>
        <v>ACEPTADA</v>
      </c>
      <c r="BS75" s="114"/>
      <c r="BT75" s="39">
        <f t="shared" si="259"/>
        <v>0</v>
      </c>
      <c r="BU75" s="39">
        <f t="shared" si="260"/>
        <v>0</v>
      </c>
      <c r="BV75" s="40" t="str">
        <f t="shared" si="261"/>
        <v>RECHAZADO</v>
      </c>
    </row>
    <row r="76" spans="1:74" ht="45" customHeight="1">
      <c r="A76" s="293">
        <v>18</v>
      </c>
      <c r="B76" s="294" t="s">
        <v>56</v>
      </c>
      <c r="C76" s="295" t="s">
        <v>256</v>
      </c>
      <c r="D76" s="296"/>
      <c r="E76" s="296"/>
      <c r="F76" s="297">
        <v>1300000</v>
      </c>
      <c r="G76" s="298" t="s">
        <v>257</v>
      </c>
      <c r="H76" s="297">
        <v>1235000</v>
      </c>
      <c r="I76" s="299" t="s">
        <v>258</v>
      </c>
      <c r="J76" s="300">
        <v>1150000</v>
      </c>
      <c r="K76" s="298" t="s">
        <v>259</v>
      </c>
      <c r="L76" s="256">
        <f t="shared" si="216"/>
        <v>3</v>
      </c>
      <c r="M76" s="257">
        <f t="shared" si="217"/>
        <v>1228333.3333333333</v>
      </c>
      <c r="N76" s="257">
        <f t="shared" si="218"/>
        <v>75221.893975978397</v>
      </c>
      <c r="O76" s="258">
        <f t="shared" si="219"/>
        <v>6.1238991025219867E-2</v>
      </c>
      <c r="P76" s="257">
        <f t="shared" si="220"/>
        <v>1235000</v>
      </c>
      <c r="Q76" s="257"/>
      <c r="R76" s="257">
        <f t="shared" si="221"/>
        <v>1228350</v>
      </c>
      <c r="S76" s="259">
        <v>1</v>
      </c>
      <c r="T76" s="257">
        <f t="shared" si="222"/>
        <v>1228350</v>
      </c>
      <c r="U76" s="378"/>
      <c r="V76" s="92"/>
      <c r="W76" s="114">
        <v>1200000</v>
      </c>
      <c r="X76" s="39">
        <f t="shared" si="223"/>
        <v>1200000</v>
      </c>
      <c r="Y76" s="39">
        <f t="shared" si="224"/>
        <v>1200000</v>
      </c>
      <c r="Z76" s="40" t="str">
        <f t="shared" si="225"/>
        <v>ACEPTADA</v>
      </c>
      <c r="AA76" s="114">
        <v>1228350</v>
      </c>
      <c r="AB76" s="39">
        <f t="shared" si="226"/>
        <v>1228350</v>
      </c>
      <c r="AC76" s="39">
        <f t="shared" si="227"/>
        <v>1228350</v>
      </c>
      <c r="AD76" s="40" t="str">
        <f t="shared" si="228"/>
        <v>ACEPTADA</v>
      </c>
      <c r="AE76" s="114">
        <v>1228350</v>
      </c>
      <c r="AF76" s="39">
        <f t="shared" si="229"/>
        <v>1228350</v>
      </c>
      <c r="AG76" s="39">
        <f t="shared" si="230"/>
        <v>1228350</v>
      </c>
      <c r="AH76" s="40" t="str">
        <f t="shared" si="231"/>
        <v>ACEPTADA</v>
      </c>
      <c r="AI76" s="114">
        <v>1228350</v>
      </c>
      <c r="AJ76" s="39">
        <f t="shared" si="232"/>
        <v>1228350</v>
      </c>
      <c r="AK76" s="39">
        <f t="shared" si="233"/>
        <v>1228350</v>
      </c>
      <c r="AL76" s="40" t="str">
        <f t="shared" si="234"/>
        <v>ACEPTADA</v>
      </c>
      <c r="AM76" s="114">
        <v>1228350</v>
      </c>
      <c r="AN76" s="39">
        <f t="shared" si="235"/>
        <v>1228350</v>
      </c>
      <c r="AO76" s="39">
        <f t="shared" si="236"/>
        <v>1228350</v>
      </c>
      <c r="AP76" s="40" t="str">
        <f t="shared" si="237"/>
        <v>ACEPTADA</v>
      </c>
      <c r="AQ76" s="114">
        <v>1196000</v>
      </c>
      <c r="AR76" s="39">
        <f t="shared" si="238"/>
        <v>1196000</v>
      </c>
      <c r="AS76" s="39">
        <f t="shared" si="239"/>
        <v>1196000</v>
      </c>
      <c r="AT76" s="40" t="str">
        <f t="shared" si="240"/>
        <v>ACEPTADA</v>
      </c>
      <c r="AU76" s="114">
        <v>1228350</v>
      </c>
      <c r="AV76" s="39">
        <f t="shared" si="241"/>
        <v>1228350</v>
      </c>
      <c r="AW76" s="39">
        <f t="shared" si="242"/>
        <v>1228350</v>
      </c>
      <c r="AX76" s="40" t="str">
        <f t="shared" si="243"/>
        <v>ACEPTADA</v>
      </c>
      <c r="AY76" s="114">
        <v>1228350</v>
      </c>
      <c r="AZ76" s="39">
        <f t="shared" si="244"/>
        <v>1228350</v>
      </c>
      <c r="BA76" s="39">
        <f t="shared" si="245"/>
        <v>1228350</v>
      </c>
      <c r="BB76" s="40" t="str">
        <f t="shared" si="246"/>
        <v>ACEPTADA</v>
      </c>
      <c r="BC76" s="114">
        <v>1228350</v>
      </c>
      <c r="BD76" s="39">
        <f t="shared" si="247"/>
        <v>1228350</v>
      </c>
      <c r="BE76" s="39">
        <f t="shared" si="248"/>
        <v>1228350</v>
      </c>
      <c r="BF76" s="40" t="str">
        <f t="shared" si="249"/>
        <v>ACEPTADA</v>
      </c>
      <c r="BG76" s="114">
        <v>1184743.575</v>
      </c>
      <c r="BH76" s="39">
        <f t="shared" si="250"/>
        <v>1184744</v>
      </c>
      <c r="BI76" s="39">
        <f t="shared" si="251"/>
        <v>1184744</v>
      </c>
      <c r="BJ76" s="40" t="str">
        <f t="shared" si="252"/>
        <v>ACEPTADA</v>
      </c>
      <c r="BK76" s="114">
        <v>1200000</v>
      </c>
      <c r="BL76" s="39">
        <f t="shared" si="253"/>
        <v>1200000</v>
      </c>
      <c r="BM76" s="39">
        <f t="shared" si="254"/>
        <v>1200000</v>
      </c>
      <c r="BN76" s="40" t="str">
        <f t="shared" si="255"/>
        <v>ACEPTADA</v>
      </c>
      <c r="BO76" s="114">
        <v>1191500</v>
      </c>
      <c r="BP76" s="39">
        <f t="shared" si="256"/>
        <v>1191500</v>
      </c>
      <c r="BQ76" s="39">
        <f t="shared" si="257"/>
        <v>1191500</v>
      </c>
      <c r="BR76" s="40" t="str">
        <f t="shared" si="258"/>
        <v>ACEPTADA</v>
      </c>
      <c r="BS76" s="114"/>
      <c r="BT76" s="39">
        <f t="shared" si="259"/>
        <v>0</v>
      </c>
      <c r="BU76" s="39">
        <f t="shared" si="260"/>
        <v>0</v>
      </c>
      <c r="BV76" s="40" t="str">
        <f t="shared" si="261"/>
        <v>RECHAZADO</v>
      </c>
    </row>
    <row r="77" spans="1:74" ht="45" customHeight="1">
      <c r="A77" s="140">
        <v>19</v>
      </c>
      <c r="B77" s="301" t="s">
        <v>260</v>
      </c>
      <c r="C77" s="283" t="s">
        <v>261</v>
      </c>
      <c r="F77" s="255">
        <v>680000</v>
      </c>
      <c r="G77" s="298" t="s">
        <v>257</v>
      </c>
      <c r="H77" s="255">
        <v>653000</v>
      </c>
      <c r="I77" s="131" t="s">
        <v>239</v>
      </c>
      <c r="J77" s="255">
        <v>580000</v>
      </c>
      <c r="K77" s="131" t="s">
        <v>240</v>
      </c>
      <c r="L77" s="256">
        <f t="shared" si="216"/>
        <v>3</v>
      </c>
      <c r="M77" s="257">
        <f t="shared" si="217"/>
        <v>637666.66666666663</v>
      </c>
      <c r="N77" s="257">
        <f t="shared" si="218"/>
        <v>51733.29037798904</v>
      </c>
      <c r="O77" s="258">
        <f t="shared" si="219"/>
        <v>8.1129049207510268E-2</v>
      </c>
      <c r="P77" s="257">
        <f t="shared" si="220"/>
        <v>653000</v>
      </c>
      <c r="Q77" s="257"/>
      <c r="R77" s="257">
        <f t="shared" si="221"/>
        <v>637700</v>
      </c>
      <c r="S77" s="259">
        <v>1</v>
      </c>
      <c r="T77" s="257">
        <f t="shared" si="222"/>
        <v>637700</v>
      </c>
      <c r="U77" s="382"/>
      <c r="V77" s="92"/>
      <c r="W77" s="114">
        <v>630000</v>
      </c>
      <c r="X77" s="39">
        <f t="shared" si="223"/>
        <v>630000</v>
      </c>
      <c r="Y77" s="39">
        <f t="shared" si="224"/>
        <v>630000</v>
      </c>
      <c r="Z77" s="40" t="str">
        <f t="shared" si="225"/>
        <v>ACEPTADA</v>
      </c>
      <c r="AA77" s="114">
        <v>637700</v>
      </c>
      <c r="AB77" s="39">
        <f t="shared" si="226"/>
        <v>637700</v>
      </c>
      <c r="AC77" s="39">
        <f t="shared" si="227"/>
        <v>637700</v>
      </c>
      <c r="AD77" s="40" t="str">
        <f t="shared" si="228"/>
        <v>ACEPTADA</v>
      </c>
      <c r="AE77" s="114">
        <v>637700</v>
      </c>
      <c r="AF77" s="39">
        <f t="shared" si="229"/>
        <v>637700</v>
      </c>
      <c r="AG77" s="39">
        <f t="shared" si="230"/>
        <v>637700</v>
      </c>
      <c r="AH77" s="40" t="str">
        <f t="shared" si="231"/>
        <v>ACEPTADA</v>
      </c>
      <c r="AI77" s="114">
        <v>637700</v>
      </c>
      <c r="AJ77" s="39">
        <f t="shared" si="232"/>
        <v>637700</v>
      </c>
      <c r="AK77" s="39">
        <f t="shared" si="233"/>
        <v>637700</v>
      </c>
      <c r="AL77" s="40" t="str">
        <f t="shared" si="234"/>
        <v>ACEPTADA</v>
      </c>
      <c r="AM77" s="114">
        <v>637700</v>
      </c>
      <c r="AN77" s="39">
        <f t="shared" si="235"/>
        <v>637700</v>
      </c>
      <c r="AO77" s="39">
        <f t="shared" si="236"/>
        <v>637700</v>
      </c>
      <c r="AP77" s="40" t="str">
        <f t="shared" si="237"/>
        <v>ACEPTADA</v>
      </c>
      <c r="AQ77" s="114">
        <v>621000</v>
      </c>
      <c r="AR77" s="39">
        <f t="shared" si="238"/>
        <v>621000</v>
      </c>
      <c r="AS77" s="39">
        <f t="shared" si="239"/>
        <v>621000</v>
      </c>
      <c r="AT77" s="40" t="str">
        <f t="shared" si="240"/>
        <v>ACEPTADA</v>
      </c>
      <c r="AU77" s="114">
        <v>637700</v>
      </c>
      <c r="AV77" s="39">
        <f t="shared" si="241"/>
        <v>637700</v>
      </c>
      <c r="AW77" s="39">
        <f t="shared" si="242"/>
        <v>637700</v>
      </c>
      <c r="AX77" s="40" t="str">
        <f t="shared" si="243"/>
        <v>ACEPTADA</v>
      </c>
      <c r="AY77" s="114">
        <v>637700</v>
      </c>
      <c r="AZ77" s="39">
        <f t="shared" si="244"/>
        <v>637700</v>
      </c>
      <c r="BA77" s="39">
        <f t="shared" si="245"/>
        <v>637700</v>
      </c>
      <c r="BB77" s="40" t="str">
        <f t="shared" si="246"/>
        <v>ACEPTADA</v>
      </c>
      <c r="BC77" s="114">
        <v>637700</v>
      </c>
      <c r="BD77" s="39">
        <f t="shared" si="247"/>
        <v>637700</v>
      </c>
      <c r="BE77" s="39">
        <f t="shared" si="248"/>
        <v>637700</v>
      </c>
      <c r="BF77" s="40" t="str">
        <f t="shared" si="249"/>
        <v>ACEPTADA</v>
      </c>
      <c r="BG77" s="114">
        <v>615061.65</v>
      </c>
      <c r="BH77" s="39">
        <f t="shared" si="250"/>
        <v>615062</v>
      </c>
      <c r="BI77" s="39">
        <f t="shared" si="251"/>
        <v>615062</v>
      </c>
      <c r="BJ77" s="40" t="str">
        <f t="shared" si="252"/>
        <v>ACEPTADA</v>
      </c>
      <c r="BK77" s="114">
        <v>620000</v>
      </c>
      <c r="BL77" s="39">
        <f t="shared" si="253"/>
        <v>620000</v>
      </c>
      <c r="BM77" s="39">
        <f t="shared" si="254"/>
        <v>620000</v>
      </c>
      <c r="BN77" s="40" t="str">
        <f t="shared" si="255"/>
        <v>ACEPTADA</v>
      </c>
      <c r="BO77" s="114">
        <v>618569</v>
      </c>
      <c r="BP77" s="39">
        <f t="shared" si="256"/>
        <v>618569</v>
      </c>
      <c r="BQ77" s="39">
        <f t="shared" si="257"/>
        <v>618569</v>
      </c>
      <c r="BR77" s="40" t="str">
        <f t="shared" si="258"/>
        <v>ACEPTADA</v>
      </c>
      <c r="BS77" s="114"/>
      <c r="BT77" s="39">
        <f t="shared" si="259"/>
        <v>0</v>
      </c>
      <c r="BU77" s="39">
        <f t="shared" si="260"/>
        <v>0</v>
      </c>
      <c r="BV77" s="40" t="str">
        <f t="shared" si="261"/>
        <v>RECHAZADO</v>
      </c>
    </row>
    <row r="78" spans="1:74" ht="45" customHeight="1">
      <c r="A78">
        <v>20</v>
      </c>
      <c r="B78" s="302" t="s">
        <v>262</v>
      </c>
      <c r="C78" s="303" t="s">
        <v>263</v>
      </c>
      <c r="F78" s="304">
        <f>3800*1.19</f>
        <v>4522</v>
      </c>
      <c r="G78" s="305" t="s">
        <v>39</v>
      </c>
      <c r="H78" s="306">
        <f>4500*1.19</f>
        <v>5355</v>
      </c>
      <c r="I78" s="305" t="s">
        <v>42</v>
      </c>
      <c r="J78" s="306">
        <f>3800*1.19</f>
        <v>4522</v>
      </c>
      <c r="K78" s="305" t="s">
        <v>52</v>
      </c>
      <c r="L78" s="256">
        <f t="shared" si="216"/>
        <v>3</v>
      </c>
      <c r="M78" s="257">
        <f t="shared" si="217"/>
        <v>4799.666666666667</v>
      </c>
      <c r="N78" s="257">
        <f t="shared" si="218"/>
        <v>480.93277423495823</v>
      </c>
      <c r="O78" s="258">
        <f t="shared" si="219"/>
        <v>0.10020128638828214</v>
      </c>
      <c r="P78" s="257">
        <f t="shared" si="220"/>
        <v>4522</v>
      </c>
      <c r="Q78" s="257"/>
      <c r="R78" s="257">
        <f t="shared" si="221"/>
        <v>4800</v>
      </c>
      <c r="S78" s="259">
        <v>1</v>
      </c>
      <c r="T78" s="257">
        <f t="shared" si="222"/>
        <v>4800</v>
      </c>
      <c r="U78" s="377"/>
      <c r="V78" s="92"/>
      <c r="W78" s="114">
        <v>4700</v>
      </c>
      <c r="X78" s="39">
        <f t="shared" si="223"/>
        <v>4700</v>
      </c>
      <c r="Y78" s="39">
        <f t="shared" si="224"/>
        <v>4700</v>
      </c>
      <c r="Z78" s="40" t="str">
        <f t="shared" si="225"/>
        <v>ACEPTADA</v>
      </c>
      <c r="AA78" s="114">
        <v>4800</v>
      </c>
      <c r="AB78" s="39">
        <f t="shared" si="226"/>
        <v>4800</v>
      </c>
      <c r="AC78" s="39">
        <f t="shared" si="227"/>
        <v>4800</v>
      </c>
      <c r="AD78" s="40" t="str">
        <f t="shared" si="228"/>
        <v>ACEPTADA</v>
      </c>
      <c r="AE78" s="114">
        <v>4800</v>
      </c>
      <c r="AF78" s="39">
        <f t="shared" si="229"/>
        <v>4800</v>
      </c>
      <c r="AG78" s="39">
        <f t="shared" si="230"/>
        <v>4800</v>
      </c>
      <c r="AH78" s="40" t="str">
        <f t="shared" si="231"/>
        <v>ACEPTADA</v>
      </c>
      <c r="AI78" s="114">
        <v>4800</v>
      </c>
      <c r="AJ78" s="39">
        <f t="shared" si="232"/>
        <v>4800</v>
      </c>
      <c r="AK78" s="39">
        <f t="shared" si="233"/>
        <v>4800</v>
      </c>
      <c r="AL78" s="40" t="str">
        <f t="shared" si="234"/>
        <v>ACEPTADA</v>
      </c>
      <c r="AM78" s="114">
        <v>4800</v>
      </c>
      <c r="AN78" s="39">
        <f t="shared" si="235"/>
        <v>4800</v>
      </c>
      <c r="AO78" s="39">
        <f t="shared" si="236"/>
        <v>4800</v>
      </c>
      <c r="AP78" s="40" t="str">
        <f t="shared" si="237"/>
        <v>ACEPTADA</v>
      </c>
      <c r="AQ78" s="114">
        <v>4650</v>
      </c>
      <c r="AR78" s="39">
        <f t="shared" si="238"/>
        <v>4650</v>
      </c>
      <c r="AS78" s="39">
        <f t="shared" si="239"/>
        <v>4650</v>
      </c>
      <c r="AT78" s="40" t="str">
        <f t="shared" si="240"/>
        <v>ACEPTADA</v>
      </c>
      <c r="AU78" s="114">
        <v>4800</v>
      </c>
      <c r="AV78" s="39">
        <f t="shared" si="241"/>
        <v>4800</v>
      </c>
      <c r="AW78" s="39">
        <f t="shared" si="242"/>
        <v>4800</v>
      </c>
      <c r="AX78" s="40" t="str">
        <f t="shared" si="243"/>
        <v>ACEPTADA</v>
      </c>
      <c r="AY78" s="114">
        <v>4800</v>
      </c>
      <c r="AZ78" s="39">
        <f t="shared" si="244"/>
        <v>4800</v>
      </c>
      <c r="BA78" s="39">
        <f t="shared" si="245"/>
        <v>4800</v>
      </c>
      <c r="BB78" s="40" t="str">
        <f t="shared" si="246"/>
        <v>ACEPTADA</v>
      </c>
      <c r="BC78" s="114">
        <v>4800</v>
      </c>
      <c r="BD78" s="39">
        <f t="shared" si="247"/>
        <v>4800</v>
      </c>
      <c r="BE78" s="39">
        <f t="shared" si="248"/>
        <v>4800</v>
      </c>
      <c r="BF78" s="40" t="str">
        <f t="shared" si="249"/>
        <v>ACEPTADA</v>
      </c>
      <c r="BG78" s="114">
        <v>4629.6000000000004</v>
      </c>
      <c r="BH78" s="39">
        <f t="shared" si="250"/>
        <v>4630</v>
      </c>
      <c r="BI78" s="39">
        <f t="shared" si="251"/>
        <v>4630</v>
      </c>
      <c r="BJ78" s="40" t="str">
        <f t="shared" si="252"/>
        <v>ACEPTADA</v>
      </c>
      <c r="BK78" s="114">
        <v>4700</v>
      </c>
      <c r="BL78" s="39">
        <f t="shared" si="253"/>
        <v>4700</v>
      </c>
      <c r="BM78" s="39">
        <f t="shared" si="254"/>
        <v>4700</v>
      </c>
      <c r="BN78" s="40" t="str">
        <f t="shared" si="255"/>
        <v>ACEPTADA</v>
      </c>
      <c r="BO78" s="114">
        <v>4656</v>
      </c>
      <c r="BP78" s="39">
        <f t="shared" si="256"/>
        <v>4656</v>
      </c>
      <c r="BQ78" s="39">
        <f t="shared" si="257"/>
        <v>4656</v>
      </c>
      <c r="BR78" s="40" t="str">
        <f t="shared" si="258"/>
        <v>ACEPTADA</v>
      </c>
      <c r="BS78" s="114"/>
      <c r="BT78" s="39">
        <f t="shared" si="259"/>
        <v>0</v>
      </c>
      <c r="BU78" s="39">
        <f t="shared" si="260"/>
        <v>0</v>
      </c>
      <c r="BV78" s="40" t="str">
        <f t="shared" si="261"/>
        <v>RECHAZADO</v>
      </c>
    </row>
    <row r="79" spans="1:74" ht="45" customHeight="1">
      <c r="A79">
        <v>21</v>
      </c>
      <c r="B79" s="284" t="s">
        <v>264</v>
      </c>
      <c r="C79" s="284" t="s">
        <v>265</v>
      </c>
      <c r="F79" s="255">
        <f>2750000*1.19</f>
        <v>3272500</v>
      </c>
      <c r="G79" s="131" t="s">
        <v>266</v>
      </c>
      <c r="H79" s="255">
        <f>2500000*1.19</f>
        <v>2975000</v>
      </c>
      <c r="I79" s="131" t="s">
        <v>267</v>
      </c>
      <c r="J79" s="255"/>
      <c r="K79" s="131"/>
      <c r="L79" s="256">
        <f t="shared" si="216"/>
        <v>2</v>
      </c>
      <c r="M79" s="257">
        <f t="shared" si="217"/>
        <v>3123750</v>
      </c>
      <c r="N79" s="257">
        <f t="shared" si="218"/>
        <v>210364.26740299788</v>
      </c>
      <c r="O79" s="258">
        <f t="shared" si="219"/>
        <v>6.7343502970147379E-2</v>
      </c>
      <c r="P79" s="257">
        <f t="shared" si="220"/>
        <v>3123750</v>
      </c>
      <c r="Q79" s="257"/>
      <c r="R79" s="257">
        <f t="shared" si="221"/>
        <v>3123750</v>
      </c>
      <c r="S79" s="259">
        <v>1</v>
      </c>
      <c r="T79" s="257">
        <f t="shared" si="222"/>
        <v>3123750</v>
      </c>
      <c r="U79" s="377"/>
      <c r="V79" s="92"/>
      <c r="W79" s="114">
        <v>3100000</v>
      </c>
      <c r="X79" s="39">
        <f t="shared" si="223"/>
        <v>3100000</v>
      </c>
      <c r="Y79" s="39">
        <f t="shared" si="224"/>
        <v>3100000</v>
      </c>
      <c r="Z79" s="40" t="str">
        <f t="shared" si="225"/>
        <v>ACEPTADA</v>
      </c>
      <c r="AA79" s="114">
        <v>3123750</v>
      </c>
      <c r="AB79" s="39">
        <f t="shared" si="226"/>
        <v>3123750</v>
      </c>
      <c r="AC79" s="39">
        <f t="shared" si="227"/>
        <v>3123750</v>
      </c>
      <c r="AD79" s="40" t="str">
        <f t="shared" si="228"/>
        <v>ACEPTADA</v>
      </c>
      <c r="AE79" s="114">
        <v>3123750</v>
      </c>
      <c r="AF79" s="39">
        <f t="shared" si="229"/>
        <v>3123750</v>
      </c>
      <c r="AG79" s="39">
        <f t="shared" si="230"/>
        <v>3123750</v>
      </c>
      <c r="AH79" s="40" t="str">
        <f t="shared" si="231"/>
        <v>ACEPTADA</v>
      </c>
      <c r="AI79" s="114">
        <v>3123750</v>
      </c>
      <c r="AJ79" s="39">
        <f t="shared" si="232"/>
        <v>3123750</v>
      </c>
      <c r="AK79" s="39">
        <f t="shared" si="233"/>
        <v>3123750</v>
      </c>
      <c r="AL79" s="40" t="str">
        <f t="shared" si="234"/>
        <v>ACEPTADA</v>
      </c>
      <c r="AM79" s="114">
        <v>3123750</v>
      </c>
      <c r="AN79" s="39">
        <f t="shared" si="235"/>
        <v>3123750</v>
      </c>
      <c r="AO79" s="39">
        <f t="shared" si="236"/>
        <v>3123750</v>
      </c>
      <c r="AP79" s="40" t="str">
        <f t="shared" si="237"/>
        <v>ACEPTADA</v>
      </c>
      <c r="AQ79" s="114">
        <v>3042000</v>
      </c>
      <c r="AR79" s="39">
        <f t="shared" si="238"/>
        <v>3042000</v>
      </c>
      <c r="AS79" s="39">
        <f t="shared" si="239"/>
        <v>3042000</v>
      </c>
      <c r="AT79" s="40" t="str">
        <f t="shared" si="240"/>
        <v>ACEPTADA</v>
      </c>
      <c r="AU79" s="114">
        <v>3123750</v>
      </c>
      <c r="AV79" s="39">
        <f t="shared" si="241"/>
        <v>3123750</v>
      </c>
      <c r="AW79" s="39">
        <f t="shared" si="242"/>
        <v>3123750</v>
      </c>
      <c r="AX79" s="40" t="str">
        <f t="shared" si="243"/>
        <v>ACEPTADA</v>
      </c>
      <c r="AY79" s="114">
        <v>3123750</v>
      </c>
      <c r="AZ79" s="39">
        <f t="shared" si="244"/>
        <v>3123750</v>
      </c>
      <c r="BA79" s="39">
        <f t="shared" si="245"/>
        <v>3123750</v>
      </c>
      <c r="BB79" s="40" t="str">
        <f t="shared" si="246"/>
        <v>ACEPTADA</v>
      </c>
      <c r="BC79" s="114">
        <v>3123750</v>
      </c>
      <c r="BD79" s="39">
        <f t="shared" si="247"/>
        <v>3123750</v>
      </c>
      <c r="BE79" s="39">
        <f t="shared" si="248"/>
        <v>3123750</v>
      </c>
      <c r="BF79" s="40" t="str">
        <f t="shared" si="249"/>
        <v>ACEPTADA</v>
      </c>
      <c r="BG79" s="114">
        <v>3012856.875</v>
      </c>
      <c r="BH79" s="39">
        <f t="shared" si="250"/>
        <v>3012857</v>
      </c>
      <c r="BI79" s="39">
        <f t="shared" si="251"/>
        <v>3012857</v>
      </c>
      <c r="BJ79" s="40" t="str">
        <f t="shared" si="252"/>
        <v>ACEPTADA</v>
      </c>
      <c r="BK79" s="114">
        <v>3100000</v>
      </c>
      <c r="BL79" s="39">
        <f t="shared" si="253"/>
        <v>3100000</v>
      </c>
      <c r="BM79" s="39">
        <f t="shared" si="254"/>
        <v>3100000</v>
      </c>
      <c r="BN79" s="40" t="str">
        <f t="shared" si="255"/>
        <v>ACEPTADA</v>
      </c>
      <c r="BO79" s="114">
        <v>3030038</v>
      </c>
      <c r="BP79" s="39">
        <f t="shared" si="256"/>
        <v>3030038</v>
      </c>
      <c r="BQ79" s="39">
        <f t="shared" si="257"/>
        <v>3030038</v>
      </c>
      <c r="BR79" s="40" t="str">
        <f t="shared" si="258"/>
        <v>ACEPTADA</v>
      </c>
      <c r="BS79" s="114"/>
      <c r="BT79" s="39">
        <f t="shared" si="259"/>
        <v>0</v>
      </c>
      <c r="BU79" s="39">
        <f t="shared" si="260"/>
        <v>0</v>
      </c>
      <c r="BV79" s="40" t="str">
        <f t="shared" si="261"/>
        <v>RECHAZADO</v>
      </c>
    </row>
    <row r="80" spans="1:74" ht="45" customHeight="1">
      <c r="A80">
        <v>22</v>
      </c>
      <c r="B80" s="284" t="s">
        <v>268</v>
      </c>
      <c r="C80" s="307" t="s">
        <v>269</v>
      </c>
      <c r="F80" s="255">
        <v>4359000</v>
      </c>
      <c r="G80" s="131" t="s">
        <v>43</v>
      </c>
      <c r="H80" s="255">
        <v>4099000</v>
      </c>
      <c r="I80" s="131" t="s">
        <v>245</v>
      </c>
      <c r="J80" s="255">
        <v>3950000</v>
      </c>
      <c r="K80" s="308" t="s">
        <v>270</v>
      </c>
      <c r="L80" s="256">
        <f t="shared" si="216"/>
        <v>3</v>
      </c>
      <c r="M80" s="257">
        <f t="shared" si="217"/>
        <v>4136000</v>
      </c>
      <c r="N80" s="257">
        <f t="shared" si="218"/>
        <v>206995.16902575287</v>
      </c>
      <c r="O80" s="258">
        <f t="shared" si="219"/>
        <v>5.0047187868895761E-2</v>
      </c>
      <c r="P80" s="257">
        <f t="shared" si="220"/>
        <v>4099000</v>
      </c>
      <c r="Q80" s="257"/>
      <c r="R80" s="257">
        <f t="shared" si="221"/>
        <v>4136000</v>
      </c>
      <c r="S80" s="259">
        <v>1</v>
      </c>
      <c r="T80" s="257">
        <f t="shared" si="222"/>
        <v>4136000</v>
      </c>
      <c r="U80" s="377"/>
      <c r="V80" s="92"/>
      <c r="W80" s="114">
        <v>4130000</v>
      </c>
      <c r="X80" s="39">
        <f t="shared" si="223"/>
        <v>4130000</v>
      </c>
      <c r="Y80" s="39">
        <f t="shared" si="224"/>
        <v>4130000</v>
      </c>
      <c r="Z80" s="40" t="str">
        <f t="shared" si="225"/>
        <v>ACEPTADA</v>
      </c>
      <c r="AA80" s="114">
        <v>4136000</v>
      </c>
      <c r="AB80" s="39">
        <f t="shared" si="226"/>
        <v>4136000</v>
      </c>
      <c r="AC80" s="39">
        <f t="shared" si="227"/>
        <v>4136000</v>
      </c>
      <c r="AD80" s="40" t="str">
        <f t="shared" si="228"/>
        <v>ACEPTADA</v>
      </c>
      <c r="AE80" s="114">
        <v>4136000</v>
      </c>
      <c r="AF80" s="39">
        <f t="shared" si="229"/>
        <v>4136000</v>
      </c>
      <c r="AG80" s="39">
        <f t="shared" si="230"/>
        <v>4136000</v>
      </c>
      <c r="AH80" s="40" t="str">
        <f t="shared" si="231"/>
        <v>ACEPTADA</v>
      </c>
      <c r="AI80" s="114">
        <v>4136000</v>
      </c>
      <c r="AJ80" s="39">
        <f t="shared" si="232"/>
        <v>4136000</v>
      </c>
      <c r="AK80" s="39">
        <f t="shared" si="233"/>
        <v>4136000</v>
      </c>
      <c r="AL80" s="40" t="str">
        <f t="shared" si="234"/>
        <v>ACEPTADA</v>
      </c>
      <c r="AM80" s="114">
        <v>4136000</v>
      </c>
      <c r="AN80" s="39">
        <f t="shared" si="235"/>
        <v>4136000</v>
      </c>
      <c r="AO80" s="39">
        <f t="shared" si="236"/>
        <v>4136000</v>
      </c>
      <c r="AP80" s="40" t="str">
        <f t="shared" si="237"/>
        <v>ACEPTADA</v>
      </c>
      <c r="AQ80" s="114">
        <v>4028000</v>
      </c>
      <c r="AR80" s="39">
        <f t="shared" si="238"/>
        <v>4028000</v>
      </c>
      <c r="AS80" s="39">
        <f t="shared" si="239"/>
        <v>4028000</v>
      </c>
      <c r="AT80" s="40" t="str">
        <f t="shared" si="240"/>
        <v>ACEPTADA</v>
      </c>
      <c r="AU80" s="114">
        <v>4136000</v>
      </c>
      <c r="AV80" s="39">
        <f t="shared" si="241"/>
        <v>4136000</v>
      </c>
      <c r="AW80" s="39">
        <f t="shared" si="242"/>
        <v>4136000</v>
      </c>
      <c r="AX80" s="40" t="str">
        <f t="shared" si="243"/>
        <v>ACEPTADA</v>
      </c>
      <c r="AY80" s="114">
        <v>4136000</v>
      </c>
      <c r="AZ80" s="39">
        <f t="shared" si="244"/>
        <v>4136000</v>
      </c>
      <c r="BA80" s="39">
        <f t="shared" si="245"/>
        <v>4136000</v>
      </c>
      <c r="BB80" s="40" t="str">
        <f t="shared" si="246"/>
        <v>ACEPTADA</v>
      </c>
      <c r="BC80" s="114">
        <v>4136000</v>
      </c>
      <c r="BD80" s="39">
        <f t="shared" si="247"/>
        <v>4136000</v>
      </c>
      <c r="BE80" s="39">
        <f t="shared" si="248"/>
        <v>4136000</v>
      </c>
      <c r="BF80" s="40" t="str">
        <f t="shared" si="249"/>
        <v>ACEPTADA</v>
      </c>
      <c r="BG80" s="114">
        <v>3989172</v>
      </c>
      <c r="BH80" s="39">
        <f t="shared" si="250"/>
        <v>3989172</v>
      </c>
      <c r="BI80" s="39">
        <f t="shared" si="251"/>
        <v>3989172</v>
      </c>
      <c r="BJ80" s="40" t="str">
        <f t="shared" si="252"/>
        <v>ACEPTADA</v>
      </c>
      <c r="BK80" s="114">
        <v>4000000</v>
      </c>
      <c r="BL80" s="39">
        <f t="shared" si="253"/>
        <v>4000000</v>
      </c>
      <c r="BM80" s="39">
        <f t="shared" si="254"/>
        <v>4000000</v>
      </c>
      <c r="BN80" s="40" t="str">
        <f t="shared" si="255"/>
        <v>ACEPTADA</v>
      </c>
      <c r="BO80" s="114">
        <v>4011920</v>
      </c>
      <c r="BP80" s="39">
        <f t="shared" si="256"/>
        <v>4011920</v>
      </c>
      <c r="BQ80" s="39">
        <f t="shared" si="257"/>
        <v>4011920</v>
      </c>
      <c r="BR80" s="40" t="str">
        <f t="shared" si="258"/>
        <v>ACEPTADA</v>
      </c>
      <c r="BS80" s="114"/>
      <c r="BT80" s="39">
        <f t="shared" si="259"/>
        <v>0</v>
      </c>
      <c r="BU80" s="39">
        <f t="shared" si="260"/>
        <v>0</v>
      </c>
      <c r="BV80" s="40" t="str">
        <f t="shared" si="261"/>
        <v>RECHAZADO</v>
      </c>
    </row>
    <row r="81" spans="1:74" ht="45" customHeight="1">
      <c r="A81">
        <v>23</v>
      </c>
      <c r="B81" s="307" t="s">
        <v>271</v>
      </c>
      <c r="C81" s="307" t="s">
        <v>272</v>
      </c>
      <c r="F81" s="255">
        <v>417900</v>
      </c>
      <c r="G81" s="131" t="s">
        <v>45</v>
      </c>
      <c r="H81" s="255">
        <v>417900</v>
      </c>
      <c r="I81" s="131" t="s">
        <v>46</v>
      </c>
      <c r="J81" s="255">
        <v>440300</v>
      </c>
      <c r="K81" s="131" t="s">
        <v>273</v>
      </c>
      <c r="L81" s="256">
        <f t="shared" si="216"/>
        <v>3</v>
      </c>
      <c r="M81" s="257">
        <f t="shared" si="217"/>
        <v>425366.66666666669</v>
      </c>
      <c r="N81" s="257">
        <f t="shared" si="218"/>
        <v>12932.646029847616</v>
      </c>
      <c r="O81" s="258">
        <f t="shared" si="219"/>
        <v>3.0403524872300639E-2</v>
      </c>
      <c r="P81" s="257">
        <f t="shared" si="220"/>
        <v>417900</v>
      </c>
      <c r="Q81" s="257"/>
      <c r="R81" s="257">
        <f t="shared" si="221"/>
        <v>425400</v>
      </c>
      <c r="S81" s="259">
        <v>1</v>
      </c>
      <c r="T81" s="257">
        <f t="shared" si="222"/>
        <v>425400</v>
      </c>
      <c r="U81" s="377"/>
      <c r="V81" s="92"/>
      <c r="W81" s="114">
        <v>420000</v>
      </c>
      <c r="X81" s="39">
        <f t="shared" si="223"/>
        <v>420000</v>
      </c>
      <c r="Y81" s="39">
        <f t="shared" si="224"/>
        <v>420000</v>
      </c>
      <c r="Z81" s="40" t="str">
        <f t="shared" si="225"/>
        <v>ACEPTADA</v>
      </c>
      <c r="AA81" s="114">
        <v>425400</v>
      </c>
      <c r="AB81" s="39">
        <f t="shared" si="226"/>
        <v>425400</v>
      </c>
      <c r="AC81" s="39">
        <f t="shared" si="227"/>
        <v>425400</v>
      </c>
      <c r="AD81" s="40" t="str">
        <f t="shared" si="228"/>
        <v>ACEPTADA</v>
      </c>
      <c r="AE81" s="114">
        <v>425400</v>
      </c>
      <c r="AF81" s="39">
        <f t="shared" si="229"/>
        <v>425400</v>
      </c>
      <c r="AG81" s="39">
        <f t="shared" si="230"/>
        <v>425400</v>
      </c>
      <c r="AH81" s="40" t="str">
        <f t="shared" si="231"/>
        <v>ACEPTADA</v>
      </c>
      <c r="AI81" s="114">
        <v>425400</v>
      </c>
      <c r="AJ81" s="39">
        <f t="shared" si="232"/>
        <v>425400</v>
      </c>
      <c r="AK81" s="39">
        <f t="shared" si="233"/>
        <v>425400</v>
      </c>
      <c r="AL81" s="40" t="str">
        <f t="shared" si="234"/>
        <v>ACEPTADA</v>
      </c>
      <c r="AM81" s="114">
        <v>425400</v>
      </c>
      <c r="AN81" s="39">
        <f t="shared" si="235"/>
        <v>425400</v>
      </c>
      <c r="AO81" s="39">
        <f t="shared" si="236"/>
        <v>425400</v>
      </c>
      <c r="AP81" s="40" t="str">
        <f t="shared" si="237"/>
        <v>ACEPTADA</v>
      </c>
      <c r="AQ81" s="114">
        <v>414000</v>
      </c>
      <c r="AR81" s="39">
        <f t="shared" si="238"/>
        <v>414000</v>
      </c>
      <c r="AS81" s="39">
        <f t="shared" si="239"/>
        <v>414000</v>
      </c>
      <c r="AT81" s="40" t="str">
        <f t="shared" si="240"/>
        <v>ACEPTADA</v>
      </c>
      <c r="AU81" s="114">
        <v>425400</v>
      </c>
      <c r="AV81" s="39">
        <f t="shared" si="241"/>
        <v>425400</v>
      </c>
      <c r="AW81" s="39">
        <f t="shared" si="242"/>
        <v>425400</v>
      </c>
      <c r="AX81" s="40" t="str">
        <f t="shared" si="243"/>
        <v>ACEPTADA</v>
      </c>
      <c r="AY81" s="114">
        <v>425400</v>
      </c>
      <c r="AZ81" s="39">
        <f t="shared" si="244"/>
        <v>425400</v>
      </c>
      <c r="BA81" s="39">
        <f t="shared" si="245"/>
        <v>425400</v>
      </c>
      <c r="BB81" s="40" t="str">
        <f t="shared" si="246"/>
        <v>ACEPTADA</v>
      </c>
      <c r="BC81" s="114">
        <v>425400</v>
      </c>
      <c r="BD81" s="39">
        <f t="shared" si="247"/>
        <v>425400</v>
      </c>
      <c r="BE81" s="39">
        <f t="shared" si="248"/>
        <v>425400</v>
      </c>
      <c r="BF81" s="40" t="str">
        <f t="shared" si="249"/>
        <v>ACEPTADA</v>
      </c>
      <c r="BG81" s="114">
        <v>410298.3</v>
      </c>
      <c r="BH81" s="39">
        <f t="shared" si="250"/>
        <v>410298</v>
      </c>
      <c r="BI81" s="39">
        <f t="shared" si="251"/>
        <v>410298</v>
      </c>
      <c r="BJ81" s="40" t="str">
        <f t="shared" si="252"/>
        <v>ACEPTADA</v>
      </c>
      <c r="BK81" s="114">
        <v>420000</v>
      </c>
      <c r="BL81" s="39">
        <f t="shared" si="253"/>
        <v>420000</v>
      </c>
      <c r="BM81" s="39">
        <f t="shared" si="254"/>
        <v>420000</v>
      </c>
      <c r="BN81" s="40" t="str">
        <f t="shared" si="255"/>
        <v>ACEPTADA</v>
      </c>
      <c r="BO81" s="114">
        <v>412638</v>
      </c>
      <c r="BP81" s="39">
        <f t="shared" si="256"/>
        <v>412638</v>
      </c>
      <c r="BQ81" s="39">
        <f t="shared" si="257"/>
        <v>412638</v>
      </c>
      <c r="BR81" s="40" t="str">
        <f t="shared" si="258"/>
        <v>ACEPTADA</v>
      </c>
      <c r="BS81" s="114"/>
      <c r="BT81" s="39">
        <f t="shared" si="259"/>
        <v>0</v>
      </c>
      <c r="BU81" s="39">
        <f t="shared" si="260"/>
        <v>0</v>
      </c>
      <c r="BV81" s="40" t="str">
        <f t="shared" si="261"/>
        <v>RECHAZADO</v>
      </c>
    </row>
    <row r="82" spans="1:74" ht="45" customHeight="1">
      <c r="A82">
        <v>24</v>
      </c>
      <c r="B82" s="284" t="s">
        <v>274</v>
      </c>
      <c r="C82" s="307" t="s">
        <v>275</v>
      </c>
      <c r="F82" s="255">
        <v>60000</v>
      </c>
      <c r="G82" s="131" t="s">
        <v>276</v>
      </c>
      <c r="H82" s="255">
        <f>55000*1.19</f>
        <v>65450</v>
      </c>
      <c r="I82" s="131" t="s">
        <v>277</v>
      </c>
      <c r="J82" s="255">
        <v>56000</v>
      </c>
      <c r="K82" s="131" t="s">
        <v>60</v>
      </c>
      <c r="L82" s="256">
        <f t="shared" si="216"/>
        <v>3</v>
      </c>
      <c r="M82" s="257">
        <f t="shared" si="217"/>
        <v>60483.333333333336</v>
      </c>
      <c r="N82" s="257">
        <f t="shared" si="218"/>
        <v>4743.5043304853571</v>
      </c>
      <c r="O82" s="258">
        <f t="shared" si="219"/>
        <v>7.8426635389672469E-2</v>
      </c>
      <c r="P82" s="257">
        <f t="shared" si="220"/>
        <v>60000</v>
      </c>
      <c r="Q82" s="257"/>
      <c r="R82" s="257">
        <f t="shared" si="221"/>
        <v>60500</v>
      </c>
      <c r="S82" s="259">
        <v>1</v>
      </c>
      <c r="T82" s="257">
        <f t="shared" si="222"/>
        <v>60500</v>
      </c>
      <c r="U82" s="377"/>
      <c r="V82" s="92"/>
      <c r="W82" s="114">
        <v>60000</v>
      </c>
      <c r="X82" s="39">
        <f t="shared" si="223"/>
        <v>60000</v>
      </c>
      <c r="Y82" s="39">
        <f t="shared" si="224"/>
        <v>60000</v>
      </c>
      <c r="Z82" s="40" t="str">
        <f t="shared" si="225"/>
        <v>ACEPTADA</v>
      </c>
      <c r="AA82" s="114">
        <v>60500</v>
      </c>
      <c r="AB82" s="39">
        <f t="shared" si="226"/>
        <v>60500</v>
      </c>
      <c r="AC82" s="39">
        <f t="shared" si="227"/>
        <v>60500</v>
      </c>
      <c r="AD82" s="40" t="str">
        <f t="shared" si="228"/>
        <v>ACEPTADA</v>
      </c>
      <c r="AE82" s="114">
        <v>60500</v>
      </c>
      <c r="AF82" s="39">
        <f t="shared" si="229"/>
        <v>60500</v>
      </c>
      <c r="AG82" s="39">
        <f t="shared" si="230"/>
        <v>60500</v>
      </c>
      <c r="AH82" s="40" t="str">
        <f t="shared" si="231"/>
        <v>ACEPTADA</v>
      </c>
      <c r="AI82" s="114">
        <v>60500</v>
      </c>
      <c r="AJ82" s="39">
        <f t="shared" si="232"/>
        <v>60500</v>
      </c>
      <c r="AK82" s="39">
        <f t="shared" si="233"/>
        <v>60500</v>
      </c>
      <c r="AL82" s="40" t="str">
        <f t="shared" si="234"/>
        <v>ACEPTADA</v>
      </c>
      <c r="AM82" s="114">
        <v>60500</v>
      </c>
      <c r="AN82" s="39">
        <f t="shared" si="235"/>
        <v>60500</v>
      </c>
      <c r="AO82" s="39">
        <f t="shared" si="236"/>
        <v>60500</v>
      </c>
      <c r="AP82" s="40" t="str">
        <f t="shared" si="237"/>
        <v>ACEPTADA</v>
      </c>
      <c r="AQ82" s="114">
        <v>58500</v>
      </c>
      <c r="AR82" s="39">
        <f t="shared" si="238"/>
        <v>58500</v>
      </c>
      <c r="AS82" s="39">
        <f t="shared" si="239"/>
        <v>58500</v>
      </c>
      <c r="AT82" s="40" t="str">
        <f t="shared" si="240"/>
        <v>ACEPTADA</v>
      </c>
      <c r="AU82" s="114">
        <v>60500</v>
      </c>
      <c r="AV82" s="39">
        <f t="shared" si="241"/>
        <v>60500</v>
      </c>
      <c r="AW82" s="39">
        <f t="shared" si="242"/>
        <v>60500</v>
      </c>
      <c r="AX82" s="40" t="str">
        <f t="shared" si="243"/>
        <v>ACEPTADA</v>
      </c>
      <c r="AY82" s="114">
        <v>60500</v>
      </c>
      <c r="AZ82" s="39">
        <f t="shared" si="244"/>
        <v>60500</v>
      </c>
      <c r="BA82" s="39">
        <f t="shared" si="245"/>
        <v>60500</v>
      </c>
      <c r="BB82" s="40" t="str">
        <f t="shared" si="246"/>
        <v>ACEPTADA</v>
      </c>
      <c r="BC82" s="114">
        <v>60500</v>
      </c>
      <c r="BD82" s="39">
        <f t="shared" si="247"/>
        <v>60500</v>
      </c>
      <c r="BE82" s="39">
        <f t="shared" si="248"/>
        <v>60500</v>
      </c>
      <c r="BF82" s="40" t="str">
        <f t="shared" si="249"/>
        <v>ACEPTADA</v>
      </c>
      <c r="BG82" s="114">
        <v>58352.25</v>
      </c>
      <c r="BH82" s="39">
        <f t="shared" si="250"/>
        <v>58352</v>
      </c>
      <c r="BI82" s="39">
        <f t="shared" si="251"/>
        <v>58352</v>
      </c>
      <c r="BJ82" s="40" t="str">
        <f t="shared" si="252"/>
        <v>ACEPTADA</v>
      </c>
      <c r="BK82" s="114">
        <v>60000</v>
      </c>
      <c r="BL82" s="39">
        <f t="shared" si="253"/>
        <v>60000</v>
      </c>
      <c r="BM82" s="39">
        <f t="shared" si="254"/>
        <v>60000</v>
      </c>
      <c r="BN82" s="40" t="str">
        <f t="shared" si="255"/>
        <v>ACEPTADA</v>
      </c>
      <c r="BO82" s="114">
        <v>58685</v>
      </c>
      <c r="BP82" s="39">
        <f t="shared" si="256"/>
        <v>58685</v>
      </c>
      <c r="BQ82" s="39">
        <f t="shared" si="257"/>
        <v>58685</v>
      </c>
      <c r="BR82" s="40" t="str">
        <f t="shared" si="258"/>
        <v>ACEPTADA</v>
      </c>
      <c r="BS82" s="114"/>
      <c r="BT82" s="39">
        <f t="shared" si="259"/>
        <v>0</v>
      </c>
      <c r="BU82" s="39">
        <f t="shared" si="260"/>
        <v>0</v>
      </c>
      <c r="BV82" s="40" t="str">
        <f t="shared" si="261"/>
        <v>RECHAZADO</v>
      </c>
    </row>
    <row r="83" spans="1:74" ht="45" customHeight="1">
      <c r="A83">
        <v>25</v>
      </c>
      <c r="B83" s="284" t="s">
        <v>278</v>
      </c>
      <c r="C83" s="307" t="s">
        <v>279</v>
      </c>
      <c r="F83" s="255">
        <v>1099000</v>
      </c>
      <c r="G83" s="131" t="s">
        <v>44</v>
      </c>
      <c r="H83" s="255">
        <v>1499000</v>
      </c>
      <c r="I83" s="131" t="s">
        <v>245</v>
      </c>
      <c r="J83" s="255">
        <v>1219000</v>
      </c>
      <c r="K83" s="131" t="s">
        <v>43</v>
      </c>
      <c r="L83" s="256">
        <f t="shared" si="216"/>
        <v>3</v>
      </c>
      <c r="M83" s="257">
        <f t="shared" si="217"/>
        <v>1272333.3333333333</v>
      </c>
      <c r="N83" s="257">
        <f t="shared" si="218"/>
        <v>205264.05757787576</v>
      </c>
      <c r="O83" s="258">
        <f t="shared" si="219"/>
        <v>0.16132883749898541</v>
      </c>
      <c r="P83" s="257">
        <f t="shared" si="220"/>
        <v>1219000</v>
      </c>
      <c r="Q83" s="257"/>
      <c r="R83" s="257">
        <f t="shared" si="221"/>
        <v>1272350</v>
      </c>
      <c r="S83" s="259">
        <v>1</v>
      </c>
      <c r="T83" s="257">
        <f t="shared" si="222"/>
        <v>1272350</v>
      </c>
      <c r="U83" s="377"/>
      <c r="V83" s="92"/>
      <c r="W83" s="114">
        <v>1200000</v>
      </c>
      <c r="X83" s="39">
        <f t="shared" si="223"/>
        <v>1200000</v>
      </c>
      <c r="Y83" s="39">
        <f t="shared" si="224"/>
        <v>1200000</v>
      </c>
      <c r="Z83" s="40" t="str">
        <f t="shared" si="225"/>
        <v>ACEPTADA</v>
      </c>
      <c r="AA83" s="114">
        <v>1272350</v>
      </c>
      <c r="AB83" s="39">
        <f t="shared" si="226"/>
        <v>1272350</v>
      </c>
      <c r="AC83" s="39">
        <f t="shared" si="227"/>
        <v>1272350</v>
      </c>
      <c r="AD83" s="40" t="str">
        <f t="shared" si="228"/>
        <v>ACEPTADA</v>
      </c>
      <c r="AE83" s="114">
        <v>1272350</v>
      </c>
      <c r="AF83" s="39">
        <f t="shared" si="229"/>
        <v>1272350</v>
      </c>
      <c r="AG83" s="39">
        <f t="shared" si="230"/>
        <v>1272350</v>
      </c>
      <c r="AH83" s="40" t="str">
        <f t="shared" si="231"/>
        <v>ACEPTADA</v>
      </c>
      <c r="AI83" s="114">
        <v>1272350</v>
      </c>
      <c r="AJ83" s="39">
        <f t="shared" si="232"/>
        <v>1272350</v>
      </c>
      <c r="AK83" s="39">
        <f t="shared" si="233"/>
        <v>1272350</v>
      </c>
      <c r="AL83" s="40" t="str">
        <f t="shared" si="234"/>
        <v>ACEPTADA</v>
      </c>
      <c r="AM83" s="114">
        <v>1145115</v>
      </c>
      <c r="AN83" s="39">
        <f t="shared" si="235"/>
        <v>1145115</v>
      </c>
      <c r="AO83" s="39">
        <f t="shared" si="236"/>
        <v>1145115</v>
      </c>
      <c r="AP83" s="40" t="str">
        <f t="shared" si="237"/>
        <v>ACEPTADA</v>
      </c>
      <c r="AQ83" s="114">
        <v>1239000</v>
      </c>
      <c r="AR83" s="39">
        <f t="shared" si="238"/>
        <v>1239000</v>
      </c>
      <c r="AS83" s="39">
        <f t="shared" si="239"/>
        <v>1239000</v>
      </c>
      <c r="AT83" s="40" t="str">
        <f t="shared" si="240"/>
        <v>ACEPTADA</v>
      </c>
      <c r="AU83" s="114">
        <v>1272350</v>
      </c>
      <c r="AV83" s="39">
        <f t="shared" si="241"/>
        <v>1272350</v>
      </c>
      <c r="AW83" s="39">
        <f t="shared" si="242"/>
        <v>1272350</v>
      </c>
      <c r="AX83" s="40" t="str">
        <f t="shared" si="243"/>
        <v>ACEPTADA</v>
      </c>
      <c r="AY83" s="114">
        <v>1272350</v>
      </c>
      <c r="AZ83" s="39">
        <f t="shared" si="244"/>
        <v>1272350</v>
      </c>
      <c r="BA83" s="39">
        <f t="shared" si="245"/>
        <v>1272350</v>
      </c>
      <c r="BB83" s="40" t="str">
        <f t="shared" si="246"/>
        <v>ACEPTADA</v>
      </c>
      <c r="BC83" s="114">
        <v>1272350</v>
      </c>
      <c r="BD83" s="39">
        <f t="shared" si="247"/>
        <v>1272350</v>
      </c>
      <c r="BE83" s="39">
        <f t="shared" si="248"/>
        <v>1272350</v>
      </c>
      <c r="BF83" s="40" t="str">
        <f t="shared" si="249"/>
        <v>ACEPTADA</v>
      </c>
      <c r="BG83" s="114">
        <v>1227181.575</v>
      </c>
      <c r="BH83" s="39">
        <f t="shared" si="250"/>
        <v>1227182</v>
      </c>
      <c r="BI83" s="39">
        <f t="shared" si="251"/>
        <v>1227182</v>
      </c>
      <c r="BJ83" s="40" t="str">
        <f t="shared" si="252"/>
        <v>ACEPTADA</v>
      </c>
      <c r="BK83" s="114">
        <v>1200000</v>
      </c>
      <c r="BL83" s="39">
        <f t="shared" si="253"/>
        <v>1200000</v>
      </c>
      <c r="BM83" s="39">
        <f t="shared" si="254"/>
        <v>1200000</v>
      </c>
      <c r="BN83" s="40" t="str">
        <f t="shared" si="255"/>
        <v>ACEPTADA</v>
      </c>
      <c r="BO83" s="114">
        <v>1234180</v>
      </c>
      <c r="BP83" s="39">
        <f t="shared" si="256"/>
        <v>1234180</v>
      </c>
      <c r="BQ83" s="39">
        <f t="shared" si="257"/>
        <v>1234180</v>
      </c>
      <c r="BR83" s="40" t="str">
        <f t="shared" si="258"/>
        <v>ACEPTADA</v>
      </c>
      <c r="BS83" s="114"/>
      <c r="BT83" s="39">
        <f t="shared" si="259"/>
        <v>0</v>
      </c>
      <c r="BU83" s="39">
        <f t="shared" si="260"/>
        <v>0</v>
      </c>
      <c r="BV83" s="40" t="str">
        <f t="shared" si="261"/>
        <v>RECHAZADO</v>
      </c>
    </row>
    <row r="84" spans="1:74" ht="45" customHeight="1">
      <c r="A84">
        <v>26</v>
      </c>
      <c r="B84" s="284" t="s">
        <v>280</v>
      </c>
      <c r="C84" s="307" t="s">
        <v>281</v>
      </c>
      <c r="F84" s="255">
        <v>86900</v>
      </c>
      <c r="G84" s="131" t="s">
        <v>44</v>
      </c>
      <c r="H84" s="255">
        <v>76000</v>
      </c>
      <c r="I84" s="131" t="s">
        <v>282</v>
      </c>
      <c r="J84" s="255">
        <v>86900</v>
      </c>
      <c r="K84" s="131" t="s">
        <v>245</v>
      </c>
      <c r="L84" s="256">
        <f t="shared" si="216"/>
        <v>3</v>
      </c>
      <c r="M84" s="257">
        <f t="shared" si="217"/>
        <v>83266.666666666672</v>
      </c>
      <c r="N84" s="257">
        <f t="shared" si="218"/>
        <v>6293.1179341669213</v>
      </c>
      <c r="O84" s="258">
        <f t="shared" si="219"/>
        <v>7.5577877512012656E-2</v>
      </c>
      <c r="P84" s="257">
        <f t="shared" si="220"/>
        <v>86900</v>
      </c>
      <c r="Q84" s="257"/>
      <c r="R84" s="257">
        <f t="shared" si="221"/>
        <v>83300</v>
      </c>
      <c r="S84" s="259">
        <v>1</v>
      </c>
      <c r="T84" s="257">
        <f t="shared" si="222"/>
        <v>83300</v>
      </c>
      <c r="U84" s="377"/>
      <c r="V84" s="92"/>
      <c r="W84" s="114">
        <v>80000</v>
      </c>
      <c r="X84" s="39">
        <f t="shared" si="223"/>
        <v>80000</v>
      </c>
      <c r="Y84" s="39">
        <f t="shared" si="224"/>
        <v>80000</v>
      </c>
      <c r="Z84" s="40" t="str">
        <f t="shared" si="225"/>
        <v>ACEPTADA</v>
      </c>
      <c r="AA84" s="114">
        <v>83300</v>
      </c>
      <c r="AB84" s="39">
        <f t="shared" si="226"/>
        <v>83300</v>
      </c>
      <c r="AC84" s="39">
        <f t="shared" si="227"/>
        <v>83300</v>
      </c>
      <c r="AD84" s="40" t="str">
        <f t="shared" si="228"/>
        <v>ACEPTADA</v>
      </c>
      <c r="AE84" s="114">
        <v>83300</v>
      </c>
      <c r="AF84" s="39">
        <f t="shared" si="229"/>
        <v>83300</v>
      </c>
      <c r="AG84" s="39">
        <f t="shared" si="230"/>
        <v>83300</v>
      </c>
      <c r="AH84" s="40" t="str">
        <f t="shared" si="231"/>
        <v>ACEPTADA</v>
      </c>
      <c r="AI84" s="114">
        <v>83300</v>
      </c>
      <c r="AJ84" s="39">
        <f t="shared" si="232"/>
        <v>83300</v>
      </c>
      <c r="AK84" s="39">
        <f t="shared" si="233"/>
        <v>83300</v>
      </c>
      <c r="AL84" s="40" t="str">
        <f t="shared" si="234"/>
        <v>ACEPTADA</v>
      </c>
      <c r="AM84" s="114">
        <v>83300</v>
      </c>
      <c r="AN84" s="39">
        <f t="shared" si="235"/>
        <v>83300</v>
      </c>
      <c r="AO84" s="39">
        <f t="shared" si="236"/>
        <v>83300</v>
      </c>
      <c r="AP84" s="40" t="str">
        <f t="shared" si="237"/>
        <v>ACEPTADA</v>
      </c>
      <c r="AQ84" s="114">
        <v>81000</v>
      </c>
      <c r="AR84" s="39">
        <f t="shared" si="238"/>
        <v>81000</v>
      </c>
      <c r="AS84" s="39">
        <f t="shared" si="239"/>
        <v>81000</v>
      </c>
      <c r="AT84" s="40" t="str">
        <f t="shared" si="240"/>
        <v>ACEPTADA</v>
      </c>
      <c r="AU84" s="114">
        <v>83300</v>
      </c>
      <c r="AV84" s="39">
        <f t="shared" si="241"/>
        <v>83300</v>
      </c>
      <c r="AW84" s="39">
        <f t="shared" si="242"/>
        <v>83300</v>
      </c>
      <c r="AX84" s="40" t="str">
        <f t="shared" si="243"/>
        <v>ACEPTADA</v>
      </c>
      <c r="AY84" s="114">
        <v>83300</v>
      </c>
      <c r="AZ84" s="39">
        <f t="shared" si="244"/>
        <v>83300</v>
      </c>
      <c r="BA84" s="39">
        <f t="shared" si="245"/>
        <v>83300</v>
      </c>
      <c r="BB84" s="40" t="str">
        <f t="shared" si="246"/>
        <v>ACEPTADA</v>
      </c>
      <c r="BC84" s="114">
        <v>83300</v>
      </c>
      <c r="BD84" s="39">
        <f t="shared" si="247"/>
        <v>83300</v>
      </c>
      <c r="BE84" s="39">
        <f t="shared" si="248"/>
        <v>83300</v>
      </c>
      <c r="BF84" s="40" t="str">
        <f t="shared" si="249"/>
        <v>ACEPTADA</v>
      </c>
      <c r="BG84" s="114">
        <v>80342.850000000006</v>
      </c>
      <c r="BH84" s="39">
        <f t="shared" si="250"/>
        <v>80343</v>
      </c>
      <c r="BI84" s="39">
        <f t="shared" si="251"/>
        <v>80343</v>
      </c>
      <c r="BJ84" s="40" t="str">
        <f t="shared" si="252"/>
        <v>ACEPTADA</v>
      </c>
      <c r="BK84" s="114">
        <v>82000</v>
      </c>
      <c r="BL84" s="39">
        <f t="shared" si="253"/>
        <v>82000</v>
      </c>
      <c r="BM84" s="39">
        <f t="shared" si="254"/>
        <v>82000</v>
      </c>
      <c r="BN84" s="40" t="str">
        <f t="shared" si="255"/>
        <v>ACEPTADA</v>
      </c>
      <c r="BO84" s="114">
        <v>80801</v>
      </c>
      <c r="BP84" s="39">
        <f t="shared" si="256"/>
        <v>80801</v>
      </c>
      <c r="BQ84" s="39">
        <f t="shared" si="257"/>
        <v>80801</v>
      </c>
      <c r="BR84" s="40" t="str">
        <f t="shared" si="258"/>
        <v>ACEPTADA</v>
      </c>
      <c r="BS84" s="114"/>
      <c r="BT84" s="39">
        <f t="shared" si="259"/>
        <v>0</v>
      </c>
      <c r="BU84" s="39">
        <f t="shared" si="260"/>
        <v>0</v>
      </c>
      <c r="BV84" s="40" t="str">
        <f t="shared" si="261"/>
        <v>RECHAZADO</v>
      </c>
    </row>
    <row r="85" spans="1:74" ht="45" customHeight="1">
      <c r="A85">
        <v>27</v>
      </c>
      <c r="B85" s="284" t="s">
        <v>283</v>
      </c>
      <c r="C85" s="307" t="s">
        <v>284</v>
      </c>
      <c r="F85" s="118">
        <f>15000*1.19</f>
        <v>17850</v>
      </c>
      <c r="G85" s="309" t="s">
        <v>39</v>
      </c>
      <c r="H85" s="118">
        <f>18000*1.19</f>
        <v>21420</v>
      </c>
      <c r="I85" s="119" t="s">
        <v>114</v>
      </c>
      <c r="J85" s="255">
        <f>17850*1.19</f>
        <v>21241.5</v>
      </c>
      <c r="K85" s="131" t="s">
        <v>118</v>
      </c>
      <c r="L85" s="256">
        <f t="shared" si="216"/>
        <v>3</v>
      </c>
      <c r="M85" s="257">
        <f t="shared" si="217"/>
        <v>20170.5</v>
      </c>
      <c r="N85" s="257">
        <f t="shared" si="218"/>
        <v>2011.5928390208592</v>
      </c>
      <c r="O85" s="258">
        <f t="shared" si="219"/>
        <v>9.9729448403403934E-2</v>
      </c>
      <c r="P85" s="257">
        <f t="shared" si="220"/>
        <v>21241.5</v>
      </c>
      <c r="Q85" s="257"/>
      <c r="R85" s="257">
        <f t="shared" si="221"/>
        <v>20200</v>
      </c>
      <c r="S85" s="259">
        <v>1</v>
      </c>
      <c r="T85" s="257">
        <f t="shared" si="222"/>
        <v>20200</v>
      </c>
      <c r="U85" s="378"/>
      <c r="V85" s="92"/>
      <c r="W85" s="114">
        <v>20000</v>
      </c>
      <c r="X85" s="39">
        <f t="shared" si="223"/>
        <v>20000</v>
      </c>
      <c r="Y85" s="39">
        <f t="shared" si="224"/>
        <v>20000</v>
      </c>
      <c r="Z85" s="40" t="str">
        <f t="shared" si="225"/>
        <v>ACEPTADA</v>
      </c>
      <c r="AA85" s="114">
        <v>20200</v>
      </c>
      <c r="AB85" s="39">
        <f t="shared" si="226"/>
        <v>20200</v>
      </c>
      <c r="AC85" s="39">
        <f t="shared" si="227"/>
        <v>20200</v>
      </c>
      <c r="AD85" s="40" t="str">
        <f t="shared" si="228"/>
        <v>ACEPTADA</v>
      </c>
      <c r="AE85" s="114">
        <v>20200</v>
      </c>
      <c r="AF85" s="39">
        <f t="shared" si="229"/>
        <v>20200</v>
      </c>
      <c r="AG85" s="39">
        <f t="shared" si="230"/>
        <v>20200</v>
      </c>
      <c r="AH85" s="40" t="str">
        <f t="shared" si="231"/>
        <v>ACEPTADA</v>
      </c>
      <c r="AI85" s="114">
        <v>20200</v>
      </c>
      <c r="AJ85" s="39">
        <f t="shared" si="232"/>
        <v>20200</v>
      </c>
      <c r="AK85" s="39">
        <f t="shared" si="233"/>
        <v>20200</v>
      </c>
      <c r="AL85" s="40" t="str">
        <f t="shared" si="234"/>
        <v>ACEPTADA</v>
      </c>
      <c r="AM85" s="114">
        <v>20200</v>
      </c>
      <c r="AN85" s="39">
        <f t="shared" si="235"/>
        <v>20200</v>
      </c>
      <c r="AO85" s="39">
        <f t="shared" si="236"/>
        <v>20200</v>
      </c>
      <c r="AP85" s="40" t="str">
        <f t="shared" si="237"/>
        <v>ACEPTADA</v>
      </c>
      <c r="AQ85" s="114">
        <v>19200</v>
      </c>
      <c r="AR85" s="39">
        <f t="shared" si="238"/>
        <v>19200</v>
      </c>
      <c r="AS85" s="39">
        <f t="shared" si="239"/>
        <v>19200</v>
      </c>
      <c r="AT85" s="40" t="str">
        <f t="shared" si="240"/>
        <v>ACEPTADA</v>
      </c>
      <c r="AU85" s="114">
        <v>20200</v>
      </c>
      <c r="AV85" s="39">
        <f t="shared" si="241"/>
        <v>20200</v>
      </c>
      <c r="AW85" s="39">
        <f t="shared" si="242"/>
        <v>20200</v>
      </c>
      <c r="AX85" s="40" t="str">
        <f t="shared" si="243"/>
        <v>ACEPTADA</v>
      </c>
      <c r="AY85" s="114">
        <v>20200</v>
      </c>
      <c r="AZ85" s="39">
        <f t="shared" si="244"/>
        <v>20200</v>
      </c>
      <c r="BA85" s="39">
        <f t="shared" si="245"/>
        <v>20200</v>
      </c>
      <c r="BB85" s="40" t="str">
        <f t="shared" si="246"/>
        <v>ACEPTADA</v>
      </c>
      <c r="BC85" s="114">
        <v>20200</v>
      </c>
      <c r="BD85" s="39">
        <f t="shared" si="247"/>
        <v>20200</v>
      </c>
      <c r="BE85" s="39">
        <f t="shared" si="248"/>
        <v>20200</v>
      </c>
      <c r="BF85" s="40" t="str">
        <f t="shared" si="249"/>
        <v>ACEPTADA</v>
      </c>
      <c r="BG85" s="114">
        <v>19482.900000000001</v>
      </c>
      <c r="BH85" s="39">
        <f t="shared" si="250"/>
        <v>19483</v>
      </c>
      <c r="BI85" s="39">
        <f t="shared" si="251"/>
        <v>19483</v>
      </c>
      <c r="BJ85" s="40" t="str">
        <f t="shared" si="252"/>
        <v>ACEPTADA</v>
      </c>
      <c r="BK85" s="114">
        <v>20000</v>
      </c>
      <c r="BL85" s="39">
        <f t="shared" si="253"/>
        <v>20000</v>
      </c>
      <c r="BM85" s="39">
        <f t="shared" si="254"/>
        <v>20000</v>
      </c>
      <c r="BN85" s="40" t="str">
        <f t="shared" si="255"/>
        <v>ACEPTADA</v>
      </c>
      <c r="BO85" s="114">
        <v>19594</v>
      </c>
      <c r="BP85" s="39">
        <f t="shared" si="256"/>
        <v>19594</v>
      </c>
      <c r="BQ85" s="39">
        <f t="shared" si="257"/>
        <v>19594</v>
      </c>
      <c r="BR85" s="40" t="str">
        <f t="shared" si="258"/>
        <v>ACEPTADA</v>
      </c>
      <c r="BS85" s="114"/>
      <c r="BT85" s="39">
        <f t="shared" si="259"/>
        <v>0</v>
      </c>
      <c r="BU85" s="39">
        <f t="shared" si="260"/>
        <v>0</v>
      </c>
      <c r="BV85" s="40" t="str">
        <f t="shared" si="261"/>
        <v>RECHAZADO</v>
      </c>
    </row>
    <row r="86" spans="1:74" ht="45" customHeight="1">
      <c r="A86" s="310">
        <v>28</v>
      </c>
      <c r="B86" s="284" t="s">
        <v>224</v>
      </c>
      <c r="C86" s="284" t="s">
        <v>224</v>
      </c>
      <c r="D86" s="310"/>
      <c r="E86" s="310"/>
      <c r="F86" s="255">
        <v>5400</v>
      </c>
      <c r="G86" s="131" t="s">
        <v>55</v>
      </c>
      <c r="H86" s="255">
        <v>5400</v>
      </c>
      <c r="I86" s="131" t="s">
        <v>226</v>
      </c>
      <c r="J86" s="255">
        <v>5000</v>
      </c>
      <c r="K86" s="131" t="s">
        <v>227</v>
      </c>
      <c r="L86" s="131">
        <f t="shared" si="216"/>
        <v>3</v>
      </c>
      <c r="M86" s="311">
        <f t="shared" si="217"/>
        <v>5266.666666666667</v>
      </c>
      <c r="N86" s="311">
        <f t="shared" si="218"/>
        <v>230.9401076758503</v>
      </c>
      <c r="O86" s="123">
        <f t="shared" si="219"/>
        <v>4.3849387533389295E-2</v>
      </c>
      <c r="P86" s="311">
        <f t="shared" si="220"/>
        <v>5400</v>
      </c>
      <c r="Q86" s="311"/>
      <c r="R86" s="311">
        <f t="shared" si="221"/>
        <v>5300</v>
      </c>
      <c r="S86" s="312">
        <v>1</v>
      </c>
      <c r="T86" s="311">
        <f t="shared" si="222"/>
        <v>5300</v>
      </c>
      <c r="U86" s="382"/>
      <c r="V86" s="92"/>
      <c r="W86" s="114">
        <v>5000</v>
      </c>
      <c r="X86" s="39">
        <f t="shared" si="223"/>
        <v>5000</v>
      </c>
      <c r="Y86" s="39">
        <f t="shared" si="224"/>
        <v>5000</v>
      </c>
      <c r="Z86" s="40" t="str">
        <f t="shared" si="225"/>
        <v>ACEPTADA</v>
      </c>
      <c r="AA86" s="114">
        <v>5300</v>
      </c>
      <c r="AB86" s="39">
        <f t="shared" si="226"/>
        <v>5300</v>
      </c>
      <c r="AC86" s="39">
        <f t="shared" si="227"/>
        <v>5300</v>
      </c>
      <c r="AD86" s="40" t="str">
        <f t="shared" si="228"/>
        <v>ACEPTADA</v>
      </c>
      <c r="AE86" s="114">
        <v>5300</v>
      </c>
      <c r="AF86" s="39">
        <f t="shared" si="229"/>
        <v>5300</v>
      </c>
      <c r="AG86" s="39">
        <f t="shared" si="230"/>
        <v>5300</v>
      </c>
      <c r="AH86" s="40" t="str">
        <f t="shared" si="231"/>
        <v>ACEPTADA</v>
      </c>
      <c r="AI86" s="114">
        <v>5300</v>
      </c>
      <c r="AJ86" s="39">
        <f t="shared" si="232"/>
        <v>5300</v>
      </c>
      <c r="AK86" s="39">
        <f t="shared" si="233"/>
        <v>5300</v>
      </c>
      <c r="AL86" s="40" t="str">
        <f t="shared" si="234"/>
        <v>ACEPTADA</v>
      </c>
      <c r="AM86" s="114">
        <v>5300</v>
      </c>
      <c r="AN86" s="39">
        <f t="shared" si="235"/>
        <v>5300</v>
      </c>
      <c r="AO86" s="39">
        <f t="shared" si="236"/>
        <v>5300</v>
      </c>
      <c r="AP86" s="40" t="str">
        <f t="shared" si="237"/>
        <v>ACEPTADA</v>
      </c>
      <c r="AQ86" s="114">
        <v>5150</v>
      </c>
      <c r="AR86" s="39">
        <f t="shared" si="238"/>
        <v>5150</v>
      </c>
      <c r="AS86" s="39">
        <f t="shared" si="239"/>
        <v>5150</v>
      </c>
      <c r="AT86" s="40" t="str">
        <f t="shared" si="240"/>
        <v>ACEPTADA</v>
      </c>
      <c r="AU86" s="114">
        <v>5300</v>
      </c>
      <c r="AV86" s="39">
        <f t="shared" si="241"/>
        <v>5300</v>
      </c>
      <c r="AW86" s="39">
        <f t="shared" si="242"/>
        <v>5300</v>
      </c>
      <c r="AX86" s="40" t="str">
        <f t="shared" si="243"/>
        <v>ACEPTADA</v>
      </c>
      <c r="AY86" s="114">
        <v>5300</v>
      </c>
      <c r="AZ86" s="39">
        <f t="shared" si="244"/>
        <v>5300</v>
      </c>
      <c r="BA86" s="39">
        <f t="shared" si="245"/>
        <v>5300</v>
      </c>
      <c r="BB86" s="40" t="str">
        <f t="shared" si="246"/>
        <v>ACEPTADA</v>
      </c>
      <c r="BC86" s="114">
        <v>5300</v>
      </c>
      <c r="BD86" s="39">
        <f t="shared" si="247"/>
        <v>5300</v>
      </c>
      <c r="BE86" s="39">
        <f t="shared" si="248"/>
        <v>5300</v>
      </c>
      <c r="BF86" s="40" t="str">
        <f t="shared" si="249"/>
        <v>ACEPTADA</v>
      </c>
      <c r="BG86" s="114">
        <v>5111.8500000000004</v>
      </c>
      <c r="BH86" s="39">
        <f t="shared" si="250"/>
        <v>5112</v>
      </c>
      <c r="BI86" s="39">
        <f t="shared" si="251"/>
        <v>5112</v>
      </c>
      <c r="BJ86" s="40" t="str">
        <f t="shared" si="252"/>
        <v>ACEPTADA</v>
      </c>
      <c r="BK86" s="114">
        <v>5200</v>
      </c>
      <c r="BL86" s="39">
        <f t="shared" si="253"/>
        <v>5200</v>
      </c>
      <c r="BM86" s="39">
        <f t="shared" si="254"/>
        <v>5200</v>
      </c>
      <c r="BN86" s="40" t="str">
        <f t="shared" si="255"/>
        <v>ACEPTADA</v>
      </c>
      <c r="BO86" s="114">
        <v>5141</v>
      </c>
      <c r="BP86" s="39">
        <f t="shared" si="256"/>
        <v>5141</v>
      </c>
      <c r="BQ86" s="39">
        <f t="shared" si="257"/>
        <v>5141</v>
      </c>
      <c r="BR86" s="40" t="str">
        <f t="shared" si="258"/>
        <v>ACEPTADA</v>
      </c>
      <c r="BS86" s="114"/>
      <c r="BT86" s="39">
        <f t="shared" si="259"/>
        <v>0</v>
      </c>
      <c r="BU86" s="39">
        <f t="shared" si="260"/>
        <v>0</v>
      </c>
      <c r="BV86" s="40" t="str">
        <f t="shared" si="261"/>
        <v>RECHAZADO</v>
      </c>
    </row>
    <row r="87" spans="1:74" ht="45" customHeight="1">
      <c r="A87">
        <v>29</v>
      </c>
      <c r="B87" s="284" t="s">
        <v>285</v>
      </c>
      <c r="C87" s="307" t="s">
        <v>286</v>
      </c>
      <c r="F87" s="255">
        <v>5800</v>
      </c>
      <c r="G87" s="131" t="s">
        <v>226</v>
      </c>
      <c r="H87" s="255">
        <v>6400</v>
      </c>
      <c r="I87" s="131" t="s">
        <v>55</v>
      </c>
      <c r="J87" s="255">
        <v>6200</v>
      </c>
      <c r="K87" s="131" t="s">
        <v>227</v>
      </c>
      <c r="L87" s="256">
        <f t="shared" si="216"/>
        <v>3</v>
      </c>
      <c r="M87" s="257">
        <f t="shared" si="217"/>
        <v>6133.333333333333</v>
      </c>
      <c r="N87" s="257">
        <f t="shared" si="218"/>
        <v>305.50504633038935</v>
      </c>
      <c r="O87" s="258">
        <f t="shared" si="219"/>
        <v>4.9810605379954791E-2</v>
      </c>
      <c r="P87" s="257">
        <f t="shared" si="220"/>
        <v>6200</v>
      </c>
      <c r="Q87" s="257"/>
      <c r="R87" s="257">
        <f t="shared" si="221"/>
        <v>6150</v>
      </c>
      <c r="S87" s="259">
        <v>1</v>
      </c>
      <c r="T87" s="257">
        <f t="shared" si="222"/>
        <v>6150</v>
      </c>
      <c r="U87" s="377"/>
      <c r="V87" s="92"/>
      <c r="W87" s="114">
        <v>6000</v>
      </c>
      <c r="X87" s="39">
        <f t="shared" si="223"/>
        <v>6000</v>
      </c>
      <c r="Y87" s="39">
        <f t="shared" si="224"/>
        <v>6000</v>
      </c>
      <c r="Z87" s="40" t="str">
        <f t="shared" si="225"/>
        <v>ACEPTADA</v>
      </c>
      <c r="AA87" s="114">
        <v>6150</v>
      </c>
      <c r="AB87" s="39">
        <f t="shared" si="226"/>
        <v>6150</v>
      </c>
      <c r="AC87" s="39">
        <f t="shared" si="227"/>
        <v>6150</v>
      </c>
      <c r="AD87" s="40" t="str">
        <f t="shared" si="228"/>
        <v>ACEPTADA</v>
      </c>
      <c r="AE87" s="114">
        <v>6150</v>
      </c>
      <c r="AF87" s="39">
        <f t="shared" si="229"/>
        <v>6150</v>
      </c>
      <c r="AG87" s="39">
        <f t="shared" si="230"/>
        <v>6150</v>
      </c>
      <c r="AH87" s="40" t="str">
        <f t="shared" si="231"/>
        <v>ACEPTADA</v>
      </c>
      <c r="AI87" s="114">
        <v>6150</v>
      </c>
      <c r="AJ87" s="39">
        <f t="shared" si="232"/>
        <v>6150</v>
      </c>
      <c r="AK87" s="39">
        <f t="shared" si="233"/>
        <v>6150</v>
      </c>
      <c r="AL87" s="40" t="str">
        <f t="shared" si="234"/>
        <v>ACEPTADA</v>
      </c>
      <c r="AM87" s="114">
        <v>6150</v>
      </c>
      <c r="AN87" s="39">
        <f t="shared" si="235"/>
        <v>6150</v>
      </c>
      <c r="AO87" s="39">
        <f t="shared" si="236"/>
        <v>6150</v>
      </c>
      <c r="AP87" s="40" t="str">
        <f t="shared" si="237"/>
        <v>ACEPTADA</v>
      </c>
      <c r="AQ87" s="114">
        <v>5990</v>
      </c>
      <c r="AR87" s="39">
        <f t="shared" si="238"/>
        <v>5990</v>
      </c>
      <c r="AS87" s="39">
        <f t="shared" si="239"/>
        <v>5990</v>
      </c>
      <c r="AT87" s="40" t="str">
        <f t="shared" si="240"/>
        <v>ACEPTADA</v>
      </c>
      <c r="AU87" s="114">
        <v>6150</v>
      </c>
      <c r="AV87" s="39">
        <f t="shared" si="241"/>
        <v>6150</v>
      </c>
      <c r="AW87" s="39">
        <f t="shared" si="242"/>
        <v>6150</v>
      </c>
      <c r="AX87" s="40" t="str">
        <f t="shared" si="243"/>
        <v>ACEPTADA</v>
      </c>
      <c r="AY87" s="114">
        <v>6150</v>
      </c>
      <c r="AZ87" s="39">
        <f t="shared" si="244"/>
        <v>6150</v>
      </c>
      <c r="BA87" s="39">
        <f t="shared" si="245"/>
        <v>6150</v>
      </c>
      <c r="BB87" s="40" t="str">
        <f t="shared" si="246"/>
        <v>ACEPTADA</v>
      </c>
      <c r="BC87" s="114">
        <v>6150</v>
      </c>
      <c r="BD87" s="39">
        <f t="shared" si="247"/>
        <v>6150</v>
      </c>
      <c r="BE87" s="39">
        <f t="shared" si="248"/>
        <v>6150</v>
      </c>
      <c r="BF87" s="40" t="str">
        <f t="shared" si="249"/>
        <v>ACEPTADA</v>
      </c>
      <c r="BG87" s="114">
        <v>5931.6750000000002</v>
      </c>
      <c r="BH87" s="39">
        <f t="shared" si="250"/>
        <v>5932</v>
      </c>
      <c r="BI87" s="39">
        <f t="shared" si="251"/>
        <v>5932</v>
      </c>
      <c r="BJ87" s="40" t="str">
        <f t="shared" si="252"/>
        <v>ACEPTADA</v>
      </c>
      <c r="BK87" s="114">
        <v>6000</v>
      </c>
      <c r="BL87" s="39">
        <f t="shared" si="253"/>
        <v>6000</v>
      </c>
      <c r="BM87" s="39">
        <f t="shared" si="254"/>
        <v>6000</v>
      </c>
      <c r="BN87" s="40" t="str">
        <f t="shared" si="255"/>
        <v>ACEPTADA</v>
      </c>
      <c r="BO87" s="114">
        <v>5966</v>
      </c>
      <c r="BP87" s="39">
        <f t="shared" si="256"/>
        <v>5966</v>
      </c>
      <c r="BQ87" s="39">
        <f t="shared" si="257"/>
        <v>5966</v>
      </c>
      <c r="BR87" s="40" t="str">
        <f t="shared" si="258"/>
        <v>ACEPTADA</v>
      </c>
      <c r="BS87" s="114"/>
      <c r="BT87" s="39">
        <f t="shared" si="259"/>
        <v>0</v>
      </c>
      <c r="BU87" s="39">
        <f t="shared" si="260"/>
        <v>0</v>
      </c>
      <c r="BV87" s="40" t="str">
        <f t="shared" si="261"/>
        <v>RECHAZADO</v>
      </c>
    </row>
    <row r="88" spans="1:74" ht="45" customHeight="1">
      <c r="A88">
        <v>30</v>
      </c>
      <c r="B88" s="284" t="s">
        <v>287</v>
      </c>
      <c r="C88" s="307" t="s">
        <v>288</v>
      </c>
      <c r="F88" s="255">
        <v>158981</v>
      </c>
      <c r="G88" s="131" t="s">
        <v>55</v>
      </c>
      <c r="H88" s="255">
        <v>161528</v>
      </c>
      <c r="I88" s="131" t="s">
        <v>226</v>
      </c>
      <c r="J88" s="255">
        <v>158870</v>
      </c>
      <c r="K88" s="131" t="s">
        <v>227</v>
      </c>
      <c r="L88" s="256">
        <f t="shared" si="216"/>
        <v>3</v>
      </c>
      <c r="M88" s="257">
        <f t="shared" si="217"/>
        <v>159793</v>
      </c>
      <c r="N88" s="257">
        <f t="shared" si="218"/>
        <v>1503.5787308950603</v>
      </c>
      <c r="O88" s="258">
        <f t="shared" si="219"/>
        <v>9.4095406613247164E-3</v>
      </c>
      <c r="P88" s="257">
        <f t="shared" si="220"/>
        <v>158981</v>
      </c>
      <c r="Q88" s="257"/>
      <c r="R88" s="257">
        <f t="shared" si="221"/>
        <v>159800</v>
      </c>
      <c r="S88" s="259">
        <v>1</v>
      </c>
      <c r="T88" s="257">
        <f t="shared" si="222"/>
        <v>159800</v>
      </c>
      <c r="U88" s="377"/>
      <c r="V88" s="92"/>
      <c r="W88" s="114">
        <v>150000</v>
      </c>
      <c r="X88" s="39">
        <f t="shared" si="223"/>
        <v>150000</v>
      </c>
      <c r="Y88" s="39">
        <f t="shared" si="224"/>
        <v>150000</v>
      </c>
      <c r="Z88" s="40" t="str">
        <f t="shared" si="225"/>
        <v>ACEPTADA</v>
      </c>
      <c r="AA88" s="114">
        <v>159800</v>
      </c>
      <c r="AB88" s="39">
        <f t="shared" si="226"/>
        <v>159800</v>
      </c>
      <c r="AC88" s="39">
        <f t="shared" si="227"/>
        <v>159800</v>
      </c>
      <c r="AD88" s="40" t="str">
        <f t="shared" si="228"/>
        <v>ACEPTADA</v>
      </c>
      <c r="AE88" s="114">
        <v>159800</v>
      </c>
      <c r="AF88" s="39">
        <f t="shared" si="229"/>
        <v>159800</v>
      </c>
      <c r="AG88" s="39">
        <f t="shared" si="230"/>
        <v>159800</v>
      </c>
      <c r="AH88" s="40" t="str">
        <f t="shared" si="231"/>
        <v>ACEPTADA</v>
      </c>
      <c r="AI88" s="114">
        <v>159800</v>
      </c>
      <c r="AJ88" s="39">
        <f t="shared" si="232"/>
        <v>159800</v>
      </c>
      <c r="AK88" s="39">
        <f t="shared" si="233"/>
        <v>159800</v>
      </c>
      <c r="AL88" s="40" t="str">
        <f t="shared" si="234"/>
        <v>ACEPTADA</v>
      </c>
      <c r="AM88" s="114">
        <v>159800</v>
      </c>
      <c r="AN88" s="39">
        <f t="shared" si="235"/>
        <v>159800</v>
      </c>
      <c r="AO88" s="39">
        <f t="shared" si="236"/>
        <v>159800</v>
      </c>
      <c r="AP88" s="40" t="str">
        <f t="shared" si="237"/>
        <v>ACEPTADA</v>
      </c>
      <c r="AQ88" s="114">
        <v>155600</v>
      </c>
      <c r="AR88" s="39">
        <f t="shared" si="238"/>
        <v>155600</v>
      </c>
      <c r="AS88" s="39">
        <f t="shared" si="239"/>
        <v>155600</v>
      </c>
      <c r="AT88" s="40" t="str">
        <f t="shared" si="240"/>
        <v>ACEPTADA</v>
      </c>
      <c r="AU88" s="114">
        <v>159800</v>
      </c>
      <c r="AV88" s="39">
        <f t="shared" si="241"/>
        <v>159800</v>
      </c>
      <c r="AW88" s="39">
        <f t="shared" si="242"/>
        <v>159800</v>
      </c>
      <c r="AX88" s="40" t="str">
        <f t="shared" si="243"/>
        <v>ACEPTADA</v>
      </c>
      <c r="AY88" s="114">
        <v>159800</v>
      </c>
      <c r="AZ88" s="39">
        <f t="shared" si="244"/>
        <v>159800</v>
      </c>
      <c r="BA88" s="39">
        <f t="shared" si="245"/>
        <v>159800</v>
      </c>
      <c r="BB88" s="40" t="str">
        <f t="shared" si="246"/>
        <v>ACEPTADA</v>
      </c>
      <c r="BC88" s="114">
        <v>159800</v>
      </c>
      <c r="BD88" s="39">
        <f t="shared" si="247"/>
        <v>159800</v>
      </c>
      <c r="BE88" s="39">
        <f t="shared" si="248"/>
        <v>159800</v>
      </c>
      <c r="BF88" s="40" t="str">
        <f t="shared" si="249"/>
        <v>ACEPTADA</v>
      </c>
      <c r="BG88" s="114">
        <v>154127.1</v>
      </c>
      <c r="BH88" s="39">
        <f t="shared" si="250"/>
        <v>154127</v>
      </c>
      <c r="BI88" s="39">
        <f t="shared" si="251"/>
        <v>154127</v>
      </c>
      <c r="BJ88" s="40" t="str">
        <f t="shared" si="252"/>
        <v>ACEPTADA</v>
      </c>
      <c r="BK88" s="114">
        <v>155000</v>
      </c>
      <c r="BL88" s="39">
        <f t="shared" si="253"/>
        <v>155000</v>
      </c>
      <c r="BM88" s="39">
        <f t="shared" si="254"/>
        <v>155000</v>
      </c>
      <c r="BN88" s="40" t="str">
        <f t="shared" si="255"/>
        <v>ACEPTADA</v>
      </c>
      <c r="BO88" s="114">
        <v>155006</v>
      </c>
      <c r="BP88" s="39">
        <f t="shared" si="256"/>
        <v>155006</v>
      </c>
      <c r="BQ88" s="39">
        <f t="shared" si="257"/>
        <v>155006</v>
      </c>
      <c r="BR88" s="40" t="str">
        <f t="shared" si="258"/>
        <v>ACEPTADA</v>
      </c>
      <c r="BS88" s="114"/>
      <c r="BT88" s="39">
        <f t="shared" si="259"/>
        <v>0</v>
      </c>
      <c r="BU88" s="39">
        <f t="shared" si="260"/>
        <v>0</v>
      </c>
      <c r="BV88" s="40" t="str">
        <f t="shared" si="261"/>
        <v>RECHAZADO</v>
      </c>
    </row>
    <row r="89" spans="1:74" ht="45" customHeight="1">
      <c r="A89">
        <v>31</v>
      </c>
      <c r="B89" s="132" t="s">
        <v>289</v>
      </c>
      <c r="C89" s="313" t="s">
        <v>290</v>
      </c>
      <c r="F89" s="255">
        <v>11580</v>
      </c>
      <c r="G89" s="131" t="s">
        <v>226</v>
      </c>
      <c r="H89" s="255">
        <v>10820</v>
      </c>
      <c r="I89" s="131" t="s">
        <v>55</v>
      </c>
      <c r="J89" s="255">
        <v>11299</v>
      </c>
      <c r="K89" s="131" t="s">
        <v>227</v>
      </c>
      <c r="L89" s="256">
        <f t="shared" si="216"/>
        <v>3</v>
      </c>
      <c r="M89" s="257">
        <f t="shared" si="217"/>
        <v>11233</v>
      </c>
      <c r="N89" s="257">
        <f t="shared" si="218"/>
        <v>384.27464136994519</v>
      </c>
      <c r="O89" s="258">
        <f t="shared" si="219"/>
        <v>3.4209440164688437E-2</v>
      </c>
      <c r="P89" s="257">
        <f t="shared" si="220"/>
        <v>11299</v>
      </c>
      <c r="Q89" s="257"/>
      <c r="R89" s="257">
        <f t="shared" si="221"/>
        <v>11250</v>
      </c>
      <c r="S89" s="259">
        <v>1</v>
      </c>
      <c r="T89" s="257">
        <f t="shared" si="222"/>
        <v>11250</v>
      </c>
      <c r="U89" s="377"/>
      <c r="V89" s="92"/>
      <c r="W89" s="114">
        <v>11000</v>
      </c>
      <c r="X89" s="39">
        <f t="shared" si="223"/>
        <v>11000</v>
      </c>
      <c r="Y89" s="39">
        <f t="shared" si="224"/>
        <v>11000</v>
      </c>
      <c r="Z89" s="40" t="str">
        <f t="shared" si="225"/>
        <v>ACEPTADA</v>
      </c>
      <c r="AA89" s="114">
        <v>11250</v>
      </c>
      <c r="AB89" s="39">
        <f t="shared" si="226"/>
        <v>11250</v>
      </c>
      <c r="AC89" s="39">
        <f t="shared" si="227"/>
        <v>11250</v>
      </c>
      <c r="AD89" s="40" t="str">
        <f t="shared" si="228"/>
        <v>ACEPTADA</v>
      </c>
      <c r="AE89" s="114">
        <v>11250</v>
      </c>
      <c r="AF89" s="39">
        <f t="shared" si="229"/>
        <v>11250</v>
      </c>
      <c r="AG89" s="39">
        <f t="shared" si="230"/>
        <v>11250</v>
      </c>
      <c r="AH89" s="40" t="str">
        <f t="shared" si="231"/>
        <v>ACEPTADA</v>
      </c>
      <c r="AI89" s="114">
        <v>11250</v>
      </c>
      <c r="AJ89" s="39">
        <f t="shared" si="232"/>
        <v>11250</v>
      </c>
      <c r="AK89" s="39">
        <f t="shared" si="233"/>
        <v>11250</v>
      </c>
      <c r="AL89" s="40" t="str">
        <f t="shared" si="234"/>
        <v>ACEPTADA</v>
      </c>
      <c r="AM89" s="114">
        <v>11250</v>
      </c>
      <c r="AN89" s="39">
        <f t="shared" si="235"/>
        <v>11250</v>
      </c>
      <c r="AO89" s="39">
        <f t="shared" si="236"/>
        <v>11250</v>
      </c>
      <c r="AP89" s="40" t="str">
        <f t="shared" si="237"/>
        <v>ACEPTADA</v>
      </c>
      <c r="AQ89" s="114">
        <v>10900</v>
      </c>
      <c r="AR89" s="39">
        <f t="shared" si="238"/>
        <v>10900</v>
      </c>
      <c r="AS89" s="39">
        <f t="shared" si="239"/>
        <v>10900</v>
      </c>
      <c r="AT89" s="40" t="str">
        <f t="shared" si="240"/>
        <v>ACEPTADA</v>
      </c>
      <c r="AU89" s="114">
        <v>11250</v>
      </c>
      <c r="AV89" s="39">
        <f t="shared" si="241"/>
        <v>11250</v>
      </c>
      <c r="AW89" s="39">
        <f t="shared" si="242"/>
        <v>11250</v>
      </c>
      <c r="AX89" s="40" t="str">
        <f t="shared" si="243"/>
        <v>ACEPTADA</v>
      </c>
      <c r="AY89" s="114">
        <v>11250</v>
      </c>
      <c r="AZ89" s="39">
        <f t="shared" si="244"/>
        <v>11250</v>
      </c>
      <c r="BA89" s="39">
        <f t="shared" si="245"/>
        <v>11250</v>
      </c>
      <c r="BB89" s="40" t="str">
        <f t="shared" si="246"/>
        <v>ACEPTADA</v>
      </c>
      <c r="BC89" s="114">
        <v>11250</v>
      </c>
      <c r="BD89" s="39">
        <f t="shared" si="247"/>
        <v>11250</v>
      </c>
      <c r="BE89" s="39">
        <f t="shared" si="248"/>
        <v>11250</v>
      </c>
      <c r="BF89" s="40" t="str">
        <f t="shared" si="249"/>
        <v>ACEPTADA</v>
      </c>
      <c r="BG89" s="114">
        <v>10850.625</v>
      </c>
      <c r="BH89" s="39">
        <f t="shared" si="250"/>
        <v>10851</v>
      </c>
      <c r="BI89" s="39">
        <f t="shared" si="251"/>
        <v>10851</v>
      </c>
      <c r="BJ89" s="40" t="str">
        <f t="shared" si="252"/>
        <v>ACEPTADA</v>
      </c>
      <c r="BK89" s="114">
        <v>11000</v>
      </c>
      <c r="BL89" s="39">
        <f t="shared" si="253"/>
        <v>11000</v>
      </c>
      <c r="BM89" s="39">
        <f t="shared" si="254"/>
        <v>11000</v>
      </c>
      <c r="BN89" s="40" t="str">
        <f t="shared" si="255"/>
        <v>ACEPTADA</v>
      </c>
      <c r="BO89" s="114">
        <v>10913</v>
      </c>
      <c r="BP89" s="39">
        <f t="shared" si="256"/>
        <v>10913</v>
      </c>
      <c r="BQ89" s="39">
        <f t="shared" si="257"/>
        <v>10913</v>
      </c>
      <c r="BR89" s="40" t="str">
        <f t="shared" si="258"/>
        <v>ACEPTADA</v>
      </c>
      <c r="BS89" s="114"/>
      <c r="BT89" s="39">
        <f t="shared" si="259"/>
        <v>0</v>
      </c>
      <c r="BU89" s="39">
        <f t="shared" si="260"/>
        <v>0</v>
      </c>
      <c r="BV89" s="40" t="str">
        <f t="shared" si="261"/>
        <v>RECHAZADO</v>
      </c>
    </row>
    <row r="90" spans="1:74" ht="45" customHeight="1">
      <c r="A90">
        <v>32</v>
      </c>
      <c r="B90" s="284" t="s">
        <v>291</v>
      </c>
      <c r="C90" s="307" t="s">
        <v>292</v>
      </c>
      <c r="F90" s="255">
        <v>8600</v>
      </c>
      <c r="G90" s="131" t="s">
        <v>227</v>
      </c>
      <c r="H90" s="255">
        <v>9050</v>
      </c>
      <c r="I90" s="131" t="s">
        <v>55</v>
      </c>
      <c r="J90" s="255">
        <v>8600</v>
      </c>
      <c r="K90" s="131" t="s">
        <v>226</v>
      </c>
      <c r="L90" s="256">
        <f t="shared" si="216"/>
        <v>3</v>
      </c>
      <c r="M90" s="257">
        <f t="shared" si="217"/>
        <v>8750</v>
      </c>
      <c r="N90" s="257">
        <f t="shared" si="218"/>
        <v>259.8076211353316</v>
      </c>
      <c r="O90" s="258">
        <f t="shared" si="219"/>
        <v>2.9692299558323611E-2</v>
      </c>
      <c r="P90" s="257">
        <f t="shared" si="220"/>
        <v>8600</v>
      </c>
      <c r="Q90" s="257"/>
      <c r="R90" s="257">
        <f t="shared" si="221"/>
        <v>8750</v>
      </c>
      <c r="S90" s="259">
        <v>1</v>
      </c>
      <c r="T90" s="257">
        <f t="shared" si="222"/>
        <v>8750</v>
      </c>
      <c r="U90" s="377"/>
      <c r="V90" s="92"/>
      <c r="W90" s="114">
        <v>8500</v>
      </c>
      <c r="X90" s="39">
        <f t="shared" si="223"/>
        <v>8500</v>
      </c>
      <c r="Y90" s="39">
        <f t="shared" si="224"/>
        <v>8500</v>
      </c>
      <c r="Z90" s="40" t="str">
        <f t="shared" si="225"/>
        <v>ACEPTADA</v>
      </c>
      <c r="AA90" s="114">
        <v>8750</v>
      </c>
      <c r="AB90" s="39">
        <f t="shared" si="226"/>
        <v>8750</v>
      </c>
      <c r="AC90" s="39">
        <f t="shared" si="227"/>
        <v>8750</v>
      </c>
      <c r="AD90" s="40" t="str">
        <f t="shared" si="228"/>
        <v>ACEPTADA</v>
      </c>
      <c r="AE90" s="114">
        <v>8750</v>
      </c>
      <c r="AF90" s="39">
        <f t="shared" si="229"/>
        <v>8750</v>
      </c>
      <c r="AG90" s="39">
        <f t="shared" si="230"/>
        <v>8750</v>
      </c>
      <c r="AH90" s="40" t="str">
        <f t="shared" si="231"/>
        <v>ACEPTADA</v>
      </c>
      <c r="AI90" s="114">
        <v>8750</v>
      </c>
      <c r="AJ90" s="39">
        <f t="shared" si="232"/>
        <v>8750</v>
      </c>
      <c r="AK90" s="39">
        <f t="shared" si="233"/>
        <v>8750</v>
      </c>
      <c r="AL90" s="40" t="str">
        <f t="shared" si="234"/>
        <v>ACEPTADA</v>
      </c>
      <c r="AM90" s="114">
        <v>8750</v>
      </c>
      <c r="AN90" s="39">
        <f t="shared" si="235"/>
        <v>8750</v>
      </c>
      <c r="AO90" s="39">
        <f t="shared" si="236"/>
        <v>8750</v>
      </c>
      <c r="AP90" s="40" t="str">
        <f t="shared" si="237"/>
        <v>ACEPTADA</v>
      </c>
      <c r="AQ90" s="114">
        <v>8500</v>
      </c>
      <c r="AR90" s="39">
        <f t="shared" si="238"/>
        <v>8500</v>
      </c>
      <c r="AS90" s="39">
        <f t="shared" si="239"/>
        <v>8500</v>
      </c>
      <c r="AT90" s="40" t="str">
        <f t="shared" si="240"/>
        <v>ACEPTADA</v>
      </c>
      <c r="AU90" s="114">
        <v>8750</v>
      </c>
      <c r="AV90" s="39">
        <f t="shared" si="241"/>
        <v>8750</v>
      </c>
      <c r="AW90" s="39">
        <f t="shared" si="242"/>
        <v>8750</v>
      </c>
      <c r="AX90" s="40" t="str">
        <f t="shared" si="243"/>
        <v>ACEPTADA</v>
      </c>
      <c r="AY90" s="114">
        <v>8750</v>
      </c>
      <c r="AZ90" s="39">
        <f t="shared" si="244"/>
        <v>8750</v>
      </c>
      <c r="BA90" s="39">
        <f t="shared" si="245"/>
        <v>8750</v>
      </c>
      <c r="BB90" s="40" t="str">
        <f t="shared" si="246"/>
        <v>ACEPTADA</v>
      </c>
      <c r="BC90" s="114">
        <v>8750</v>
      </c>
      <c r="BD90" s="39">
        <f t="shared" si="247"/>
        <v>8750</v>
      </c>
      <c r="BE90" s="39">
        <f t="shared" si="248"/>
        <v>8750</v>
      </c>
      <c r="BF90" s="40" t="str">
        <f t="shared" si="249"/>
        <v>ACEPTADA</v>
      </c>
      <c r="BG90" s="114">
        <v>8439.375</v>
      </c>
      <c r="BH90" s="39">
        <f t="shared" si="250"/>
        <v>8439</v>
      </c>
      <c r="BI90" s="39">
        <f t="shared" si="251"/>
        <v>8439</v>
      </c>
      <c r="BJ90" s="40" t="str">
        <f t="shared" si="252"/>
        <v>ACEPTADA</v>
      </c>
      <c r="BK90" s="114">
        <v>8700</v>
      </c>
      <c r="BL90" s="39">
        <f t="shared" si="253"/>
        <v>8700</v>
      </c>
      <c r="BM90" s="39">
        <f t="shared" si="254"/>
        <v>8700</v>
      </c>
      <c r="BN90" s="40" t="str">
        <f t="shared" si="255"/>
        <v>ACEPTADA</v>
      </c>
      <c r="BO90" s="114">
        <v>8488</v>
      </c>
      <c r="BP90" s="39">
        <f t="shared" si="256"/>
        <v>8488</v>
      </c>
      <c r="BQ90" s="39">
        <f t="shared" si="257"/>
        <v>8488</v>
      </c>
      <c r="BR90" s="40" t="str">
        <f t="shared" si="258"/>
        <v>ACEPTADA</v>
      </c>
      <c r="BS90" s="114"/>
      <c r="BT90" s="39">
        <f t="shared" si="259"/>
        <v>0</v>
      </c>
      <c r="BU90" s="39">
        <f t="shared" si="260"/>
        <v>0</v>
      </c>
      <c r="BV90" s="40" t="str">
        <f t="shared" si="261"/>
        <v>RECHAZADO</v>
      </c>
    </row>
    <row r="91" spans="1:74" ht="45" customHeight="1">
      <c r="A91">
        <v>33</v>
      </c>
      <c r="B91" s="284" t="s">
        <v>293</v>
      </c>
      <c r="C91" s="314" t="s">
        <v>294</v>
      </c>
      <c r="F91" s="255">
        <v>200000</v>
      </c>
      <c r="G91" s="131" t="s">
        <v>295</v>
      </c>
      <c r="H91" s="255">
        <f>220000*1.19</f>
        <v>261800</v>
      </c>
      <c r="I91" s="131" t="s">
        <v>277</v>
      </c>
      <c r="J91" s="255">
        <v>200000</v>
      </c>
      <c r="K91" s="131" t="s">
        <v>296</v>
      </c>
      <c r="L91" s="256">
        <f t="shared" si="216"/>
        <v>3</v>
      </c>
      <c r="M91" s="257">
        <f t="shared" si="217"/>
        <v>220600</v>
      </c>
      <c r="N91" s="257">
        <f t="shared" si="218"/>
        <v>35680.246635918869</v>
      </c>
      <c r="O91" s="258">
        <f t="shared" si="219"/>
        <v>0.16174182518548899</v>
      </c>
      <c r="P91" s="257">
        <f t="shared" si="220"/>
        <v>200000</v>
      </c>
      <c r="Q91" s="257"/>
      <c r="R91" s="257">
        <f t="shared" ref="R91:R108" si="262">+_xlfn.CEILING.MATH(M91,50,FALSE)</f>
        <v>220600</v>
      </c>
      <c r="S91" s="259">
        <v>1</v>
      </c>
      <c r="T91" s="257">
        <f t="shared" si="222"/>
        <v>220600</v>
      </c>
      <c r="U91" s="377"/>
      <c r="V91" s="92"/>
      <c r="W91" s="114">
        <v>220000</v>
      </c>
      <c r="X91" s="39">
        <f t="shared" si="223"/>
        <v>220000</v>
      </c>
      <c r="Y91" s="39">
        <f t="shared" si="224"/>
        <v>220000</v>
      </c>
      <c r="Z91" s="40" t="str">
        <f t="shared" si="225"/>
        <v>ACEPTADA</v>
      </c>
      <c r="AA91" s="114">
        <v>220600</v>
      </c>
      <c r="AB91" s="39">
        <f t="shared" si="226"/>
        <v>220600</v>
      </c>
      <c r="AC91" s="39">
        <f t="shared" si="227"/>
        <v>220600</v>
      </c>
      <c r="AD91" s="40" t="str">
        <f t="shared" si="228"/>
        <v>ACEPTADA</v>
      </c>
      <c r="AE91" s="114">
        <v>220600</v>
      </c>
      <c r="AF91" s="39">
        <f t="shared" si="229"/>
        <v>220600</v>
      </c>
      <c r="AG91" s="39">
        <f t="shared" si="230"/>
        <v>220600</v>
      </c>
      <c r="AH91" s="40" t="str">
        <f t="shared" si="231"/>
        <v>ACEPTADA</v>
      </c>
      <c r="AI91" s="114">
        <v>220600</v>
      </c>
      <c r="AJ91" s="39">
        <f t="shared" si="232"/>
        <v>220600</v>
      </c>
      <c r="AK91" s="39">
        <f t="shared" si="233"/>
        <v>220600</v>
      </c>
      <c r="AL91" s="40" t="str">
        <f t="shared" si="234"/>
        <v>ACEPTADA</v>
      </c>
      <c r="AM91" s="114">
        <v>220600</v>
      </c>
      <c r="AN91" s="39">
        <f t="shared" si="235"/>
        <v>220600</v>
      </c>
      <c r="AO91" s="39">
        <f t="shared" si="236"/>
        <v>220600</v>
      </c>
      <c r="AP91" s="40" t="str">
        <f t="shared" si="237"/>
        <v>ACEPTADA</v>
      </c>
      <c r="AQ91" s="114">
        <v>214000</v>
      </c>
      <c r="AR91" s="39">
        <f t="shared" si="238"/>
        <v>214000</v>
      </c>
      <c r="AS91" s="39">
        <f t="shared" si="239"/>
        <v>214000</v>
      </c>
      <c r="AT91" s="40" t="str">
        <f t="shared" si="240"/>
        <v>ACEPTADA</v>
      </c>
      <c r="AU91" s="114">
        <v>220600</v>
      </c>
      <c r="AV91" s="39">
        <f t="shared" si="241"/>
        <v>220600</v>
      </c>
      <c r="AW91" s="39">
        <f t="shared" si="242"/>
        <v>220600</v>
      </c>
      <c r="AX91" s="40" t="str">
        <f t="shared" si="243"/>
        <v>ACEPTADA</v>
      </c>
      <c r="AY91" s="114">
        <v>220600</v>
      </c>
      <c r="AZ91" s="39">
        <f t="shared" si="244"/>
        <v>220600</v>
      </c>
      <c r="BA91" s="39">
        <f t="shared" si="245"/>
        <v>220600</v>
      </c>
      <c r="BB91" s="40" t="str">
        <f t="shared" si="246"/>
        <v>ACEPTADA</v>
      </c>
      <c r="BC91" s="114">
        <v>220600</v>
      </c>
      <c r="BD91" s="39">
        <f t="shared" si="247"/>
        <v>220600</v>
      </c>
      <c r="BE91" s="39">
        <f t="shared" si="248"/>
        <v>220600</v>
      </c>
      <c r="BF91" s="40" t="str">
        <f t="shared" si="249"/>
        <v>ACEPTADA</v>
      </c>
      <c r="BG91" s="114">
        <v>212768.7</v>
      </c>
      <c r="BH91" s="39">
        <f t="shared" si="250"/>
        <v>212769</v>
      </c>
      <c r="BI91" s="39">
        <f t="shared" si="251"/>
        <v>212769</v>
      </c>
      <c r="BJ91" s="40" t="str">
        <f t="shared" si="252"/>
        <v>ACEPTADA</v>
      </c>
      <c r="BK91" s="114">
        <v>220000</v>
      </c>
      <c r="BL91" s="39">
        <f t="shared" si="253"/>
        <v>220000</v>
      </c>
      <c r="BM91" s="39">
        <f t="shared" si="254"/>
        <v>220000</v>
      </c>
      <c r="BN91" s="40" t="str">
        <f t="shared" si="255"/>
        <v>ACEPTADA</v>
      </c>
      <c r="BO91" s="114">
        <v>213982</v>
      </c>
      <c r="BP91" s="39">
        <f t="shared" si="256"/>
        <v>213982</v>
      </c>
      <c r="BQ91" s="39">
        <f t="shared" si="257"/>
        <v>213982</v>
      </c>
      <c r="BR91" s="40" t="str">
        <f t="shared" si="258"/>
        <v>ACEPTADA</v>
      </c>
      <c r="BS91" s="114"/>
      <c r="BT91" s="39">
        <f t="shared" si="259"/>
        <v>0</v>
      </c>
      <c r="BU91" s="39">
        <f t="shared" si="260"/>
        <v>0</v>
      </c>
      <c r="BV91" s="40" t="str">
        <f t="shared" si="261"/>
        <v>RECHAZADO</v>
      </c>
    </row>
    <row r="92" spans="1:74" ht="45" customHeight="1">
      <c r="A92">
        <v>34</v>
      </c>
      <c r="B92" s="307" t="s">
        <v>297</v>
      </c>
      <c r="C92" s="307" t="s">
        <v>298</v>
      </c>
      <c r="F92" s="255">
        <f>32000*1.19</f>
        <v>38080</v>
      </c>
      <c r="G92" s="131" t="s">
        <v>39</v>
      </c>
      <c r="H92" s="255">
        <v>38080</v>
      </c>
      <c r="I92" s="131" t="s">
        <v>299</v>
      </c>
      <c r="J92" s="255"/>
      <c r="K92" s="131"/>
      <c r="L92" s="256">
        <f t="shared" si="216"/>
        <v>2</v>
      </c>
      <c r="M92" s="257">
        <f t="shared" si="217"/>
        <v>38080</v>
      </c>
      <c r="N92" s="257">
        <f t="shared" si="218"/>
        <v>0</v>
      </c>
      <c r="O92" s="258">
        <f t="shared" si="219"/>
        <v>0</v>
      </c>
      <c r="P92" s="257">
        <f t="shared" si="220"/>
        <v>38080</v>
      </c>
      <c r="Q92" s="257"/>
      <c r="R92" s="257">
        <f t="shared" si="262"/>
        <v>38100</v>
      </c>
      <c r="S92" s="259">
        <v>1</v>
      </c>
      <c r="T92" s="257">
        <f t="shared" si="222"/>
        <v>38100</v>
      </c>
      <c r="U92" s="377"/>
      <c r="V92" s="92"/>
      <c r="W92" s="114">
        <v>38000</v>
      </c>
      <c r="X92" s="39">
        <f t="shared" si="223"/>
        <v>38000</v>
      </c>
      <c r="Y92" s="39">
        <f t="shared" si="224"/>
        <v>38000</v>
      </c>
      <c r="Z92" s="40" t="str">
        <f t="shared" si="225"/>
        <v>ACEPTADA</v>
      </c>
      <c r="AA92" s="114">
        <v>38100</v>
      </c>
      <c r="AB92" s="39">
        <f t="shared" si="226"/>
        <v>38100</v>
      </c>
      <c r="AC92" s="39">
        <f t="shared" si="227"/>
        <v>38100</v>
      </c>
      <c r="AD92" s="40" t="str">
        <f t="shared" si="228"/>
        <v>ACEPTADA</v>
      </c>
      <c r="AE92" s="114">
        <v>38100</v>
      </c>
      <c r="AF92" s="39">
        <f t="shared" si="229"/>
        <v>38100</v>
      </c>
      <c r="AG92" s="39">
        <f t="shared" si="230"/>
        <v>38100</v>
      </c>
      <c r="AH92" s="40" t="str">
        <f t="shared" si="231"/>
        <v>ACEPTADA</v>
      </c>
      <c r="AI92" s="114">
        <v>38100</v>
      </c>
      <c r="AJ92" s="39">
        <f t="shared" si="232"/>
        <v>38100</v>
      </c>
      <c r="AK92" s="39">
        <f t="shared" si="233"/>
        <v>38100</v>
      </c>
      <c r="AL92" s="40" t="str">
        <f t="shared" si="234"/>
        <v>ACEPTADA</v>
      </c>
      <c r="AM92" s="114">
        <v>38100</v>
      </c>
      <c r="AN92" s="39">
        <f t="shared" si="235"/>
        <v>38100</v>
      </c>
      <c r="AO92" s="39">
        <f t="shared" si="236"/>
        <v>38100</v>
      </c>
      <c r="AP92" s="40" t="str">
        <f t="shared" si="237"/>
        <v>ACEPTADA</v>
      </c>
      <c r="AQ92" s="114">
        <v>37000</v>
      </c>
      <c r="AR92" s="39">
        <f t="shared" si="238"/>
        <v>37000</v>
      </c>
      <c r="AS92" s="39">
        <f t="shared" si="239"/>
        <v>37000</v>
      </c>
      <c r="AT92" s="40" t="str">
        <f t="shared" si="240"/>
        <v>ACEPTADA</v>
      </c>
      <c r="AU92" s="114">
        <v>38100</v>
      </c>
      <c r="AV92" s="39">
        <f t="shared" si="241"/>
        <v>38100</v>
      </c>
      <c r="AW92" s="39">
        <f t="shared" si="242"/>
        <v>38100</v>
      </c>
      <c r="AX92" s="40" t="str">
        <f t="shared" si="243"/>
        <v>ACEPTADA</v>
      </c>
      <c r="AY92" s="114">
        <v>38100</v>
      </c>
      <c r="AZ92" s="39">
        <f t="shared" si="244"/>
        <v>38100</v>
      </c>
      <c r="BA92" s="39">
        <f t="shared" si="245"/>
        <v>38100</v>
      </c>
      <c r="BB92" s="40" t="str">
        <f t="shared" si="246"/>
        <v>ACEPTADA</v>
      </c>
      <c r="BC92" s="114">
        <v>38100</v>
      </c>
      <c r="BD92" s="39">
        <f t="shared" si="247"/>
        <v>38100</v>
      </c>
      <c r="BE92" s="39">
        <f t="shared" si="248"/>
        <v>38100</v>
      </c>
      <c r="BF92" s="40" t="str">
        <f t="shared" si="249"/>
        <v>ACEPTADA</v>
      </c>
      <c r="BG92" s="114">
        <v>36747.449999999997</v>
      </c>
      <c r="BH92" s="39">
        <f t="shared" si="250"/>
        <v>36747</v>
      </c>
      <c r="BI92" s="39">
        <f t="shared" si="251"/>
        <v>36747</v>
      </c>
      <c r="BJ92" s="40" t="str">
        <f t="shared" si="252"/>
        <v>ACEPTADA</v>
      </c>
      <c r="BK92" s="114">
        <v>38000</v>
      </c>
      <c r="BL92" s="39">
        <f t="shared" si="253"/>
        <v>38000</v>
      </c>
      <c r="BM92" s="39">
        <f t="shared" si="254"/>
        <v>38000</v>
      </c>
      <c r="BN92" s="40" t="str">
        <f t="shared" si="255"/>
        <v>ACEPTADA</v>
      </c>
      <c r="BO92" s="114">
        <v>36957</v>
      </c>
      <c r="BP92" s="39">
        <f t="shared" si="256"/>
        <v>36957</v>
      </c>
      <c r="BQ92" s="39">
        <f t="shared" si="257"/>
        <v>36957</v>
      </c>
      <c r="BR92" s="40" t="str">
        <f t="shared" si="258"/>
        <v>ACEPTADA</v>
      </c>
      <c r="BS92" s="114"/>
      <c r="BT92" s="39">
        <f t="shared" si="259"/>
        <v>0</v>
      </c>
      <c r="BU92" s="39">
        <f t="shared" si="260"/>
        <v>0</v>
      </c>
      <c r="BV92" s="40" t="str">
        <f t="shared" si="261"/>
        <v>RECHAZADO</v>
      </c>
    </row>
    <row r="93" spans="1:74" ht="45" customHeight="1">
      <c r="A93">
        <v>35</v>
      </c>
      <c r="B93" s="284" t="s">
        <v>300</v>
      </c>
      <c r="C93" s="285" t="s">
        <v>301</v>
      </c>
      <c r="F93" s="255">
        <v>575000</v>
      </c>
      <c r="G93" s="131" t="s">
        <v>302</v>
      </c>
      <c r="H93" s="255">
        <v>560430</v>
      </c>
      <c r="I93" s="131" t="s">
        <v>303</v>
      </c>
      <c r="J93" s="255">
        <v>540000</v>
      </c>
      <c r="K93" s="131" t="s">
        <v>304</v>
      </c>
      <c r="L93" s="256">
        <f t="shared" si="216"/>
        <v>3</v>
      </c>
      <c r="M93" s="257">
        <f t="shared" si="217"/>
        <v>558476.66666666663</v>
      </c>
      <c r="N93" s="257">
        <f t="shared" si="218"/>
        <v>17581.570843736728</v>
      </c>
      <c r="O93" s="258">
        <f t="shared" si="219"/>
        <v>3.1481298849376095E-2</v>
      </c>
      <c r="P93" s="257">
        <f t="shared" si="220"/>
        <v>560430</v>
      </c>
      <c r="Q93" s="257"/>
      <c r="R93" s="257">
        <f t="shared" si="262"/>
        <v>558500</v>
      </c>
      <c r="S93" s="259">
        <v>1</v>
      </c>
      <c r="T93" s="257">
        <f t="shared" si="222"/>
        <v>558500</v>
      </c>
      <c r="U93" s="377"/>
      <c r="V93" s="92"/>
      <c r="W93" s="114">
        <v>550000</v>
      </c>
      <c r="X93" s="39">
        <f t="shared" si="223"/>
        <v>550000</v>
      </c>
      <c r="Y93" s="39">
        <f t="shared" si="224"/>
        <v>550000</v>
      </c>
      <c r="Z93" s="40" t="str">
        <f t="shared" si="225"/>
        <v>ACEPTADA</v>
      </c>
      <c r="AA93" s="114">
        <v>558500</v>
      </c>
      <c r="AB93" s="39">
        <f t="shared" si="226"/>
        <v>558500</v>
      </c>
      <c r="AC93" s="39">
        <f t="shared" si="227"/>
        <v>558500</v>
      </c>
      <c r="AD93" s="40" t="str">
        <f t="shared" si="228"/>
        <v>ACEPTADA</v>
      </c>
      <c r="AE93" s="114">
        <v>558500</v>
      </c>
      <c r="AF93" s="39">
        <f t="shared" si="229"/>
        <v>558500</v>
      </c>
      <c r="AG93" s="39">
        <f t="shared" si="230"/>
        <v>558500</v>
      </c>
      <c r="AH93" s="40" t="str">
        <f t="shared" si="231"/>
        <v>ACEPTADA</v>
      </c>
      <c r="AI93" s="114">
        <v>558500</v>
      </c>
      <c r="AJ93" s="39">
        <f t="shared" si="232"/>
        <v>558500</v>
      </c>
      <c r="AK93" s="39">
        <f t="shared" si="233"/>
        <v>558500</v>
      </c>
      <c r="AL93" s="40" t="str">
        <f t="shared" si="234"/>
        <v>ACEPTADA</v>
      </c>
      <c r="AM93" s="114">
        <v>558500</v>
      </c>
      <c r="AN93" s="39">
        <f t="shared" si="235"/>
        <v>558500</v>
      </c>
      <c r="AO93" s="39">
        <f t="shared" si="236"/>
        <v>558500</v>
      </c>
      <c r="AP93" s="40" t="str">
        <f t="shared" si="237"/>
        <v>ACEPTADA</v>
      </c>
      <c r="AQ93" s="114">
        <v>543000</v>
      </c>
      <c r="AR93" s="39">
        <f t="shared" si="238"/>
        <v>543000</v>
      </c>
      <c r="AS93" s="39">
        <f t="shared" si="239"/>
        <v>543000</v>
      </c>
      <c r="AT93" s="40" t="str">
        <f t="shared" si="240"/>
        <v>ACEPTADA</v>
      </c>
      <c r="AU93" s="114">
        <v>558500</v>
      </c>
      <c r="AV93" s="39">
        <f t="shared" si="241"/>
        <v>558500</v>
      </c>
      <c r="AW93" s="39">
        <f t="shared" si="242"/>
        <v>558500</v>
      </c>
      <c r="AX93" s="40" t="str">
        <f t="shared" si="243"/>
        <v>ACEPTADA</v>
      </c>
      <c r="AY93" s="114">
        <v>558500</v>
      </c>
      <c r="AZ93" s="39">
        <f t="shared" si="244"/>
        <v>558500</v>
      </c>
      <c r="BA93" s="39">
        <f t="shared" si="245"/>
        <v>558500</v>
      </c>
      <c r="BB93" s="40" t="str">
        <f t="shared" si="246"/>
        <v>ACEPTADA</v>
      </c>
      <c r="BC93" s="114">
        <v>558500</v>
      </c>
      <c r="BD93" s="39">
        <f t="shared" si="247"/>
        <v>558500</v>
      </c>
      <c r="BE93" s="39">
        <f t="shared" si="248"/>
        <v>558500</v>
      </c>
      <c r="BF93" s="40" t="str">
        <f t="shared" si="249"/>
        <v>ACEPTADA</v>
      </c>
      <c r="BG93" s="114">
        <v>538673.25</v>
      </c>
      <c r="BH93" s="39">
        <f t="shared" si="250"/>
        <v>538673</v>
      </c>
      <c r="BI93" s="39">
        <f t="shared" si="251"/>
        <v>538673</v>
      </c>
      <c r="BJ93" s="40" t="str">
        <f t="shared" si="252"/>
        <v>ACEPTADA</v>
      </c>
      <c r="BK93" s="114">
        <v>550000</v>
      </c>
      <c r="BL93" s="39">
        <f t="shared" si="253"/>
        <v>550000</v>
      </c>
      <c r="BM93" s="39">
        <f t="shared" si="254"/>
        <v>550000</v>
      </c>
      <c r="BN93" s="40" t="str">
        <f t="shared" si="255"/>
        <v>ACEPTADA</v>
      </c>
      <c r="BO93" s="114">
        <v>541745</v>
      </c>
      <c r="BP93" s="39">
        <f t="shared" si="256"/>
        <v>541745</v>
      </c>
      <c r="BQ93" s="39">
        <f t="shared" si="257"/>
        <v>541745</v>
      </c>
      <c r="BR93" s="40" t="str">
        <f t="shared" si="258"/>
        <v>ACEPTADA</v>
      </c>
      <c r="BS93" s="114"/>
      <c r="BT93" s="39">
        <f t="shared" si="259"/>
        <v>0</v>
      </c>
      <c r="BU93" s="39">
        <f t="shared" si="260"/>
        <v>0</v>
      </c>
      <c r="BV93" s="40" t="str">
        <f t="shared" si="261"/>
        <v>RECHAZADO</v>
      </c>
    </row>
    <row r="94" spans="1:74" ht="45" customHeight="1">
      <c r="A94">
        <v>36</v>
      </c>
      <c r="B94" s="307" t="s">
        <v>305</v>
      </c>
      <c r="C94" s="307" t="s">
        <v>306</v>
      </c>
      <c r="F94" s="118">
        <v>16450</v>
      </c>
      <c r="G94" s="119" t="s">
        <v>43</v>
      </c>
      <c r="H94" s="118">
        <v>18600</v>
      </c>
      <c r="I94" s="119" t="s">
        <v>226</v>
      </c>
      <c r="J94" s="120">
        <v>17000</v>
      </c>
      <c r="K94" s="119" t="s">
        <v>153</v>
      </c>
      <c r="L94" s="256">
        <f t="shared" si="216"/>
        <v>3</v>
      </c>
      <c r="M94" s="257">
        <f t="shared" si="217"/>
        <v>17350</v>
      </c>
      <c r="N94" s="257">
        <f t="shared" si="218"/>
        <v>1116.9153951844339</v>
      </c>
      <c r="O94" s="258">
        <f t="shared" si="219"/>
        <v>6.437552709996737E-2</v>
      </c>
      <c r="P94" s="257">
        <f t="shared" si="220"/>
        <v>17000</v>
      </c>
      <c r="Q94" s="257"/>
      <c r="R94" s="257">
        <f t="shared" si="262"/>
        <v>17350</v>
      </c>
      <c r="S94" s="259">
        <v>1</v>
      </c>
      <c r="T94" s="257">
        <f t="shared" si="222"/>
        <v>17350</v>
      </c>
      <c r="U94" s="377"/>
      <c r="V94" s="92"/>
      <c r="W94" s="114">
        <v>17000</v>
      </c>
      <c r="X94" s="39">
        <f t="shared" si="223"/>
        <v>17000</v>
      </c>
      <c r="Y94" s="39">
        <f t="shared" si="224"/>
        <v>17000</v>
      </c>
      <c r="Z94" s="40" t="str">
        <f t="shared" si="225"/>
        <v>ACEPTADA</v>
      </c>
      <c r="AA94" s="114">
        <v>17350</v>
      </c>
      <c r="AB94" s="39">
        <f t="shared" si="226"/>
        <v>17350</v>
      </c>
      <c r="AC94" s="39">
        <f t="shared" si="227"/>
        <v>17350</v>
      </c>
      <c r="AD94" s="40" t="str">
        <f t="shared" si="228"/>
        <v>ACEPTADA</v>
      </c>
      <c r="AE94" s="114">
        <v>17350</v>
      </c>
      <c r="AF94" s="39">
        <f t="shared" si="229"/>
        <v>17350</v>
      </c>
      <c r="AG94" s="39">
        <f t="shared" si="230"/>
        <v>17350</v>
      </c>
      <c r="AH94" s="40" t="str">
        <f t="shared" si="231"/>
        <v>ACEPTADA</v>
      </c>
      <c r="AI94" s="114">
        <v>17350</v>
      </c>
      <c r="AJ94" s="39">
        <f t="shared" si="232"/>
        <v>17350</v>
      </c>
      <c r="AK94" s="39">
        <f t="shared" si="233"/>
        <v>17350</v>
      </c>
      <c r="AL94" s="40" t="str">
        <f t="shared" si="234"/>
        <v>ACEPTADA</v>
      </c>
      <c r="AM94" s="114">
        <v>17350</v>
      </c>
      <c r="AN94" s="39">
        <f t="shared" si="235"/>
        <v>17350</v>
      </c>
      <c r="AO94" s="39">
        <f t="shared" si="236"/>
        <v>17350</v>
      </c>
      <c r="AP94" s="40" t="str">
        <f t="shared" si="237"/>
        <v>ACEPTADA</v>
      </c>
      <c r="AQ94" s="114">
        <v>16850</v>
      </c>
      <c r="AR94" s="39">
        <f t="shared" si="238"/>
        <v>16850</v>
      </c>
      <c r="AS94" s="39">
        <f t="shared" si="239"/>
        <v>16850</v>
      </c>
      <c r="AT94" s="40" t="str">
        <f t="shared" si="240"/>
        <v>ACEPTADA</v>
      </c>
      <c r="AU94" s="114">
        <v>17350</v>
      </c>
      <c r="AV94" s="39">
        <f t="shared" si="241"/>
        <v>17350</v>
      </c>
      <c r="AW94" s="39">
        <f t="shared" si="242"/>
        <v>17350</v>
      </c>
      <c r="AX94" s="40" t="str">
        <f t="shared" si="243"/>
        <v>ACEPTADA</v>
      </c>
      <c r="AY94" s="114">
        <v>17350</v>
      </c>
      <c r="AZ94" s="39">
        <f t="shared" si="244"/>
        <v>17350</v>
      </c>
      <c r="BA94" s="39">
        <f t="shared" si="245"/>
        <v>17350</v>
      </c>
      <c r="BB94" s="40" t="str">
        <f t="shared" si="246"/>
        <v>ACEPTADA</v>
      </c>
      <c r="BC94" s="114">
        <v>17350</v>
      </c>
      <c r="BD94" s="39">
        <f t="shared" si="247"/>
        <v>17350</v>
      </c>
      <c r="BE94" s="39">
        <f t="shared" si="248"/>
        <v>17350</v>
      </c>
      <c r="BF94" s="40" t="str">
        <f t="shared" si="249"/>
        <v>ACEPTADA</v>
      </c>
      <c r="BG94" s="114">
        <v>16734.075000000001</v>
      </c>
      <c r="BH94" s="39">
        <f t="shared" si="250"/>
        <v>16734</v>
      </c>
      <c r="BI94" s="39">
        <f t="shared" si="251"/>
        <v>16734</v>
      </c>
      <c r="BJ94" s="40" t="str">
        <f t="shared" si="252"/>
        <v>ACEPTADA</v>
      </c>
      <c r="BK94" s="114">
        <v>17200</v>
      </c>
      <c r="BL94" s="39">
        <f t="shared" si="253"/>
        <v>17200</v>
      </c>
      <c r="BM94" s="39">
        <f t="shared" si="254"/>
        <v>17200</v>
      </c>
      <c r="BN94" s="40" t="str">
        <f t="shared" si="255"/>
        <v>ACEPTADA</v>
      </c>
      <c r="BO94" s="114">
        <v>16830</v>
      </c>
      <c r="BP94" s="39">
        <f t="shared" si="256"/>
        <v>16830</v>
      </c>
      <c r="BQ94" s="39">
        <f t="shared" si="257"/>
        <v>16830</v>
      </c>
      <c r="BR94" s="40" t="str">
        <f t="shared" si="258"/>
        <v>ACEPTADA</v>
      </c>
      <c r="BS94" s="114"/>
      <c r="BT94" s="39">
        <f t="shared" si="259"/>
        <v>0</v>
      </c>
      <c r="BU94" s="39">
        <f t="shared" si="260"/>
        <v>0</v>
      </c>
      <c r="BV94" s="40" t="str">
        <f t="shared" si="261"/>
        <v>RECHAZADO</v>
      </c>
    </row>
    <row r="95" spans="1:74" ht="45" customHeight="1">
      <c r="A95">
        <v>37</v>
      </c>
      <c r="B95" s="307" t="s">
        <v>307</v>
      </c>
      <c r="C95" s="307" t="s">
        <v>308</v>
      </c>
      <c r="F95" s="255">
        <v>19800</v>
      </c>
      <c r="G95" s="131" t="s">
        <v>309</v>
      </c>
      <c r="H95" s="255">
        <v>17400</v>
      </c>
      <c r="I95" s="131" t="s">
        <v>55</v>
      </c>
      <c r="J95" s="255">
        <v>19800</v>
      </c>
      <c r="K95" s="131" t="s">
        <v>226</v>
      </c>
      <c r="L95" s="256">
        <f t="shared" si="216"/>
        <v>3</v>
      </c>
      <c r="M95" s="257">
        <f t="shared" si="217"/>
        <v>19000</v>
      </c>
      <c r="N95" s="257">
        <f t="shared" si="218"/>
        <v>1385.6406460551018</v>
      </c>
      <c r="O95" s="258">
        <f t="shared" si="219"/>
        <v>7.292845505553168E-2</v>
      </c>
      <c r="P95" s="257">
        <f t="shared" si="220"/>
        <v>19800</v>
      </c>
      <c r="Q95" s="257"/>
      <c r="R95" s="257">
        <f t="shared" si="262"/>
        <v>19000</v>
      </c>
      <c r="S95" s="259">
        <v>1</v>
      </c>
      <c r="T95" s="257">
        <f t="shared" si="222"/>
        <v>19000</v>
      </c>
      <c r="U95" s="377"/>
      <c r="V95" s="92"/>
      <c r="W95" s="114">
        <v>18800</v>
      </c>
      <c r="X95" s="39">
        <f t="shared" si="223"/>
        <v>18800</v>
      </c>
      <c r="Y95" s="39">
        <f t="shared" si="224"/>
        <v>18800</v>
      </c>
      <c r="Z95" s="40" t="str">
        <f t="shared" si="225"/>
        <v>ACEPTADA</v>
      </c>
      <c r="AA95" s="114">
        <v>19000</v>
      </c>
      <c r="AB95" s="39">
        <f t="shared" si="226"/>
        <v>19000</v>
      </c>
      <c r="AC95" s="39">
        <f t="shared" si="227"/>
        <v>19000</v>
      </c>
      <c r="AD95" s="40" t="str">
        <f t="shared" si="228"/>
        <v>ACEPTADA</v>
      </c>
      <c r="AE95" s="114">
        <v>19000</v>
      </c>
      <c r="AF95" s="39">
        <f t="shared" si="229"/>
        <v>19000</v>
      </c>
      <c r="AG95" s="39">
        <f t="shared" si="230"/>
        <v>19000</v>
      </c>
      <c r="AH95" s="40" t="str">
        <f t="shared" si="231"/>
        <v>ACEPTADA</v>
      </c>
      <c r="AI95" s="114">
        <v>19000</v>
      </c>
      <c r="AJ95" s="39">
        <f t="shared" si="232"/>
        <v>19000</v>
      </c>
      <c r="AK95" s="39">
        <f t="shared" si="233"/>
        <v>19000</v>
      </c>
      <c r="AL95" s="40" t="str">
        <f t="shared" si="234"/>
        <v>ACEPTADA</v>
      </c>
      <c r="AM95" s="114">
        <v>19000</v>
      </c>
      <c r="AN95" s="39">
        <f t="shared" si="235"/>
        <v>19000</v>
      </c>
      <c r="AO95" s="39">
        <f t="shared" si="236"/>
        <v>19000</v>
      </c>
      <c r="AP95" s="40" t="str">
        <f t="shared" si="237"/>
        <v>ACEPTADA</v>
      </c>
      <c r="AQ95" s="114">
        <v>18500</v>
      </c>
      <c r="AR95" s="39">
        <f t="shared" si="238"/>
        <v>18500</v>
      </c>
      <c r="AS95" s="39">
        <f t="shared" si="239"/>
        <v>18500</v>
      </c>
      <c r="AT95" s="40" t="str">
        <f t="shared" si="240"/>
        <v>ACEPTADA</v>
      </c>
      <c r="AU95" s="114">
        <v>19000</v>
      </c>
      <c r="AV95" s="39">
        <f t="shared" si="241"/>
        <v>19000</v>
      </c>
      <c r="AW95" s="39">
        <f t="shared" si="242"/>
        <v>19000</v>
      </c>
      <c r="AX95" s="40" t="str">
        <f t="shared" si="243"/>
        <v>ACEPTADA</v>
      </c>
      <c r="AY95" s="114">
        <v>19000</v>
      </c>
      <c r="AZ95" s="39">
        <f t="shared" si="244"/>
        <v>19000</v>
      </c>
      <c r="BA95" s="39">
        <f t="shared" si="245"/>
        <v>19000</v>
      </c>
      <c r="BB95" s="40" t="str">
        <f t="shared" si="246"/>
        <v>ACEPTADA</v>
      </c>
      <c r="BC95" s="114">
        <v>19000</v>
      </c>
      <c r="BD95" s="39">
        <f t="shared" si="247"/>
        <v>19000</v>
      </c>
      <c r="BE95" s="39">
        <f t="shared" si="248"/>
        <v>19000</v>
      </c>
      <c r="BF95" s="40" t="str">
        <f t="shared" si="249"/>
        <v>ACEPTADA</v>
      </c>
      <c r="BG95" s="114">
        <v>18325.5</v>
      </c>
      <c r="BH95" s="39">
        <f t="shared" si="250"/>
        <v>18326</v>
      </c>
      <c r="BI95" s="39">
        <f t="shared" si="251"/>
        <v>18326</v>
      </c>
      <c r="BJ95" s="40" t="str">
        <f t="shared" si="252"/>
        <v>ACEPTADA</v>
      </c>
      <c r="BK95" s="114">
        <v>18900</v>
      </c>
      <c r="BL95" s="39">
        <f t="shared" si="253"/>
        <v>18900</v>
      </c>
      <c r="BM95" s="39">
        <f t="shared" si="254"/>
        <v>18900</v>
      </c>
      <c r="BN95" s="40" t="str">
        <f t="shared" si="255"/>
        <v>ACEPTADA</v>
      </c>
      <c r="BO95" s="114">
        <v>18430</v>
      </c>
      <c r="BP95" s="39">
        <f t="shared" si="256"/>
        <v>18430</v>
      </c>
      <c r="BQ95" s="39">
        <f t="shared" si="257"/>
        <v>18430</v>
      </c>
      <c r="BR95" s="40" t="str">
        <f t="shared" si="258"/>
        <v>ACEPTADA</v>
      </c>
      <c r="BS95" s="114"/>
      <c r="BT95" s="39">
        <f t="shared" si="259"/>
        <v>0</v>
      </c>
      <c r="BU95" s="39">
        <f t="shared" si="260"/>
        <v>0</v>
      </c>
      <c r="BV95" s="40" t="str">
        <f t="shared" si="261"/>
        <v>RECHAZADO</v>
      </c>
    </row>
    <row r="96" spans="1:74" ht="45" customHeight="1">
      <c r="A96">
        <v>38</v>
      </c>
      <c r="B96" s="307" t="s">
        <v>310</v>
      </c>
      <c r="C96" s="307" t="s">
        <v>311</v>
      </c>
      <c r="F96" s="255">
        <v>12999000</v>
      </c>
      <c r="G96" s="131" t="s">
        <v>44</v>
      </c>
      <c r="H96" s="255">
        <v>12076000</v>
      </c>
      <c r="I96" s="131" t="s">
        <v>282</v>
      </c>
      <c r="J96" s="255">
        <v>14599000</v>
      </c>
      <c r="K96" s="131" t="s">
        <v>245</v>
      </c>
      <c r="L96" s="256">
        <f t="shared" si="216"/>
        <v>3</v>
      </c>
      <c r="M96" s="257">
        <f t="shared" si="217"/>
        <v>13224666.666666666</v>
      </c>
      <c r="N96" s="257">
        <f t="shared" si="218"/>
        <v>1276548.6020255294</v>
      </c>
      <c r="O96" s="258">
        <f t="shared" si="219"/>
        <v>9.6527847105827194E-2</v>
      </c>
      <c r="P96" s="257">
        <f t="shared" si="220"/>
        <v>12999000</v>
      </c>
      <c r="Q96" s="257"/>
      <c r="R96" s="257">
        <f t="shared" si="262"/>
        <v>13224700</v>
      </c>
      <c r="S96" s="259">
        <v>1</v>
      </c>
      <c r="T96" s="257">
        <f t="shared" si="222"/>
        <v>13224700</v>
      </c>
      <c r="U96" s="377"/>
      <c r="V96" s="92"/>
      <c r="W96" s="114">
        <v>13000000</v>
      </c>
      <c r="X96" s="39">
        <f t="shared" si="223"/>
        <v>13000000</v>
      </c>
      <c r="Y96" s="39">
        <f t="shared" si="224"/>
        <v>13000000</v>
      </c>
      <c r="Z96" s="40" t="str">
        <f t="shared" si="225"/>
        <v>ACEPTADA</v>
      </c>
      <c r="AA96" s="114">
        <v>13224700</v>
      </c>
      <c r="AB96" s="39">
        <f t="shared" si="226"/>
        <v>13224700</v>
      </c>
      <c r="AC96" s="39">
        <f t="shared" si="227"/>
        <v>13224700</v>
      </c>
      <c r="AD96" s="40" t="str">
        <f t="shared" si="228"/>
        <v>ACEPTADA</v>
      </c>
      <c r="AE96" s="114">
        <v>13224700</v>
      </c>
      <c r="AF96" s="39">
        <f t="shared" si="229"/>
        <v>13224700</v>
      </c>
      <c r="AG96" s="39">
        <f t="shared" si="230"/>
        <v>13224700</v>
      </c>
      <c r="AH96" s="40" t="str">
        <f t="shared" si="231"/>
        <v>ACEPTADA</v>
      </c>
      <c r="AI96" s="114">
        <v>13224700</v>
      </c>
      <c r="AJ96" s="39">
        <f t="shared" si="232"/>
        <v>13224700</v>
      </c>
      <c r="AK96" s="39">
        <f t="shared" si="233"/>
        <v>13224700</v>
      </c>
      <c r="AL96" s="40" t="str">
        <f t="shared" si="234"/>
        <v>ACEPTADA</v>
      </c>
      <c r="AM96" s="114">
        <v>13224700</v>
      </c>
      <c r="AN96" s="39">
        <f t="shared" si="235"/>
        <v>13224700</v>
      </c>
      <c r="AO96" s="39">
        <f t="shared" si="236"/>
        <v>13224700</v>
      </c>
      <c r="AP96" s="40" t="str">
        <f t="shared" si="237"/>
        <v>ACEPTADA</v>
      </c>
      <c r="AQ96" s="114">
        <v>12880000</v>
      </c>
      <c r="AR96" s="39">
        <f t="shared" si="238"/>
        <v>12880000</v>
      </c>
      <c r="AS96" s="39">
        <f t="shared" si="239"/>
        <v>12880000</v>
      </c>
      <c r="AT96" s="40" t="str">
        <f t="shared" si="240"/>
        <v>ACEPTADA</v>
      </c>
      <c r="AU96" s="114">
        <v>13224700</v>
      </c>
      <c r="AV96" s="39">
        <f t="shared" si="241"/>
        <v>13224700</v>
      </c>
      <c r="AW96" s="39">
        <f t="shared" si="242"/>
        <v>13224700</v>
      </c>
      <c r="AX96" s="40" t="str">
        <f t="shared" si="243"/>
        <v>ACEPTADA</v>
      </c>
      <c r="AY96" s="114">
        <v>13224700</v>
      </c>
      <c r="AZ96" s="39">
        <f t="shared" si="244"/>
        <v>13224700</v>
      </c>
      <c r="BA96" s="39">
        <f t="shared" si="245"/>
        <v>13224700</v>
      </c>
      <c r="BB96" s="40" t="str">
        <f t="shared" si="246"/>
        <v>ACEPTADA</v>
      </c>
      <c r="BC96" s="114">
        <v>13224700</v>
      </c>
      <c r="BD96" s="39">
        <f t="shared" si="247"/>
        <v>13224700</v>
      </c>
      <c r="BE96" s="39">
        <f t="shared" si="248"/>
        <v>13224700</v>
      </c>
      <c r="BF96" s="40" t="str">
        <f t="shared" si="249"/>
        <v>ACEPTADA</v>
      </c>
      <c r="BG96" s="114">
        <v>12755223.15</v>
      </c>
      <c r="BH96" s="39">
        <f t="shared" si="250"/>
        <v>12755223</v>
      </c>
      <c r="BI96" s="39">
        <f t="shared" si="251"/>
        <v>12755223</v>
      </c>
      <c r="BJ96" s="40" t="str">
        <f t="shared" si="252"/>
        <v>ACEPTADA</v>
      </c>
      <c r="BK96" s="114">
        <v>13000000</v>
      </c>
      <c r="BL96" s="39">
        <f t="shared" si="253"/>
        <v>13000000</v>
      </c>
      <c r="BM96" s="39">
        <f t="shared" si="254"/>
        <v>13000000</v>
      </c>
      <c r="BN96" s="40" t="str">
        <f t="shared" si="255"/>
        <v>ACEPTADA</v>
      </c>
      <c r="BO96" s="114">
        <v>12827959</v>
      </c>
      <c r="BP96" s="39">
        <f t="shared" si="256"/>
        <v>12827959</v>
      </c>
      <c r="BQ96" s="39">
        <f t="shared" si="257"/>
        <v>12827959</v>
      </c>
      <c r="BR96" s="40" t="str">
        <f t="shared" si="258"/>
        <v>ACEPTADA</v>
      </c>
      <c r="BS96" s="114"/>
      <c r="BT96" s="39">
        <f t="shared" si="259"/>
        <v>0</v>
      </c>
      <c r="BU96" s="39">
        <f t="shared" si="260"/>
        <v>0</v>
      </c>
      <c r="BV96" s="40" t="str">
        <f t="shared" si="261"/>
        <v>RECHAZADO</v>
      </c>
    </row>
    <row r="97" spans="1:74" s="104" customFormat="1" ht="45" customHeight="1">
      <c r="A97">
        <v>39</v>
      </c>
      <c r="B97" s="307" t="s">
        <v>312</v>
      </c>
      <c r="C97" s="307" t="s">
        <v>313</v>
      </c>
      <c r="D97"/>
      <c r="E97"/>
      <c r="F97" s="255">
        <f>22000*1.19</f>
        <v>26180</v>
      </c>
      <c r="G97" s="131" t="s">
        <v>314</v>
      </c>
      <c r="H97" s="255">
        <f>44000*1.19</f>
        <v>52360</v>
      </c>
      <c r="I97" s="131" t="s">
        <v>315</v>
      </c>
      <c r="J97" s="255">
        <v>45000</v>
      </c>
      <c r="K97" s="131" t="s">
        <v>316</v>
      </c>
      <c r="L97" s="256">
        <f t="shared" si="216"/>
        <v>3</v>
      </c>
      <c r="M97" s="257">
        <f t="shared" si="217"/>
        <v>41180</v>
      </c>
      <c r="N97" s="257">
        <f t="shared" si="218"/>
        <v>13501.570279045323</v>
      </c>
      <c r="O97" s="258">
        <f t="shared" si="219"/>
        <v>0.32786717530464604</v>
      </c>
      <c r="P97" s="257">
        <f t="shared" si="220"/>
        <v>45000</v>
      </c>
      <c r="Q97" s="257"/>
      <c r="R97" s="257">
        <f t="shared" si="262"/>
        <v>41200</v>
      </c>
      <c r="S97" s="259">
        <v>1</v>
      </c>
      <c r="T97" s="257">
        <f t="shared" si="222"/>
        <v>41200</v>
      </c>
      <c r="U97" s="377"/>
      <c r="V97" s="106"/>
      <c r="W97" s="114">
        <v>40000</v>
      </c>
      <c r="X97" s="39">
        <f t="shared" si="223"/>
        <v>40000</v>
      </c>
      <c r="Y97" s="39">
        <f t="shared" si="224"/>
        <v>40000</v>
      </c>
      <c r="Z97" s="40" t="str">
        <f t="shared" si="225"/>
        <v>ACEPTADA</v>
      </c>
      <c r="AA97" s="114">
        <v>41200</v>
      </c>
      <c r="AB97" s="39">
        <f t="shared" si="226"/>
        <v>41200</v>
      </c>
      <c r="AC97" s="39">
        <f t="shared" si="227"/>
        <v>41200</v>
      </c>
      <c r="AD97" s="40" t="str">
        <f t="shared" si="228"/>
        <v>ACEPTADA</v>
      </c>
      <c r="AE97" s="114">
        <v>41200</v>
      </c>
      <c r="AF97" s="39">
        <f t="shared" si="229"/>
        <v>41200</v>
      </c>
      <c r="AG97" s="39">
        <f t="shared" si="230"/>
        <v>41200</v>
      </c>
      <c r="AH97" s="40" t="str">
        <f t="shared" si="231"/>
        <v>ACEPTADA</v>
      </c>
      <c r="AI97" s="114">
        <v>41200</v>
      </c>
      <c r="AJ97" s="39">
        <f t="shared" si="232"/>
        <v>41200</v>
      </c>
      <c r="AK97" s="39">
        <f t="shared" si="233"/>
        <v>41200</v>
      </c>
      <c r="AL97" s="40" t="str">
        <f t="shared" si="234"/>
        <v>ACEPTADA</v>
      </c>
      <c r="AM97" s="114">
        <v>41200</v>
      </c>
      <c r="AN97" s="39">
        <f t="shared" si="235"/>
        <v>41200</v>
      </c>
      <c r="AO97" s="39">
        <f t="shared" si="236"/>
        <v>41200</v>
      </c>
      <c r="AP97" s="40" t="str">
        <f t="shared" si="237"/>
        <v>ACEPTADA</v>
      </c>
      <c r="AQ97" s="114">
        <v>40000</v>
      </c>
      <c r="AR97" s="39">
        <f t="shared" si="238"/>
        <v>40000</v>
      </c>
      <c r="AS97" s="39">
        <f t="shared" si="239"/>
        <v>40000</v>
      </c>
      <c r="AT97" s="40" t="str">
        <f t="shared" si="240"/>
        <v>ACEPTADA</v>
      </c>
      <c r="AU97" s="114">
        <v>41200</v>
      </c>
      <c r="AV97" s="39">
        <f t="shared" si="241"/>
        <v>41200</v>
      </c>
      <c r="AW97" s="39">
        <f t="shared" si="242"/>
        <v>41200</v>
      </c>
      <c r="AX97" s="40" t="str">
        <f t="shared" si="243"/>
        <v>ACEPTADA</v>
      </c>
      <c r="AY97" s="114">
        <v>41200</v>
      </c>
      <c r="AZ97" s="39">
        <f t="shared" si="244"/>
        <v>41200</v>
      </c>
      <c r="BA97" s="39">
        <f t="shared" si="245"/>
        <v>41200</v>
      </c>
      <c r="BB97" s="40" t="str">
        <f t="shared" si="246"/>
        <v>ACEPTADA</v>
      </c>
      <c r="BC97" s="114">
        <v>41200</v>
      </c>
      <c r="BD97" s="39">
        <f t="shared" si="247"/>
        <v>41200</v>
      </c>
      <c r="BE97" s="39">
        <f t="shared" si="248"/>
        <v>41200</v>
      </c>
      <c r="BF97" s="40" t="str">
        <f t="shared" si="249"/>
        <v>ACEPTADA</v>
      </c>
      <c r="BG97" s="114">
        <v>39737.4</v>
      </c>
      <c r="BH97" s="39">
        <f t="shared" si="250"/>
        <v>39737</v>
      </c>
      <c r="BI97" s="39">
        <f t="shared" si="251"/>
        <v>39737</v>
      </c>
      <c r="BJ97" s="40" t="str">
        <f t="shared" si="252"/>
        <v>ACEPTADA</v>
      </c>
      <c r="BK97" s="114">
        <v>41000</v>
      </c>
      <c r="BL97" s="39">
        <f t="shared" si="253"/>
        <v>41000</v>
      </c>
      <c r="BM97" s="39">
        <f t="shared" si="254"/>
        <v>41000</v>
      </c>
      <c r="BN97" s="40" t="str">
        <f t="shared" si="255"/>
        <v>ACEPTADA</v>
      </c>
      <c r="BO97" s="114">
        <v>39964</v>
      </c>
      <c r="BP97" s="39">
        <f t="shared" si="256"/>
        <v>39964</v>
      </c>
      <c r="BQ97" s="39">
        <f t="shared" si="257"/>
        <v>39964</v>
      </c>
      <c r="BR97" s="40" t="str">
        <f t="shared" si="258"/>
        <v>ACEPTADA</v>
      </c>
      <c r="BS97" s="114"/>
      <c r="BT97" s="39">
        <f t="shared" si="259"/>
        <v>0</v>
      </c>
      <c r="BU97" s="39">
        <f t="shared" si="260"/>
        <v>0</v>
      </c>
      <c r="BV97" s="40" t="str">
        <f t="shared" si="261"/>
        <v>RECHAZADO</v>
      </c>
    </row>
    <row r="98" spans="1:74" ht="45" customHeight="1">
      <c r="A98">
        <v>40</v>
      </c>
      <c r="B98" s="307" t="s">
        <v>317</v>
      </c>
      <c r="C98" s="307" t="s">
        <v>318</v>
      </c>
      <c r="F98" s="255">
        <f>39000*1.19</f>
        <v>46410</v>
      </c>
      <c r="G98" s="131" t="s">
        <v>314</v>
      </c>
      <c r="H98" s="255">
        <f>24000*1.19</f>
        <v>28560</v>
      </c>
      <c r="I98" s="131" t="s">
        <v>315</v>
      </c>
      <c r="J98" s="255">
        <v>24000</v>
      </c>
      <c r="K98" s="131" t="s">
        <v>316</v>
      </c>
      <c r="L98" s="256">
        <f t="shared" si="216"/>
        <v>3</v>
      </c>
      <c r="M98" s="257">
        <f t="shared" si="217"/>
        <v>32990</v>
      </c>
      <c r="N98" s="257">
        <f t="shared" si="218"/>
        <v>11843.59320476687</v>
      </c>
      <c r="O98" s="258">
        <f t="shared" si="219"/>
        <v>0.35900555334243317</v>
      </c>
      <c r="P98" s="257">
        <f t="shared" si="220"/>
        <v>28560</v>
      </c>
      <c r="Q98" s="257"/>
      <c r="R98" s="257">
        <f t="shared" si="262"/>
        <v>33000</v>
      </c>
      <c r="S98" s="259">
        <v>1</v>
      </c>
      <c r="T98" s="257">
        <f t="shared" si="222"/>
        <v>33000</v>
      </c>
      <c r="U98" s="378"/>
      <c r="V98" s="92"/>
      <c r="W98" s="114">
        <v>32000</v>
      </c>
      <c r="X98" s="39">
        <f t="shared" si="223"/>
        <v>32000</v>
      </c>
      <c r="Y98" s="39">
        <f t="shared" si="224"/>
        <v>32000</v>
      </c>
      <c r="Z98" s="40" t="str">
        <f t="shared" si="225"/>
        <v>ACEPTADA</v>
      </c>
      <c r="AA98" s="114">
        <v>33000</v>
      </c>
      <c r="AB98" s="39">
        <f t="shared" si="226"/>
        <v>33000</v>
      </c>
      <c r="AC98" s="39">
        <f t="shared" si="227"/>
        <v>33000</v>
      </c>
      <c r="AD98" s="40" t="str">
        <f t="shared" si="228"/>
        <v>ACEPTADA</v>
      </c>
      <c r="AE98" s="114">
        <v>33000</v>
      </c>
      <c r="AF98" s="39">
        <f t="shared" si="229"/>
        <v>33000</v>
      </c>
      <c r="AG98" s="39">
        <f t="shared" si="230"/>
        <v>33000</v>
      </c>
      <c r="AH98" s="40" t="str">
        <f t="shared" si="231"/>
        <v>ACEPTADA</v>
      </c>
      <c r="AI98" s="114">
        <v>33000</v>
      </c>
      <c r="AJ98" s="39">
        <f t="shared" si="232"/>
        <v>33000</v>
      </c>
      <c r="AK98" s="39">
        <f t="shared" si="233"/>
        <v>33000</v>
      </c>
      <c r="AL98" s="40" t="str">
        <f t="shared" si="234"/>
        <v>ACEPTADA</v>
      </c>
      <c r="AM98" s="114">
        <v>33000</v>
      </c>
      <c r="AN98" s="39">
        <f t="shared" si="235"/>
        <v>33000</v>
      </c>
      <c r="AO98" s="39">
        <f t="shared" si="236"/>
        <v>33000</v>
      </c>
      <c r="AP98" s="40" t="str">
        <f t="shared" si="237"/>
        <v>ACEPTADA</v>
      </c>
      <c r="AQ98" s="114">
        <v>32000</v>
      </c>
      <c r="AR98" s="39">
        <f t="shared" si="238"/>
        <v>32000</v>
      </c>
      <c r="AS98" s="39">
        <f t="shared" si="239"/>
        <v>32000</v>
      </c>
      <c r="AT98" s="40" t="str">
        <f t="shared" si="240"/>
        <v>ACEPTADA</v>
      </c>
      <c r="AU98" s="114">
        <v>33000</v>
      </c>
      <c r="AV98" s="39">
        <f t="shared" si="241"/>
        <v>33000</v>
      </c>
      <c r="AW98" s="39">
        <f t="shared" si="242"/>
        <v>33000</v>
      </c>
      <c r="AX98" s="40" t="str">
        <f t="shared" si="243"/>
        <v>ACEPTADA</v>
      </c>
      <c r="AY98" s="114">
        <v>33000</v>
      </c>
      <c r="AZ98" s="39">
        <f t="shared" si="244"/>
        <v>33000</v>
      </c>
      <c r="BA98" s="39">
        <f t="shared" si="245"/>
        <v>33000</v>
      </c>
      <c r="BB98" s="40" t="str">
        <f t="shared" si="246"/>
        <v>ACEPTADA</v>
      </c>
      <c r="BC98" s="114">
        <v>33000</v>
      </c>
      <c r="BD98" s="39">
        <f t="shared" si="247"/>
        <v>33000</v>
      </c>
      <c r="BE98" s="39">
        <f t="shared" si="248"/>
        <v>33000</v>
      </c>
      <c r="BF98" s="40" t="str">
        <f t="shared" si="249"/>
        <v>ACEPTADA</v>
      </c>
      <c r="BG98" s="114">
        <v>31828.5</v>
      </c>
      <c r="BH98" s="39">
        <f t="shared" si="250"/>
        <v>31829</v>
      </c>
      <c r="BI98" s="39">
        <f t="shared" si="251"/>
        <v>31829</v>
      </c>
      <c r="BJ98" s="40" t="str">
        <f t="shared" si="252"/>
        <v>ACEPTADA</v>
      </c>
      <c r="BK98" s="114">
        <v>32000</v>
      </c>
      <c r="BL98" s="39">
        <f t="shared" si="253"/>
        <v>32000</v>
      </c>
      <c r="BM98" s="39">
        <f t="shared" si="254"/>
        <v>32000</v>
      </c>
      <c r="BN98" s="40" t="str">
        <f t="shared" si="255"/>
        <v>ACEPTADA</v>
      </c>
      <c r="BO98" s="114">
        <v>32010</v>
      </c>
      <c r="BP98" s="39">
        <f t="shared" si="256"/>
        <v>32010</v>
      </c>
      <c r="BQ98" s="39">
        <f t="shared" si="257"/>
        <v>32010</v>
      </c>
      <c r="BR98" s="40" t="str">
        <f t="shared" si="258"/>
        <v>ACEPTADA</v>
      </c>
      <c r="BS98" s="114"/>
      <c r="BT98" s="39">
        <f t="shared" si="259"/>
        <v>0</v>
      </c>
      <c r="BU98" s="39">
        <f t="shared" si="260"/>
        <v>0</v>
      </c>
      <c r="BV98" s="40" t="str">
        <f t="shared" si="261"/>
        <v>RECHAZADO</v>
      </c>
    </row>
    <row r="99" spans="1:74" ht="45" customHeight="1">
      <c r="A99" s="315">
        <v>41</v>
      </c>
      <c r="B99" s="307" t="s">
        <v>319</v>
      </c>
      <c r="C99" s="307" t="s">
        <v>320</v>
      </c>
      <c r="D99" s="315"/>
      <c r="E99" s="315"/>
      <c r="F99" s="316">
        <v>79900</v>
      </c>
      <c r="G99" s="317" t="s">
        <v>44</v>
      </c>
      <c r="H99" s="316">
        <v>99900</v>
      </c>
      <c r="I99" s="317" t="s">
        <v>245</v>
      </c>
      <c r="J99" s="316">
        <v>99600</v>
      </c>
      <c r="K99" s="317" t="s">
        <v>43</v>
      </c>
      <c r="L99" s="318">
        <f t="shared" si="216"/>
        <v>3</v>
      </c>
      <c r="M99" s="319">
        <f t="shared" si="217"/>
        <v>93133.333333333328</v>
      </c>
      <c r="N99" s="319">
        <f t="shared" si="218"/>
        <v>11461.384442262346</v>
      </c>
      <c r="O99" s="320">
        <f t="shared" si="219"/>
        <v>0.12306425671720486</v>
      </c>
      <c r="P99" s="319">
        <f t="shared" si="220"/>
        <v>99600</v>
      </c>
      <c r="Q99" s="319"/>
      <c r="R99" s="319">
        <f t="shared" si="262"/>
        <v>93150</v>
      </c>
      <c r="S99" s="321">
        <v>1</v>
      </c>
      <c r="T99" s="257">
        <f t="shared" si="222"/>
        <v>93150</v>
      </c>
      <c r="U99" s="381"/>
      <c r="V99" s="92"/>
      <c r="W99" s="114">
        <v>93000</v>
      </c>
      <c r="X99" s="39">
        <f t="shared" si="223"/>
        <v>93000</v>
      </c>
      <c r="Y99" s="39">
        <f t="shared" si="224"/>
        <v>93000</v>
      </c>
      <c r="Z99" s="40" t="str">
        <f t="shared" si="225"/>
        <v>ACEPTADA</v>
      </c>
      <c r="AA99" s="114">
        <v>93150</v>
      </c>
      <c r="AB99" s="39">
        <f t="shared" si="226"/>
        <v>93150</v>
      </c>
      <c r="AC99" s="39">
        <f t="shared" si="227"/>
        <v>93150</v>
      </c>
      <c r="AD99" s="40" t="str">
        <f t="shared" si="228"/>
        <v>ACEPTADA</v>
      </c>
      <c r="AE99" s="114">
        <v>93150</v>
      </c>
      <c r="AF99" s="39">
        <f t="shared" si="229"/>
        <v>93150</v>
      </c>
      <c r="AG99" s="39">
        <f t="shared" si="230"/>
        <v>93150</v>
      </c>
      <c r="AH99" s="40" t="str">
        <f t="shared" si="231"/>
        <v>ACEPTADA</v>
      </c>
      <c r="AI99" s="114">
        <v>93150</v>
      </c>
      <c r="AJ99" s="39">
        <f t="shared" si="232"/>
        <v>93150</v>
      </c>
      <c r="AK99" s="39">
        <f t="shared" si="233"/>
        <v>93150</v>
      </c>
      <c r="AL99" s="40" t="str">
        <f t="shared" si="234"/>
        <v>ACEPTADA</v>
      </c>
      <c r="AM99" s="114">
        <v>93150</v>
      </c>
      <c r="AN99" s="39">
        <f t="shared" si="235"/>
        <v>93150</v>
      </c>
      <c r="AO99" s="39">
        <f t="shared" si="236"/>
        <v>93150</v>
      </c>
      <c r="AP99" s="40" t="str">
        <f t="shared" si="237"/>
        <v>ACEPTADA</v>
      </c>
      <c r="AQ99" s="114">
        <v>90000</v>
      </c>
      <c r="AR99" s="39">
        <f t="shared" si="238"/>
        <v>90000</v>
      </c>
      <c r="AS99" s="39">
        <f t="shared" si="239"/>
        <v>90000</v>
      </c>
      <c r="AT99" s="40" t="str">
        <f t="shared" si="240"/>
        <v>ACEPTADA</v>
      </c>
      <c r="AU99" s="114">
        <v>93150</v>
      </c>
      <c r="AV99" s="39">
        <f t="shared" si="241"/>
        <v>93150</v>
      </c>
      <c r="AW99" s="39">
        <f t="shared" si="242"/>
        <v>93150</v>
      </c>
      <c r="AX99" s="40" t="str">
        <f t="shared" si="243"/>
        <v>ACEPTADA</v>
      </c>
      <c r="AY99" s="114">
        <v>93150</v>
      </c>
      <c r="AZ99" s="39">
        <f t="shared" si="244"/>
        <v>93150</v>
      </c>
      <c r="BA99" s="39">
        <f t="shared" si="245"/>
        <v>93150</v>
      </c>
      <c r="BB99" s="40" t="str">
        <f t="shared" si="246"/>
        <v>ACEPTADA</v>
      </c>
      <c r="BC99" s="114">
        <v>93150</v>
      </c>
      <c r="BD99" s="39">
        <f t="shared" si="247"/>
        <v>93150</v>
      </c>
      <c r="BE99" s="39">
        <f t="shared" si="248"/>
        <v>93150</v>
      </c>
      <c r="BF99" s="40" t="str">
        <f t="shared" si="249"/>
        <v>ACEPTADA</v>
      </c>
      <c r="BG99" s="114">
        <v>89843.175000000003</v>
      </c>
      <c r="BH99" s="39">
        <f t="shared" si="250"/>
        <v>89843</v>
      </c>
      <c r="BI99" s="39">
        <f t="shared" si="251"/>
        <v>89843</v>
      </c>
      <c r="BJ99" s="40" t="str">
        <f t="shared" si="252"/>
        <v>ACEPTADA</v>
      </c>
      <c r="BK99" s="114">
        <v>93000</v>
      </c>
      <c r="BL99" s="39">
        <f t="shared" si="253"/>
        <v>93000</v>
      </c>
      <c r="BM99" s="39">
        <f t="shared" si="254"/>
        <v>93000</v>
      </c>
      <c r="BN99" s="40" t="str">
        <f t="shared" si="255"/>
        <v>ACEPTADA</v>
      </c>
      <c r="BO99" s="114">
        <v>90356</v>
      </c>
      <c r="BP99" s="39">
        <f t="shared" si="256"/>
        <v>90356</v>
      </c>
      <c r="BQ99" s="39">
        <f t="shared" si="257"/>
        <v>90356</v>
      </c>
      <c r="BR99" s="40" t="str">
        <f t="shared" si="258"/>
        <v>ACEPTADA</v>
      </c>
      <c r="BS99" s="114"/>
      <c r="BT99" s="39">
        <f t="shared" si="259"/>
        <v>0</v>
      </c>
      <c r="BU99" s="39">
        <f t="shared" si="260"/>
        <v>0</v>
      </c>
      <c r="BV99" s="40" t="str">
        <f t="shared" si="261"/>
        <v>RECHAZADO</v>
      </c>
    </row>
    <row r="100" spans="1:74" ht="45" customHeight="1">
      <c r="A100" s="315">
        <v>42</v>
      </c>
      <c r="B100" s="307" t="s">
        <v>321</v>
      </c>
      <c r="C100" s="307" t="s">
        <v>322</v>
      </c>
      <c r="D100" s="315"/>
      <c r="E100" s="315"/>
      <c r="F100" s="316">
        <v>13025</v>
      </c>
      <c r="G100" s="317" t="s">
        <v>226</v>
      </c>
      <c r="H100" s="316">
        <v>14400</v>
      </c>
      <c r="I100" s="317" t="s">
        <v>55</v>
      </c>
      <c r="J100" s="316">
        <v>14500</v>
      </c>
      <c r="K100" s="317" t="s">
        <v>309</v>
      </c>
      <c r="L100" s="318">
        <f t="shared" si="216"/>
        <v>3</v>
      </c>
      <c r="M100" s="319">
        <f t="shared" si="217"/>
        <v>13975</v>
      </c>
      <c r="N100" s="319">
        <f t="shared" si="218"/>
        <v>824.24207609172686</v>
      </c>
      <c r="O100" s="320">
        <f t="shared" si="219"/>
        <v>5.8979754997619094E-2</v>
      </c>
      <c r="P100" s="319">
        <f t="shared" si="220"/>
        <v>14400</v>
      </c>
      <c r="Q100" s="319"/>
      <c r="R100" s="319">
        <f t="shared" si="262"/>
        <v>14000</v>
      </c>
      <c r="S100" s="321">
        <v>1</v>
      </c>
      <c r="T100" s="257">
        <f t="shared" si="222"/>
        <v>14000</v>
      </c>
      <c r="U100" s="377"/>
      <c r="V100" s="92"/>
      <c r="W100" s="114">
        <v>13500</v>
      </c>
      <c r="X100" s="39">
        <f t="shared" si="223"/>
        <v>13500</v>
      </c>
      <c r="Y100" s="39">
        <f t="shared" si="224"/>
        <v>13500</v>
      </c>
      <c r="Z100" s="40" t="str">
        <f t="shared" si="225"/>
        <v>ACEPTADA</v>
      </c>
      <c r="AA100" s="114">
        <v>14000</v>
      </c>
      <c r="AB100" s="39">
        <f t="shared" si="226"/>
        <v>14000</v>
      </c>
      <c r="AC100" s="39">
        <f t="shared" si="227"/>
        <v>14000</v>
      </c>
      <c r="AD100" s="40" t="str">
        <f t="shared" si="228"/>
        <v>ACEPTADA</v>
      </c>
      <c r="AE100" s="114">
        <v>14000</v>
      </c>
      <c r="AF100" s="39">
        <f t="shared" si="229"/>
        <v>14000</v>
      </c>
      <c r="AG100" s="39">
        <f t="shared" si="230"/>
        <v>14000</v>
      </c>
      <c r="AH100" s="40" t="str">
        <f t="shared" si="231"/>
        <v>ACEPTADA</v>
      </c>
      <c r="AI100" s="114">
        <v>14000</v>
      </c>
      <c r="AJ100" s="39">
        <f t="shared" si="232"/>
        <v>14000</v>
      </c>
      <c r="AK100" s="39">
        <f t="shared" si="233"/>
        <v>14000</v>
      </c>
      <c r="AL100" s="40" t="str">
        <f t="shared" si="234"/>
        <v>ACEPTADA</v>
      </c>
      <c r="AM100" s="114">
        <v>14000</v>
      </c>
      <c r="AN100" s="39">
        <f t="shared" si="235"/>
        <v>14000</v>
      </c>
      <c r="AO100" s="39">
        <f t="shared" si="236"/>
        <v>14000</v>
      </c>
      <c r="AP100" s="40" t="str">
        <f t="shared" si="237"/>
        <v>ACEPTADA</v>
      </c>
      <c r="AQ100" s="114">
        <v>13500</v>
      </c>
      <c r="AR100" s="39">
        <f t="shared" si="238"/>
        <v>13500</v>
      </c>
      <c r="AS100" s="39">
        <f t="shared" si="239"/>
        <v>13500</v>
      </c>
      <c r="AT100" s="40" t="str">
        <f t="shared" si="240"/>
        <v>ACEPTADA</v>
      </c>
      <c r="AU100" s="114">
        <v>14000</v>
      </c>
      <c r="AV100" s="39">
        <f t="shared" si="241"/>
        <v>14000</v>
      </c>
      <c r="AW100" s="39">
        <f t="shared" si="242"/>
        <v>14000</v>
      </c>
      <c r="AX100" s="40" t="str">
        <f t="shared" si="243"/>
        <v>ACEPTADA</v>
      </c>
      <c r="AY100" s="114">
        <v>14000</v>
      </c>
      <c r="AZ100" s="39">
        <f t="shared" si="244"/>
        <v>14000</v>
      </c>
      <c r="BA100" s="39">
        <f t="shared" si="245"/>
        <v>14000</v>
      </c>
      <c r="BB100" s="40" t="str">
        <f t="shared" si="246"/>
        <v>ACEPTADA</v>
      </c>
      <c r="BC100" s="114">
        <v>14000</v>
      </c>
      <c r="BD100" s="39">
        <f t="shared" si="247"/>
        <v>14000</v>
      </c>
      <c r="BE100" s="39">
        <f t="shared" si="248"/>
        <v>14000</v>
      </c>
      <c r="BF100" s="40" t="str">
        <f t="shared" si="249"/>
        <v>ACEPTADA</v>
      </c>
      <c r="BG100" s="114">
        <v>13503</v>
      </c>
      <c r="BH100" s="39">
        <f t="shared" si="250"/>
        <v>13503</v>
      </c>
      <c r="BI100" s="39">
        <f t="shared" si="251"/>
        <v>13503</v>
      </c>
      <c r="BJ100" s="40" t="str">
        <f t="shared" si="252"/>
        <v>ACEPTADA</v>
      </c>
      <c r="BK100" s="114">
        <v>13900</v>
      </c>
      <c r="BL100" s="39">
        <f t="shared" si="253"/>
        <v>13900</v>
      </c>
      <c r="BM100" s="39">
        <f t="shared" si="254"/>
        <v>13900</v>
      </c>
      <c r="BN100" s="40" t="str">
        <f t="shared" si="255"/>
        <v>ACEPTADA</v>
      </c>
      <c r="BO100" s="114">
        <v>13580</v>
      </c>
      <c r="BP100" s="39">
        <f t="shared" si="256"/>
        <v>13580</v>
      </c>
      <c r="BQ100" s="39">
        <f t="shared" si="257"/>
        <v>13580</v>
      </c>
      <c r="BR100" s="40" t="str">
        <f t="shared" si="258"/>
        <v>ACEPTADA</v>
      </c>
      <c r="BS100" s="114"/>
      <c r="BT100" s="39">
        <f t="shared" si="259"/>
        <v>0</v>
      </c>
      <c r="BU100" s="39">
        <f t="shared" si="260"/>
        <v>0</v>
      </c>
      <c r="BV100" s="40" t="str">
        <f t="shared" si="261"/>
        <v>RECHAZADO</v>
      </c>
    </row>
    <row r="101" spans="1:74" ht="45" customHeight="1">
      <c r="A101" s="315">
        <v>43</v>
      </c>
      <c r="B101" s="307" t="s">
        <v>323</v>
      </c>
      <c r="C101" s="307" t="s">
        <v>324</v>
      </c>
      <c r="D101" s="315"/>
      <c r="E101" s="315"/>
      <c r="F101" s="316">
        <v>125000</v>
      </c>
      <c r="G101" s="317" t="s">
        <v>302</v>
      </c>
      <c r="H101" s="316">
        <v>101000</v>
      </c>
      <c r="I101" s="317" t="s">
        <v>303</v>
      </c>
      <c r="J101" s="316">
        <v>119000</v>
      </c>
      <c r="K101" s="317" t="s">
        <v>325</v>
      </c>
      <c r="L101" s="318">
        <f t="shared" si="216"/>
        <v>3</v>
      </c>
      <c r="M101" s="319">
        <f t="shared" si="217"/>
        <v>115000</v>
      </c>
      <c r="N101" s="319">
        <f t="shared" si="218"/>
        <v>12489.995996796797</v>
      </c>
      <c r="O101" s="320">
        <f t="shared" si="219"/>
        <v>0.10860866084171128</v>
      </c>
      <c r="P101" s="319">
        <f t="shared" si="220"/>
        <v>119000</v>
      </c>
      <c r="Q101" s="319"/>
      <c r="R101" s="319">
        <f t="shared" si="262"/>
        <v>115000</v>
      </c>
      <c r="S101" s="321">
        <v>1</v>
      </c>
      <c r="T101" s="257">
        <f t="shared" si="222"/>
        <v>115000</v>
      </c>
      <c r="U101" s="377"/>
      <c r="V101" s="92"/>
      <c r="W101" s="114">
        <v>110000</v>
      </c>
      <c r="X101" s="39">
        <f t="shared" si="223"/>
        <v>110000</v>
      </c>
      <c r="Y101" s="39">
        <f t="shared" si="224"/>
        <v>110000</v>
      </c>
      <c r="Z101" s="40" t="str">
        <f t="shared" si="225"/>
        <v>ACEPTADA</v>
      </c>
      <c r="AA101" s="114">
        <v>115000</v>
      </c>
      <c r="AB101" s="39">
        <f t="shared" si="226"/>
        <v>115000</v>
      </c>
      <c r="AC101" s="39">
        <f t="shared" si="227"/>
        <v>115000</v>
      </c>
      <c r="AD101" s="40" t="str">
        <f t="shared" si="228"/>
        <v>ACEPTADA</v>
      </c>
      <c r="AE101" s="114">
        <v>115000</v>
      </c>
      <c r="AF101" s="39">
        <f t="shared" si="229"/>
        <v>115000</v>
      </c>
      <c r="AG101" s="39">
        <f t="shared" si="230"/>
        <v>115000</v>
      </c>
      <c r="AH101" s="40" t="str">
        <f t="shared" si="231"/>
        <v>ACEPTADA</v>
      </c>
      <c r="AI101" s="114">
        <v>115000</v>
      </c>
      <c r="AJ101" s="39">
        <f t="shared" si="232"/>
        <v>115000</v>
      </c>
      <c r="AK101" s="39">
        <f t="shared" si="233"/>
        <v>115000</v>
      </c>
      <c r="AL101" s="40" t="str">
        <f t="shared" si="234"/>
        <v>ACEPTADA</v>
      </c>
      <c r="AM101" s="114">
        <v>115000</v>
      </c>
      <c r="AN101" s="39">
        <f t="shared" si="235"/>
        <v>115000</v>
      </c>
      <c r="AO101" s="39">
        <f t="shared" si="236"/>
        <v>115000</v>
      </c>
      <c r="AP101" s="40" t="str">
        <f t="shared" si="237"/>
        <v>ACEPTADA</v>
      </c>
      <c r="AQ101" s="114">
        <v>112000</v>
      </c>
      <c r="AR101" s="39">
        <f t="shared" si="238"/>
        <v>112000</v>
      </c>
      <c r="AS101" s="39">
        <f t="shared" si="239"/>
        <v>112000</v>
      </c>
      <c r="AT101" s="40" t="str">
        <f t="shared" si="240"/>
        <v>ACEPTADA</v>
      </c>
      <c r="AU101" s="114">
        <v>115000</v>
      </c>
      <c r="AV101" s="39">
        <f t="shared" si="241"/>
        <v>115000</v>
      </c>
      <c r="AW101" s="39">
        <f t="shared" si="242"/>
        <v>115000</v>
      </c>
      <c r="AX101" s="40" t="str">
        <f t="shared" si="243"/>
        <v>ACEPTADA</v>
      </c>
      <c r="AY101" s="114">
        <v>115000</v>
      </c>
      <c r="AZ101" s="39">
        <f t="shared" si="244"/>
        <v>115000</v>
      </c>
      <c r="BA101" s="39">
        <f t="shared" si="245"/>
        <v>115000</v>
      </c>
      <c r="BB101" s="40" t="str">
        <f t="shared" si="246"/>
        <v>ACEPTADA</v>
      </c>
      <c r="BC101" s="114">
        <v>115000</v>
      </c>
      <c r="BD101" s="39">
        <f t="shared" si="247"/>
        <v>115000</v>
      </c>
      <c r="BE101" s="39">
        <f t="shared" si="248"/>
        <v>115000</v>
      </c>
      <c r="BF101" s="40" t="str">
        <f t="shared" si="249"/>
        <v>ACEPTADA</v>
      </c>
      <c r="BG101" s="114">
        <v>110917.5</v>
      </c>
      <c r="BH101" s="39">
        <f t="shared" si="250"/>
        <v>110918</v>
      </c>
      <c r="BI101" s="39">
        <f t="shared" si="251"/>
        <v>110918</v>
      </c>
      <c r="BJ101" s="40" t="str">
        <f t="shared" si="252"/>
        <v>ACEPTADA</v>
      </c>
      <c r="BK101" s="114">
        <v>114000</v>
      </c>
      <c r="BL101" s="39">
        <f t="shared" si="253"/>
        <v>114000</v>
      </c>
      <c r="BM101" s="39">
        <f t="shared" si="254"/>
        <v>114000</v>
      </c>
      <c r="BN101" s="40" t="str">
        <f t="shared" si="255"/>
        <v>ACEPTADA</v>
      </c>
      <c r="BO101" s="114">
        <v>111550</v>
      </c>
      <c r="BP101" s="39">
        <f t="shared" si="256"/>
        <v>111550</v>
      </c>
      <c r="BQ101" s="39">
        <f t="shared" si="257"/>
        <v>111550</v>
      </c>
      <c r="BR101" s="40" t="str">
        <f t="shared" si="258"/>
        <v>ACEPTADA</v>
      </c>
      <c r="BS101" s="114"/>
      <c r="BT101" s="39">
        <f t="shared" si="259"/>
        <v>0</v>
      </c>
      <c r="BU101" s="39">
        <f t="shared" si="260"/>
        <v>0</v>
      </c>
      <c r="BV101" s="40" t="str">
        <f t="shared" si="261"/>
        <v>RECHAZADO</v>
      </c>
    </row>
    <row r="102" spans="1:74" ht="45" customHeight="1">
      <c r="A102" s="315">
        <v>44</v>
      </c>
      <c r="B102" s="307" t="s">
        <v>326</v>
      </c>
      <c r="C102" s="307" t="s">
        <v>327</v>
      </c>
      <c r="D102" s="315"/>
      <c r="E102" s="315"/>
      <c r="F102" s="316">
        <v>450000</v>
      </c>
      <c r="G102" s="317" t="s">
        <v>328</v>
      </c>
      <c r="H102" s="316">
        <v>450000</v>
      </c>
      <c r="I102" s="317" t="s">
        <v>329</v>
      </c>
      <c r="J102" s="316">
        <v>457845</v>
      </c>
      <c r="K102" s="317" t="s">
        <v>330</v>
      </c>
      <c r="L102" s="318">
        <f t="shared" si="216"/>
        <v>3</v>
      </c>
      <c r="M102" s="319">
        <f t="shared" si="217"/>
        <v>452615</v>
      </c>
      <c r="N102" s="319">
        <f t="shared" si="218"/>
        <v>4529.3128617926141</v>
      </c>
      <c r="O102" s="320">
        <f t="shared" si="219"/>
        <v>1.0006987973868772E-2</v>
      </c>
      <c r="P102" s="319">
        <f t="shared" si="220"/>
        <v>450000</v>
      </c>
      <c r="Q102" s="319"/>
      <c r="R102" s="319">
        <f t="shared" si="262"/>
        <v>452650</v>
      </c>
      <c r="S102" s="321">
        <v>1</v>
      </c>
      <c r="T102" s="257">
        <f t="shared" si="222"/>
        <v>452650</v>
      </c>
      <c r="U102" s="377"/>
      <c r="V102" s="92"/>
      <c r="W102" s="114">
        <v>450000</v>
      </c>
      <c r="X102" s="39">
        <f t="shared" si="223"/>
        <v>450000</v>
      </c>
      <c r="Y102" s="39">
        <f t="shared" si="224"/>
        <v>450000</v>
      </c>
      <c r="Z102" s="40" t="str">
        <f t="shared" si="225"/>
        <v>ACEPTADA</v>
      </c>
      <c r="AA102" s="114">
        <v>452650</v>
      </c>
      <c r="AB102" s="39">
        <f t="shared" si="226"/>
        <v>452650</v>
      </c>
      <c r="AC102" s="39">
        <f t="shared" si="227"/>
        <v>452650</v>
      </c>
      <c r="AD102" s="40" t="str">
        <f t="shared" si="228"/>
        <v>ACEPTADA</v>
      </c>
      <c r="AE102" s="114">
        <v>452650</v>
      </c>
      <c r="AF102" s="39">
        <f t="shared" si="229"/>
        <v>452650</v>
      </c>
      <c r="AG102" s="39">
        <f t="shared" si="230"/>
        <v>452650</v>
      </c>
      <c r="AH102" s="40" t="str">
        <f t="shared" si="231"/>
        <v>ACEPTADA</v>
      </c>
      <c r="AI102" s="114">
        <v>452650</v>
      </c>
      <c r="AJ102" s="39">
        <f t="shared" si="232"/>
        <v>452650</v>
      </c>
      <c r="AK102" s="39">
        <f t="shared" si="233"/>
        <v>452650</v>
      </c>
      <c r="AL102" s="40" t="str">
        <f t="shared" si="234"/>
        <v>ACEPTADA</v>
      </c>
      <c r="AM102" s="114">
        <v>452650</v>
      </c>
      <c r="AN102" s="39">
        <f t="shared" si="235"/>
        <v>452650</v>
      </c>
      <c r="AO102" s="39">
        <f t="shared" si="236"/>
        <v>452650</v>
      </c>
      <c r="AP102" s="40" t="str">
        <f t="shared" si="237"/>
        <v>ACEPTADA</v>
      </c>
      <c r="AQ102" s="114">
        <v>440000</v>
      </c>
      <c r="AR102" s="39">
        <f t="shared" si="238"/>
        <v>440000</v>
      </c>
      <c r="AS102" s="39">
        <f t="shared" si="239"/>
        <v>440000</v>
      </c>
      <c r="AT102" s="40" t="str">
        <f t="shared" si="240"/>
        <v>ACEPTADA</v>
      </c>
      <c r="AU102" s="114">
        <v>452650</v>
      </c>
      <c r="AV102" s="39">
        <f t="shared" si="241"/>
        <v>452650</v>
      </c>
      <c r="AW102" s="39">
        <f t="shared" si="242"/>
        <v>452650</v>
      </c>
      <c r="AX102" s="40" t="str">
        <f t="shared" si="243"/>
        <v>ACEPTADA</v>
      </c>
      <c r="AY102" s="114">
        <v>452650</v>
      </c>
      <c r="AZ102" s="39">
        <f t="shared" si="244"/>
        <v>452650</v>
      </c>
      <c r="BA102" s="39">
        <f t="shared" si="245"/>
        <v>452650</v>
      </c>
      <c r="BB102" s="40" t="str">
        <f t="shared" si="246"/>
        <v>ACEPTADA</v>
      </c>
      <c r="BC102" s="114">
        <v>452650</v>
      </c>
      <c r="BD102" s="39">
        <f t="shared" si="247"/>
        <v>452650</v>
      </c>
      <c r="BE102" s="39">
        <f t="shared" si="248"/>
        <v>452650</v>
      </c>
      <c r="BF102" s="40" t="str">
        <f t="shared" si="249"/>
        <v>ACEPTADA</v>
      </c>
      <c r="BG102" s="114">
        <v>436580.92499999999</v>
      </c>
      <c r="BH102" s="39">
        <f t="shared" si="250"/>
        <v>436581</v>
      </c>
      <c r="BI102" s="39">
        <f t="shared" si="251"/>
        <v>436581</v>
      </c>
      <c r="BJ102" s="40" t="str">
        <f t="shared" si="252"/>
        <v>ACEPTADA</v>
      </c>
      <c r="BK102" s="114">
        <v>450000</v>
      </c>
      <c r="BL102" s="39">
        <f t="shared" si="253"/>
        <v>450000</v>
      </c>
      <c r="BM102" s="39">
        <f t="shared" si="254"/>
        <v>450000</v>
      </c>
      <c r="BN102" s="40" t="str">
        <f t="shared" si="255"/>
        <v>ACEPTADA</v>
      </c>
      <c r="BO102" s="114">
        <v>439071</v>
      </c>
      <c r="BP102" s="39">
        <f t="shared" si="256"/>
        <v>439071</v>
      </c>
      <c r="BQ102" s="39">
        <f t="shared" si="257"/>
        <v>439071</v>
      </c>
      <c r="BR102" s="40" t="str">
        <f t="shared" si="258"/>
        <v>ACEPTADA</v>
      </c>
      <c r="BS102" s="114"/>
      <c r="BT102" s="39">
        <f t="shared" si="259"/>
        <v>0</v>
      </c>
      <c r="BU102" s="39">
        <f t="shared" si="260"/>
        <v>0</v>
      </c>
      <c r="BV102" s="40" t="str">
        <f t="shared" si="261"/>
        <v>RECHAZADO</v>
      </c>
    </row>
    <row r="103" spans="1:74" ht="45" customHeight="1">
      <c r="A103" s="315">
        <v>45</v>
      </c>
      <c r="B103" s="307" t="s">
        <v>331</v>
      </c>
      <c r="C103" s="307" t="s">
        <v>332</v>
      </c>
      <c r="D103" s="315"/>
      <c r="E103" s="315"/>
      <c r="F103" s="322">
        <v>36890</v>
      </c>
      <c r="G103" s="317" t="s">
        <v>118</v>
      </c>
      <c r="H103" s="316">
        <v>38080</v>
      </c>
      <c r="I103" s="317" t="s">
        <v>39</v>
      </c>
      <c r="J103" s="316">
        <f>30000*1.19</f>
        <v>35700</v>
      </c>
      <c r="K103" s="317" t="s">
        <v>183</v>
      </c>
      <c r="L103" s="318">
        <f t="shared" si="216"/>
        <v>3</v>
      </c>
      <c r="M103" s="319">
        <f t="shared" si="217"/>
        <v>36890</v>
      </c>
      <c r="N103" s="319">
        <f t="shared" si="218"/>
        <v>1190</v>
      </c>
      <c r="O103" s="320">
        <f t="shared" si="219"/>
        <v>3.2258064516129031E-2</v>
      </c>
      <c r="P103" s="319">
        <f t="shared" si="220"/>
        <v>36890</v>
      </c>
      <c r="Q103" s="319"/>
      <c r="R103" s="319">
        <f t="shared" si="262"/>
        <v>36900</v>
      </c>
      <c r="S103" s="321">
        <v>1</v>
      </c>
      <c r="T103" s="257">
        <f t="shared" si="222"/>
        <v>36900</v>
      </c>
      <c r="U103" s="377"/>
      <c r="V103" s="92"/>
      <c r="W103" s="114">
        <v>35000</v>
      </c>
      <c r="X103" s="39">
        <f t="shared" si="223"/>
        <v>35000</v>
      </c>
      <c r="Y103" s="39">
        <f t="shared" si="224"/>
        <v>35000</v>
      </c>
      <c r="Z103" s="40" t="str">
        <f t="shared" si="225"/>
        <v>ACEPTADA</v>
      </c>
      <c r="AA103" s="114">
        <v>36900</v>
      </c>
      <c r="AB103" s="39">
        <f t="shared" si="226"/>
        <v>36900</v>
      </c>
      <c r="AC103" s="39">
        <f t="shared" si="227"/>
        <v>36900</v>
      </c>
      <c r="AD103" s="40" t="str">
        <f t="shared" si="228"/>
        <v>ACEPTADA</v>
      </c>
      <c r="AE103" s="114">
        <v>36900</v>
      </c>
      <c r="AF103" s="39">
        <f t="shared" si="229"/>
        <v>36900</v>
      </c>
      <c r="AG103" s="39">
        <f t="shared" si="230"/>
        <v>36900</v>
      </c>
      <c r="AH103" s="40" t="str">
        <f t="shared" si="231"/>
        <v>ACEPTADA</v>
      </c>
      <c r="AI103" s="114">
        <v>36900</v>
      </c>
      <c r="AJ103" s="39">
        <f t="shared" si="232"/>
        <v>36900</v>
      </c>
      <c r="AK103" s="39">
        <f t="shared" si="233"/>
        <v>36900</v>
      </c>
      <c r="AL103" s="40" t="str">
        <f t="shared" si="234"/>
        <v>ACEPTADA</v>
      </c>
      <c r="AM103" s="114">
        <v>36900</v>
      </c>
      <c r="AN103" s="39">
        <f t="shared" si="235"/>
        <v>36900</v>
      </c>
      <c r="AO103" s="39">
        <f t="shared" si="236"/>
        <v>36900</v>
      </c>
      <c r="AP103" s="40" t="str">
        <f t="shared" si="237"/>
        <v>ACEPTADA</v>
      </c>
      <c r="AQ103" s="114">
        <v>35000</v>
      </c>
      <c r="AR103" s="39">
        <f t="shared" si="238"/>
        <v>35000</v>
      </c>
      <c r="AS103" s="39">
        <f t="shared" si="239"/>
        <v>35000</v>
      </c>
      <c r="AT103" s="40" t="str">
        <f t="shared" si="240"/>
        <v>ACEPTADA</v>
      </c>
      <c r="AU103" s="114">
        <v>36900</v>
      </c>
      <c r="AV103" s="39">
        <f t="shared" si="241"/>
        <v>36900</v>
      </c>
      <c r="AW103" s="39">
        <f t="shared" si="242"/>
        <v>36900</v>
      </c>
      <c r="AX103" s="40" t="str">
        <f t="shared" si="243"/>
        <v>ACEPTADA</v>
      </c>
      <c r="AY103" s="114">
        <v>36900</v>
      </c>
      <c r="AZ103" s="39">
        <f t="shared" si="244"/>
        <v>36900</v>
      </c>
      <c r="BA103" s="39">
        <f t="shared" si="245"/>
        <v>36900</v>
      </c>
      <c r="BB103" s="40" t="str">
        <f t="shared" si="246"/>
        <v>ACEPTADA</v>
      </c>
      <c r="BC103" s="114">
        <v>36900</v>
      </c>
      <c r="BD103" s="39">
        <f t="shared" si="247"/>
        <v>36900</v>
      </c>
      <c r="BE103" s="39">
        <f t="shared" si="248"/>
        <v>36900</v>
      </c>
      <c r="BF103" s="40" t="str">
        <f t="shared" si="249"/>
        <v>ACEPTADA</v>
      </c>
      <c r="BG103" s="114">
        <v>35590.050000000003</v>
      </c>
      <c r="BH103" s="39">
        <f t="shared" si="250"/>
        <v>35590</v>
      </c>
      <c r="BI103" s="39">
        <f t="shared" si="251"/>
        <v>35590</v>
      </c>
      <c r="BJ103" s="40" t="str">
        <f t="shared" si="252"/>
        <v>ACEPTADA</v>
      </c>
      <c r="BK103" s="114">
        <v>36800</v>
      </c>
      <c r="BL103" s="39">
        <f t="shared" si="253"/>
        <v>36800</v>
      </c>
      <c r="BM103" s="39">
        <f t="shared" si="254"/>
        <v>36800</v>
      </c>
      <c r="BN103" s="40" t="str">
        <f t="shared" si="255"/>
        <v>ACEPTADA</v>
      </c>
      <c r="BO103" s="114">
        <v>35793</v>
      </c>
      <c r="BP103" s="39">
        <f t="shared" si="256"/>
        <v>35793</v>
      </c>
      <c r="BQ103" s="39">
        <f t="shared" si="257"/>
        <v>35793</v>
      </c>
      <c r="BR103" s="40" t="str">
        <f t="shared" si="258"/>
        <v>ACEPTADA</v>
      </c>
      <c r="BS103" s="114"/>
      <c r="BT103" s="39">
        <f t="shared" si="259"/>
        <v>0</v>
      </c>
      <c r="BU103" s="39">
        <f t="shared" si="260"/>
        <v>0</v>
      </c>
      <c r="BV103" s="40" t="str">
        <f t="shared" si="261"/>
        <v>RECHAZADO</v>
      </c>
    </row>
    <row r="104" spans="1:74" ht="45" customHeight="1">
      <c r="A104" s="315">
        <v>46</v>
      </c>
      <c r="B104" s="307" t="s">
        <v>333</v>
      </c>
      <c r="C104" s="307" t="s">
        <v>334</v>
      </c>
      <c r="D104" s="315"/>
      <c r="E104" s="315"/>
      <c r="F104" s="316">
        <v>69000</v>
      </c>
      <c r="G104" s="317" t="s">
        <v>245</v>
      </c>
      <c r="H104" s="316">
        <v>65900</v>
      </c>
      <c r="I104" s="317" t="s">
        <v>43</v>
      </c>
      <c r="J104" s="316">
        <v>69900</v>
      </c>
      <c r="K104" s="317" t="s">
        <v>44</v>
      </c>
      <c r="L104" s="318">
        <f t="shared" si="216"/>
        <v>3</v>
      </c>
      <c r="M104" s="319">
        <f t="shared" si="217"/>
        <v>68266.666666666672</v>
      </c>
      <c r="N104" s="319">
        <f t="shared" si="218"/>
        <v>2098.4120980716189</v>
      </c>
      <c r="O104" s="320">
        <f t="shared" si="219"/>
        <v>3.0738458467845977E-2</v>
      </c>
      <c r="P104" s="319">
        <f t="shared" si="220"/>
        <v>69000</v>
      </c>
      <c r="Q104" s="319"/>
      <c r="R104" s="319">
        <f t="shared" si="262"/>
        <v>68300</v>
      </c>
      <c r="S104" s="321">
        <v>1</v>
      </c>
      <c r="T104" s="257">
        <f t="shared" si="222"/>
        <v>68300</v>
      </c>
      <c r="U104" s="377"/>
      <c r="V104" s="92"/>
      <c r="W104" s="114">
        <v>65000</v>
      </c>
      <c r="X104" s="39">
        <f t="shared" si="223"/>
        <v>65000</v>
      </c>
      <c r="Y104" s="39">
        <f t="shared" si="224"/>
        <v>65000</v>
      </c>
      <c r="Z104" s="40" t="str">
        <f t="shared" si="225"/>
        <v>ACEPTADA</v>
      </c>
      <c r="AA104" s="114">
        <v>68300</v>
      </c>
      <c r="AB104" s="39">
        <f t="shared" si="226"/>
        <v>68300</v>
      </c>
      <c r="AC104" s="39">
        <f t="shared" si="227"/>
        <v>68300</v>
      </c>
      <c r="AD104" s="40" t="str">
        <f t="shared" si="228"/>
        <v>ACEPTADA</v>
      </c>
      <c r="AE104" s="114">
        <v>68300</v>
      </c>
      <c r="AF104" s="39">
        <f t="shared" si="229"/>
        <v>68300</v>
      </c>
      <c r="AG104" s="39">
        <f t="shared" si="230"/>
        <v>68300</v>
      </c>
      <c r="AH104" s="40" t="str">
        <f t="shared" si="231"/>
        <v>ACEPTADA</v>
      </c>
      <c r="AI104" s="114">
        <v>68300</v>
      </c>
      <c r="AJ104" s="39">
        <f t="shared" si="232"/>
        <v>68300</v>
      </c>
      <c r="AK104" s="39">
        <f t="shared" si="233"/>
        <v>68300</v>
      </c>
      <c r="AL104" s="40" t="str">
        <f t="shared" si="234"/>
        <v>ACEPTADA</v>
      </c>
      <c r="AM104" s="114">
        <v>68300</v>
      </c>
      <c r="AN104" s="39">
        <f t="shared" si="235"/>
        <v>68300</v>
      </c>
      <c r="AO104" s="39">
        <f t="shared" si="236"/>
        <v>68300</v>
      </c>
      <c r="AP104" s="40" t="str">
        <f t="shared" si="237"/>
        <v>ACEPTADA</v>
      </c>
      <c r="AQ104" s="114">
        <v>66000</v>
      </c>
      <c r="AR104" s="39">
        <f t="shared" si="238"/>
        <v>66000</v>
      </c>
      <c r="AS104" s="39">
        <f t="shared" si="239"/>
        <v>66000</v>
      </c>
      <c r="AT104" s="40" t="str">
        <f t="shared" si="240"/>
        <v>ACEPTADA</v>
      </c>
      <c r="AU104" s="114">
        <v>68300</v>
      </c>
      <c r="AV104" s="39">
        <f t="shared" si="241"/>
        <v>68300</v>
      </c>
      <c r="AW104" s="39">
        <f t="shared" si="242"/>
        <v>68300</v>
      </c>
      <c r="AX104" s="40" t="str">
        <f t="shared" si="243"/>
        <v>ACEPTADA</v>
      </c>
      <c r="AY104" s="114">
        <v>68300</v>
      </c>
      <c r="AZ104" s="39">
        <f t="shared" si="244"/>
        <v>68300</v>
      </c>
      <c r="BA104" s="39">
        <f t="shared" si="245"/>
        <v>68300</v>
      </c>
      <c r="BB104" s="40" t="str">
        <f t="shared" si="246"/>
        <v>ACEPTADA</v>
      </c>
      <c r="BC104" s="114">
        <v>68300</v>
      </c>
      <c r="BD104" s="39">
        <f t="shared" si="247"/>
        <v>68300</v>
      </c>
      <c r="BE104" s="39">
        <f t="shared" si="248"/>
        <v>68300</v>
      </c>
      <c r="BF104" s="40" t="str">
        <f t="shared" si="249"/>
        <v>ACEPTADA</v>
      </c>
      <c r="BG104" s="114">
        <v>65875.350000000006</v>
      </c>
      <c r="BH104" s="39">
        <f t="shared" si="250"/>
        <v>65875</v>
      </c>
      <c r="BI104" s="39">
        <f t="shared" si="251"/>
        <v>65875</v>
      </c>
      <c r="BJ104" s="40" t="str">
        <f t="shared" si="252"/>
        <v>ACEPTADA</v>
      </c>
      <c r="BK104" s="114">
        <v>68000</v>
      </c>
      <c r="BL104" s="39">
        <f t="shared" si="253"/>
        <v>68000</v>
      </c>
      <c r="BM104" s="39">
        <f t="shared" si="254"/>
        <v>68000</v>
      </c>
      <c r="BN104" s="40" t="str">
        <f t="shared" si="255"/>
        <v>ACEPTADA</v>
      </c>
      <c r="BO104" s="114">
        <v>66251</v>
      </c>
      <c r="BP104" s="39">
        <f t="shared" si="256"/>
        <v>66251</v>
      </c>
      <c r="BQ104" s="39">
        <f t="shared" si="257"/>
        <v>66251</v>
      </c>
      <c r="BR104" s="40" t="str">
        <f t="shared" si="258"/>
        <v>ACEPTADA</v>
      </c>
      <c r="BS104" s="114"/>
      <c r="BT104" s="39">
        <f t="shared" si="259"/>
        <v>0</v>
      </c>
      <c r="BU104" s="39">
        <f t="shared" si="260"/>
        <v>0</v>
      </c>
      <c r="BV104" s="40" t="str">
        <f t="shared" si="261"/>
        <v>RECHAZADO</v>
      </c>
    </row>
    <row r="105" spans="1:74" s="104" customFormat="1" ht="45" customHeight="1">
      <c r="A105" s="315">
        <v>47</v>
      </c>
      <c r="B105" s="307" t="s">
        <v>335</v>
      </c>
      <c r="C105" s="307" t="s">
        <v>336</v>
      </c>
      <c r="D105" s="315"/>
      <c r="E105" s="315"/>
      <c r="F105" s="316">
        <v>340600</v>
      </c>
      <c r="G105" s="317" t="s">
        <v>43</v>
      </c>
      <c r="H105" s="316">
        <v>355500</v>
      </c>
      <c r="I105" s="317" t="s">
        <v>337</v>
      </c>
      <c r="J105" s="316">
        <v>329900</v>
      </c>
      <c r="K105" s="317" t="s">
        <v>46</v>
      </c>
      <c r="L105" s="318">
        <f t="shared" si="216"/>
        <v>3</v>
      </c>
      <c r="M105" s="319">
        <f t="shared" si="217"/>
        <v>342000</v>
      </c>
      <c r="N105" s="319">
        <f t="shared" si="218"/>
        <v>12857.293649909378</v>
      </c>
      <c r="O105" s="320">
        <f t="shared" si="219"/>
        <v>3.7594425876928003E-2</v>
      </c>
      <c r="P105" s="319">
        <f t="shared" si="220"/>
        <v>340600</v>
      </c>
      <c r="Q105" s="319"/>
      <c r="R105" s="319">
        <f t="shared" si="262"/>
        <v>342000</v>
      </c>
      <c r="S105" s="321">
        <v>1</v>
      </c>
      <c r="T105" s="257">
        <f t="shared" si="222"/>
        <v>342000</v>
      </c>
      <c r="U105" s="377"/>
      <c r="V105" s="106"/>
      <c r="W105" s="114">
        <v>340000</v>
      </c>
      <c r="X105" s="39">
        <f t="shared" si="223"/>
        <v>340000</v>
      </c>
      <c r="Y105" s="39">
        <f t="shared" si="224"/>
        <v>340000</v>
      </c>
      <c r="Z105" s="40" t="str">
        <f t="shared" si="225"/>
        <v>ACEPTADA</v>
      </c>
      <c r="AA105" s="114">
        <v>342000</v>
      </c>
      <c r="AB105" s="39">
        <f t="shared" si="226"/>
        <v>342000</v>
      </c>
      <c r="AC105" s="39">
        <f t="shared" si="227"/>
        <v>342000</v>
      </c>
      <c r="AD105" s="40" t="str">
        <f t="shared" si="228"/>
        <v>ACEPTADA</v>
      </c>
      <c r="AE105" s="114">
        <v>342000</v>
      </c>
      <c r="AF105" s="39">
        <f t="shared" si="229"/>
        <v>342000</v>
      </c>
      <c r="AG105" s="39">
        <f t="shared" si="230"/>
        <v>342000</v>
      </c>
      <c r="AH105" s="40" t="str">
        <f t="shared" si="231"/>
        <v>ACEPTADA</v>
      </c>
      <c r="AI105" s="114">
        <v>342000</v>
      </c>
      <c r="AJ105" s="39">
        <f t="shared" si="232"/>
        <v>342000</v>
      </c>
      <c r="AK105" s="39">
        <f t="shared" si="233"/>
        <v>342000</v>
      </c>
      <c r="AL105" s="40" t="str">
        <f t="shared" si="234"/>
        <v>ACEPTADA</v>
      </c>
      <c r="AM105" s="114">
        <v>342000</v>
      </c>
      <c r="AN105" s="39">
        <f t="shared" si="235"/>
        <v>342000</v>
      </c>
      <c r="AO105" s="39">
        <f t="shared" si="236"/>
        <v>342000</v>
      </c>
      <c r="AP105" s="40" t="str">
        <f t="shared" si="237"/>
        <v>ACEPTADA</v>
      </c>
      <c r="AQ105" s="114">
        <v>333000</v>
      </c>
      <c r="AR105" s="39">
        <f t="shared" si="238"/>
        <v>333000</v>
      </c>
      <c r="AS105" s="39">
        <f t="shared" si="239"/>
        <v>333000</v>
      </c>
      <c r="AT105" s="40" t="str">
        <f t="shared" si="240"/>
        <v>ACEPTADA</v>
      </c>
      <c r="AU105" s="114">
        <v>342000</v>
      </c>
      <c r="AV105" s="39">
        <f t="shared" si="241"/>
        <v>342000</v>
      </c>
      <c r="AW105" s="39">
        <f t="shared" si="242"/>
        <v>342000</v>
      </c>
      <c r="AX105" s="40" t="str">
        <f t="shared" si="243"/>
        <v>ACEPTADA</v>
      </c>
      <c r="AY105" s="114">
        <v>342000</v>
      </c>
      <c r="AZ105" s="39">
        <f t="shared" si="244"/>
        <v>342000</v>
      </c>
      <c r="BA105" s="39">
        <f t="shared" si="245"/>
        <v>342000</v>
      </c>
      <c r="BB105" s="40" t="str">
        <f t="shared" si="246"/>
        <v>ACEPTADA</v>
      </c>
      <c r="BC105" s="114">
        <v>342000</v>
      </c>
      <c r="BD105" s="39">
        <f t="shared" si="247"/>
        <v>342000</v>
      </c>
      <c r="BE105" s="39">
        <f t="shared" si="248"/>
        <v>342000</v>
      </c>
      <c r="BF105" s="40" t="str">
        <f t="shared" si="249"/>
        <v>ACEPTADA</v>
      </c>
      <c r="BG105" s="114">
        <v>329859</v>
      </c>
      <c r="BH105" s="39">
        <f t="shared" si="250"/>
        <v>329859</v>
      </c>
      <c r="BI105" s="39">
        <f t="shared" si="251"/>
        <v>329859</v>
      </c>
      <c r="BJ105" s="40" t="str">
        <f t="shared" si="252"/>
        <v>ACEPTADA</v>
      </c>
      <c r="BK105" s="114">
        <v>34000</v>
      </c>
      <c r="BL105" s="39">
        <f t="shared" si="253"/>
        <v>34000</v>
      </c>
      <c r="BM105" s="39">
        <f t="shared" si="254"/>
        <v>34000</v>
      </c>
      <c r="BN105" s="40" t="str">
        <f t="shared" si="255"/>
        <v>ACEPTADA</v>
      </c>
      <c r="BO105" s="114">
        <v>331740</v>
      </c>
      <c r="BP105" s="39">
        <f t="shared" si="256"/>
        <v>331740</v>
      </c>
      <c r="BQ105" s="39">
        <f t="shared" si="257"/>
        <v>331740</v>
      </c>
      <c r="BR105" s="40" t="str">
        <f t="shared" si="258"/>
        <v>ACEPTADA</v>
      </c>
      <c r="BS105" s="114"/>
      <c r="BT105" s="39">
        <f t="shared" si="259"/>
        <v>0</v>
      </c>
      <c r="BU105" s="39">
        <f t="shared" si="260"/>
        <v>0</v>
      </c>
      <c r="BV105" s="40" t="str">
        <f t="shared" si="261"/>
        <v>RECHAZADO</v>
      </c>
    </row>
    <row r="106" spans="1:74" ht="45" customHeight="1">
      <c r="A106" s="315">
        <v>48</v>
      </c>
      <c r="B106" s="307" t="s">
        <v>338</v>
      </c>
      <c r="C106" s="307" t="s">
        <v>339</v>
      </c>
      <c r="D106" s="315"/>
      <c r="E106" s="315"/>
      <c r="F106" s="322">
        <v>119900</v>
      </c>
      <c r="G106" s="317" t="s">
        <v>44</v>
      </c>
      <c r="H106" s="316">
        <v>119900</v>
      </c>
      <c r="I106" s="317" t="s">
        <v>245</v>
      </c>
      <c r="J106" s="322">
        <v>100000</v>
      </c>
      <c r="K106" s="317" t="s">
        <v>340</v>
      </c>
      <c r="L106" s="318">
        <f t="shared" si="216"/>
        <v>3</v>
      </c>
      <c r="M106" s="319">
        <f t="shared" si="217"/>
        <v>113266.66666666667</v>
      </c>
      <c r="N106" s="319">
        <f t="shared" si="218"/>
        <v>11489.270356873552</v>
      </c>
      <c r="O106" s="320">
        <f t="shared" si="219"/>
        <v>0.10143558290353342</v>
      </c>
      <c r="P106" s="319">
        <f t="shared" si="220"/>
        <v>119900</v>
      </c>
      <c r="Q106" s="319"/>
      <c r="R106" s="319">
        <f t="shared" si="262"/>
        <v>113300</v>
      </c>
      <c r="S106" s="321">
        <v>1</v>
      </c>
      <c r="T106" s="257">
        <f t="shared" si="222"/>
        <v>113300</v>
      </c>
      <c r="U106" s="377"/>
      <c r="V106" s="92"/>
      <c r="W106" s="114">
        <v>112000</v>
      </c>
      <c r="X106" s="39">
        <f t="shared" si="223"/>
        <v>112000</v>
      </c>
      <c r="Y106" s="39">
        <f t="shared" si="224"/>
        <v>112000</v>
      </c>
      <c r="Z106" s="40" t="str">
        <f t="shared" si="225"/>
        <v>ACEPTADA</v>
      </c>
      <c r="AA106" s="114">
        <v>113300</v>
      </c>
      <c r="AB106" s="39">
        <f t="shared" si="226"/>
        <v>113300</v>
      </c>
      <c r="AC106" s="39">
        <f t="shared" si="227"/>
        <v>113300</v>
      </c>
      <c r="AD106" s="40" t="str">
        <f t="shared" si="228"/>
        <v>ACEPTADA</v>
      </c>
      <c r="AE106" s="114">
        <v>113300</v>
      </c>
      <c r="AF106" s="39">
        <f t="shared" si="229"/>
        <v>113300</v>
      </c>
      <c r="AG106" s="39">
        <f t="shared" si="230"/>
        <v>113300</v>
      </c>
      <c r="AH106" s="40" t="str">
        <f t="shared" si="231"/>
        <v>ACEPTADA</v>
      </c>
      <c r="AI106" s="114">
        <v>113300</v>
      </c>
      <c r="AJ106" s="39">
        <f t="shared" si="232"/>
        <v>113300</v>
      </c>
      <c r="AK106" s="39">
        <f t="shared" si="233"/>
        <v>113300</v>
      </c>
      <c r="AL106" s="40" t="str">
        <f t="shared" si="234"/>
        <v>ACEPTADA</v>
      </c>
      <c r="AM106" s="114">
        <v>113300</v>
      </c>
      <c r="AN106" s="39">
        <f t="shared" si="235"/>
        <v>113300</v>
      </c>
      <c r="AO106" s="39">
        <f t="shared" si="236"/>
        <v>113300</v>
      </c>
      <c r="AP106" s="40" t="str">
        <f t="shared" si="237"/>
        <v>ACEPTADA</v>
      </c>
      <c r="AQ106" s="114">
        <v>110000</v>
      </c>
      <c r="AR106" s="39">
        <f t="shared" si="238"/>
        <v>110000</v>
      </c>
      <c r="AS106" s="39">
        <f t="shared" si="239"/>
        <v>110000</v>
      </c>
      <c r="AT106" s="40" t="str">
        <f t="shared" si="240"/>
        <v>ACEPTADA</v>
      </c>
      <c r="AU106" s="114">
        <v>113300</v>
      </c>
      <c r="AV106" s="39">
        <f t="shared" si="241"/>
        <v>113300</v>
      </c>
      <c r="AW106" s="39">
        <f t="shared" si="242"/>
        <v>113300</v>
      </c>
      <c r="AX106" s="40" t="str">
        <f t="shared" si="243"/>
        <v>ACEPTADA</v>
      </c>
      <c r="AY106" s="114">
        <v>113300</v>
      </c>
      <c r="AZ106" s="39">
        <f t="shared" si="244"/>
        <v>113300</v>
      </c>
      <c r="BA106" s="39">
        <f t="shared" si="245"/>
        <v>113300</v>
      </c>
      <c r="BB106" s="40" t="str">
        <f t="shared" si="246"/>
        <v>ACEPTADA</v>
      </c>
      <c r="BC106" s="114">
        <v>113300</v>
      </c>
      <c r="BD106" s="39">
        <f t="shared" si="247"/>
        <v>113300</v>
      </c>
      <c r="BE106" s="39">
        <f t="shared" si="248"/>
        <v>113300</v>
      </c>
      <c r="BF106" s="40" t="str">
        <f t="shared" si="249"/>
        <v>ACEPTADA</v>
      </c>
      <c r="BG106" s="114">
        <v>109277.85</v>
      </c>
      <c r="BH106" s="39">
        <f t="shared" si="250"/>
        <v>109278</v>
      </c>
      <c r="BI106" s="39">
        <f t="shared" si="251"/>
        <v>109278</v>
      </c>
      <c r="BJ106" s="40" t="str">
        <f t="shared" si="252"/>
        <v>ACEPTADA</v>
      </c>
      <c r="BK106" s="114">
        <v>110000</v>
      </c>
      <c r="BL106" s="39">
        <f t="shared" si="253"/>
        <v>110000</v>
      </c>
      <c r="BM106" s="39">
        <f t="shared" si="254"/>
        <v>110000</v>
      </c>
      <c r="BN106" s="40" t="str">
        <f t="shared" si="255"/>
        <v>ACEPTADA</v>
      </c>
      <c r="BO106" s="114">
        <v>109901</v>
      </c>
      <c r="BP106" s="39">
        <f t="shared" si="256"/>
        <v>109901</v>
      </c>
      <c r="BQ106" s="39">
        <f t="shared" si="257"/>
        <v>109901</v>
      </c>
      <c r="BR106" s="40" t="str">
        <f t="shared" si="258"/>
        <v>ACEPTADA</v>
      </c>
      <c r="BS106" s="114"/>
      <c r="BT106" s="39">
        <f t="shared" si="259"/>
        <v>0</v>
      </c>
      <c r="BU106" s="39">
        <f t="shared" si="260"/>
        <v>0</v>
      </c>
      <c r="BV106" s="40" t="str">
        <f t="shared" si="261"/>
        <v>RECHAZADO</v>
      </c>
    </row>
    <row r="107" spans="1:74" ht="45" customHeight="1">
      <c r="A107" s="323">
        <v>49</v>
      </c>
      <c r="B107" s="307" t="s">
        <v>341</v>
      </c>
      <c r="C107" s="307" t="s">
        <v>342</v>
      </c>
      <c r="D107" s="315"/>
      <c r="E107" s="315"/>
      <c r="F107" s="316">
        <v>681000</v>
      </c>
      <c r="G107" s="317" t="s">
        <v>343</v>
      </c>
      <c r="H107" s="316">
        <v>797000</v>
      </c>
      <c r="I107" s="317" t="s">
        <v>344</v>
      </c>
      <c r="J107" s="316">
        <v>759050</v>
      </c>
      <c r="K107" s="317" t="s">
        <v>345</v>
      </c>
      <c r="L107" s="317">
        <f t="shared" si="216"/>
        <v>3</v>
      </c>
      <c r="M107" s="324">
        <f t="shared" si="217"/>
        <v>745683.33333333337</v>
      </c>
      <c r="N107" s="324">
        <f t="shared" si="218"/>
        <v>59143.899375449815</v>
      </c>
      <c r="O107" s="320">
        <f t="shared" si="219"/>
        <v>7.931503458856505E-2</v>
      </c>
      <c r="P107" s="324">
        <f t="shared" si="220"/>
        <v>759050</v>
      </c>
      <c r="Q107" s="324"/>
      <c r="R107" s="324">
        <f t="shared" si="262"/>
        <v>745700</v>
      </c>
      <c r="S107" s="325">
        <v>1</v>
      </c>
      <c r="T107" s="311">
        <f t="shared" si="222"/>
        <v>745700</v>
      </c>
      <c r="U107" s="377"/>
      <c r="V107" s="92"/>
      <c r="W107" s="114">
        <v>740000</v>
      </c>
      <c r="X107" s="39">
        <f t="shared" si="223"/>
        <v>740000</v>
      </c>
      <c r="Y107" s="39">
        <f t="shared" si="224"/>
        <v>740000</v>
      </c>
      <c r="Z107" s="40" t="str">
        <f t="shared" si="225"/>
        <v>ACEPTADA</v>
      </c>
      <c r="AA107" s="114">
        <v>745700</v>
      </c>
      <c r="AB107" s="39">
        <f t="shared" si="226"/>
        <v>745700</v>
      </c>
      <c r="AC107" s="39">
        <f t="shared" si="227"/>
        <v>745700</v>
      </c>
      <c r="AD107" s="40" t="str">
        <f t="shared" si="228"/>
        <v>ACEPTADA</v>
      </c>
      <c r="AE107" s="114">
        <v>745700</v>
      </c>
      <c r="AF107" s="39">
        <f t="shared" si="229"/>
        <v>745700</v>
      </c>
      <c r="AG107" s="39">
        <f t="shared" si="230"/>
        <v>745700</v>
      </c>
      <c r="AH107" s="40" t="str">
        <f t="shared" si="231"/>
        <v>ACEPTADA</v>
      </c>
      <c r="AI107" s="114">
        <v>745700</v>
      </c>
      <c r="AJ107" s="39">
        <f t="shared" si="232"/>
        <v>745700</v>
      </c>
      <c r="AK107" s="39">
        <f t="shared" si="233"/>
        <v>745700</v>
      </c>
      <c r="AL107" s="40" t="str">
        <f t="shared" si="234"/>
        <v>ACEPTADA</v>
      </c>
      <c r="AM107" s="114">
        <v>745700</v>
      </c>
      <c r="AN107" s="39">
        <f t="shared" si="235"/>
        <v>745700</v>
      </c>
      <c r="AO107" s="39">
        <f t="shared" si="236"/>
        <v>745700</v>
      </c>
      <c r="AP107" s="40" t="str">
        <f t="shared" si="237"/>
        <v>ACEPTADA</v>
      </c>
      <c r="AQ107" s="114">
        <v>726000</v>
      </c>
      <c r="AR107" s="39">
        <f t="shared" si="238"/>
        <v>726000</v>
      </c>
      <c r="AS107" s="39">
        <f t="shared" si="239"/>
        <v>726000</v>
      </c>
      <c r="AT107" s="40" t="str">
        <f t="shared" si="240"/>
        <v>ACEPTADA</v>
      </c>
      <c r="AU107" s="114">
        <v>745700</v>
      </c>
      <c r="AV107" s="39">
        <f t="shared" si="241"/>
        <v>745700</v>
      </c>
      <c r="AW107" s="39">
        <f t="shared" si="242"/>
        <v>745700</v>
      </c>
      <c r="AX107" s="40" t="str">
        <f t="shared" si="243"/>
        <v>ACEPTADA</v>
      </c>
      <c r="AY107" s="114">
        <v>745700</v>
      </c>
      <c r="AZ107" s="39">
        <f t="shared" si="244"/>
        <v>745700</v>
      </c>
      <c r="BA107" s="39">
        <f t="shared" si="245"/>
        <v>745700</v>
      </c>
      <c r="BB107" s="40" t="str">
        <f t="shared" si="246"/>
        <v>ACEPTADA</v>
      </c>
      <c r="BC107" s="114">
        <v>745700</v>
      </c>
      <c r="BD107" s="39">
        <f t="shared" si="247"/>
        <v>745700</v>
      </c>
      <c r="BE107" s="39">
        <f t="shared" si="248"/>
        <v>745700</v>
      </c>
      <c r="BF107" s="40" t="str">
        <f t="shared" si="249"/>
        <v>ACEPTADA</v>
      </c>
      <c r="BG107" s="114">
        <v>719227.65</v>
      </c>
      <c r="BH107" s="39">
        <f t="shared" si="250"/>
        <v>719228</v>
      </c>
      <c r="BI107" s="39">
        <f t="shared" si="251"/>
        <v>719228</v>
      </c>
      <c r="BJ107" s="40" t="str">
        <f t="shared" si="252"/>
        <v>ACEPTADA</v>
      </c>
      <c r="BK107" s="114">
        <v>740000</v>
      </c>
      <c r="BL107" s="39">
        <f t="shared" si="253"/>
        <v>740000</v>
      </c>
      <c r="BM107" s="39">
        <f t="shared" si="254"/>
        <v>740000</v>
      </c>
      <c r="BN107" s="40" t="str">
        <f t="shared" si="255"/>
        <v>ACEPTADA</v>
      </c>
      <c r="BO107" s="114">
        <v>723329</v>
      </c>
      <c r="BP107" s="39">
        <f t="shared" si="256"/>
        <v>723329</v>
      </c>
      <c r="BQ107" s="39">
        <f t="shared" si="257"/>
        <v>723329</v>
      </c>
      <c r="BR107" s="40" t="str">
        <f t="shared" si="258"/>
        <v>ACEPTADA</v>
      </c>
      <c r="BS107" s="114"/>
      <c r="BT107" s="39">
        <f t="shared" si="259"/>
        <v>0</v>
      </c>
      <c r="BU107" s="39">
        <f t="shared" si="260"/>
        <v>0</v>
      </c>
      <c r="BV107" s="40" t="str">
        <f t="shared" si="261"/>
        <v>RECHAZADO</v>
      </c>
    </row>
    <row r="108" spans="1:74" ht="45" customHeight="1">
      <c r="A108" s="315">
        <v>50</v>
      </c>
      <c r="B108" s="326" t="s">
        <v>346</v>
      </c>
      <c r="C108" s="326" t="s">
        <v>347</v>
      </c>
      <c r="D108" s="315"/>
      <c r="E108" s="315"/>
      <c r="F108" s="327">
        <f>160000*1.19</f>
        <v>190400</v>
      </c>
      <c r="G108" s="328" t="s">
        <v>39</v>
      </c>
      <c r="H108" s="327">
        <v>170000</v>
      </c>
      <c r="I108" s="328" t="s">
        <v>183</v>
      </c>
      <c r="J108" s="327">
        <v>155295</v>
      </c>
      <c r="K108" s="328" t="s">
        <v>118</v>
      </c>
      <c r="L108" s="329">
        <f t="shared" si="216"/>
        <v>3</v>
      </c>
      <c r="M108" s="330">
        <f t="shared" si="217"/>
        <v>171898.33333333334</v>
      </c>
      <c r="N108" s="330">
        <f t="shared" si="218"/>
        <v>17629.322401423524</v>
      </c>
      <c r="O108" s="331">
        <f t="shared" si="219"/>
        <v>0.10255668021654382</v>
      </c>
      <c r="P108" s="332">
        <f t="shared" si="220"/>
        <v>170000</v>
      </c>
      <c r="Q108" s="332"/>
      <c r="R108" s="330">
        <f t="shared" si="262"/>
        <v>171900</v>
      </c>
      <c r="S108" s="333">
        <v>1</v>
      </c>
      <c r="T108" s="334">
        <f t="shared" si="222"/>
        <v>171900</v>
      </c>
      <c r="U108" s="377"/>
      <c r="V108" s="92"/>
      <c r="W108" s="114">
        <v>170000</v>
      </c>
      <c r="X108" s="39">
        <f t="shared" si="223"/>
        <v>170000</v>
      </c>
      <c r="Y108" s="39">
        <f t="shared" si="224"/>
        <v>170000</v>
      </c>
      <c r="Z108" s="40" t="str">
        <f t="shared" si="225"/>
        <v>ACEPTADA</v>
      </c>
      <c r="AA108" s="114">
        <v>171900</v>
      </c>
      <c r="AB108" s="39">
        <f t="shared" si="226"/>
        <v>171900</v>
      </c>
      <c r="AC108" s="39">
        <f t="shared" si="227"/>
        <v>171900</v>
      </c>
      <c r="AD108" s="40" t="str">
        <f t="shared" si="228"/>
        <v>ACEPTADA</v>
      </c>
      <c r="AE108" s="114">
        <v>171900</v>
      </c>
      <c r="AF108" s="39">
        <f t="shared" si="229"/>
        <v>171900</v>
      </c>
      <c r="AG108" s="39">
        <f t="shared" si="230"/>
        <v>171900</v>
      </c>
      <c r="AH108" s="40" t="str">
        <f t="shared" si="231"/>
        <v>ACEPTADA</v>
      </c>
      <c r="AI108" s="114">
        <v>171900</v>
      </c>
      <c r="AJ108" s="39">
        <f t="shared" si="232"/>
        <v>171900</v>
      </c>
      <c r="AK108" s="39">
        <f t="shared" si="233"/>
        <v>171900</v>
      </c>
      <c r="AL108" s="40" t="str">
        <f t="shared" si="234"/>
        <v>ACEPTADA</v>
      </c>
      <c r="AM108" s="114">
        <v>171900</v>
      </c>
      <c r="AN108" s="39">
        <f t="shared" si="235"/>
        <v>171900</v>
      </c>
      <c r="AO108" s="39">
        <f t="shared" si="236"/>
        <v>171900</v>
      </c>
      <c r="AP108" s="40" t="str">
        <f t="shared" si="237"/>
        <v>ACEPTADA</v>
      </c>
      <c r="AQ108" s="114">
        <v>167000</v>
      </c>
      <c r="AR108" s="39">
        <f t="shared" si="238"/>
        <v>167000</v>
      </c>
      <c r="AS108" s="39">
        <f t="shared" si="239"/>
        <v>167000</v>
      </c>
      <c r="AT108" s="40" t="str">
        <f t="shared" si="240"/>
        <v>ACEPTADA</v>
      </c>
      <c r="AU108" s="114">
        <v>171900</v>
      </c>
      <c r="AV108" s="39">
        <f t="shared" si="241"/>
        <v>171900</v>
      </c>
      <c r="AW108" s="39">
        <f t="shared" si="242"/>
        <v>171900</v>
      </c>
      <c r="AX108" s="40" t="str">
        <f t="shared" si="243"/>
        <v>ACEPTADA</v>
      </c>
      <c r="AY108" s="114">
        <v>171900</v>
      </c>
      <c r="AZ108" s="39">
        <f t="shared" si="244"/>
        <v>171900</v>
      </c>
      <c r="BA108" s="39">
        <f t="shared" si="245"/>
        <v>171900</v>
      </c>
      <c r="BB108" s="40" t="str">
        <f t="shared" si="246"/>
        <v>ACEPTADA</v>
      </c>
      <c r="BC108" s="114">
        <v>171900</v>
      </c>
      <c r="BD108" s="39">
        <f t="shared" si="247"/>
        <v>171900</v>
      </c>
      <c r="BE108" s="39">
        <f t="shared" si="248"/>
        <v>171900</v>
      </c>
      <c r="BF108" s="40" t="str">
        <f t="shared" si="249"/>
        <v>ACEPTADA</v>
      </c>
      <c r="BG108" s="114">
        <v>165797.54999999999</v>
      </c>
      <c r="BH108" s="39">
        <f t="shared" si="250"/>
        <v>165798</v>
      </c>
      <c r="BI108" s="39">
        <f t="shared" si="251"/>
        <v>165798</v>
      </c>
      <c r="BJ108" s="40" t="str">
        <f t="shared" si="252"/>
        <v>ACEPTADA</v>
      </c>
      <c r="BK108" s="114">
        <v>170000</v>
      </c>
      <c r="BL108" s="39">
        <f t="shared" si="253"/>
        <v>170000</v>
      </c>
      <c r="BM108" s="39">
        <f t="shared" si="254"/>
        <v>170000</v>
      </c>
      <c r="BN108" s="40" t="str">
        <f t="shared" si="255"/>
        <v>ACEPTADA</v>
      </c>
      <c r="BO108" s="114">
        <v>166743</v>
      </c>
      <c r="BP108" s="39">
        <f t="shared" si="256"/>
        <v>166743</v>
      </c>
      <c r="BQ108" s="39">
        <f t="shared" si="257"/>
        <v>166743</v>
      </c>
      <c r="BR108" s="40" t="str">
        <f t="shared" si="258"/>
        <v>ACEPTADA</v>
      </c>
      <c r="BS108" s="114"/>
      <c r="BT108" s="39">
        <f t="shared" si="259"/>
        <v>0</v>
      </c>
      <c r="BU108" s="39">
        <f t="shared" si="260"/>
        <v>0</v>
      </c>
      <c r="BV108" s="40" t="str">
        <f t="shared" si="261"/>
        <v>RECHAZADO</v>
      </c>
    </row>
    <row r="109" spans="1:74" ht="45" customHeight="1">
      <c r="A109" s="349" t="s">
        <v>47</v>
      </c>
      <c r="B109" s="349"/>
      <c r="C109" s="349"/>
      <c r="D109" s="349"/>
      <c r="E109" s="349"/>
      <c r="F109" s="349"/>
      <c r="G109" s="349"/>
      <c r="H109" s="349"/>
      <c r="I109" s="349"/>
      <c r="J109" s="349"/>
      <c r="K109" s="349"/>
      <c r="L109" s="349"/>
      <c r="M109" s="349"/>
      <c r="N109" s="349"/>
      <c r="O109" s="349"/>
      <c r="P109" s="349"/>
      <c r="Q109" s="349"/>
      <c r="R109" s="349"/>
      <c r="S109" s="349"/>
      <c r="T109" s="335">
        <f>+SUM(T59:T108)</f>
        <v>29527700</v>
      </c>
      <c r="U109" s="378"/>
      <c r="V109" s="92"/>
      <c r="W109" s="101"/>
      <c r="X109" s="101"/>
      <c r="Y109" s="101"/>
      <c r="Z109" s="101"/>
      <c r="AA109" s="101"/>
      <c r="AB109" s="101"/>
      <c r="AC109" s="101"/>
      <c r="AD109" s="101"/>
      <c r="AE109" s="101"/>
      <c r="AF109" s="101"/>
      <c r="AG109" s="101"/>
      <c r="AH109" s="101"/>
      <c r="AI109" s="101"/>
      <c r="AJ109" s="101"/>
      <c r="AK109" s="101"/>
      <c r="AL109" s="101"/>
      <c r="AM109" s="101"/>
      <c r="AN109" s="101"/>
      <c r="AO109" s="101"/>
      <c r="AP109" s="101"/>
      <c r="AQ109" s="101"/>
      <c r="AR109" s="101"/>
      <c r="AS109" s="101"/>
      <c r="AT109" s="101"/>
      <c r="AU109" s="101"/>
      <c r="AV109" s="101"/>
      <c r="AW109" s="101"/>
      <c r="AX109" s="101"/>
      <c r="AY109" s="101"/>
      <c r="AZ109" s="101"/>
      <c r="BA109" s="101"/>
      <c r="BB109" s="101"/>
      <c r="BC109" s="101"/>
      <c r="BD109" s="101"/>
      <c r="BE109" s="101"/>
      <c r="BF109" s="101"/>
      <c r="BG109" s="101"/>
      <c r="BH109" s="101"/>
      <c r="BI109" s="101"/>
      <c r="BJ109" s="101"/>
      <c r="BK109" s="101"/>
      <c r="BL109" s="101"/>
      <c r="BM109" s="101"/>
      <c r="BN109" s="101"/>
      <c r="BO109" s="101"/>
      <c r="BP109" s="101"/>
      <c r="BQ109" s="101"/>
      <c r="BR109" s="101"/>
      <c r="BS109" s="101"/>
      <c r="BT109" s="101"/>
      <c r="BU109" s="101"/>
      <c r="BV109" s="101"/>
    </row>
    <row r="110" spans="1:74" ht="45" customHeight="1">
      <c r="A110" s="350" t="s">
        <v>348</v>
      </c>
      <c r="B110" s="350"/>
      <c r="C110" s="350"/>
      <c r="D110" s="350"/>
      <c r="E110" s="350"/>
      <c r="F110" s="350"/>
      <c r="G110" s="350"/>
      <c r="H110" s="350"/>
      <c r="I110" s="350"/>
      <c r="J110" s="350"/>
      <c r="K110" s="350"/>
      <c r="L110" s="350"/>
      <c r="M110" s="350"/>
      <c r="N110" s="350"/>
      <c r="O110" s="350"/>
      <c r="P110" s="350"/>
      <c r="Q110" s="350"/>
      <c r="R110" s="350"/>
      <c r="S110" s="350"/>
      <c r="T110" s="336">
        <f>+T109+S57</f>
        <v>29527700</v>
      </c>
      <c r="U110" s="380"/>
      <c r="V110" s="92"/>
      <c r="W110" s="101"/>
      <c r="X110" s="101"/>
      <c r="Y110" s="101"/>
      <c r="Z110" s="101"/>
      <c r="AA110" s="101"/>
      <c r="AB110" s="101"/>
      <c r="AC110" s="101"/>
      <c r="AD110" s="101"/>
      <c r="AE110" s="101"/>
      <c r="AF110" s="101"/>
      <c r="AG110" s="101"/>
      <c r="AH110" s="101"/>
      <c r="AI110" s="101"/>
      <c r="AJ110" s="101"/>
      <c r="AK110" s="101"/>
      <c r="AL110" s="101"/>
      <c r="AM110" s="101"/>
      <c r="AN110" s="101"/>
      <c r="AO110" s="101"/>
      <c r="AP110" s="101"/>
      <c r="AQ110" s="101"/>
      <c r="AR110" s="101"/>
      <c r="AS110" s="101"/>
      <c r="AT110" s="101"/>
      <c r="AU110" s="101"/>
      <c r="AV110" s="101"/>
      <c r="AW110" s="101"/>
      <c r="AX110" s="101"/>
      <c r="AY110" s="101"/>
      <c r="AZ110" s="101"/>
      <c r="BA110" s="101"/>
      <c r="BB110" s="101"/>
      <c r="BC110" s="101"/>
      <c r="BD110" s="101"/>
      <c r="BE110" s="101"/>
      <c r="BF110" s="101"/>
      <c r="BG110" s="101"/>
      <c r="BH110" s="101"/>
      <c r="BI110" s="101"/>
      <c r="BJ110" s="101"/>
      <c r="BK110" s="101"/>
      <c r="BL110" s="101"/>
      <c r="BM110" s="101"/>
      <c r="BN110" s="101"/>
      <c r="BO110" s="101"/>
      <c r="BP110" s="101"/>
      <c r="BQ110" s="101"/>
      <c r="BR110" s="101"/>
      <c r="BS110" s="101"/>
      <c r="BT110" s="101"/>
      <c r="BU110" s="101"/>
      <c r="BV110" s="101"/>
    </row>
    <row r="111" spans="1:74">
      <c r="A111" s="111"/>
      <c r="B111" s="111"/>
      <c r="C111" s="111"/>
      <c r="D111" s="111"/>
      <c r="E111" s="111"/>
      <c r="F111" s="111"/>
      <c r="G111" s="111"/>
      <c r="H111" s="111"/>
      <c r="I111" s="111"/>
      <c r="J111" s="111"/>
      <c r="K111" s="111"/>
      <c r="L111" s="111"/>
      <c r="M111" s="111"/>
      <c r="N111" s="111"/>
      <c r="O111" s="111"/>
      <c r="P111" s="111"/>
      <c r="Q111" s="111"/>
      <c r="R111" s="111"/>
      <c r="S111" s="111"/>
      <c r="T111" s="111"/>
      <c r="U111" s="111"/>
    </row>
    <row r="112" spans="1:74" ht="23.5">
      <c r="A112" s="111"/>
      <c r="B112" s="111"/>
      <c r="C112" s="111"/>
      <c r="D112" s="111"/>
      <c r="E112" s="111"/>
      <c r="F112" s="111"/>
      <c r="G112" s="111"/>
      <c r="H112" s="111"/>
      <c r="I112" s="111"/>
      <c r="J112" s="111"/>
      <c r="K112" s="111"/>
      <c r="L112" s="111"/>
      <c r="M112" s="111"/>
      <c r="N112" s="111"/>
      <c r="O112" s="111"/>
      <c r="P112" s="111"/>
      <c r="Q112" s="111"/>
      <c r="R112" s="111"/>
      <c r="S112" s="111"/>
      <c r="T112" s="111"/>
      <c r="U112" s="111"/>
      <c r="Y112" s="389" t="s">
        <v>349</v>
      </c>
      <c r="Z112" s="389">
        <f>+COUNTIF(Z59:Z108,"ACEPTADA")</f>
        <v>50</v>
      </c>
      <c r="AC112" s="389" t="s">
        <v>349</v>
      </c>
      <c r="AD112" s="389">
        <f>+COUNTIF(AD59:AD108,"ACEPTADA")</f>
        <v>50</v>
      </c>
      <c r="AG112" s="389" t="s">
        <v>349</v>
      </c>
      <c r="AH112" s="389">
        <f>+COUNTIF(AH59:AH108,"ACEPTADA")</f>
        <v>50</v>
      </c>
      <c r="AK112" s="389" t="s">
        <v>349</v>
      </c>
      <c r="AL112" s="389">
        <f>+COUNTIF(AL59:AL108,"ACEPTADA")</f>
        <v>50</v>
      </c>
      <c r="AO112" s="389" t="s">
        <v>349</v>
      </c>
      <c r="AP112" s="389">
        <f>+COUNTIF(AP59:AP108,"ACEPTADA")</f>
        <v>50</v>
      </c>
      <c r="AS112" s="389" t="s">
        <v>349</v>
      </c>
      <c r="AT112" s="389">
        <f>+COUNTIF(AT59:AT108,"ACEPTADA")</f>
        <v>50</v>
      </c>
      <c r="AW112" s="389" t="s">
        <v>349</v>
      </c>
      <c r="AX112" s="389">
        <f>+COUNTIF(AX59:AX108,"ACEPTADA")</f>
        <v>50</v>
      </c>
      <c r="BA112" s="389" t="s">
        <v>349</v>
      </c>
      <c r="BB112" s="389">
        <f>+COUNTIF(BB59:BB108,"ACEPTADA")</f>
        <v>50</v>
      </c>
      <c r="BE112" s="389" t="s">
        <v>349</v>
      </c>
      <c r="BF112" s="389">
        <f>+COUNTIF(BF59:BF108,"ACEPTADA")</f>
        <v>50</v>
      </c>
      <c r="BI112" s="389" t="s">
        <v>349</v>
      </c>
      <c r="BJ112" s="389">
        <f>+COUNTIF(BJ59:BJ108,"ACEPTADA")</f>
        <v>50</v>
      </c>
      <c r="BM112" s="389" t="s">
        <v>349</v>
      </c>
      <c r="BN112" s="389">
        <f>+COUNTIF(BN59:BN108,"ACEPTADA")</f>
        <v>50</v>
      </c>
      <c r="BQ112" s="389" t="s">
        <v>349</v>
      </c>
      <c r="BR112" s="389">
        <f>+COUNTIF(BR59:BR108,"ACEPTADA")</f>
        <v>50</v>
      </c>
      <c r="BU112" s="389" t="s">
        <v>349</v>
      </c>
      <c r="BV112" s="389">
        <f>+COUNTIF(BV59:BV108,"ACEPTADA")</f>
        <v>0</v>
      </c>
    </row>
    <row r="113" spans="1:74" ht="23.5">
      <c r="A113" s="111"/>
      <c r="B113" s="111"/>
      <c r="C113" s="111"/>
      <c r="D113" s="111"/>
      <c r="E113" s="111"/>
      <c r="F113" s="111"/>
      <c r="G113" s="111"/>
      <c r="H113" s="111"/>
      <c r="I113" s="111"/>
      <c r="J113" s="111"/>
      <c r="K113" s="111"/>
      <c r="L113" s="111"/>
      <c r="M113" s="111"/>
      <c r="N113" s="111"/>
      <c r="O113" s="111"/>
      <c r="P113" s="111"/>
      <c r="Q113" s="111"/>
      <c r="R113" s="111"/>
      <c r="S113" s="111"/>
      <c r="T113" s="111"/>
      <c r="U113" s="111"/>
      <c r="Y113" s="389" t="s">
        <v>62</v>
      </c>
      <c r="Z113" s="389">
        <f>+COUNTIF(Z59:Z108,"VERDADERO")</f>
        <v>0</v>
      </c>
      <c r="AC113" s="389" t="s">
        <v>62</v>
      </c>
      <c r="AD113" s="389">
        <f>+COUNTIF(AD59:AD108,"VERDADERO")</f>
        <v>0</v>
      </c>
      <c r="AG113" s="389" t="s">
        <v>62</v>
      </c>
      <c r="AH113" s="389">
        <f>+COUNTIF(AH59:AH108,"VERDADERO")</f>
        <v>0</v>
      </c>
      <c r="AK113" s="389" t="s">
        <v>62</v>
      </c>
      <c r="AL113" s="389">
        <f>+COUNTIF(AL59:AL108,"VERDADERO")</f>
        <v>0</v>
      </c>
      <c r="AO113" s="389" t="s">
        <v>62</v>
      </c>
      <c r="AP113" s="389">
        <f>+COUNTIF(AP59:AP108,"VERDADERO")</f>
        <v>0</v>
      </c>
      <c r="AS113" s="389" t="s">
        <v>62</v>
      </c>
      <c r="AT113" s="389">
        <f>+COUNTIF(AT59:AT108,"VERDADERO")</f>
        <v>0</v>
      </c>
      <c r="AW113" s="389" t="s">
        <v>62</v>
      </c>
      <c r="AX113" s="389">
        <f>+COUNTIF(AX59:AX108,"VERDADERO")</f>
        <v>0</v>
      </c>
      <c r="BA113" s="389" t="s">
        <v>62</v>
      </c>
      <c r="BB113" s="389">
        <f>+COUNTIF(BB59:BB108,"VERDADERO")</f>
        <v>0</v>
      </c>
      <c r="BE113" s="389" t="s">
        <v>62</v>
      </c>
      <c r="BF113" s="389">
        <f>+COUNTIF(BF59:BF108,"VERDADERO")</f>
        <v>0</v>
      </c>
      <c r="BI113" s="389" t="s">
        <v>62</v>
      </c>
      <c r="BJ113" s="389">
        <f>+COUNTIF(BJ59:BJ108,"VERDADERO")</f>
        <v>0</v>
      </c>
      <c r="BM113" s="389" t="s">
        <v>62</v>
      </c>
      <c r="BN113" s="389">
        <f>+COUNTIF(BN59:BN108,"VERDADERO")</f>
        <v>0</v>
      </c>
      <c r="BQ113" s="389" t="s">
        <v>62</v>
      </c>
      <c r="BR113" s="389">
        <f>+COUNTIF(BR59:BR108,"VERDADERO")</f>
        <v>0</v>
      </c>
      <c r="BU113" s="389" t="s">
        <v>62</v>
      </c>
      <c r="BV113" s="389">
        <f>+COUNTIF(BV59:BV108,"VERDADERO")</f>
        <v>0</v>
      </c>
    </row>
    <row r="114" spans="1:74" ht="23.5">
      <c r="A114" s="111"/>
      <c r="B114" s="111"/>
      <c r="C114" s="111"/>
      <c r="D114" s="111"/>
      <c r="E114" s="111"/>
      <c r="F114" s="111"/>
      <c r="G114" s="111"/>
      <c r="H114" s="111"/>
      <c r="I114" s="111"/>
      <c r="J114" s="111"/>
      <c r="K114" s="111"/>
      <c r="L114" s="111"/>
      <c r="M114" s="111"/>
      <c r="N114" s="111"/>
      <c r="O114" s="111"/>
      <c r="P114" s="111"/>
      <c r="Q114" s="111"/>
      <c r="R114" s="111"/>
      <c r="S114" s="111"/>
      <c r="T114" s="111"/>
      <c r="U114" s="111"/>
      <c r="Y114" s="39"/>
      <c r="Z114" s="389">
        <f>+Z112+Z113</f>
        <v>50</v>
      </c>
      <c r="AC114" s="39"/>
      <c r="AD114" s="389">
        <f>+AD112+AD113</f>
        <v>50</v>
      </c>
      <c r="AG114" s="39"/>
      <c r="AH114" s="389">
        <f>+AH112+AH113</f>
        <v>50</v>
      </c>
      <c r="AK114" s="39"/>
      <c r="AL114" s="389">
        <f>+AL112+AL113</f>
        <v>50</v>
      </c>
      <c r="AO114" s="39"/>
      <c r="AP114" s="389">
        <f>+AP112+AP113</f>
        <v>50</v>
      </c>
      <c r="AS114" s="39"/>
      <c r="AT114" s="389">
        <f>+AT112+AT113</f>
        <v>50</v>
      </c>
      <c r="AW114" s="39"/>
      <c r="AX114" s="389">
        <f>+AX112+AX113</f>
        <v>50</v>
      </c>
      <c r="BA114" s="39"/>
      <c r="BB114" s="389">
        <f>+BB112+BB113</f>
        <v>50</v>
      </c>
      <c r="BE114" s="39"/>
      <c r="BF114" s="389">
        <f>+BF112+BF113</f>
        <v>50</v>
      </c>
      <c r="BI114" s="39"/>
      <c r="BJ114" s="389">
        <f>+BJ112+BJ113</f>
        <v>50</v>
      </c>
      <c r="BM114" s="39"/>
      <c r="BN114" s="389">
        <f>+BN112+BN113</f>
        <v>50</v>
      </c>
      <c r="BQ114" s="39"/>
      <c r="BR114" s="389">
        <f>+BR112+BR113</f>
        <v>50</v>
      </c>
      <c r="BU114" s="39"/>
      <c r="BV114" s="389">
        <f>+BV112+BV113</f>
        <v>0</v>
      </c>
    </row>
    <row r="115" spans="1:74">
      <c r="A115" s="111"/>
      <c r="B115" s="111"/>
      <c r="C115" s="111"/>
      <c r="D115" s="111"/>
      <c r="E115" s="111"/>
      <c r="F115" s="111"/>
      <c r="G115" s="111"/>
      <c r="H115" s="111"/>
      <c r="I115" s="111"/>
      <c r="J115" s="111"/>
      <c r="K115" s="111"/>
      <c r="L115" s="111"/>
      <c r="M115" s="111"/>
      <c r="N115" s="111"/>
      <c r="O115" s="111"/>
      <c r="P115" s="111"/>
      <c r="Q115" s="111"/>
      <c r="R115" s="111"/>
      <c r="S115" s="111"/>
      <c r="T115" s="111"/>
      <c r="U115" s="111"/>
      <c r="Y115" s="39"/>
      <c r="Z115" s="40"/>
      <c r="AC115" s="39"/>
      <c r="AD115" s="40"/>
      <c r="AG115" s="39"/>
      <c r="AH115" s="40"/>
      <c r="AK115" s="39"/>
      <c r="AL115" s="40"/>
      <c r="AO115" s="39"/>
      <c r="AP115" s="40"/>
      <c r="AS115" s="39"/>
      <c r="AT115" s="40"/>
      <c r="AW115" s="39"/>
      <c r="AX115" s="40"/>
      <c r="BA115" s="39"/>
      <c r="BB115" s="40"/>
      <c r="BE115" s="39"/>
      <c r="BF115" s="40"/>
      <c r="BI115" s="39"/>
      <c r="BJ115" s="40"/>
      <c r="BM115" s="39"/>
      <c r="BN115" s="40"/>
      <c r="BQ115" s="39"/>
      <c r="BR115" s="40"/>
      <c r="BU115" s="39"/>
      <c r="BV115" s="40"/>
    </row>
    <row r="116" spans="1:74" ht="23.5">
      <c r="A116" s="111"/>
      <c r="B116" s="111"/>
      <c r="C116" s="111"/>
      <c r="D116" s="111"/>
      <c r="E116" s="111"/>
      <c r="F116" s="111"/>
      <c r="G116" s="111"/>
      <c r="H116" s="111"/>
      <c r="I116" s="111"/>
      <c r="J116" s="111"/>
      <c r="K116" s="111"/>
      <c r="L116" s="111"/>
      <c r="M116" s="111"/>
      <c r="N116" s="111"/>
      <c r="O116" s="111"/>
      <c r="P116" s="111"/>
      <c r="Q116" s="111"/>
      <c r="R116" s="111"/>
      <c r="S116" s="111"/>
      <c r="T116" s="111"/>
      <c r="U116" s="111"/>
      <c r="Y116" s="39"/>
      <c r="Z116" s="389" t="str">
        <f>+IF(Z112+Z113=50,"ACEPTADA","RECHAZADA")</f>
        <v>ACEPTADA</v>
      </c>
      <c r="AC116" s="39"/>
      <c r="AD116" s="389" t="str">
        <f>+IF(AD112+AD113=50,"ACEPTADA","RECHAZADA")</f>
        <v>ACEPTADA</v>
      </c>
      <c r="AG116" s="39"/>
      <c r="AH116" s="389" t="str">
        <f>+IF(AH112+AH113=50,"ACEPTADA","RECHAZADA")</f>
        <v>ACEPTADA</v>
      </c>
      <c r="AK116" s="39"/>
      <c r="AL116" s="389" t="str">
        <f>+IF(AL112+AL113=50,"ACEPTADA","RECHAZADA")</f>
        <v>ACEPTADA</v>
      </c>
      <c r="AO116" s="39"/>
      <c r="AP116" s="389" t="str">
        <f>+IF(AP112+AP113=50,"ACEPTADA","RECHAZADA")</f>
        <v>ACEPTADA</v>
      </c>
      <c r="AS116" s="39"/>
      <c r="AT116" s="389" t="str">
        <f>+IF(AT112+AT113=50,"ACEPTADA","RECHAZADA")</f>
        <v>ACEPTADA</v>
      </c>
      <c r="AW116" s="39"/>
      <c r="AX116" s="389" t="str">
        <f>+IF(AX112+AX113=50,"ACEPTADA","RECHAZADA")</f>
        <v>ACEPTADA</v>
      </c>
      <c r="BA116" s="39"/>
      <c r="BB116" s="389" t="str">
        <f>+IF(BB112+BB113=50,"ACEPTADA","RECHAZADA")</f>
        <v>ACEPTADA</v>
      </c>
      <c r="BE116" s="39"/>
      <c r="BF116" s="389" t="str">
        <f>+IF(BF112+BF113=50,"ACEPTADA","RECHAZADA")</f>
        <v>ACEPTADA</v>
      </c>
      <c r="BI116" s="39"/>
      <c r="BJ116" s="389" t="str">
        <f>+IF(BJ112+BJ113=50,"ACEPTADA","RECHAZADA")</f>
        <v>ACEPTADA</v>
      </c>
      <c r="BM116" s="39"/>
      <c r="BN116" s="389" t="str">
        <f>+IF(BN112+BN113=50,"ACEPTADA","RECHAZADA")</f>
        <v>ACEPTADA</v>
      </c>
      <c r="BQ116" s="39"/>
      <c r="BR116" s="389" t="str">
        <f>+IF(BR112+BR113=50,"ACEPTADA","RECHAZADA")</f>
        <v>ACEPTADA</v>
      </c>
      <c r="BU116" s="39"/>
      <c r="BV116" s="389" t="str">
        <f>+IF(BV112+BV113=50,"ACEPTADA","RECHAZADA")</f>
        <v>RECHAZADA</v>
      </c>
    </row>
    <row r="117" spans="1:74">
      <c r="A117" s="111"/>
      <c r="B117" s="111"/>
      <c r="C117" s="111"/>
      <c r="D117" s="111"/>
      <c r="E117" s="111"/>
      <c r="F117" s="111"/>
      <c r="G117" s="111"/>
      <c r="H117" s="111"/>
      <c r="I117" s="111"/>
      <c r="J117" s="111"/>
      <c r="K117" s="111"/>
      <c r="L117" s="111"/>
      <c r="M117" s="111"/>
      <c r="N117" s="111"/>
      <c r="O117" s="111"/>
      <c r="P117" s="111"/>
      <c r="Q117" s="111"/>
      <c r="R117" s="111"/>
      <c r="S117" s="111"/>
      <c r="T117" s="111"/>
      <c r="U117" s="111"/>
    </row>
    <row r="118" spans="1:74">
      <c r="A118" s="111"/>
      <c r="B118" s="111"/>
      <c r="C118" s="111"/>
      <c r="D118" s="111"/>
      <c r="E118" s="111"/>
      <c r="F118" s="111"/>
      <c r="G118" s="111"/>
      <c r="H118" s="111"/>
      <c r="I118" s="111"/>
      <c r="J118" s="111"/>
      <c r="K118" s="111"/>
      <c r="L118" s="111"/>
      <c r="M118" s="111"/>
      <c r="N118" s="111"/>
      <c r="O118" s="111"/>
      <c r="P118" s="111"/>
      <c r="Q118" s="111"/>
      <c r="R118" s="111"/>
      <c r="S118" s="111"/>
      <c r="T118" s="111"/>
      <c r="U118" s="111"/>
    </row>
    <row r="119" spans="1:74">
      <c r="A119" s="111"/>
      <c r="B119" s="111"/>
      <c r="C119" s="111"/>
      <c r="D119" s="111"/>
      <c r="E119" s="111"/>
      <c r="F119" s="111"/>
      <c r="G119" s="111"/>
      <c r="H119" s="111"/>
      <c r="I119" s="111"/>
      <c r="J119" s="111"/>
      <c r="K119" s="111"/>
      <c r="L119" s="111"/>
      <c r="M119" s="111"/>
      <c r="N119" s="111"/>
      <c r="O119" s="111"/>
      <c r="P119" s="111"/>
      <c r="Q119" s="111"/>
      <c r="R119" s="111"/>
      <c r="S119" s="111"/>
      <c r="T119" s="111"/>
      <c r="U119" s="111"/>
    </row>
    <row r="120" spans="1:74">
      <c r="A120" s="111"/>
      <c r="B120" s="111"/>
      <c r="C120" s="111"/>
      <c r="D120" s="111"/>
      <c r="E120" s="111"/>
      <c r="F120" s="111"/>
      <c r="G120" s="111"/>
      <c r="H120" s="111"/>
      <c r="I120" s="111"/>
      <c r="J120" s="111"/>
      <c r="K120" s="111"/>
      <c r="L120" s="111"/>
      <c r="M120" s="111"/>
      <c r="N120" s="111"/>
      <c r="O120" s="111"/>
      <c r="P120" s="111"/>
      <c r="Q120" s="111"/>
      <c r="R120" s="111"/>
      <c r="S120" s="111"/>
      <c r="T120" s="111"/>
      <c r="U120" s="111"/>
    </row>
    <row r="121" spans="1:74">
      <c r="A121" s="111"/>
      <c r="B121" s="111"/>
      <c r="C121" s="111"/>
      <c r="D121" s="111"/>
      <c r="E121" s="111"/>
      <c r="F121" s="111"/>
      <c r="G121" s="111"/>
      <c r="H121" s="111"/>
      <c r="I121" s="111"/>
      <c r="J121" s="111"/>
      <c r="K121" s="111"/>
      <c r="L121" s="111"/>
      <c r="M121" s="111"/>
      <c r="N121" s="111"/>
      <c r="O121" s="111"/>
      <c r="P121" s="111"/>
      <c r="Q121" s="111"/>
      <c r="R121" s="111"/>
      <c r="S121" s="111"/>
      <c r="T121" s="111"/>
      <c r="U121" s="111"/>
    </row>
    <row r="122" spans="1:74">
      <c r="A122" s="111"/>
      <c r="B122" s="111"/>
      <c r="C122" s="111"/>
      <c r="D122" s="111"/>
      <c r="E122" s="111"/>
      <c r="F122" s="111"/>
      <c r="G122" s="111"/>
      <c r="H122" s="111"/>
      <c r="I122" s="111"/>
      <c r="J122" s="111"/>
      <c r="K122" s="111"/>
      <c r="L122" s="111"/>
      <c r="M122" s="111"/>
      <c r="N122" s="111"/>
      <c r="O122" s="111"/>
      <c r="P122" s="111"/>
      <c r="Q122" s="111"/>
      <c r="R122" s="111"/>
      <c r="S122" s="111"/>
      <c r="T122" s="111"/>
      <c r="U122" s="111"/>
    </row>
    <row r="123" spans="1:74">
      <c r="A123" s="111"/>
      <c r="B123" s="111"/>
      <c r="C123" s="111"/>
      <c r="D123" s="111"/>
      <c r="E123" s="111"/>
      <c r="F123" s="111"/>
      <c r="G123" s="111"/>
      <c r="H123" s="111"/>
      <c r="I123" s="111"/>
      <c r="J123" s="111"/>
      <c r="K123" s="111"/>
      <c r="L123" s="111"/>
      <c r="M123" s="111"/>
      <c r="N123" s="111"/>
      <c r="O123" s="111"/>
      <c r="P123" s="111"/>
      <c r="Q123" s="111"/>
      <c r="R123" s="111"/>
      <c r="S123" s="111"/>
      <c r="T123" s="111"/>
      <c r="U123" s="111"/>
    </row>
    <row r="124" spans="1:74">
      <c r="A124" s="111"/>
      <c r="B124" s="111"/>
      <c r="C124" s="111"/>
      <c r="D124" s="111"/>
      <c r="E124" s="111"/>
      <c r="F124" s="111"/>
      <c r="G124" s="111"/>
      <c r="H124" s="111"/>
      <c r="I124" s="111"/>
      <c r="J124" s="111"/>
      <c r="K124" s="111"/>
      <c r="L124" s="111"/>
      <c r="M124" s="111"/>
      <c r="N124" s="111"/>
      <c r="O124" s="111"/>
      <c r="P124" s="111"/>
      <c r="Q124" s="111"/>
      <c r="R124" s="111"/>
      <c r="S124" s="111"/>
      <c r="T124" s="111"/>
      <c r="U124" s="111"/>
    </row>
    <row r="125" spans="1:74">
      <c r="A125" s="111"/>
      <c r="B125" s="111"/>
      <c r="C125" s="111"/>
      <c r="D125" s="111"/>
      <c r="E125" s="111"/>
      <c r="F125" s="111"/>
      <c r="G125" s="111"/>
      <c r="H125" s="111"/>
      <c r="I125" s="111"/>
      <c r="J125" s="111"/>
      <c r="K125" s="111"/>
      <c r="L125" s="111"/>
      <c r="M125" s="111"/>
      <c r="N125" s="111"/>
      <c r="O125" s="111"/>
      <c r="P125" s="111"/>
      <c r="Q125" s="111"/>
      <c r="R125" s="111"/>
      <c r="S125" s="111"/>
      <c r="T125" s="111"/>
      <c r="U125" s="111"/>
    </row>
    <row r="126" spans="1:74">
      <c r="A126" s="111"/>
      <c r="B126" s="111"/>
      <c r="C126" s="111"/>
      <c r="D126" s="111"/>
      <c r="E126" s="111"/>
      <c r="F126" s="111"/>
      <c r="G126" s="111"/>
      <c r="H126" s="111"/>
      <c r="I126" s="111"/>
      <c r="J126" s="111"/>
      <c r="K126" s="111"/>
      <c r="L126" s="111"/>
      <c r="M126" s="111"/>
      <c r="N126" s="111"/>
      <c r="O126" s="111"/>
      <c r="P126" s="111"/>
      <c r="Q126" s="111"/>
      <c r="R126" s="111"/>
      <c r="S126" s="111"/>
      <c r="T126" s="111"/>
      <c r="U126" s="111"/>
    </row>
    <row r="127" spans="1:74">
      <c r="A127" s="111"/>
      <c r="B127" s="111"/>
      <c r="C127" s="111"/>
      <c r="D127" s="111"/>
      <c r="E127" s="111"/>
      <c r="F127" s="111"/>
      <c r="G127" s="111"/>
      <c r="H127" s="111"/>
      <c r="I127" s="111"/>
      <c r="J127" s="111"/>
      <c r="K127" s="111"/>
      <c r="L127" s="111"/>
      <c r="M127" s="111"/>
      <c r="N127" s="111"/>
      <c r="O127" s="111"/>
      <c r="P127" s="111"/>
      <c r="Q127" s="111"/>
      <c r="R127" s="111"/>
      <c r="S127" s="111"/>
      <c r="T127" s="111"/>
      <c r="U127" s="111"/>
    </row>
    <row r="128" spans="1:74">
      <c r="A128" s="111"/>
      <c r="B128" s="111"/>
      <c r="C128" s="111"/>
      <c r="D128" s="111"/>
      <c r="E128" s="111"/>
      <c r="F128" s="111"/>
      <c r="G128" s="111"/>
      <c r="H128" s="111"/>
      <c r="I128" s="111"/>
      <c r="J128" s="111"/>
      <c r="K128" s="111"/>
      <c r="L128" s="111"/>
      <c r="M128" s="111"/>
      <c r="N128" s="111"/>
      <c r="O128" s="111"/>
      <c r="P128" s="111"/>
      <c r="Q128" s="111"/>
      <c r="R128" s="111"/>
      <c r="S128" s="111"/>
      <c r="T128" s="111"/>
      <c r="U128" s="111"/>
    </row>
    <row r="129" spans="1:21">
      <c r="A129" s="111"/>
      <c r="B129" s="111"/>
      <c r="C129" s="111"/>
      <c r="D129" s="111"/>
      <c r="E129" s="111"/>
      <c r="F129" s="111"/>
      <c r="G129" s="111"/>
      <c r="H129" s="111"/>
      <c r="I129" s="111"/>
      <c r="J129" s="111"/>
      <c r="K129" s="111"/>
      <c r="L129" s="111"/>
      <c r="M129" s="111"/>
      <c r="N129" s="111"/>
      <c r="O129" s="111"/>
      <c r="P129" s="111"/>
      <c r="Q129" s="111"/>
      <c r="R129" s="111"/>
      <c r="S129" s="111"/>
      <c r="T129" s="111"/>
      <c r="U129" s="111"/>
    </row>
    <row r="130" spans="1:21">
      <c r="A130" s="111"/>
      <c r="B130" s="111"/>
      <c r="C130" s="111"/>
      <c r="D130" s="111"/>
      <c r="E130" s="111"/>
      <c r="F130" s="111"/>
      <c r="G130" s="111"/>
      <c r="H130" s="111"/>
      <c r="I130" s="111"/>
      <c r="J130" s="111"/>
      <c r="K130" s="111"/>
      <c r="L130" s="111"/>
      <c r="M130" s="111"/>
      <c r="N130" s="111"/>
      <c r="O130" s="111"/>
      <c r="P130" s="111"/>
      <c r="Q130" s="111"/>
      <c r="R130" s="111"/>
      <c r="S130" s="111"/>
      <c r="T130" s="111"/>
      <c r="U130" s="111"/>
    </row>
    <row r="131" spans="1:21">
      <c r="A131" s="111"/>
      <c r="B131" s="111"/>
      <c r="C131" s="111"/>
      <c r="D131" s="111"/>
      <c r="E131" s="111"/>
      <c r="F131" s="111"/>
      <c r="G131" s="111"/>
      <c r="H131" s="111"/>
      <c r="I131" s="111"/>
      <c r="J131" s="111"/>
      <c r="K131" s="111"/>
      <c r="L131" s="111"/>
      <c r="M131" s="111"/>
      <c r="N131" s="111"/>
      <c r="O131" s="111"/>
      <c r="P131" s="111"/>
      <c r="Q131" s="111"/>
      <c r="R131" s="111"/>
      <c r="S131" s="111"/>
      <c r="T131" s="111"/>
      <c r="U131" s="111"/>
    </row>
    <row r="132" spans="1:21">
      <c r="A132" s="111"/>
      <c r="B132" s="111"/>
      <c r="C132" s="111"/>
      <c r="D132" s="111"/>
      <c r="E132" s="111"/>
      <c r="F132" s="111"/>
      <c r="G132" s="111"/>
      <c r="H132" s="111"/>
      <c r="I132" s="111"/>
      <c r="J132" s="111"/>
      <c r="K132" s="111"/>
      <c r="L132" s="111"/>
      <c r="M132" s="111"/>
      <c r="N132" s="111"/>
      <c r="O132" s="111"/>
      <c r="P132" s="111"/>
      <c r="Q132" s="111"/>
      <c r="R132" s="111"/>
      <c r="S132" s="111"/>
      <c r="T132" s="111"/>
      <c r="U132" s="111"/>
    </row>
    <row r="133" spans="1:21">
      <c r="A133" s="111"/>
      <c r="B133" s="111"/>
      <c r="C133" s="111"/>
      <c r="D133" s="111"/>
      <c r="E133" s="111"/>
      <c r="F133" s="111"/>
      <c r="G133" s="111"/>
      <c r="H133" s="111"/>
      <c r="I133" s="111"/>
      <c r="J133" s="111"/>
      <c r="K133" s="111"/>
      <c r="L133" s="111"/>
      <c r="M133" s="111"/>
      <c r="N133" s="111"/>
      <c r="O133" s="111"/>
      <c r="P133" s="111"/>
      <c r="Q133" s="111"/>
      <c r="R133" s="111"/>
      <c r="S133" s="111"/>
      <c r="T133" s="111"/>
      <c r="U133" s="111"/>
    </row>
    <row r="134" spans="1:21">
      <c r="A134" s="111"/>
      <c r="B134" s="111"/>
      <c r="C134" s="111"/>
      <c r="D134" s="111"/>
      <c r="E134" s="111"/>
      <c r="F134" s="111"/>
      <c r="G134" s="111"/>
      <c r="H134" s="111"/>
      <c r="I134" s="111"/>
      <c r="J134" s="111"/>
      <c r="K134" s="111"/>
      <c r="L134" s="111"/>
      <c r="M134" s="111"/>
      <c r="N134" s="111"/>
      <c r="O134" s="111"/>
      <c r="P134" s="111"/>
      <c r="Q134" s="111"/>
      <c r="R134" s="111"/>
      <c r="S134" s="111"/>
      <c r="T134" s="111"/>
      <c r="U134" s="111"/>
    </row>
    <row r="135" spans="1:21">
      <c r="A135" s="111"/>
      <c r="B135" s="111"/>
      <c r="C135" s="111"/>
      <c r="D135" s="111"/>
      <c r="E135" s="111"/>
      <c r="F135" s="111"/>
      <c r="G135" s="111"/>
      <c r="H135" s="111"/>
      <c r="I135" s="111"/>
      <c r="J135" s="111"/>
      <c r="K135" s="111"/>
      <c r="L135" s="111"/>
      <c r="M135" s="111"/>
      <c r="N135" s="111"/>
      <c r="O135" s="111"/>
      <c r="P135" s="111"/>
      <c r="Q135" s="111"/>
      <c r="R135" s="111"/>
      <c r="S135" s="111"/>
      <c r="T135" s="111"/>
      <c r="U135" s="111"/>
    </row>
    <row r="136" spans="1:21">
      <c r="A136" s="111"/>
      <c r="B136" s="111"/>
      <c r="C136" s="111"/>
      <c r="D136" s="111"/>
      <c r="E136" s="111"/>
      <c r="F136" s="111"/>
      <c r="G136" s="111"/>
      <c r="H136" s="111"/>
      <c r="I136" s="111"/>
      <c r="J136" s="111"/>
      <c r="K136" s="111"/>
      <c r="L136" s="111"/>
      <c r="M136" s="111"/>
      <c r="N136" s="111"/>
      <c r="O136" s="111"/>
      <c r="P136" s="111"/>
      <c r="Q136" s="111"/>
      <c r="R136" s="111"/>
      <c r="S136" s="111"/>
      <c r="T136" s="111"/>
      <c r="U136" s="111"/>
    </row>
    <row r="137" spans="1:21">
      <c r="A137" s="111"/>
      <c r="B137" s="111"/>
      <c r="C137" s="111"/>
      <c r="D137" s="111"/>
      <c r="E137" s="111"/>
      <c r="F137" s="111"/>
      <c r="G137" s="111"/>
      <c r="H137" s="111"/>
      <c r="I137" s="111"/>
      <c r="J137" s="111"/>
      <c r="K137" s="111"/>
      <c r="L137" s="111"/>
      <c r="M137" s="111"/>
      <c r="N137" s="111"/>
      <c r="O137" s="111"/>
      <c r="P137" s="111"/>
      <c r="Q137" s="111"/>
      <c r="R137" s="111"/>
      <c r="S137" s="111"/>
      <c r="T137" s="111"/>
      <c r="U137" s="111"/>
    </row>
    <row r="138" spans="1:21">
      <c r="A138" s="111"/>
      <c r="B138" s="111"/>
      <c r="C138" s="111"/>
      <c r="D138" s="111"/>
      <c r="E138" s="111"/>
      <c r="F138" s="111"/>
      <c r="G138" s="111"/>
      <c r="H138" s="111"/>
      <c r="I138" s="111"/>
      <c r="J138" s="111"/>
      <c r="K138" s="111"/>
      <c r="L138" s="111"/>
      <c r="M138" s="111"/>
      <c r="N138" s="111"/>
      <c r="O138" s="111"/>
      <c r="P138" s="111"/>
      <c r="Q138" s="111"/>
      <c r="R138" s="111"/>
      <c r="S138" s="111"/>
      <c r="T138" s="111"/>
      <c r="U138" s="111"/>
    </row>
    <row r="139" spans="1:21">
      <c r="A139" s="111"/>
      <c r="B139" s="111"/>
      <c r="C139" s="111"/>
      <c r="D139" s="111"/>
      <c r="E139" s="111"/>
      <c r="F139" s="111"/>
      <c r="G139" s="111"/>
      <c r="H139" s="111"/>
      <c r="I139" s="111"/>
      <c r="J139" s="111"/>
      <c r="K139" s="111"/>
      <c r="L139" s="111"/>
      <c r="M139" s="111"/>
      <c r="N139" s="111"/>
      <c r="O139" s="111"/>
      <c r="P139" s="111"/>
      <c r="Q139" s="111"/>
      <c r="R139" s="111"/>
      <c r="S139" s="111"/>
      <c r="T139" s="111"/>
      <c r="U139" s="111"/>
    </row>
    <row r="140" spans="1:21">
      <c r="A140" s="111"/>
      <c r="B140" s="111"/>
      <c r="C140" s="111"/>
      <c r="D140" s="111"/>
      <c r="E140" s="111"/>
      <c r="F140" s="111"/>
      <c r="G140" s="111"/>
      <c r="H140" s="111"/>
      <c r="I140" s="111"/>
      <c r="J140" s="111"/>
      <c r="K140" s="111"/>
      <c r="L140" s="111"/>
      <c r="M140" s="111"/>
      <c r="N140" s="111"/>
      <c r="O140" s="111"/>
      <c r="P140" s="111"/>
      <c r="Q140" s="111"/>
      <c r="R140" s="111"/>
      <c r="S140" s="111"/>
      <c r="T140" s="111"/>
      <c r="U140" s="111"/>
    </row>
    <row r="141" spans="1:21">
      <c r="A141" s="111"/>
      <c r="B141" s="111"/>
      <c r="C141" s="111"/>
      <c r="D141" s="111"/>
      <c r="E141" s="111"/>
      <c r="F141" s="111"/>
      <c r="G141" s="111"/>
      <c r="H141" s="111"/>
      <c r="I141" s="111"/>
      <c r="J141" s="111"/>
      <c r="K141" s="111"/>
      <c r="L141" s="111"/>
      <c r="M141" s="111"/>
      <c r="N141" s="111"/>
      <c r="O141" s="111"/>
      <c r="P141" s="111"/>
      <c r="Q141" s="111"/>
      <c r="R141" s="111"/>
      <c r="S141" s="111"/>
      <c r="T141" s="111"/>
      <c r="U141" s="111"/>
    </row>
    <row r="142" spans="1:21">
      <c r="A142" s="111"/>
      <c r="B142" s="111"/>
      <c r="C142" s="111"/>
      <c r="D142" s="111"/>
      <c r="E142" s="111"/>
      <c r="F142" s="111"/>
      <c r="G142" s="111"/>
      <c r="H142" s="111"/>
      <c r="I142" s="111"/>
      <c r="J142" s="111"/>
      <c r="K142" s="111"/>
      <c r="L142" s="111"/>
      <c r="M142" s="111"/>
      <c r="N142" s="111"/>
      <c r="O142" s="111"/>
      <c r="P142" s="111"/>
      <c r="Q142" s="111"/>
      <c r="R142" s="111"/>
      <c r="S142" s="111"/>
      <c r="T142" s="111"/>
      <c r="U142" s="111"/>
    </row>
    <row r="143" spans="1:21">
      <c r="A143" s="111"/>
      <c r="B143" s="111"/>
      <c r="C143" s="111"/>
      <c r="D143" s="111"/>
      <c r="E143" s="111"/>
      <c r="F143" s="111"/>
      <c r="G143" s="111"/>
      <c r="H143" s="111"/>
      <c r="I143" s="111"/>
      <c r="J143" s="111"/>
      <c r="K143" s="111"/>
      <c r="L143" s="111"/>
      <c r="M143" s="111"/>
      <c r="N143" s="111"/>
      <c r="O143" s="111"/>
      <c r="P143" s="111"/>
      <c r="Q143" s="111"/>
      <c r="R143" s="111"/>
      <c r="S143" s="111"/>
      <c r="T143" s="111"/>
      <c r="U143" s="111"/>
    </row>
    <row r="144" spans="1:21">
      <c r="A144" s="111"/>
      <c r="B144" s="111"/>
      <c r="C144" s="111"/>
      <c r="D144" s="111"/>
      <c r="E144" s="111"/>
      <c r="F144" s="111"/>
      <c r="G144" s="111"/>
      <c r="H144" s="111"/>
      <c r="I144" s="111"/>
      <c r="J144" s="111"/>
      <c r="K144" s="111"/>
      <c r="L144" s="111"/>
      <c r="M144" s="111"/>
      <c r="N144" s="111"/>
      <c r="O144" s="111"/>
      <c r="P144" s="111"/>
      <c r="Q144" s="111"/>
      <c r="R144" s="111"/>
      <c r="S144" s="111"/>
      <c r="T144" s="111"/>
      <c r="U144" s="111"/>
    </row>
    <row r="145" spans="1:21">
      <c r="A145" s="111"/>
      <c r="B145" s="111"/>
      <c r="C145" s="111"/>
      <c r="D145" s="111"/>
      <c r="E145" s="111"/>
      <c r="F145" s="111"/>
      <c r="G145" s="111"/>
      <c r="H145" s="111"/>
      <c r="I145" s="111"/>
      <c r="J145" s="111"/>
      <c r="K145" s="111"/>
      <c r="L145" s="111"/>
      <c r="M145" s="111"/>
      <c r="N145" s="111"/>
      <c r="O145" s="111"/>
      <c r="P145" s="111"/>
      <c r="Q145" s="111"/>
      <c r="R145" s="111"/>
      <c r="S145" s="111"/>
      <c r="T145" s="111"/>
      <c r="U145" s="111"/>
    </row>
    <row r="146" spans="1:21">
      <c r="A146" s="111"/>
      <c r="B146" s="111"/>
      <c r="C146" s="111"/>
      <c r="D146" s="111"/>
      <c r="E146" s="111"/>
      <c r="F146" s="111"/>
      <c r="G146" s="111"/>
      <c r="H146" s="111"/>
      <c r="I146" s="111"/>
      <c r="J146" s="111"/>
      <c r="K146" s="111"/>
      <c r="L146" s="111"/>
      <c r="M146" s="111"/>
      <c r="N146" s="111"/>
      <c r="O146" s="111"/>
      <c r="P146" s="111"/>
      <c r="Q146" s="111"/>
      <c r="R146" s="111"/>
      <c r="S146" s="111"/>
      <c r="T146" s="111"/>
      <c r="U146" s="111"/>
    </row>
    <row r="147" spans="1:21">
      <c r="A147" s="111"/>
      <c r="B147" s="111"/>
      <c r="C147" s="111"/>
      <c r="D147" s="111"/>
      <c r="E147" s="111"/>
      <c r="F147" s="111"/>
      <c r="G147" s="111"/>
      <c r="H147" s="111"/>
      <c r="I147" s="111"/>
      <c r="J147" s="111"/>
      <c r="K147" s="111"/>
      <c r="L147" s="111"/>
      <c r="M147" s="111"/>
      <c r="N147" s="111"/>
      <c r="O147" s="111"/>
      <c r="P147" s="111"/>
      <c r="Q147" s="111"/>
      <c r="R147" s="111"/>
      <c r="S147" s="111"/>
      <c r="T147" s="111"/>
      <c r="U147" s="111"/>
    </row>
    <row r="148" spans="1:21">
      <c r="A148" s="111"/>
      <c r="B148" s="111"/>
      <c r="C148" s="111"/>
      <c r="D148" s="111"/>
      <c r="E148" s="111"/>
      <c r="F148" s="111"/>
      <c r="G148" s="111"/>
      <c r="H148" s="111"/>
      <c r="I148" s="111"/>
      <c r="J148" s="111"/>
      <c r="K148" s="111"/>
      <c r="L148" s="111"/>
      <c r="M148" s="111"/>
      <c r="N148" s="111"/>
      <c r="O148" s="111"/>
      <c r="P148" s="111"/>
      <c r="Q148" s="111"/>
      <c r="R148" s="111"/>
      <c r="S148" s="111"/>
      <c r="T148" s="111"/>
      <c r="U148" s="111"/>
    </row>
    <row r="149" spans="1:21">
      <c r="A149" s="111"/>
      <c r="B149" s="111"/>
      <c r="C149" s="111"/>
      <c r="D149" s="111"/>
      <c r="E149" s="111"/>
      <c r="F149" s="111"/>
      <c r="G149" s="111"/>
      <c r="H149" s="111"/>
      <c r="I149" s="111"/>
      <c r="J149" s="111"/>
      <c r="K149" s="111"/>
      <c r="L149" s="111"/>
      <c r="M149" s="111"/>
      <c r="N149" s="111"/>
      <c r="O149" s="111"/>
      <c r="P149" s="111"/>
      <c r="Q149" s="111"/>
      <c r="R149" s="111"/>
      <c r="S149" s="111"/>
      <c r="T149" s="111"/>
      <c r="U149" s="111"/>
    </row>
    <row r="150" spans="1:21">
      <c r="A150" s="111"/>
      <c r="B150" s="111"/>
      <c r="C150" s="111"/>
      <c r="D150" s="111"/>
      <c r="E150" s="111"/>
      <c r="F150" s="111"/>
      <c r="G150" s="111"/>
      <c r="H150" s="111"/>
      <c r="I150" s="111"/>
      <c r="J150" s="111"/>
      <c r="K150" s="111"/>
      <c r="L150" s="111"/>
      <c r="M150" s="111"/>
      <c r="N150" s="111"/>
      <c r="O150" s="111"/>
      <c r="P150" s="111"/>
      <c r="Q150" s="111"/>
      <c r="R150" s="111"/>
      <c r="S150" s="111"/>
      <c r="T150" s="111"/>
      <c r="U150" s="111"/>
    </row>
    <row r="151" spans="1:21">
      <c r="A151" s="111"/>
      <c r="B151" s="111"/>
      <c r="C151" s="111"/>
      <c r="D151" s="111"/>
      <c r="E151" s="111"/>
      <c r="F151" s="111"/>
      <c r="G151" s="111"/>
      <c r="H151" s="111"/>
      <c r="I151" s="111"/>
      <c r="J151" s="111"/>
      <c r="K151" s="111"/>
      <c r="L151" s="111"/>
      <c r="M151" s="111"/>
      <c r="N151" s="111"/>
      <c r="O151" s="111"/>
      <c r="P151" s="111"/>
      <c r="Q151" s="111"/>
      <c r="R151" s="111"/>
      <c r="S151" s="111"/>
      <c r="T151" s="111"/>
      <c r="U151" s="111"/>
    </row>
    <row r="152" spans="1:21">
      <c r="A152" s="111"/>
      <c r="B152" s="111"/>
      <c r="C152" s="111"/>
      <c r="D152" s="111"/>
      <c r="E152" s="111"/>
      <c r="F152" s="111"/>
      <c r="G152" s="111"/>
      <c r="H152" s="111"/>
      <c r="I152" s="111"/>
      <c r="J152" s="111"/>
      <c r="K152" s="111"/>
      <c r="L152" s="111"/>
      <c r="M152" s="111"/>
      <c r="N152" s="111"/>
      <c r="O152" s="111"/>
      <c r="P152" s="111"/>
      <c r="Q152" s="111"/>
      <c r="R152" s="111"/>
      <c r="S152" s="111"/>
      <c r="T152" s="111"/>
      <c r="U152" s="111"/>
    </row>
    <row r="153" spans="1:21">
      <c r="A153" s="111"/>
      <c r="B153" s="111"/>
      <c r="C153" s="111"/>
      <c r="D153" s="111"/>
      <c r="E153" s="111"/>
      <c r="F153" s="111"/>
      <c r="G153" s="111"/>
      <c r="H153" s="111"/>
      <c r="I153" s="111"/>
      <c r="J153" s="111"/>
      <c r="K153" s="111"/>
      <c r="L153" s="111"/>
      <c r="M153" s="111"/>
      <c r="N153" s="111"/>
      <c r="O153" s="111"/>
      <c r="P153" s="111"/>
      <c r="Q153" s="111"/>
      <c r="R153" s="111"/>
      <c r="S153" s="111"/>
      <c r="T153" s="111"/>
      <c r="U153" s="111"/>
    </row>
    <row r="154" spans="1:21">
      <c r="A154" s="111"/>
      <c r="B154" s="111"/>
      <c r="C154" s="111"/>
      <c r="D154" s="111"/>
      <c r="E154" s="111"/>
      <c r="F154" s="111"/>
      <c r="G154" s="111"/>
      <c r="H154" s="111"/>
      <c r="I154" s="111"/>
      <c r="J154" s="111"/>
      <c r="K154" s="111"/>
      <c r="L154" s="111"/>
      <c r="M154" s="111"/>
      <c r="N154" s="111"/>
      <c r="O154" s="111"/>
      <c r="P154" s="111"/>
      <c r="Q154" s="111"/>
      <c r="R154" s="111"/>
      <c r="S154" s="111"/>
      <c r="T154" s="111"/>
      <c r="U154" s="111"/>
    </row>
    <row r="155" spans="1:21">
      <c r="A155" s="111"/>
      <c r="B155" s="111"/>
      <c r="C155" s="111"/>
      <c r="D155" s="111"/>
      <c r="E155" s="111"/>
      <c r="F155" s="111"/>
      <c r="G155" s="111"/>
      <c r="H155" s="111"/>
      <c r="I155" s="111"/>
      <c r="J155" s="111"/>
      <c r="K155" s="111"/>
      <c r="L155" s="111"/>
      <c r="M155" s="111"/>
      <c r="N155" s="111"/>
      <c r="O155" s="111"/>
      <c r="P155" s="111"/>
      <c r="Q155" s="111"/>
      <c r="R155" s="111"/>
      <c r="S155" s="111"/>
      <c r="T155" s="111"/>
      <c r="U155" s="111"/>
    </row>
    <row r="156" spans="1:21">
      <c r="A156" s="111"/>
      <c r="B156" s="111"/>
      <c r="C156" s="111"/>
      <c r="D156" s="111"/>
      <c r="E156" s="111"/>
      <c r="F156" s="111"/>
      <c r="G156" s="111"/>
      <c r="H156" s="111"/>
      <c r="I156" s="111"/>
      <c r="J156" s="111"/>
      <c r="K156" s="111"/>
      <c r="L156" s="111"/>
      <c r="M156" s="111"/>
      <c r="N156" s="111"/>
      <c r="O156" s="111"/>
      <c r="P156" s="111"/>
      <c r="Q156" s="111"/>
      <c r="R156" s="111"/>
      <c r="S156" s="111"/>
      <c r="T156" s="111"/>
      <c r="U156" s="111"/>
    </row>
    <row r="157" spans="1:21">
      <c r="A157" s="111"/>
      <c r="B157" s="111"/>
      <c r="C157" s="111"/>
      <c r="D157" s="111"/>
      <c r="E157" s="111"/>
      <c r="F157" s="111"/>
      <c r="G157" s="111"/>
      <c r="H157" s="111"/>
      <c r="I157" s="111"/>
      <c r="J157" s="111"/>
      <c r="K157" s="111"/>
      <c r="L157" s="111"/>
      <c r="M157" s="111"/>
      <c r="N157" s="111"/>
      <c r="O157" s="111"/>
      <c r="P157" s="111"/>
      <c r="Q157" s="111"/>
      <c r="R157" s="111"/>
      <c r="S157" s="111"/>
      <c r="T157" s="111"/>
      <c r="U157" s="111"/>
    </row>
    <row r="158" spans="1:21">
      <c r="A158" s="111"/>
      <c r="B158" s="111"/>
      <c r="C158" s="111"/>
      <c r="D158" s="111"/>
      <c r="E158" s="111"/>
      <c r="F158" s="111"/>
      <c r="G158" s="111"/>
      <c r="H158" s="111"/>
      <c r="I158" s="111"/>
      <c r="J158" s="111"/>
      <c r="K158" s="111"/>
      <c r="L158" s="111"/>
      <c r="M158" s="111"/>
      <c r="N158" s="111"/>
      <c r="O158" s="111"/>
      <c r="P158" s="111"/>
      <c r="Q158" s="111"/>
      <c r="R158" s="111"/>
      <c r="S158" s="111"/>
      <c r="T158" s="111"/>
      <c r="U158" s="111"/>
    </row>
    <row r="159" spans="1:21">
      <c r="A159" s="111"/>
      <c r="B159" s="111"/>
      <c r="C159" s="111"/>
      <c r="D159" s="111"/>
      <c r="E159" s="111"/>
      <c r="F159" s="111"/>
      <c r="G159" s="111"/>
      <c r="H159" s="111"/>
      <c r="I159" s="111"/>
      <c r="J159" s="111"/>
      <c r="K159" s="111"/>
      <c r="L159" s="111"/>
      <c r="M159" s="111"/>
      <c r="N159" s="111"/>
      <c r="O159" s="111"/>
      <c r="P159" s="111"/>
      <c r="Q159" s="111"/>
      <c r="R159" s="111"/>
      <c r="S159" s="111"/>
      <c r="T159" s="111"/>
      <c r="U159" s="111"/>
    </row>
    <row r="160" spans="1:21">
      <c r="A160" s="111"/>
      <c r="B160" s="111"/>
      <c r="C160" s="111"/>
      <c r="D160" s="111"/>
      <c r="E160" s="111"/>
      <c r="F160" s="111"/>
      <c r="G160" s="111"/>
      <c r="H160" s="111"/>
      <c r="I160" s="111"/>
      <c r="J160" s="111"/>
      <c r="K160" s="111"/>
      <c r="L160" s="111"/>
      <c r="M160" s="111"/>
      <c r="N160" s="111"/>
      <c r="O160" s="111"/>
      <c r="P160" s="111"/>
      <c r="Q160" s="111"/>
      <c r="R160" s="111"/>
      <c r="S160" s="111"/>
      <c r="T160" s="111"/>
      <c r="U160" s="111"/>
    </row>
    <row r="161" spans="1:21">
      <c r="A161" s="111"/>
      <c r="B161" s="111"/>
      <c r="C161" s="111"/>
      <c r="D161" s="111"/>
      <c r="E161" s="111"/>
      <c r="F161" s="111"/>
      <c r="G161" s="111"/>
      <c r="H161" s="111"/>
      <c r="I161" s="111"/>
      <c r="J161" s="111"/>
      <c r="K161" s="111"/>
      <c r="L161" s="111"/>
      <c r="M161" s="111"/>
      <c r="N161" s="111"/>
      <c r="O161" s="111"/>
      <c r="P161" s="111"/>
      <c r="Q161" s="111"/>
      <c r="R161" s="111"/>
      <c r="S161" s="111"/>
      <c r="T161" s="111"/>
      <c r="U161" s="111"/>
    </row>
    <row r="162" spans="1:21">
      <c r="A162" s="111"/>
      <c r="B162" s="111"/>
      <c r="C162" s="111"/>
      <c r="D162" s="111"/>
      <c r="E162" s="111"/>
      <c r="F162" s="111"/>
      <c r="G162" s="111"/>
      <c r="H162" s="111"/>
      <c r="I162" s="111"/>
      <c r="J162" s="111"/>
      <c r="K162" s="111"/>
      <c r="L162" s="111"/>
      <c r="M162" s="111"/>
      <c r="N162" s="111"/>
      <c r="O162" s="111"/>
      <c r="P162" s="111"/>
      <c r="Q162" s="111"/>
      <c r="R162" s="111"/>
      <c r="S162" s="111"/>
      <c r="T162" s="111"/>
      <c r="U162" s="111"/>
    </row>
    <row r="163" spans="1:21">
      <c r="A163" s="111"/>
      <c r="B163" s="111"/>
      <c r="C163" s="111"/>
      <c r="D163" s="111"/>
      <c r="E163" s="111"/>
      <c r="F163" s="111"/>
      <c r="G163" s="111"/>
      <c r="H163" s="111"/>
      <c r="I163" s="111"/>
      <c r="J163" s="111"/>
      <c r="K163" s="111"/>
      <c r="L163" s="111"/>
      <c r="M163" s="111"/>
      <c r="N163" s="111"/>
      <c r="O163" s="111"/>
      <c r="P163" s="111"/>
      <c r="Q163" s="111"/>
      <c r="R163" s="111"/>
      <c r="S163" s="111"/>
      <c r="T163" s="111"/>
      <c r="U163" s="111"/>
    </row>
    <row r="164" spans="1:21">
      <c r="A164" s="111"/>
      <c r="B164" s="111"/>
      <c r="C164" s="111"/>
      <c r="D164" s="111"/>
      <c r="E164" s="111"/>
      <c r="F164" s="111"/>
      <c r="G164" s="111"/>
      <c r="H164" s="111"/>
      <c r="I164" s="111"/>
      <c r="J164" s="111"/>
      <c r="K164" s="111"/>
      <c r="L164" s="111"/>
      <c r="M164" s="111"/>
      <c r="N164" s="111"/>
      <c r="O164" s="111"/>
      <c r="P164" s="111"/>
      <c r="Q164" s="111"/>
      <c r="R164" s="111"/>
      <c r="S164" s="111"/>
      <c r="T164" s="111"/>
      <c r="U164" s="111"/>
    </row>
    <row r="165" spans="1:21">
      <c r="A165" s="111"/>
      <c r="B165" s="111"/>
      <c r="C165" s="111"/>
      <c r="D165" s="111"/>
      <c r="E165" s="111"/>
      <c r="F165" s="111"/>
      <c r="G165" s="111"/>
      <c r="H165" s="111"/>
      <c r="I165" s="111"/>
      <c r="J165" s="111"/>
      <c r="K165" s="111"/>
      <c r="L165" s="111"/>
      <c r="M165" s="111"/>
      <c r="N165" s="111"/>
      <c r="O165" s="111"/>
      <c r="P165" s="111"/>
      <c r="Q165" s="111"/>
      <c r="R165" s="111"/>
      <c r="S165" s="111"/>
      <c r="T165" s="111"/>
      <c r="U165" s="111"/>
    </row>
    <row r="166" spans="1:21">
      <c r="A166" s="111"/>
      <c r="B166" s="111"/>
      <c r="C166" s="111"/>
      <c r="D166" s="111"/>
      <c r="E166" s="111"/>
      <c r="F166" s="111"/>
      <c r="G166" s="111"/>
      <c r="H166" s="111"/>
      <c r="I166" s="111"/>
      <c r="J166" s="111"/>
      <c r="K166" s="111"/>
      <c r="L166" s="111"/>
      <c r="M166" s="111"/>
      <c r="N166" s="111"/>
      <c r="O166" s="111"/>
      <c r="P166" s="111"/>
      <c r="Q166" s="111"/>
      <c r="R166" s="111"/>
      <c r="S166" s="111"/>
      <c r="T166" s="111"/>
      <c r="U166" s="111"/>
    </row>
    <row r="167" spans="1:21">
      <c r="A167" s="111"/>
      <c r="B167" s="111"/>
      <c r="C167" s="111"/>
      <c r="D167" s="111"/>
      <c r="E167" s="111"/>
      <c r="F167" s="111"/>
      <c r="G167" s="111"/>
      <c r="H167" s="111"/>
      <c r="I167" s="111"/>
      <c r="J167" s="111"/>
      <c r="K167" s="111"/>
      <c r="L167" s="111"/>
      <c r="M167" s="111"/>
      <c r="N167" s="111"/>
      <c r="O167" s="111"/>
      <c r="P167" s="111"/>
      <c r="Q167" s="111"/>
      <c r="R167" s="111"/>
      <c r="S167" s="111"/>
      <c r="T167" s="111"/>
      <c r="U167" s="111"/>
    </row>
    <row r="168" spans="1:21">
      <c r="A168" s="111"/>
      <c r="B168" s="111"/>
      <c r="C168" s="111"/>
      <c r="D168" s="111"/>
      <c r="E168" s="111"/>
      <c r="F168" s="111"/>
      <c r="G168" s="111"/>
      <c r="H168" s="111"/>
      <c r="I168" s="111"/>
      <c r="J168" s="111"/>
      <c r="K168" s="111"/>
      <c r="L168" s="111"/>
      <c r="M168" s="111"/>
      <c r="N168" s="111"/>
      <c r="O168" s="111"/>
      <c r="P168" s="111"/>
      <c r="Q168" s="111"/>
      <c r="R168" s="111"/>
      <c r="S168" s="111"/>
      <c r="T168" s="111"/>
      <c r="U168" s="111"/>
    </row>
    <row r="169" spans="1:21">
      <c r="A169" s="111"/>
      <c r="B169" s="111"/>
      <c r="C169" s="111"/>
      <c r="D169" s="111"/>
      <c r="E169" s="111"/>
      <c r="F169" s="111"/>
      <c r="G169" s="111"/>
      <c r="H169" s="111"/>
      <c r="I169" s="111"/>
      <c r="J169" s="111"/>
      <c r="K169" s="111"/>
      <c r="L169" s="111"/>
      <c r="M169" s="111"/>
      <c r="N169" s="111"/>
      <c r="O169" s="111"/>
      <c r="P169" s="111"/>
      <c r="Q169" s="111"/>
      <c r="R169" s="111"/>
      <c r="S169" s="111"/>
      <c r="T169" s="111"/>
      <c r="U169" s="111"/>
    </row>
    <row r="170" spans="1:21">
      <c r="A170" s="111"/>
      <c r="B170" s="111"/>
      <c r="C170" s="111"/>
      <c r="D170" s="111"/>
      <c r="E170" s="111"/>
      <c r="F170" s="111"/>
      <c r="G170" s="111"/>
      <c r="H170" s="111"/>
      <c r="I170" s="111"/>
      <c r="J170" s="111"/>
      <c r="K170" s="111"/>
      <c r="L170" s="111"/>
      <c r="M170" s="111"/>
      <c r="N170" s="111"/>
      <c r="O170" s="111"/>
      <c r="P170" s="111"/>
      <c r="Q170" s="111"/>
      <c r="R170" s="111"/>
      <c r="S170" s="111"/>
      <c r="T170" s="111"/>
      <c r="U170" s="111"/>
    </row>
    <row r="171" spans="1:21">
      <c r="A171" s="111"/>
      <c r="B171" s="111"/>
      <c r="C171" s="111"/>
      <c r="D171" s="111"/>
      <c r="E171" s="111"/>
      <c r="F171" s="111"/>
      <c r="G171" s="111"/>
      <c r="H171" s="111"/>
      <c r="I171" s="111"/>
      <c r="J171" s="111"/>
      <c r="K171" s="111"/>
      <c r="L171" s="111"/>
      <c r="M171" s="111"/>
      <c r="N171" s="111"/>
      <c r="O171" s="111"/>
      <c r="P171" s="111"/>
      <c r="Q171" s="111"/>
      <c r="R171" s="111"/>
      <c r="S171" s="111"/>
      <c r="T171" s="111"/>
      <c r="U171" s="111"/>
    </row>
    <row r="172" spans="1:21">
      <c r="A172" s="111"/>
      <c r="B172" s="111"/>
      <c r="C172" s="111"/>
      <c r="D172" s="111"/>
      <c r="E172" s="111"/>
      <c r="F172" s="111"/>
      <c r="G172" s="111"/>
      <c r="H172" s="111"/>
      <c r="I172" s="111"/>
      <c r="J172" s="111"/>
      <c r="K172" s="111"/>
      <c r="L172" s="111"/>
      <c r="M172" s="111"/>
      <c r="N172" s="111"/>
      <c r="O172" s="111"/>
      <c r="P172" s="111"/>
      <c r="Q172" s="111"/>
      <c r="R172" s="111"/>
      <c r="S172" s="111"/>
      <c r="T172" s="111"/>
      <c r="U172" s="111"/>
    </row>
    <row r="173" spans="1:21">
      <c r="A173" s="111"/>
      <c r="B173" s="111"/>
      <c r="C173" s="111"/>
      <c r="D173" s="111"/>
      <c r="E173" s="111"/>
      <c r="F173" s="111"/>
      <c r="G173" s="111"/>
      <c r="H173" s="111"/>
      <c r="I173" s="111"/>
      <c r="J173" s="111"/>
      <c r="K173" s="111"/>
      <c r="L173" s="111"/>
      <c r="M173" s="111"/>
      <c r="N173" s="111"/>
      <c r="O173" s="111"/>
      <c r="P173" s="111"/>
      <c r="Q173" s="111"/>
      <c r="R173" s="111"/>
      <c r="S173" s="111"/>
      <c r="T173" s="111"/>
      <c r="U173" s="111"/>
    </row>
    <row r="174" spans="1:21">
      <c r="A174" s="111"/>
      <c r="B174" s="111"/>
      <c r="C174" s="111"/>
      <c r="D174" s="111"/>
      <c r="E174" s="111"/>
      <c r="F174" s="111"/>
      <c r="G174" s="111"/>
      <c r="H174" s="111"/>
      <c r="I174" s="111"/>
      <c r="J174" s="111"/>
      <c r="K174" s="111"/>
      <c r="L174" s="111"/>
      <c r="M174" s="111"/>
      <c r="N174" s="111"/>
      <c r="O174" s="111"/>
      <c r="P174" s="111"/>
      <c r="Q174" s="111"/>
      <c r="R174" s="111"/>
      <c r="S174" s="111"/>
      <c r="T174" s="111"/>
      <c r="U174" s="111"/>
    </row>
    <row r="175" spans="1:21">
      <c r="A175" s="111"/>
      <c r="B175" s="111"/>
      <c r="C175" s="111"/>
      <c r="D175" s="111"/>
      <c r="E175" s="111"/>
      <c r="F175" s="111"/>
      <c r="G175" s="111"/>
      <c r="H175" s="111"/>
      <c r="I175" s="111"/>
      <c r="J175" s="111"/>
      <c r="K175" s="111"/>
      <c r="L175" s="111"/>
      <c r="M175" s="111"/>
      <c r="N175" s="111"/>
      <c r="O175" s="111"/>
      <c r="P175" s="111"/>
      <c r="Q175" s="111"/>
      <c r="R175" s="111"/>
      <c r="S175" s="111"/>
      <c r="T175" s="111"/>
      <c r="U175" s="111"/>
    </row>
    <row r="176" spans="1:21">
      <c r="A176" s="111"/>
      <c r="B176" s="111"/>
      <c r="C176" s="111"/>
      <c r="D176" s="111"/>
      <c r="E176" s="111"/>
      <c r="F176" s="111"/>
      <c r="G176" s="111"/>
      <c r="H176" s="111"/>
      <c r="I176" s="111"/>
      <c r="J176" s="111"/>
      <c r="K176" s="111"/>
      <c r="L176" s="111"/>
      <c r="M176" s="111"/>
      <c r="N176" s="111"/>
      <c r="O176" s="111"/>
      <c r="P176" s="111"/>
      <c r="Q176" s="111"/>
      <c r="R176" s="111"/>
      <c r="S176" s="111"/>
      <c r="T176" s="111"/>
      <c r="U176" s="111"/>
    </row>
    <row r="177" spans="1:21">
      <c r="A177" s="111"/>
      <c r="B177" s="111"/>
      <c r="C177" s="111"/>
      <c r="D177" s="111"/>
      <c r="E177" s="111"/>
      <c r="F177" s="111"/>
      <c r="G177" s="111"/>
      <c r="H177" s="111"/>
      <c r="I177" s="111"/>
      <c r="J177" s="111"/>
      <c r="K177" s="111"/>
      <c r="L177" s="111"/>
      <c r="M177" s="111"/>
      <c r="N177" s="111"/>
      <c r="O177" s="111"/>
      <c r="P177" s="111"/>
      <c r="Q177" s="111"/>
      <c r="R177" s="111"/>
      <c r="S177" s="111"/>
      <c r="T177" s="111"/>
      <c r="U177" s="111"/>
    </row>
    <row r="178" spans="1:21">
      <c r="A178" s="111"/>
      <c r="B178" s="111"/>
      <c r="C178" s="111"/>
      <c r="D178" s="111"/>
      <c r="E178" s="111"/>
      <c r="F178" s="111"/>
      <c r="G178" s="111"/>
      <c r="H178" s="111"/>
      <c r="I178" s="111"/>
      <c r="J178" s="111"/>
      <c r="K178" s="111"/>
      <c r="L178" s="111"/>
      <c r="M178" s="111"/>
      <c r="N178" s="111"/>
      <c r="O178" s="111"/>
      <c r="P178" s="111"/>
      <c r="Q178" s="111"/>
      <c r="R178" s="111"/>
      <c r="S178" s="111"/>
      <c r="T178" s="111"/>
      <c r="U178" s="111"/>
    </row>
    <row r="179" spans="1:21">
      <c r="A179" s="111"/>
      <c r="B179" s="111"/>
      <c r="C179" s="111"/>
      <c r="D179" s="111"/>
      <c r="E179" s="111"/>
      <c r="F179" s="111"/>
      <c r="G179" s="111"/>
      <c r="H179" s="111"/>
      <c r="I179" s="111"/>
      <c r="J179" s="111"/>
      <c r="K179" s="111"/>
      <c r="L179" s="111"/>
      <c r="M179" s="111"/>
      <c r="N179" s="111"/>
      <c r="O179" s="111"/>
      <c r="P179" s="111"/>
      <c r="Q179" s="111"/>
      <c r="R179" s="111"/>
      <c r="S179" s="111"/>
      <c r="T179" s="111"/>
      <c r="U179" s="111"/>
    </row>
    <row r="180" spans="1:21">
      <c r="A180" s="111"/>
      <c r="B180" s="111"/>
      <c r="C180" s="111"/>
      <c r="D180" s="111"/>
      <c r="E180" s="111"/>
      <c r="F180" s="111"/>
      <c r="G180" s="111"/>
      <c r="H180" s="111"/>
      <c r="I180" s="111"/>
      <c r="J180" s="111"/>
      <c r="K180" s="111"/>
      <c r="L180" s="111"/>
      <c r="M180" s="111"/>
      <c r="N180" s="111"/>
      <c r="O180" s="111"/>
      <c r="P180" s="111"/>
      <c r="Q180" s="111"/>
      <c r="R180" s="111"/>
      <c r="S180" s="111"/>
      <c r="T180" s="111"/>
      <c r="U180" s="111"/>
    </row>
    <row r="181" spans="1:21">
      <c r="A181" s="111"/>
      <c r="B181" s="111"/>
      <c r="C181" s="111"/>
      <c r="D181" s="111"/>
      <c r="E181" s="111"/>
      <c r="F181" s="111"/>
      <c r="G181" s="111"/>
      <c r="H181" s="111"/>
      <c r="I181" s="111"/>
      <c r="J181" s="111"/>
      <c r="K181" s="111"/>
      <c r="L181" s="111"/>
      <c r="M181" s="111"/>
      <c r="N181" s="111"/>
      <c r="O181" s="111"/>
      <c r="P181" s="111"/>
      <c r="Q181" s="111"/>
      <c r="R181" s="111"/>
      <c r="S181" s="111"/>
      <c r="T181" s="111"/>
      <c r="U181" s="111"/>
    </row>
    <row r="182" spans="1:21">
      <c r="A182" s="111"/>
      <c r="B182" s="111"/>
      <c r="C182" s="111"/>
      <c r="D182" s="111"/>
      <c r="E182" s="111"/>
      <c r="F182" s="111"/>
      <c r="G182" s="111"/>
      <c r="H182" s="111"/>
      <c r="I182" s="111"/>
      <c r="J182" s="111"/>
      <c r="K182" s="111"/>
      <c r="L182" s="111"/>
      <c r="M182" s="111"/>
      <c r="N182" s="111"/>
      <c r="O182" s="111"/>
      <c r="P182" s="111"/>
      <c r="Q182" s="111"/>
      <c r="R182" s="111"/>
      <c r="S182" s="111"/>
      <c r="T182" s="111"/>
      <c r="U182" s="111"/>
    </row>
    <row r="183" spans="1:21">
      <c r="A183" s="111"/>
      <c r="B183" s="111"/>
      <c r="C183" s="111"/>
      <c r="D183" s="111"/>
      <c r="E183" s="111"/>
      <c r="F183" s="111"/>
      <c r="G183" s="111"/>
      <c r="H183" s="111"/>
      <c r="I183" s="111"/>
      <c r="J183" s="111"/>
      <c r="K183" s="111"/>
      <c r="L183" s="111"/>
      <c r="M183" s="111"/>
      <c r="N183" s="111"/>
      <c r="O183" s="111"/>
      <c r="P183" s="111"/>
      <c r="Q183" s="111"/>
      <c r="R183" s="111"/>
      <c r="S183" s="111"/>
      <c r="T183" s="111"/>
      <c r="U183" s="111"/>
    </row>
    <row r="184" spans="1:21">
      <c r="A184" s="111"/>
      <c r="B184" s="111"/>
      <c r="C184" s="111"/>
      <c r="D184" s="111"/>
      <c r="E184" s="111"/>
      <c r="F184" s="111"/>
      <c r="G184" s="111"/>
      <c r="H184" s="111"/>
      <c r="I184" s="111"/>
      <c r="J184" s="111"/>
      <c r="K184" s="111"/>
      <c r="L184" s="111"/>
      <c r="M184" s="111"/>
      <c r="N184" s="111"/>
      <c r="O184" s="111"/>
      <c r="P184" s="111"/>
      <c r="Q184" s="111"/>
      <c r="R184" s="111"/>
      <c r="S184" s="111"/>
      <c r="T184" s="111"/>
      <c r="U184" s="111"/>
    </row>
    <row r="185" spans="1:21">
      <c r="A185" s="111"/>
      <c r="B185" s="111"/>
      <c r="C185" s="111"/>
      <c r="D185" s="111"/>
      <c r="E185" s="111"/>
      <c r="F185" s="111"/>
      <c r="G185" s="111"/>
      <c r="H185" s="111"/>
      <c r="I185" s="111"/>
      <c r="J185" s="111"/>
      <c r="K185" s="111"/>
      <c r="L185" s="111"/>
      <c r="M185" s="111"/>
      <c r="N185" s="111"/>
      <c r="O185" s="111"/>
      <c r="P185" s="111"/>
      <c r="Q185" s="111"/>
      <c r="R185" s="111"/>
      <c r="S185" s="111"/>
      <c r="T185" s="111"/>
      <c r="U185" s="111"/>
    </row>
    <row r="186" spans="1:21">
      <c r="A186" s="111"/>
      <c r="B186" s="111"/>
      <c r="C186" s="111"/>
      <c r="D186" s="111"/>
      <c r="E186" s="111"/>
      <c r="F186" s="111"/>
      <c r="G186" s="111"/>
      <c r="H186" s="111"/>
      <c r="I186" s="111"/>
      <c r="J186" s="111"/>
      <c r="K186" s="111"/>
      <c r="L186" s="111"/>
      <c r="M186" s="111"/>
      <c r="N186" s="111"/>
      <c r="O186" s="111"/>
      <c r="P186" s="111"/>
      <c r="Q186" s="111"/>
      <c r="R186" s="111"/>
      <c r="S186" s="111"/>
      <c r="T186" s="111"/>
      <c r="U186" s="111"/>
    </row>
    <row r="187" spans="1:21">
      <c r="A187" s="111"/>
      <c r="B187" s="111"/>
      <c r="C187" s="111"/>
      <c r="D187" s="111"/>
      <c r="E187" s="111"/>
      <c r="F187" s="111"/>
      <c r="G187" s="111"/>
      <c r="H187" s="111"/>
      <c r="I187" s="111"/>
      <c r="J187" s="111"/>
      <c r="K187" s="111"/>
      <c r="L187" s="111"/>
      <c r="M187" s="111"/>
      <c r="N187" s="111"/>
      <c r="O187" s="111"/>
      <c r="P187" s="111"/>
      <c r="Q187" s="111"/>
      <c r="R187" s="111"/>
      <c r="S187" s="111"/>
      <c r="T187" s="111"/>
      <c r="U187" s="111"/>
    </row>
    <row r="188" spans="1:21">
      <c r="A188" s="111"/>
      <c r="B188" s="111"/>
      <c r="C188" s="111"/>
      <c r="D188" s="111"/>
      <c r="E188" s="111"/>
      <c r="F188" s="111"/>
      <c r="G188" s="111"/>
      <c r="H188" s="111"/>
      <c r="I188" s="111"/>
      <c r="J188" s="111"/>
      <c r="K188" s="111"/>
      <c r="L188" s="111"/>
      <c r="M188" s="111"/>
      <c r="N188" s="111"/>
      <c r="O188" s="111"/>
      <c r="P188" s="111"/>
      <c r="Q188" s="111"/>
      <c r="R188" s="111"/>
      <c r="S188" s="111"/>
      <c r="T188" s="111"/>
      <c r="U188" s="111"/>
    </row>
    <row r="189" spans="1:21">
      <c r="A189" s="111"/>
      <c r="B189" s="111"/>
      <c r="C189" s="111"/>
      <c r="D189" s="111"/>
      <c r="E189" s="111"/>
      <c r="F189" s="111"/>
      <c r="G189" s="111"/>
      <c r="H189" s="111"/>
      <c r="I189" s="111"/>
      <c r="J189" s="111"/>
      <c r="K189" s="111"/>
      <c r="L189" s="111"/>
      <c r="M189" s="111"/>
      <c r="N189" s="111"/>
      <c r="O189" s="111"/>
      <c r="P189" s="111"/>
      <c r="Q189" s="111"/>
      <c r="R189" s="111"/>
      <c r="S189" s="111"/>
      <c r="T189" s="111"/>
      <c r="U189" s="111"/>
    </row>
    <row r="190" spans="1:21">
      <c r="A190" s="111"/>
      <c r="B190" s="111"/>
      <c r="C190" s="111"/>
      <c r="D190" s="111"/>
      <c r="E190" s="111"/>
      <c r="F190" s="111"/>
      <c r="G190" s="111"/>
      <c r="H190" s="111"/>
      <c r="I190" s="111"/>
      <c r="J190" s="111"/>
      <c r="K190" s="111"/>
      <c r="L190" s="111"/>
      <c r="M190" s="111"/>
      <c r="N190" s="111"/>
      <c r="O190" s="111"/>
      <c r="P190" s="111"/>
      <c r="Q190" s="111"/>
      <c r="R190" s="111"/>
      <c r="S190" s="111"/>
      <c r="T190" s="111"/>
      <c r="U190" s="111"/>
    </row>
    <row r="191" spans="1:21">
      <c r="A191" s="111"/>
      <c r="B191" s="111"/>
      <c r="C191" s="111"/>
      <c r="D191" s="111"/>
      <c r="E191" s="111"/>
      <c r="F191" s="111"/>
      <c r="G191" s="111"/>
      <c r="H191" s="111"/>
      <c r="I191" s="111"/>
      <c r="J191" s="111"/>
      <c r="K191" s="111"/>
      <c r="L191" s="111"/>
      <c r="M191" s="111"/>
      <c r="N191" s="111"/>
      <c r="O191" s="111"/>
      <c r="P191" s="111"/>
      <c r="Q191" s="111"/>
      <c r="R191" s="111"/>
      <c r="S191" s="111"/>
      <c r="T191" s="111"/>
      <c r="U191" s="111"/>
    </row>
    <row r="192" spans="1:21">
      <c r="A192" s="111"/>
      <c r="B192" s="111"/>
      <c r="C192" s="111"/>
      <c r="D192" s="111"/>
      <c r="E192" s="111"/>
      <c r="F192" s="111"/>
      <c r="G192" s="111"/>
      <c r="H192" s="111"/>
      <c r="I192" s="111"/>
      <c r="J192" s="111"/>
      <c r="K192" s="111"/>
      <c r="L192" s="111"/>
      <c r="M192" s="111"/>
      <c r="N192" s="111"/>
      <c r="O192" s="111"/>
      <c r="P192" s="111"/>
      <c r="Q192" s="111"/>
      <c r="R192" s="111"/>
      <c r="S192" s="111"/>
      <c r="T192" s="111"/>
      <c r="U192" s="111"/>
    </row>
    <row r="193" spans="1:21">
      <c r="A193" s="111"/>
      <c r="B193" s="111"/>
      <c r="C193" s="111"/>
      <c r="D193" s="111"/>
      <c r="E193" s="111"/>
      <c r="F193" s="111"/>
      <c r="G193" s="111"/>
      <c r="H193" s="111"/>
      <c r="I193" s="111"/>
      <c r="J193" s="111"/>
      <c r="K193" s="111"/>
      <c r="L193" s="111"/>
      <c r="M193" s="111"/>
      <c r="N193" s="111"/>
      <c r="O193" s="111"/>
      <c r="P193" s="111"/>
      <c r="Q193" s="111"/>
      <c r="R193" s="111"/>
      <c r="S193" s="111"/>
      <c r="T193" s="111"/>
      <c r="U193" s="111"/>
    </row>
    <row r="194" spans="1:21">
      <c r="A194" s="111"/>
      <c r="B194" s="111"/>
      <c r="C194" s="111"/>
      <c r="D194" s="111"/>
      <c r="E194" s="111"/>
      <c r="F194" s="111"/>
      <c r="G194" s="111"/>
      <c r="H194" s="111"/>
      <c r="I194" s="111"/>
      <c r="J194" s="111"/>
      <c r="K194" s="111"/>
      <c r="L194" s="111"/>
      <c r="M194" s="111"/>
      <c r="N194" s="111"/>
      <c r="O194" s="111"/>
      <c r="P194" s="111"/>
      <c r="Q194" s="111"/>
      <c r="R194" s="111"/>
      <c r="S194" s="111"/>
      <c r="T194" s="111"/>
      <c r="U194" s="111"/>
    </row>
    <row r="195" spans="1:21">
      <c r="A195" s="111"/>
      <c r="B195" s="111"/>
      <c r="C195" s="111"/>
      <c r="D195" s="111"/>
      <c r="E195" s="111"/>
      <c r="F195" s="111"/>
      <c r="G195" s="111"/>
      <c r="H195" s="111"/>
      <c r="I195" s="111"/>
      <c r="J195" s="111"/>
      <c r="K195" s="111"/>
      <c r="L195" s="111"/>
      <c r="M195" s="111"/>
      <c r="N195" s="111"/>
      <c r="O195" s="111"/>
      <c r="P195" s="111"/>
      <c r="Q195" s="111"/>
      <c r="R195" s="111"/>
      <c r="S195" s="111"/>
      <c r="T195" s="111"/>
      <c r="U195" s="111"/>
    </row>
    <row r="196" spans="1:21">
      <c r="A196" s="111"/>
      <c r="B196" s="111"/>
      <c r="C196" s="111"/>
      <c r="D196" s="111"/>
      <c r="E196" s="111"/>
      <c r="F196" s="111"/>
      <c r="G196" s="111"/>
      <c r="H196" s="111"/>
      <c r="I196" s="111"/>
      <c r="J196" s="111"/>
      <c r="K196" s="111"/>
      <c r="L196" s="111"/>
      <c r="M196" s="111"/>
      <c r="N196" s="111"/>
      <c r="O196" s="111"/>
      <c r="P196" s="111"/>
      <c r="Q196" s="111"/>
      <c r="R196" s="111"/>
      <c r="S196" s="111"/>
      <c r="T196" s="111"/>
      <c r="U196" s="111"/>
    </row>
    <row r="197" spans="1:21">
      <c r="A197" s="111"/>
      <c r="B197" s="111"/>
      <c r="C197" s="111"/>
      <c r="D197" s="111"/>
      <c r="E197" s="111"/>
      <c r="F197" s="111"/>
      <c r="G197" s="111"/>
      <c r="H197" s="111"/>
      <c r="I197" s="111"/>
      <c r="J197" s="111"/>
      <c r="K197" s="111"/>
      <c r="L197" s="111"/>
      <c r="M197" s="111"/>
      <c r="N197" s="111"/>
      <c r="O197" s="111"/>
      <c r="P197" s="111"/>
      <c r="Q197" s="111"/>
      <c r="R197" s="111"/>
      <c r="S197" s="111"/>
      <c r="T197" s="111"/>
      <c r="U197" s="111"/>
    </row>
    <row r="198" spans="1:21">
      <c r="A198" s="111"/>
      <c r="B198" s="111"/>
      <c r="C198" s="111"/>
      <c r="D198" s="111"/>
      <c r="E198" s="111"/>
      <c r="F198" s="111"/>
      <c r="G198" s="111"/>
      <c r="H198" s="111"/>
      <c r="I198" s="111"/>
      <c r="J198" s="111"/>
      <c r="K198" s="111"/>
      <c r="L198" s="111"/>
      <c r="M198" s="111"/>
      <c r="N198" s="111"/>
      <c r="O198" s="111"/>
      <c r="P198" s="111"/>
      <c r="Q198" s="111"/>
      <c r="R198" s="111"/>
      <c r="S198" s="111"/>
      <c r="T198" s="111"/>
      <c r="U198" s="111"/>
    </row>
    <row r="199" spans="1:21">
      <c r="A199" s="111"/>
      <c r="B199" s="111"/>
      <c r="C199" s="111"/>
      <c r="D199" s="111"/>
      <c r="E199" s="111"/>
      <c r="F199" s="111"/>
      <c r="G199" s="111"/>
      <c r="H199" s="111"/>
      <c r="I199" s="111"/>
      <c r="J199" s="111"/>
      <c r="K199" s="111"/>
      <c r="L199" s="111"/>
      <c r="M199" s="111"/>
      <c r="N199" s="111"/>
      <c r="O199" s="111"/>
      <c r="P199" s="111"/>
      <c r="Q199" s="111"/>
      <c r="R199" s="111"/>
      <c r="S199" s="111"/>
      <c r="T199" s="111"/>
      <c r="U199" s="111"/>
    </row>
    <row r="200" spans="1:21">
      <c r="A200" s="111"/>
      <c r="B200" s="111"/>
      <c r="C200" s="111"/>
      <c r="D200" s="111"/>
      <c r="E200" s="111"/>
      <c r="F200" s="111"/>
      <c r="G200" s="111"/>
      <c r="H200" s="111"/>
      <c r="I200" s="111"/>
      <c r="J200" s="111"/>
      <c r="K200" s="111"/>
      <c r="L200" s="111"/>
      <c r="M200" s="111"/>
      <c r="N200" s="111"/>
      <c r="O200" s="111"/>
      <c r="P200" s="111"/>
      <c r="Q200" s="111"/>
      <c r="R200" s="111"/>
      <c r="S200" s="111"/>
      <c r="T200" s="111"/>
      <c r="U200" s="111"/>
    </row>
    <row r="201" spans="1:21">
      <c r="A201" s="111"/>
      <c r="B201" s="111"/>
      <c r="C201" s="111"/>
      <c r="D201" s="111"/>
      <c r="E201" s="111"/>
      <c r="F201" s="111"/>
      <c r="G201" s="111"/>
      <c r="H201" s="111"/>
      <c r="I201" s="111"/>
      <c r="J201" s="111"/>
      <c r="K201" s="111"/>
      <c r="L201" s="111"/>
      <c r="M201" s="111"/>
      <c r="N201" s="111"/>
      <c r="O201" s="111"/>
      <c r="P201" s="111"/>
      <c r="Q201" s="111"/>
      <c r="R201" s="111"/>
      <c r="S201" s="111"/>
      <c r="T201" s="111"/>
      <c r="U201" s="111"/>
    </row>
    <row r="202" spans="1:21">
      <c r="A202" s="111"/>
      <c r="B202" s="111"/>
      <c r="C202" s="111"/>
      <c r="D202" s="111"/>
      <c r="E202" s="111"/>
      <c r="F202" s="111"/>
      <c r="G202" s="111"/>
      <c r="H202" s="111"/>
      <c r="I202" s="111"/>
      <c r="J202" s="111"/>
      <c r="K202" s="111"/>
      <c r="L202" s="111"/>
      <c r="M202" s="111"/>
      <c r="N202" s="111"/>
      <c r="O202" s="111"/>
      <c r="P202" s="111"/>
      <c r="Q202" s="111"/>
      <c r="R202" s="111"/>
      <c r="S202" s="111"/>
      <c r="T202" s="111"/>
      <c r="U202" s="111"/>
    </row>
    <row r="203" spans="1:21">
      <c r="A203" s="111"/>
      <c r="B203" s="111"/>
      <c r="C203" s="111"/>
      <c r="D203" s="111"/>
      <c r="E203" s="111"/>
      <c r="F203" s="111"/>
      <c r="G203" s="111"/>
      <c r="H203" s="111"/>
      <c r="I203" s="111"/>
      <c r="J203" s="111"/>
      <c r="K203" s="111"/>
      <c r="L203" s="111"/>
      <c r="M203" s="111"/>
      <c r="N203" s="111"/>
      <c r="O203" s="111"/>
      <c r="P203" s="111"/>
      <c r="Q203" s="111"/>
      <c r="R203" s="111"/>
      <c r="S203" s="111"/>
      <c r="T203" s="111"/>
      <c r="U203" s="111"/>
    </row>
    <row r="204" spans="1:21">
      <c r="A204" s="111"/>
      <c r="B204" s="111"/>
      <c r="C204" s="111"/>
      <c r="D204" s="111"/>
      <c r="E204" s="111"/>
      <c r="F204" s="111"/>
      <c r="G204" s="111"/>
      <c r="H204" s="111"/>
      <c r="I204" s="111"/>
      <c r="J204" s="111"/>
      <c r="K204" s="111"/>
      <c r="L204" s="111"/>
      <c r="M204" s="111"/>
      <c r="N204" s="111"/>
      <c r="O204" s="111"/>
      <c r="P204" s="111"/>
      <c r="Q204" s="111"/>
      <c r="R204" s="111"/>
      <c r="S204" s="111"/>
      <c r="T204" s="111"/>
      <c r="U204" s="111"/>
    </row>
    <row r="205" spans="1:21">
      <c r="A205" s="111"/>
      <c r="B205" s="111"/>
      <c r="C205" s="111"/>
      <c r="D205" s="111"/>
      <c r="E205" s="111"/>
      <c r="F205" s="111"/>
      <c r="G205" s="111"/>
      <c r="H205" s="111"/>
      <c r="I205" s="111"/>
      <c r="J205" s="111"/>
      <c r="K205" s="111"/>
      <c r="L205" s="111"/>
      <c r="M205" s="111"/>
      <c r="N205" s="111"/>
      <c r="O205" s="111"/>
      <c r="P205" s="111"/>
      <c r="Q205" s="111"/>
      <c r="R205" s="111"/>
      <c r="S205" s="111"/>
      <c r="T205" s="111"/>
      <c r="U205" s="111"/>
    </row>
    <row r="206" spans="1:21">
      <c r="A206" s="111"/>
      <c r="B206" s="111"/>
      <c r="C206" s="111"/>
      <c r="D206" s="111"/>
      <c r="E206" s="111"/>
      <c r="F206" s="111"/>
      <c r="G206" s="111"/>
      <c r="H206" s="111"/>
      <c r="I206" s="111"/>
      <c r="J206" s="111"/>
      <c r="K206" s="111"/>
      <c r="L206" s="111"/>
      <c r="M206" s="111"/>
      <c r="N206" s="111"/>
      <c r="O206" s="111"/>
      <c r="P206" s="111"/>
      <c r="Q206" s="111"/>
      <c r="R206" s="111"/>
      <c r="S206" s="111"/>
      <c r="T206" s="111"/>
      <c r="U206" s="111"/>
    </row>
    <row r="207" spans="1:21">
      <c r="A207" s="111"/>
      <c r="B207" s="111"/>
      <c r="C207" s="111"/>
      <c r="D207" s="111"/>
      <c r="E207" s="111"/>
      <c r="F207" s="111"/>
      <c r="G207" s="111"/>
      <c r="H207" s="111"/>
      <c r="I207" s="111"/>
      <c r="J207" s="111"/>
      <c r="K207" s="111"/>
      <c r="L207" s="111"/>
      <c r="M207" s="111"/>
      <c r="N207" s="111"/>
      <c r="O207" s="111"/>
      <c r="P207" s="111"/>
      <c r="Q207" s="111"/>
      <c r="R207" s="111"/>
      <c r="S207" s="111"/>
      <c r="T207" s="111"/>
      <c r="U207" s="111"/>
    </row>
    <row r="208" spans="1:21">
      <c r="A208" s="111"/>
      <c r="B208" s="111"/>
      <c r="C208" s="111"/>
      <c r="D208" s="111"/>
      <c r="E208" s="111"/>
      <c r="F208" s="111"/>
      <c r="G208" s="111"/>
      <c r="H208" s="111"/>
      <c r="I208" s="111"/>
      <c r="J208" s="111"/>
      <c r="K208" s="111"/>
      <c r="L208" s="111"/>
      <c r="M208" s="111"/>
      <c r="N208" s="111"/>
      <c r="O208" s="111"/>
      <c r="P208" s="111"/>
      <c r="Q208" s="111"/>
      <c r="R208" s="111"/>
      <c r="S208" s="111"/>
      <c r="T208" s="111"/>
      <c r="U208" s="111"/>
    </row>
    <row r="209" spans="1:21">
      <c r="A209" s="111"/>
      <c r="B209" s="111"/>
      <c r="C209" s="111"/>
      <c r="D209" s="111"/>
      <c r="E209" s="111"/>
      <c r="F209" s="111"/>
      <c r="G209" s="111"/>
      <c r="H209" s="111"/>
      <c r="I209" s="111"/>
      <c r="J209" s="111"/>
      <c r="K209" s="111"/>
      <c r="L209" s="111"/>
      <c r="M209" s="111"/>
      <c r="N209" s="111"/>
      <c r="O209" s="111"/>
      <c r="P209" s="111"/>
      <c r="Q209" s="111"/>
      <c r="R209" s="111"/>
      <c r="S209" s="111"/>
      <c r="T209" s="111"/>
      <c r="U209" s="111"/>
    </row>
    <row r="210" spans="1:21">
      <c r="A210" s="111"/>
      <c r="B210" s="111"/>
      <c r="C210" s="111"/>
      <c r="D210" s="111"/>
      <c r="E210" s="111"/>
      <c r="F210" s="111"/>
      <c r="G210" s="111"/>
      <c r="H210" s="111"/>
      <c r="I210" s="111"/>
      <c r="J210" s="111"/>
      <c r="K210" s="111"/>
      <c r="L210" s="111"/>
      <c r="M210" s="111"/>
      <c r="N210" s="111"/>
      <c r="O210" s="111"/>
      <c r="P210" s="111"/>
      <c r="Q210" s="111"/>
      <c r="R210" s="111"/>
      <c r="S210" s="111"/>
      <c r="T210" s="111"/>
      <c r="U210" s="111"/>
    </row>
    <row r="211" spans="1:21">
      <c r="A211" s="111"/>
      <c r="B211" s="111"/>
      <c r="C211" s="111"/>
      <c r="D211" s="111"/>
      <c r="E211" s="111"/>
      <c r="F211" s="111"/>
      <c r="G211" s="111"/>
      <c r="H211" s="111"/>
      <c r="I211" s="111"/>
      <c r="J211" s="111"/>
      <c r="K211" s="111"/>
      <c r="L211" s="111"/>
      <c r="M211" s="111"/>
      <c r="N211" s="111"/>
      <c r="O211" s="111"/>
      <c r="P211" s="111"/>
      <c r="Q211" s="111"/>
      <c r="R211" s="111"/>
      <c r="S211" s="111"/>
      <c r="T211" s="111"/>
      <c r="U211" s="111"/>
    </row>
    <row r="212" spans="1:21">
      <c r="A212" s="111"/>
      <c r="B212" s="111"/>
      <c r="C212" s="111"/>
      <c r="D212" s="111"/>
      <c r="E212" s="111"/>
      <c r="F212" s="111"/>
      <c r="G212" s="111"/>
      <c r="H212" s="111"/>
      <c r="I212" s="111"/>
      <c r="J212" s="111"/>
      <c r="K212" s="111"/>
      <c r="L212" s="111"/>
      <c r="M212" s="111"/>
      <c r="N212" s="111"/>
      <c r="O212" s="111"/>
      <c r="P212" s="111"/>
      <c r="Q212" s="111"/>
      <c r="R212" s="111"/>
      <c r="S212" s="111"/>
      <c r="T212" s="111"/>
      <c r="U212" s="111"/>
    </row>
    <row r="213" spans="1:21">
      <c r="A213" s="111"/>
      <c r="B213" s="111"/>
      <c r="C213" s="111"/>
      <c r="D213" s="111"/>
      <c r="E213" s="111"/>
      <c r="F213" s="111"/>
      <c r="G213" s="111"/>
      <c r="H213" s="111"/>
      <c r="I213" s="111"/>
      <c r="J213" s="111"/>
      <c r="K213" s="111"/>
      <c r="L213" s="111"/>
      <c r="M213" s="111"/>
      <c r="N213" s="111"/>
      <c r="O213" s="111"/>
      <c r="P213" s="111"/>
      <c r="Q213" s="111"/>
      <c r="R213" s="111"/>
      <c r="S213" s="111"/>
      <c r="T213" s="111"/>
      <c r="U213" s="111"/>
    </row>
    <row r="214" spans="1:21">
      <c r="A214" s="111"/>
      <c r="B214" s="111"/>
      <c r="C214" s="111"/>
      <c r="D214" s="111"/>
      <c r="E214" s="111"/>
      <c r="F214" s="111"/>
      <c r="G214" s="111"/>
      <c r="H214" s="111"/>
      <c r="I214" s="111"/>
      <c r="J214" s="111"/>
      <c r="K214" s="111"/>
      <c r="L214" s="111"/>
      <c r="M214" s="111"/>
      <c r="N214" s="111"/>
      <c r="O214" s="111"/>
      <c r="P214" s="111"/>
      <c r="Q214" s="111"/>
      <c r="R214" s="111"/>
      <c r="S214" s="111"/>
      <c r="T214" s="111"/>
      <c r="U214" s="111"/>
    </row>
    <row r="215" spans="1:21">
      <c r="A215" s="111"/>
      <c r="B215" s="111"/>
      <c r="C215" s="111"/>
      <c r="D215" s="111"/>
      <c r="E215" s="111"/>
      <c r="F215" s="111"/>
      <c r="G215" s="111"/>
      <c r="H215" s="111"/>
      <c r="I215" s="111"/>
      <c r="J215" s="111"/>
      <c r="K215" s="111"/>
      <c r="L215" s="111"/>
      <c r="M215" s="111"/>
      <c r="N215" s="111"/>
      <c r="O215" s="111"/>
      <c r="P215" s="111"/>
      <c r="Q215" s="111"/>
      <c r="R215" s="111"/>
      <c r="S215" s="111"/>
      <c r="T215" s="111"/>
      <c r="U215" s="111"/>
    </row>
    <row r="216" spans="1:21">
      <c r="A216" s="111"/>
      <c r="B216" s="111"/>
      <c r="C216" s="111"/>
      <c r="D216" s="111"/>
      <c r="E216" s="111"/>
      <c r="F216" s="111"/>
      <c r="G216" s="111"/>
      <c r="H216" s="111"/>
      <c r="I216" s="111"/>
      <c r="J216" s="111"/>
      <c r="K216" s="111"/>
      <c r="L216" s="111"/>
      <c r="M216" s="111"/>
      <c r="N216" s="111"/>
      <c r="O216" s="111"/>
      <c r="P216" s="111"/>
      <c r="Q216" s="111"/>
      <c r="R216" s="111"/>
      <c r="S216" s="111"/>
      <c r="T216" s="111"/>
      <c r="U216" s="111"/>
    </row>
    <row r="217" spans="1:21">
      <c r="A217" s="111"/>
      <c r="B217" s="111"/>
      <c r="C217" s="111"/>
      <c r="D217" s="111"/>
      <c r="E217" s="111"/>
      <c r="F217" s="111"/>
      <c r="G217" s="111"/>
      <c r="H217" s="111"/>
      <c r="I217" s="111"/>
      <c r="J217" s="111"/>
      <c r="K217" s="111"/>
      <c r="L217" s="111"/>
      <c r="M217" s="111"/>
      <c r="N217" s="111"/>
      <c r="O217" s="111"/>
      <c r="P217" s="111"/>
      <c r="Q217" s="111"/>
      <c r="R217" s="111"/>
      <c r="S217" s="111"/>
      <c r="T217" s="111"/>
      <c r="U217" s="111"/>
    </row>
    <row r="218" spans="1:21">
      <c r="A218" s="111"/>
      <c r="B218" s="111"/>
      <c r="C218" s="111"/>
      <c r="D218" s="111"/>
      <c r="E218" s="111"/>
      <c r="F218" s="111"/>
      <c r="G218" s="111"/>
      <c r="H218" s="111"/>
      <c r="I218" s="111"/>
      <c r="J218" s="111"/>
      <c r="K218" s="111"/>
      <c r="L218" s="111"/>
      <c r="M218" s="111"/>
      <c r="N218" s="111"/>
      <c r="O218" s="111"/>
      <c r="P218" s="111"/>
      <c r="Q218" s="111"/>
      <c r="R218" s="111"/>
      <c r="S218" s="111"/>
      <c r="T218" s="111"/>
      <c r="U218" s="111"/>
    </row>
    <row r="219" spans="1:21">
      <c r="A219" s="111"/>
      <c r="B219" s="111"/>
      <c r="C219" s="111"/>
      <c r="D219" s="111"/>
      <c r="E219" s="111"/>
      <c r="F219" s="111"/>
      <c r="G219" s="111"/>
      <c r="H219" s="111"/>
      <c r="I219" s="111"/>
      <c r="J219" s="111"/>
      <c r="K219" s="111"/>
      <c r="L219" s="111"/>
      <c r="M219" s="111"/>
      <c r="N219" s="111"/>
      <c r="O219" s="111"/>
      <c r="P219" s="111"/>
      <c r="Q219" s="111"/>
      <c r="R219" s="111"/>
      <c r="S219" s="111"/>
      <c r="T219" s="111"/>
      <c r="U219" s="111"/>
    </row>
    <row r="220" spans="1:21">
      <c r="A220" s="111"/>
      <c r="B220" s="111"/>
      <c r="C220" s="111"/>
      <c r="D220" s="111"/>
      <c r="E220" s="111"/>
      <c r="F220" s="111"/>
      <c r="G220" s="111"/>
      <c r="H220" s="111"/>
      <c r="I220" s="111"/>
      <c r="J220" s="111"/>
      <c r="K220" s="111"/>
      <c r="L220" s="111"/>
      <c r="M220" s="111"/>
      <c r="N220" s="111"/>
      <c r="O220" s="111"/>
      <c r="P220" s="111"/>
      <c r="Q220" s="111"/>
      <c r="R220" s="111"/>
      <c r="S220" s="111"/>
      <c r="T220" s="111"/>
      <c r="U220" s="111"/>
    </row>
    <row r="221" spans="1:21">
      <c r="A221" s="111"/>
      <c r="B221" s="111"/>
      <c r="C221" s="111"/>
      <c r="D221" s="111"/>
      <c r="E221" s="111"/>
      <c r="F221" s="111"/>
      <c r="G221" s="111"/>
      <c r="H221" s="111"/>
      <c r="I221" s="111"/>
      <c r="J221" s="111"/>
      <c r="K221" s="111"/>
      <c r="L221" s="111"/>
      <c r="M221" s="111"/>
      <c r="N221" s="111"/>
      <c r="O221" s="111"/>
      <c r="P221" s="111"/>
      <c r="Q221" s="111"/>
      <c r="R221" s="111"/>
      <c r="S221" s="111"/>
      <c r="T221" s="111"/>
      <c r="U221" s="111"/>
    </row>
    <row r="222" spans="1:21">
      <c r="A222" s="111"/>
      <c r="B222" s="111"/>
      <c r="C222" s="111"/>
      <c r="D222" s="111"/>
      <c r="E222" s="111"/>
      <c r="F222" s="111"/>
      <c r="G222" s="111"/>
      <c r="H222" s="111"/>
      <c r="I222" s="111"/>
      <c r="J222" s="111"/>
      <c r="K222" s="111"/>
      <c r="L222" s="111"/>
      <c r="M222" s="111"/>
      <c r="N222" s="111"/>
      <c r="O222" s="111"/>
      <c r="P222" s="111"/>
      <c r="Q222" s="111"/>
      <c r="R222" s="111"/>
      <c r="S222" s="111"/>
      <c r="T222" s="111"/>
      <c r="U222" s="111"/>
    </row>
    <row r="223" spans="1:21">
      <c r="A223" s="111"/>
      <c r="B223" s="111"/>
      <c r="C223" s="111"/>
      <c r="D223" s="111"/>
      <c r="E223" s="111"/>
      <c r="F223" s="111"/>
      <c r="G223" s="111"/>
      <c r="H223" s="111"/>
      <c r="I223" s="111"/>
      <c r="J223" s="111"/>
      <c r="K223" s="111"/>
      <c r="L223" s="111"/>
      <c r="M223" s="111"/>
      <c r="N223" s="111"/>
      <c r="O223" s="111"/>
      <c r="P223" s="111"/>
      <c r="Q223" s="111"/>
      <c r="R223" s="111"/>
      <c r="S223" s="111"/>
      <c r="T223" s="111"/>
      <c r="U223" s="111"/>
    </row>
    <row r="224" spans="1:21">
      <c r="A224" s="111"/>
      <c r="B224" s="111"/>
      <c r="C224" s="111"/>
      <c r="D224" s="111"/>
      <c r="E224" s="111"/>
      <c r="F224" s="111"/>
      <c r="G224" s="111"/>
      <c r="H224" s="111"/>
      <c r="I224" s="111"/>
      <c r="J224" s="111"/>
      <c r="K224" s="111"/>
      <c r="L224" s="111"/>
      <c r="M224" s="111"/>
      <c r="N224" s="111"/>
      <c r="O224" s="111"/>
      <c r="P224" s="111"/>
      <c r="Q224" s="111"/>
      <c r="R224" s="111"/>
      <c r="S224" s="111"/>
      <c r="T224" s="111"/>
      <c r="U224" s="111"/>
    </row>
    <row r="225" spans="1:21">
      <c r="A225" s="111"/>
      <c r="B225" s="111"/>
      <c r="C225" s="111"/>
      <c r="D225" s="111"/>
      <c r="E225" s="111"/>
      <c r="F225" s="111"/>
      <c r="G225" s="111"/>
      <c r="H225" s="111"/>
      <c r="I225" s="111"/>
      <c r="J225" s="111"/>
      <c r="K225" s="111"/>
      <c r="L225" s="111"/>
      <c r="M225" s="111"/>
      <c r="N225" s="111"/>
      <c r="O225" s="111"/>
      <c r="P225" s="111"/>
      <c r="Q225" s="111"/>
      <c r="R225" s="111"/>
      <c r="S225" s="111"/>
      <c r="T225" s="111"/>
      <c r="U225" s="111"/>
    </row>
    <row r="226" spans="1:21">
      <c r="A226" s="111"/>
      <c r="B226" s="111"/>
      <c r="C226" s="111"/>
      <c r="D226" s="111"/>
      <c r="E226" s="111"/>
      <c r="F226" s="111"/>
      <c r="G226" s="111"/>
      <c r="H226" s="111"/>
      <c r="I226" s="111"/>
      <c r="J226" s="111"/>
      <c r="K226" s="111"/>
      <c r="L226" s="111"/>
      <c r="M226" s="111"/>
      <c r="N226" s="111"/>
      <c r="O226" s="111"/>
      <c r="P226" s="111"/>
      <c r="Q226" s="111"/>
      <c r="R226" s="111"/>
      <c r="S226" s="111"/>
      <c r="T226" s="111"/>
      <c r="U226" s="111"/>
    </row>
    <row r="227" spans="1:21">
      <c r="A227" s="111"/>
      <c r="B227" s="111"/>
      <c r="C227" s="111"/>
      <c r="D227" s="111"/>
      <c r="E227" s="111"/>
      <c r="F227" s="111"/>
      <c r="G227" s="111"/>
      <c r="H227" s="111"/>
      <c r="I227" s="111"/>
      <c r="J227" s="111"/>
      <c r="K227" s="111"/>
      <c r="L227" s="111"/>
      <c r="M227" s="111"/>
      <c r="N227" s="111"/>
      <c r="O227" s="111"/>
      <c r="P227" s="111"/>
      <c r="Q227" s="111"/>
      <c r="R227" s="111"/>
      <c r="S227" s="111"/>
      <c r="T227" s="111"/>
      <c r="U227" s="111"/>
    </row>
    <row r="228" spans="1:21">
      <c r="A228" s="111"/>
      <c r="B228" s="111"/>
      <c r="C228" s="111"/>
      <c r="D228" s="111"/>
      <c r="E228" s="111"/>
      <c r="F228" s="111"/>
      <c r="G228" s="111"/>
      <c r="H228" s="111"/>
      <c r="I228" s="111"/>
      <c r="J228" s="111"/>
      <c r="K228" s="111"/>
      <c r="L228" s="111"/>
      <c r="M228" s="111"/>
      <c r="N228" s="111"/>
      <c r="O228" s="111"/>
      <c r="P228" s="111"/>
      <c r="Q228" s="111"/>
      <c r="R228" s="111"/>
      <c r="S228" s="111"/>
      <c r="T228" s="111"/>
      <c r="U228" s="111"/>
    </row>
    <row r="229" spans="1:21">
      <c r="A229" s="111"/>
      <c r="B229" s="111"/>
      <c r="C229" s="111"/>
      <c r="D229" s="111"/>
      <c r="E229" s="111"/>
      <c r="F229" s="111"/>
      <c r="G229" s="111"/>
      <c r="H229" s="111"/>
      <c r="I229" s="111"/>
      <c r="J229" s="111"/>
      <c r="K229" s="111"/>
      <c r="L229" s="111"/>
      <c r="M229" s="111"/>
      <c r="N229" s="111"/>
      <c r="O229" s="111"/>
      <c r="P229" s="111"/>
      <c r="Q229" s="111"/>
      <c r="R229" s="111"/>
      <c r="S229" s="111"/>
      <c r="T229" s="111"/>
      <c r="U229" s="111"/>
    </row>
  </sheetData>
  <conditionalFormatting sqref="A20:U23 A26:U45 A48:U68 A71:U75 A78:U84 A87:U97 A100:U108">
    <cfRule type="containsText" dxfId="0" priority="67" stopIfTrue="1" operator="containsText" text="COTIZA">
      <formula>NOT(ISERROR(SEARCH(("COTIZA"),(A20))))</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F1D1BC67E0C594BA6801C1316E641DE" ma:contentTypeVersion="13" ma:contentTypeDescription="Crear nuevo documento." ma:contentTypeScope="" ma:versionID="4d15f8a4609d20a31331f8720feebeea">
  <xsd:schema xmlns:xsd="http://www.w3.org/2001/XMLSchema" xmlns:xs="http://www.w3.org/2001/XMLSchema" xmlns:p="http://schemas.microsoft.com/office/2006/metadata/properties" xmlns:ns3="09150637-b46e-4732-9be7-132f48cc9cc6" xmlns:ns4="51d12377-963f-4719-aa47-731df1719248" targetNamespace="http://schemas.microsoft.com/office/2006/metadata/properties" ma:root="true" ma:fieldsID="dd4dd1676d9f3e02353ea0be2971f16e" ns3:_="" ns4:_="">
    <xsd:import namespace="09150637-b46e-4732-9be7-132f48cc9cc6"/>
    <xsd:import namespace="51d12377-963f-4719-aa47-731df171924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150637-b46e-4732-9be7-132f48cc9c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1d12377-963f-4719-aa47-731df171924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9150637-b46e-4732-9be7-132f48cc9cc6" xsi:nil="true"/>
  </documentManagement>
</p:properties>
</file>

<file path=customXml/itemProps1.xml><?xml version="1.0" encoding="utf-8"?>
<ds:datastoreItem xmlns:ds="http://schemas.openxmlformats.org/officeDocument/2006/customXml" ds:itemID="{187CC6BB-EE22-4409-B6D7-0F3EEDD1A983}">
  <ds:schemaRefs>
    <ds:schemaRef ds:uri="http://schemas.microsoft.com/sharepoint/v3/contenttype/forms"/>
  </ds:schemaRefs>
</ds:datastoreItem>
</file>

<file path=customXml/itemProps2.xml><?xml version="1.0" encoding="utf-8"?>
<ds:datastoreItem xmlns:ds="http://schemas.openxmlformats.org/officeDocument/2006/customXml" ds:itemID="{2A527B9F-363F-4CFF-9943-051C61288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150637-b46e-4732-9be7-132f48cc9cc6"/>
    <ds:schemaRef ds:uri="51d12377-963f-4719-aa47-731df17192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23A2230-1B14-4655-8B3A-1836CFA75852}">
  <ds:schemaRefs>
    <ds:schemaRef ds:uri="http://purl.org/dc/elements/1.1/"/>
    <ds:schemaRef ds:uri="http://schemas.microsoft.com/office/2006/documentManagement/types"/>
    <ds:schemaRef ds:uri="51d12377-963f-4719-aa47-731df1719248"/>
    <ds:schemaRef ds:uri="http://purl.org/dc/dcmitype/"/>
    <ds:schemaRef ds:uri="http://schemas.microsoft.com/office/2006/metadata/properties"/>
    <ds:schemaRef ds:uri="http://purl.org/dc/terms/"/>
    <ds:schemaRef ds:uri="09150637-b46e-4732-9be7-132f48cc9cc6"/>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Hoja1</vt:lpstr>
      <vt:lpstr>PPTO</vt:lpstr>
      <vt:lpstr>PONDERACIÓN </vt:lpstr>
      <vt:lpstr>OFERENTES</vt:lpstr>
      <vt:lpstr>PRECIOS BAJOS</vt:lpstr>
      <vt:lpstr>FORMATO 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Andres Sanchez Bogota</dc:creator>
  <cp:lastModifiedBy>David Sanchez</cp:lastModifiedBy>
  <cp:lastPrinted>2022-09-27T16:39:10Z</cp:lastPrinted>
  <dcterms:created xsi:type="dcterms:W3CDTF">2022-09-16T17:00:34Z</dcterms:created>
  <dcterms:modified xsi:type="dcterms:W3CDTF">2024-12-16T17:49:08Z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0x010100DF1D1BC67E0C594BA6801C1316E641DE</vt:lpwstr>
  </property>
</Properties>
</file>