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d.docs.live.net/1c9d1d2a8a086fd8/Escritorio/"/>
    </mc:Choice>
  </mc:AlternateContent>
  <xr:revisionPtr revIDLastSave="0" documentId="8_{C5849785-17FC-48B3-AAA2-70CCDDB88C87}" xr6:coauthVersionLast="47" xr6:coauthVersionMax="47" xr10:uidLastSave="{00000000-0000-0000-0000-000000000000}"/>
  <bookViews>
    <workbookView xWindow="-120" yWindow="-120" windowWidth="21840" windowHeight="131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1" l="1"/>
  <c r="M35" i="1"/>
  <c r="M36" i="1"/>
  <c r="M37" i="1"/>
  <c r="M38" i="1"/>
  <c r="M39" i="1"/>
  <c r="M40" i="1"/>
  <c r="M41" i="1"/>
  <c r="M42" i="1"/>
  <c r="M43" i="1"/>
  <c r="M44" i="1"/>
  <c r="M45" i="1"/>
  <c r="M46" i="1"/>
  <c r="K6" i="1" l="1"/>
  <c r="L6" i="1" s="1"/>
  <c r="K7" i="1"/>
  <c r="L7" i="1" s="1"/>
  <c r="K8" i="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5" i="1"/>
  <c r="L5" i="1" s="1"/>
  <c r="G44" i="1"/>
  <c r="G43" i="1"/>
  <c r="G42" i="1"/>
  <c r="G41" i="1"/>
  <c r="G40" i="1"/>
  <c r="G39" i="1"/>
  <c r="J34" i="1"/>
  <c r="J33" i="1"/>
  <c r="J32" i="1"/>
  <c r="J31" i="1"/>
  <c r="J30" i="1"/>
  <c r="J29" i="1"/>
  <c r="J28" i="1"/>
  <c r="J27" i="1"/>
  <c r="J26" i="1"/>
  <c r="J25" i="1"/>
  <c r="J24" i="1"/>
  <c r="J23" i="1"/>
  <c r="J22" i="1"/>
  <c r="J21" i="1"/>
  <c r="J20" i="1"/>
  <c r="J19" i="1"/>
  <c r="J18" i="1"/>
  <c r="J17" i="1"/>
  <c r="J16" i="1"/>
  <c r="J15" i="1"/>
  <c r="J14" i="1"/>
  <c r="J13" i="1"/>
  <c r="J12" i="1"/>
  <c r="J11" i="1"/>
  <c r="J10" i="1"/>
  <c r="J9" i="1"/>
  <c r="J8" i="1"/>
  <c r="J7" i="1"/>
  <c r="J6" i="1"/>
  <c r="A6" i="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M23" i="1" l="1"/>
  <c r="N23" i="1"/>
  <c r="N33" i="1"/>
  <c r="M33" i="1"/>
  <c r="M19" i="1"/>
  <c r="N19" i="1"/>
  <c r="M15" i="1"/>
  <c r="N15" i="1"/>
  <c r="N9" i="1"/>
  <c r="M9" i="1"/>
  <c r="N25" i="1"/>
  <c r="M25" i="1"/>
  <c r="M11" i="1"/>
  <c r="N11" i="1"/>
  <c r="M7" i="1"/>
  <c r="N7" i="1"/>
  <c r="M27" i="1"/>
  <c r="N27" i="1"/>
  <c r="M31" i="1"/>
  <c r="N31" i="1"/>
  <c r="N17" i="1"/>
  <c r="M17" i="1"/>
  <c r="M5" i="1"/>
  <c r="N5" i="1"/>
  <c r="N29" i="1"/>
  <c r="M29" i="1"/>
  <c r="N24" i="1"/>
  <c r="M24" i="1"/>
  <c r="N21" i="1"/>
  <c r="M21" i="1"/>
  <c r="N16" i="1"/>
  <c r="M16" i="1"/>
  <c r="N13" i="1"/>
  <c r="M13" i="1"/>
  <c r="N8" i="1"/>
  <c r="M8" i="1"/>
  <c r="N34" i="1"/>
  <c r="M34" i="1"/>
  <c r="M26" i="1"/>
  <c r="N26" i="1"/>
  <c r="M18" i="1"/>
  <c r="N18" i="1"/>
  <c r="N10" i="1"/>
  <c r="M10" i="1"/>
  <c r="N32" i="1"/>
  <c r="M32" i="1"/>
  <c r="G45" i="1"/>
  <c r="M28" i="1"/>
  <c r="N28" i="1"/>
  <c r="M20" i="1"/>
  <c r="N20" i="1"/>
  <c r="M12" i="1"/>
  <c r="N12" i="1"/>
  <c r="N30" i="1"/>
  <c r="M30" i="1"/>
  <c r="N22" i="1"/>
  <c r="M22" i="1"/>
  <c r="M14" i="1"/>
  <c r="N14" i="1"/>
  <c r="M6" i="1"/>
  <c r="N6" i="1"/>
  <c r="J35" i="1"/>
  <c r="G46" i="1" s="1"/>
</calcChain>
</file>

<file path=xl/sharedStrings.xml><?xml version="1.0" encoding="utf-8"?>
<sst xmlns="http://schemas.openxmlformats.org/spreadsheetml/2006/main" count="127" uniqueCount="100">
  <si>
    <t>FROMATO DE OFERTA ECONOMICA
Objeto: PRESTAR LOS SERVICIOS TÉCNICOS Y LOGÍSTICOS PARA EL DIAGNÓSTICO, LA PROMOCIÓN FORMACIÓN Y EVALUACIÓN EN LO RELACIONADO CON LA PREVENCIÓN DE LA VIOLENCIA EN EL CONTEXTO FAMILIAR LA VIOLENCIA SEXUAL, Y EL POSICIONAMIENTO DEL BUEN TRATO EN LA LOCALIDAD DE FONTIBÓN
Vigencia 2024</t>
  </si>
  <si>
    <t>Ítem</t>
  </si>
  <si>
    <t>Bien/Servicio</t>
  </si>
  <si>
    <t>Descripción</t>
  </si>
  <si>
    <t>Unidad de medida</t>
  </si>
  <si>
    <t>VALOR UNITARIO DE REFERENCIA</t>
  </si>
  <si>
    <t>CANTIDADES</t>
  </si>
  <si>
    <t>VALOR TOTAL DE REFERENCIA</t>
  </si>
  <si>
    <t>Valor unitario sin IVA</t>
  </si>
  <si>
    <t>Valor unitario con IVA</t>
  </si>
  <si>
    <t>Valor total de la propuesta con IVA</t>
  </si>
  <si>
    <t>CAJA DE LAPICEROS</t>
  </si>
  <si>
    <t>Caja de lapiceros plásticos X 12 unidades, tinta negra. Con sistema de tapa.</t>
  </si>
  <si>
    <t xml:space="preserve">Caja </t>
  </si>
  <si>
    <t>JUEGOS DE MESA</t>
  </si>
  <si>
    <r>
      <rPr>
        <sz val="11"/>
        <rFont val="Garamond"/>
        <family val="1"/>
      </rPr>
      <t>Juegos de Mesa para 4 personas que evoquen y reflejen reflexiones sobre emociones y valores familiares. Deben ser tipo cartas, cantidad 50 cartas
(con dimensiones cada carta de ancho: 6cm, alto</t>
    </r>
  </si>
  <si>
    <t>Unidad</t>
  </si>
  <si>
    <t>TABLA LEGAJADORA</t>
  </si>
  <si>
    <t>Tabla legajadora de plástico. Colores variados. Tamaño oficio. Con gancho superior para sostener hojas.</t>
  </si>
  <si>
    <t>PLEGABLE</t>
  </si>
  <si>
    <t>Plegable la Familia es para cuidarla, Impresión Tamaño media carta impreso a 4x4 tintasen propacolte de 90</t>
  </si>
  <si>
    <t>AFICHES</t>
  </si>
  <si>
    <r>
      <rPr>
        <sz val="11"/>
        <rFont val="Garamond"/>
        <family val="1"/>
      </rPr>
      <t>Afiches ImpresiónTamaño70 X 50 en papel esmaltado brillante de 150 gramos impreso a 4x0 tintas. Artes diseños entregados por el operador para
aprobación del comité técnico y comunicaciones</t>
    </r>
  </si>
  <si>
    <t>IMPRESIONES</t>
  </si>
  <si>
    <t>Formato impreso por ambas caras de la hoja tamaño carta u oficio a blanco y negro para la aplicación de las encuestas</t>
  </si>
  <si>
    <t>CAJA MARCADORES BORRABLES</t>
  </si>
  <si>
    <t>Caja Marcadores gruesos por 10 unidades, borrables, colores variados.</t>
  </si>
  <si>
    <t>CAJA DE MARCADORES</t>
  </si>
  <si>
    <t>Caja de marcadores gruesos permanentes caja por 10 unidades, colores variados</t>
  </si>
  <si>
    <t>ROLLO CINTA</t>
  </si>
  <si>
    <t>Rollo de Cinta pegante de Enmascarar ancha con dimensiones de 48mm y 40 metros.</t>
  </si>
  <si>
    <t>FICHAS BIBLIOGRÁFICAS</t>
  </si>
  <si>
    <t>Paquete de Fichas Bibliográficas de Cartulina x 50 unidades, colores variados.</t>
  </si>
  <si>
    <t>Paquete</t>
  </si>
  <si>
    <t>RESMA PAPEL CARTA</t>
  </si>
  <si>
    <t>Resma de papel tamaño carta.</t>
  </si>
  <si>
    <t>Resma</t>
  </si>
  <si>
    <t>PAPEL PERIODICO</t>
  </si>
  <si>
    <t>Pliegos de papel periódico.</t>
  </si>
  <si>
    <t>REFRIGERIOS</t>
  </si>
  <si>
    <t xml:space="preserve">Refrigerio: con Jugo natural de 250 ML (Varios sabores), Sólido con proteína de 120 gr, fruta de 80gr y dulce empacado individualmente en bolsas de papel reciclable. </t>
  </si>
  <si>
    <t>CERTIFICACIONES</t>
  </si>
  <si>
    <r>
      <rPr>
        <sz val="11"/>
        <rFont val="Garamond"/>
        <family val="1"/>
      </rPr>
      <t>Certificaciones impresas a full color, en gramaje de 200 a 250, tamaño oficio, con acabados de plastificado en mate, con el nombre de cada
participante. Los nombres y logos de la alcaldía</t>
    </r>
  </si>
  <si>
    <t>CARTILLA</t>
  </si>
  <si>
    <t>Cartilla impresa de 120 grs a 3 tintas, portada y contraportada pasta blanda color plastificada brillante. 12 páginas impresas en 6 hojas de papel bond, cosidas al caballete, refiladas; Diseño de</t>
  </si>
  <si>
    <t>CAJA DE COLORES</t>
  </si>
  <si>
    <t>Caja de colores por 12 colores, redondos, eco lápices. Caja con mensaje “cuidando nuestro cuerpo”.</t>
  </si>
  <si>
    <t>ALQUILER INMUEBLE</t>
  </si>
  <si>
    <t>Alquiler Inmueble x 1 mes con mobiliario (Este valor incluye canon de arrendamiento, servicios públicos, aseo, administración y seguridad. Escritorio con su respectiva silla, 3 computadores, sillas interlocutoras, sofá, sala de espera, recepción-silla).Adicional, se debe garantizar estructura física que permita el acceso a las personas con discapacidad física. NOTA ACLARATORIA: el inmueble debe estar ubicado en un lugar equidistante, con tres (3) consultorios, sala de recepción, que cuente con baños separados para hombres y mujeres, dotados con implementos de aseo y servicios públicos.</t>
  </si>
  <si>
    <t>AFICHE PUBLICITARIO</t>
  </si>
  <si>
    <t>Afiche Publicitario de convocatoria, tamaño 1/4 pliego, full color, propalcote de 250 grs.</t>
  </si>
  <si>
    <t>PRESENTACIÓN GRUPO ARTISTICO</t>
  </si>
  <si>
    <t>Presentación de un grupo artístico que sea acorde y alusivo al desarrollo de la actividad. El Operador  debe proponer mínimo tres grupos artísticos y este lo definirá la Alcaldía Local en el comité técnico. El</t>
  </si>
  <si>
    <t xml:space="preserve">Presentación </t>
  </si>
  <si>
    <t>PENDON</t>
  </si>
  <si>
    <t>Pendón de 3 x 2 metros con palos, con el título del evento, garantizando el soporte durante el evento.</t>
  </si>
  <si>
    <t>BOTELLAS AGUA</t>
  </si>
  <si>
    <t>Botellas de agua de 250ml</t>
  </si>
  <si>
    <t>MANILLAS</t>
  </si>
  <si>
    <t>Manillas en caucho con broche doble. Color azul celeste alusivas al Buen Trato y con líneas de  atención ICBF 141, Línea de Emergencia 123 y Logo de la Alcaldía Local de Fontibón.</t>
  </si>
  <si>
    <t>ALQUILER DISFRACES</t>
  </si>
  <si>
    <t>Alquiler (1) un día disfraces artistas locales</t>
  </si>
  <si>
    <t>N/A</t>
  </si>
  <si>
    <t>ALQUILER BAÑOS</t>
  </si>
  <si>
    <r>
      <rPr>
        <sz val="11"/>
        <rFont val="Garamond"/>
        <family val="1"/>
      </rPr>
      <t>Alquiler de juego de Baño (2 baños portátiles para personas con discapacidad hombres / mujeres con capacidad para 250 descargas, sanitario, lavamanos,
papel higiénico, toallas de papel para manos y rejilla</t>
    </r>
  </si>
  <si>
    <t>ALQUILER SILLAS</t>
  </si>
  <si>
    <t>Alquiler de sillas plásticas con brazos, en perfecto estado, para adultos</t>
  </si>
  <si>
    <t>ALQUILER TARIMA</t>
  </si>
  <si>
    <r>
      <rPr>
        <sz val="11"/>
        <rFont val="Garamond"/>
        <family val="1"/>
      </rPr>
      <t>Alquiler de Tarima de 8 X 6 metros (Incluye Faldón y Escalera Lateral) Tiempo de Alquiler 1 Día.
Instalación, transporte y desinstalación</t>
    </r>
  </si>
  <si>
    <t>PLAN EMERGENCIA</t>
  </si>
  <si>
    <t>Plan Emergencia Y Contingencia (Pec) De Mediana Complejidad - Con todos los requisitos para el registro, evaluación y expedición de autorizaciones ante los competentes para la realización de las</t>
  </si>
  <si>
    <t>SONIDO</t>
  </si>
  <si>
    <r>
      <rPr>
        <sz val="11"/>
        <rFont val="Garamond"/>
        <family val="1"/>
      </rPr>
      <t>Alquiler de Sonido de 4.000 Watts, Incluye 8 micrófonos dinámicos, 2 micrófonos condensadores, 2 cajas directas activas, 1 consola análoga 16 canales,
1 ecualizador gráfico, 1 reverberación digital, 1 CD</t>
    </r>
  </si>
  <si>
    <t>ALQUILER CARPA</t>
  </si>
  <si>
    <t>Alquiler de Carpa tipo hangar de 12x18 metros, con laterales - Tiempo de Alquiler 1 Día. Instalación, transporte y desinstalación</t>
  </si>
  <si>
    <r>
      <rPr>
        <b/>
        <sz val="11"/>
        <rFont val="Garamond"/>
        <family val="1"/>
      </rPr>
      <t>INFORME DE
ANALISIS CUALITATIVO Y CUANTITATIVO</t>
    </r>
  </si>
  <si>
    <t>Libro impreso por ambas caras en tamaño (17x 24cm) dos colores, pasta blanda, con ISBN y 300 copias de 75 hojas, 150 páginas.</t>
  </si>
  <si>
    <t>VALOR TOTAL COSTOS VARIABLES DE LA PROPUESTA</t>
  </si>
  <si>
    <t xml:space="preserve">TALENTO HUMANO COSTOS FIJOS DEL CONTRATO </t>
  </si>
  <si>
    <t>Cantidad</t>
  </si>
  <si>
    <t>Meses</t>
  </si>
  <si>
    <t>Honorarios mensuales</t>
  </si>
  <si>
    <t>Valor total</t>
  </si>
  <si>
    <t>COORDINADOR(A) GENERAL</t>
  </si>
  <si>
    <t>Profesional de las Ciencias Sociales o administrativas  Experiencia mínima profesional de 36 meses en coordinación y ejecución de procesos sociales y/o cargos de nivel directivo o gerencial con población afectada por violencia en el contexto familiar y/o violencia sexual en situación de vulnerabilidad.</t>
  </si>
  <si>
    <t>ASISTENTE ADMINISTRATIVO</t>
  </si>
  <si>
    <t>Título de bachiller con 18 meses de experiencia laboral en actividades de secretariado o archivo o manejo de bases de datos.</t>
  </si>
  <si>
    <t>PROFESIONAL EN PSICOLOGÍA</t>
  </si>
  <si>
    <t>Profesional en psicología, con tarjeta profesional.
Experiencia mínima acreditada de 18 meses en asesoría a familias en situación de violencia intrafamiliar o población vulnerable.</t>
  </si>
  <si>
    <t>TRABAJADOR(A) SOCIAL</t>
  </si>
  <si>
    <t>Trabajador/a Social. Experiencia mínima de 18 meses en asesoría a familias en situación de violencia intrafamiliar o población vulnerable.</t>
  </si>
  <si>
    <t xml:space="preserve">LICENCIADO(A) EN ARTES ESCÉNICAS </t>
  </si>
  <si>
    <t xml:space="preserve">Licenciado en Artes Escénicas. Experiencia mínima de 18 meses en proyectos sociales y/o instituciones educativas, con niños, niñas y/o adolescentes. </t>
  </si>
  <si>
    <t>PEDAGOGO</t>
  </si>
  <si>
    <t>Profesional en pedagogía con 18 meses de experiencia en el desarrollo de procesos pedagógicos y/o artísticos con niños, niñas y adolescentes y sus familias en prevención de violencias.</t>
  </si>
  <si>
    <t>TOTAL PERSONAL</t>
  </si>
  <si>
    <t>VALOR TOTAL DE LA PROPUESTA</t>
  </si>
  <si>
    <r>
      <rPr>
        <b/>
        <sz val="11"/>
        <color theme="1"/>
        <rFont val="Garamond"/>
        <family val="1"/>
      </rPr>
      <t xml:space="preserve">Nota: </t>
    </r>
    <r>
      <rPr>
        <sz val="11"/>
        <color theme="1"/>
        <rFont val="Garamond"/>
        <family val="1"/>
      </rPr>
      <t>Los honorarios establecidos para cada uno de los perfiles descritos en el anexo técnico deberán ser los indicados en el estudio de mercado realizado para el presente proceso, de conformidad con la tabla de honorarios expedida por la Secretaría Distrital de Gobierno, por lo cual, los oferentes no podrán modificar dichos valores en su oferta.</t>
    </r>
  </si>
  <si>
    <r>
      <t>Nota:</t>
    </r>
    <r>
      <rPr>
        <sz val="11"/>
        <color theme="1"/>
        <rFont val="Garamond"/>
        <family val="1"/>
      </rPr>
      <t xml:space="preserve"> Al tratarse de costos fijos es pertinente aclarar que son valores inherentes a la ejecución del contrato por lo tanto no se podrán modificar en la presentación de la propuesta. </t>
    </r>
  </si>
  <si>
    <t>FDLF-SAMC-007-2024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</si>
</sst>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_-;\-&quot;$&quot;\ * #,##0_-;_-&quot;$&quot;\ * &quot;-&quot;??_-;_-@_-"/>
    <numFmt numFmtId="165" formatCode="_-&quot;$&quot;\ * #,##0_-;\-&quot;$&quot;\ * #,##0_-;_-&quot;$&quot;\ * &quot;-&quot;??_-;_-@"/>
    <numFmt numFmtId="166" formatCode="_-&quot;$&quot;\ * #,##0.00_-;\-&quot;$&quot;\ * #,##0.00_-;_-&quot;$&quot;\ * &quot;-&quot;??_-;_-@"/>
    <numFmt numFmtId="167" formatCode="_-* #,##0_-;\-* #,##0_-;_-* &quot;-&quot;??_-;_-@_-"/>
  </numFmts>
  <fonts count="12" x14ac:knownFonts="1">
    <font>
      <sz val="11"/>
      <color theme="1"/>
      <name val="Calibri"/>
      <family val="2"/>
      <scheme val="minor"/>
    </font>
    <font>
      <sz val="11"/>
      <color theme="1"/>
      <name val="Calibri"/>
      <family val="2"/>
      <scheme val="minor"/>
    </font>
    <font>
      <b/>
      <sz val="11"/>
      <color theme="1"/>
      <name val="Garamond"/>
      <family val="1"/>
    </font>
    <font>
      <sz val="11"/>
      <name val="Garamond"/>
      <family val="1"/>
    </font>
    <font>
      <sz val="11"/>
      <color theme="1"/>
      <name val="Garamond"/>
      <family val="1"/>
    </font>
    <font>
      <b/>
      <sz val="12"/>
      <color theme="1"/>
      <name val="Garamond"/>
      <family val="1"/>
    </font>
    <font>
      <sz val="10"/>
      <color rgb="FF000000"/>
      <name val="Times New Roman"/>
      <family val="1"/>
    </font>
    <font>
      <sz val="11"/>
      <color rgb="FF000000"/>
      <name val="Garamond"/>
      <family val="1"/>
    </font>
    <font>
      <b/>
      <sz val="11"/>
      <name val="Garamond"/>
      <family val="1"/>
    </font>
    <font>
      <b/>
      <sz val="16"/>
      <color theme="1"/>
      <name val="Garamond"/>
      <family val="1"/>
    </font>
    <font>
      <b/>
      <sz val="11"/>
      <color theme="0"/>
      <name val="Garamond"/>
      <family val="1"/>
    </font>
    <font>
      <sz val="12"/>
      <color theme="1"/>
      <name val="Garamond"/>
      <family val="1"/>
    </font>
  </fonts>
  <fills count="8">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499984740745262"/>
        <bgColor indexed="64"/>
      </patternFill>
    </fill>
  </fills>
  <borders count="31">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cellStyleXfs>
  <cellXfs count="91">
    <xf numFmtId="0" fontId="0" fillId="0" borderId="0" xfId="0"/>
    <xf numFmtId="0" fontId="3" fillId="0" borderId="1" xfId="0" applyFont="1" applyBorder="1" applyAlignment="1">
      <alignment vertical="center" wrapText="1"/>
    </xf>
    <xf numFmtId="0" fontId="3" fillId="0" borderId="2" xfId="0" applyFont="1" applyBorder="1" applyAlignment="1">
      <alignment vertical="center" wrapText="1"/>
    </xf>
    <xf numFmtId="0" fontId="4" fillId="0" borderId="0" xfId="0" applyFont="1" applyAlignment="1">
      <alignment vertical="center"/>
    </xf>
    <xf numFmtId="0" fontId="3" fillId="0" borderId="0" xfId="0" applyFont="1" applyAlignment="1">
      <alignment vertical="center" wrapText="1"/>
    </xf>
    <xf numFmtId="0" fontId="4" fillId="0" borderId="0" xfId="0" applyFont="1" applyAlignment="1">
      <alignment vertical="center" wrapText="1"/>
    </xf>
    <xf numFmtId="9" fontId="4" fillId="0" borderId="0" xfId="2" applyFont="1" applyFill="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1" fontId="7" fillId="0" borderId="11" xfId="3" applyNumberFormat="1" applyFont="1" applyBorder="1" applyAlignment="1">
      <alignment horizontal="center" vertical="center" shrinkToFit="1"/>
    </xf>
    <xf numFmtId="0" fontId="8" fillId="0" borderId="11" xfId="3" applyFont="1" applyBorder="1" applyAlignment="1">
      <alignment horizontal="left" vertical="center" wrapText="1"/>
    </xf>
    <xf numFmtId="0" fontId="3" fillId="0" borderId="11" xfId="3" applyFont="1" applyBorder="1" applyAlignment="1">
      <alignment horizontal="left" vertical="center" wrapText="1"/>
    </xf>
    <xf numFmtId="0" fontId="4" fillId="0" borderId="13" xfId="0" applyFont="1" applyBorder="1" applyAlignment="1">
      <alignment horizontal="center" vertical="center" wrapText="1"/>
    </xf>
    <xf numFmtId="164" fontId="4" fillId="2" borderId="14" xfId="0" applyNumberFormat="1" applyFont="1" applyFill="1" applyBorder="1" applyAlignment="1">
      <alignment vertical="center" wrapText="1"/>
    </xf>
    <xf numFmtId="1" fontId="4" fillId="2" borderId="11" xfId="0" applyNumberFormat="1" applyFont="1" applyFill="1" applyBorder="1" applyAlignment="1">
      <alignment horizontal="center" vertical="center" wrapText="1"/>
    </xf>
    <xf numFmtId="165" fontId="2" fillId="2" borderId="15" xfId="0" applyNumberFormat="1" applyFont="1" applyFill="1" applyBorder="1" applyAlignment="1">
      <alignment vertical="center" wrapText="1"/>
    </xf>
    <xf numFmtId="3" fontId="4" fillId="3" borderId="10" xfId="0" applyNumberFormat="1" applyFont="1" applyFill="1" applyBorder="1" applyAlignment="1" applyProtection="1">
      <alignment vertical="center" wrapText="1"/>
      <protection locked="0"/>
    </xf>
    <xf numFmtId="3" fontId="2" fillId="0" borderId="10" xfId="0" applyNumberFormat="1" applyFont="1" applyBorder="1" applyAlignment="1" applyProtection="1">
      <alignment vertical="center" wrapText="1"/>
      <protection locked="0"/>
    </xf>
    <xf numFmtId="3" fontId="2" fillId="0" borderId="12" xfId="0" applyNumberFormat="1" applyFont="1" applyBorder="1" applyAlignment="1" applyProtection="1">
      <alignment vertical="center" wrapText="1"/>
      <protection locked="0"/>
    </xf>
    <xf numFmtId="0" fontId="7" fillId="0" borderId="11" xfId="3" applyFont="1" applyBorder="1" applyAlignment="1">
      <alignment horizontal="left" vertical="center" wrapText="1"/>
    </xf>
    <xf numFmtId="1" fontId="7" fillId="0" borderId="16" xfId="3" applyNumberFormat="1" applyFont="1" applyBorder="1" applyAlignment="1">
      <alignment horizontal="center" vertical="center" shrinkToFit="1"/>
    </xf>
    <xf numFmtId="0" fontId="7" fillId="0" borderId="16" xfId="3" applyFont="1" applyBorder="1" applyAlignment="1">
      <alignment horizontal="left" vertical="center" wrapText="1"/>
    </xf>
    <xf numFmtId="0" fontId="3" fillId="0" borderId="16" xfId="3" applyFont="1" applyBorder="1" applyAlignment="1">
      <alignment horizontal="left" vertical="center" wrapText="1"/>
    </xf>
    <xf numFmtId="0" fontId="4" fillId="0" borderId="17" xfId="0" applyFont="1" applyBorder="1" applyAlignment="1">
      <alignment horizontal="center" vertical="center" wrapText="1"/>
    </xf>
    <xf numFmtId="164" fontId="4" fillId="2" borderId="18" xfId="0" applyNumberFormat="1" applyFont="1" applyFill="1" applyBorder="1" applyAlignment="1">
      <alignment vertical="center" wrapText="1"/>
    </xf>
    <xf numFmtId="1" fontId="4" fillId="2" borderId="16" xfId="0" applyNumberFormat="1" applyFont="1" applyFill="1" applyBorder="1" applyAlignment="1">
      <alignment horizontal="center" vertical="center" wrapText="1"/>
    </xf>
    <xf numFmtId="165" fontId="2" fillId="2" borderId="19" xfId="0" applyNumberFormat="1" applyFont="1" applyFill="1" applyBorder="1" applyAlignment="1">
      <alignment vertical="center" wrapText="1"/>
    </xf>
    <xf numFmtId="3" fontId="4" fillId="3" borderId="20" xfId="0" applyNumberFormat="1" applyFont="1" applyFill="1" applyBorder="1" applyAlignment="1" applyProtection="1">
      <alignment vertical="center" wrapText="1"/>
      <protection locked="0"/>
    </xf>
    <xf numFmtId="3" fontId="9" fillId="0" borderId="24" xfId="0" applyNumberFormat="1" applyFont="1" applyBorder="1" applyAlignment="1">
      <alignment vertical="center"/>
    </xf>
    <xf numFmtId="0" fontId="3" fillId="0" borderId="0" xfId="0" applyFont="1" applyAlignment="1">
      <alignment vertical="center"/>
    </xf>
    <xf numFmtId="9" fontId="4" fillId="0" borderId="0" xfId="2" applyFont="1" applyFill="1" applyAlignment="1">
      <alignment vertical="center"/>
    </xf>
    <xf numFmtId="165" fontId="4" fillId="0" borderId="0" xfId="0" applyNumberFormat="1" applyFont="1" applyAlignment="1">
      <alignment vertical="center"/>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8" fillId="0" borderId="0" xfId="0" applyFont="1" applyAlignment="1">
      <alignment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wrapText="1"/>
    </xf>
    <xf numFmtId="166" fontId="4" fillId="0" borderId="8" xfId="0" applyNumberFormat="1" applyFont="1" applyBorder="1" applyAlignment="1">
      <alignment vertical="center" wrapText="1"/>
    </xf>
    <xf numFmtId="166" fontId="2" fillId="6" borderId="9" xfId="0" applyNumberFormat="1" applyFont="1" applyFill="1" applyBorder="1" applyAlignment="1">
      <alignment vertical="center"/>
    </xf>
    <xf numFmtId="0" fontId="4" fillId="0" borderId="14" xfId="0" applyFont="1" applyBorder="1" applyAlignment="1">
      <alignment horizontal="center" vertical="center"/>
    </xf>
    <xf numFmtId="0" fontId="4" fillId="0" borderId="11" xfId="0" applyFont="1" applyBorder="1" applyAlignment="1">
      <alignment horizontal="center" vertical="center" wrapText="1"/>
    </xf>
    <xf numFmtId="166" fontId="4" fillId="0" borderId="11" xfId="0" applyNumberFormat="1" applyFont="1" applyBorder="1" applyAlignment="1">
      <alignment vertical="center" wrapText="1"/>
    </xf>
    <xf numFmtId="166" fontId="2" fillId="6" borderId="15" xfId="0" applyNumberFormat="1" applyFont="1" applyFill="1" applyBorder="1" applyAlignment="1">
      <alignment vertical="center"/>
    </xf>
    <xf numFmtId="0" fontId="4" fillId="0" borderId="18" xfId="0" applyFont="1" applyBorder="1" applyAlignment="1">
      <alignment horizontal="center" vertical="center"/>
    </xf>
    <xf numFmtId="0" fontId="4" fillId="0" borderId="16" xfId="0" applyFont="1" applyBorder="1" applyAlignment="1">
      <alignment horizontal="center" vertical="center" wrapText="1"/>
    </xf>
    <xf numFmtId="166" fontId="4" fillId="0" borderId="16" xfId="0" applyNumberFormat="1" applyFont="1" applyBorder="1" applyAlignment="1">
      <alignment vertical="center" wrapText="1"/>
    </xf>
    <xf numFmtId="166" fontId="2" fillId="6" borderId="19" xfId="0" applyNumberFormat="1" applyFont="1" applyFill="1" applyBorder="1" applyAlignment="1">
      <alignment vertical="center"/>
    </xf>
    <xf numFmtId="166" fontId="2" fillId="5" borderId="23" xfId="0" applyNumberFormat="1" applyFont="1" applyFill="1" applyBorder="1" applyAlignment="1">
      <alignment vertical="center"/>
    </xf>
    <xf numFmtId="166" fontId="10" fillId="7" borderId="23" xfId="0" applyNumberFormat="1" applyFont="1" applyFill="1" applyBorder="1" applyAlignment="1" applyProtection="1">
      <alignment vertical="center"/>
      <protection locked="0"/>
    </xf>
    <xf numFmtId="166" fontId="4" fillId="0" borderId="0" xfId="0" applyNumberFormat="1" applyFont="1" applyAlignment="1">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vertical="center" wrapText="1"/>
    </xf>
    <xf numFmtId="167" fontId="11" fillId="0" borderId="0" xfId="1" applyNumberFormat="1" applyFont="1" applyAlignment="1">
      <alignment vertical="center"/>
    </xf>
    <xf numFmtId="10" fontId="4" fillId="0" borderId="0" xfId="0" applyNumberFormat="1" applyFont="1" applyAlignment="1">
      <alignment vertical="center"/>
    </xf>
    <xf numFmtId="164" fontId="4" fillId="0" borderId="0" xfId="0" applyNumberFormat="1" applyFont="1" applyAlignment="1">
      <alignment vertical="center"/>
    </xf>
    <xf numFmtId="0" fontId="4" fillId="0" borderId="8" xfId="0" applyFont="1" applyBorder="1" applyAlignment="1">
      <alignment horizontal="left" vertical="center" wrapText="1"/>
    </xf>
    <xf numFmtId="0" fontId="4" fillId="0" borderId="11" xfId="0" applyFont="1" applyBorder="1" applyAlignment="1">
      <alignment horizontal="left" vertical="center" wrapText="1"/>
    </xf>
    <xf numFmtId="0" fontId="4" fillId="0" borderId="16"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0" fillId="7" borderId="28" xfId="0" applyFont="1" applyFill="1" applyBorder="1" applyAlignment="1">
      <alignment horizontal="center" vertical="center"/>
    </xf>
    <xf numFmtId="0" fontId="10" fillId="7" borderId="29" xfId="0" applyFont="1" applyFill="1" applyBorder="1" applyAlignment="1">
      <alignment horizontal="center" vertical="center"/>
    </xf>
    <xf numFmtId="0" fontId="10" fillId="7" borderId="30" xfId="0" applyFont="1" applyFill="1" applyBorder="1" applyAlignment="1">
      <alignment horizontal="center" vertical="center"/>
    </xf>
    <xf numFmtId="0" fontId="4" fillId="0" borderId="0" xfId="0" applyFont="1" applyAlignment="1">
      <alignment horizontal="center" vertical="center" wrapText="1"/>
    </xf>
    <xf numFmtId="0" fontId="2" fillId="0" borderId="0" xfId="0" applyFont="1" applyAlignment="1">
      <alignment horizontal="left"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5" fillId="0" borderId="3"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2" fillId="0" borderId="3" xfId="0" applyFont="1" applyBorder="1" applyAlignment="1">
      <alignment horizontal="center" vertical="center" wrapText="1"/>
    </xf>
    <xf numFmtId="0" fontId="4" fillId="0" borderId="0" xfId="0" applyFont="1" applyAlignment="1">
      <alignment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23" xfId="0" applyFont="1" applyFill="1" applyBorder="1" applyAlignment="1">
      <alignment horizontal="center" vertical="center"/>
    </xf>
    <xf numFmtId="0" fontId="2" fillId="5" borderId="28" xfId="0" applyFont="1" applyFill="1" applyBorder="1" applyAlignment="1">
      <alignment horizontal="center" vertical="center"/>
    </xf>
    <xf numFmtId="0" fontId="2" fillId="5" borderId="29" xfId="0" applyFont="1" applyFill="1" applyBorder="1" applyAlignment="1">
      <alignment horizontal="center" vertical="center"/>
    </xf>
    <xf numFmtId="0" fontId="2" fillId="5" borderId="30" xfId="0" applyFont="1" applyFill="1" applyBorder="1" applyAlignment="1">
      <alignment horizontal="center" vertical="center"/>
    </xf>
  </cellXfs>
  <cellStyles count="4">
    <cellStyle name="Millares" xfId="1" builtinId="3"/>
    <cellStyle name="Normal" xfId="0" builtinId="0"/>
    <cellStyle name="Normal 2" xfId="3" xr:uid="{00000000-0005-0000-0000-000002000000}"/>
    <cellStyle name="Porcentaje" xfId="2" builtinId="5"/>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2657474</xdr:colOff>
      <xdr:row>54</xdr:row>
      <xdr:rowOff>57150</xdr:rowOff>
    </xdr:from>
    <xdr:to>
      <xdr:col>7</xdr:col>
      <xdr:colOff>942975</xdr:colOff>
      <xdr:row>69</xdr:row>
      <xdr:rowOff>152400</xdr:rowOff>
    </xdr:to>
    <xdr:pic>
      <xdr:nvPicPr>
        <xdr:cNvPr id="2" name="Imagen 1">
          <a:extLst>
            <a:ext uri="{FF2B5EF4-FFF2-40B4-BE49-F238E27FC236}">
              <a16:creationId xmlns:a16="http://schemas.microsoft.com/office/drawing/2014/main" id="{E9CC4572-72E7-59C8-851C-AD9DEBCD1C28}"/>
            </a:ext>
          </a:extLst>
        </xdr:cNvPr>
        <xdr:cNvPicPr>
          <a:picLocks noChangeAspect="1"/>
        </xdr:cNvPicPr>
      </xdr:nvPicPr>
      <xdr:blipFill rotWithShape="1">
        <a:blip xmlns:r="http://schemas.openxmlformats.org/officeDocument/2006/relationships" r:embed="rId1"/>
        <a:srcRect l="36880" t="35338" r="16170" b="28547"/>
        <a:stretch/>
      </xdr:blipFill>
      <xdr:spPr>
        <a:xfrm>
          <a:off x="4591049" y="29984700"/>
          <a:ext cx="6438901" cy="3095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57"/>
  <sheetViews>
    <sheetView tabSelected="1" workbookViewId="0">
      <selection activeCell="T98" sqref="T98"/>
    </sheetView>
  </sheetViews>
  <sheetFormatPr baseColWidth="10" defaultColWidth="16.42578125" defaultRowHeight="15" x14ac:dyDescent="0.25"/>
  <cols>
    <col min="1" max="1" width="6" style="3" customWidth="1"/>
    <col min="2" max="2" width="23" style="58" customWidth="1"/>
    <col min="3" max="3" width="63.140625" style="3" customWidth="1"/>
    <col min="4" max="4" width="11.140625" style="3" customWidth="1"/>
    <col min="5" max="5" width="15.140625" style="3" customWidth="1"/>
    <col min="6" max="6" width="14.42578125" style="3" customWidth="1"/>
    <col min="7" max="7" width="18.42578125" style="3" customWidth="1"/>
    <col min="8" max="8" width="16.7109375" style="3" bestFit="1" customWidth="1"/>
    <col min="9" max="9" width="17.42578125" style="3" bestFit="1" customWidth="1"/>
    <col min="10" max="10" width="22.42578125" style="3" customWidth="1"/>
    <col min="11" max="11" width="24.42578125" style="3" hidden="1" customWidth="1"/>
    <col min="12" max="12" width="26" style="3" hidden="1" customWidth="1"/>
    <col min="13" max="13" width="24.85546875" style="36" hidden="1" customWidth="1"/>
    <col min="14" max="14" width="26" style="3" hidden="1" customWidth="1"/>
    <col min="15" max="15" width="19.85546875" style="3" hidden="1" customWidth="1"/>
    <col min="16" max="16" width="23.85546875" style="3" hidden="1" customWidth="1"/>
    <col min="17" max="25" width="12.42578125" style="3" customWidth="1"/>
    <col min="26" max="16384" width="16.42578125" style="3"/>
  </cols>
  <sheetData>
    <row r="1" spans="1:16" ht="94.5" customHeight="1" thickBot="1" x14ac:dyDescent="0.3">
      <c r="A1" s="75" t="s">
        <v>0</v>
      </c>
      <c r="B1" s="76"/>
      <c r="C1" s="76"/>
      <c r="D1" s="76"/>
      <c r="E1" s="76"/>
      <c r="F1" s="76"/>
      <c r="G1" s="76"/>
      <c r="H1" s="76"/>
      <c r="I1" s="76"/>
      <c r="J1" s="77"/>
      <c r="K1" s="1"/>
      <c r="L1" s="1"/>
      <c r="M1" s="1"/>
      <c r="N1" s="1"/>
      <c r="O1" s="1"/>
      <c r="P1" s="2"/>
    </row>
    <row r="2" spans="1:16" ht="19.5" customHeight="1" x14ac:dyDescent="0.25">
      <c r="A2" s="78" t="s">
        <v>99</v>
      </c>
      <c r="B2" s="79"/>
      <c r="C2" s="79"/>
      <c r="D2" s="79"/>
      <c r="E2" s="79"/>
      <c r="F2" s="79"/>
      <c r="G2" s="79"/>
      <c r="H2" s="79"/>
      <c r="I2" s="79"/>
      <c r="J2" s="79"/>
      <c r="K2" s="4"/>
      <c r="L2" s="4"/>
      <c r="M2" s="4"/>
      <c r="N2" s="4"/>
      <c r="O2" s="4"/>
      <c r="P2" s="4"/>
    </row>
    <row r="3" spans="1:16" ht="15" customHeight="1" thickBot="1" x14ac:dyDescent="0.3">
      <c r="A3" s="80"/>
      <c r="B3" s="81"/>
      <c r="C3" s="81"/>
      <c r="D3" s="81"/>
      <c r="E3" s="81"/>
      <c r="F3" s="81"/>
      <c r="G3" s="81"/>
      <c r="H3" s="81"/>
      <c r="I3" s="81"/>
      <c r="J3" s="81"/>
      <c r="K3" s="5"/>
      <c r="L3" s="5"/>
      <c r="M3" s="6"/>
      <c r="N3" s="5"/>
      <c r="O3" s="5"/>
      <c r="P3" s="5"/>
    </row>
    <row r="4" spans="1:16" ht="81.75" customHeight="1" x14ac:dyDescent="0.25">
      <c r="A4" s="7" t="s">
        <v>1</v>
      </c>
      <c r="B4" s="8" t="s">
        <v>2</v>
      </c>
      <c r="C4" s="68" t="s">
        <v>3</v>
      </c>
      <c r="D4" s="69" t="s">
        <v>4</v>
      </c>
      <c r="E4" s="9" t="s">
        <v>5</v>
      </c>
      <c r="F4" s="10" t="s">
        <v>6</v>
      </c>
      <c r="G4" s="11" t="s">
        <v>7</v>
      </c>
      <c r="H4" s="12" t="s">
        <v>8</v>
      </c>
      <c r="I4" s="13" t="s">
        <v>9</v>
      </c>
      <c r="J4" s="14" t="s">
        <v>10</v>
      </c>
      <c r="K4" s="63">
        <v>3.5000000000000003E-2</v>
      </c>
      <c r="M4" s="3"/>
    </row>
    <row r="5" spans="1:16" ht="33.75" customHeight="1" x14ac:dyDescent="0.25">
      <c r="A5" s="15">
        <v>1</v>
      </c>
      <c r="B5" s="16" t="s">
        <v>11</v>
      </c>
      <c r="C5" s="17" t="s">
        <v>12</v>
      </c>
      <c r="D5" s="18" t="s">
        <v>13</v>
      </c>
      <c r="E5" s="19">
        <v>17419.616666666665</v>
      </c>
      <c r="F5" s="20">
        <v>45</v>
      </c>
      <c r="G5" s="21">
        <v>783883</v>
      </c>
      <c r="H5" s="22">
        <v>14126</v>
      </c>
      <c r="I5" s="23">
        <v>16810</v>
      </c>
      <c r="J5" s="24">
        <f>ROUND((I5*F5),0)</f>
        <v>756450</v>
      </c>
      <c r="K5" s="64">
        <f>+E5*$K$4</f>
        <v>609.68658333333337</v>
      </c>
      <c r="L5" s="64">
        <f>+E5-K5</f>
        <v>16809.930083333333</v>
      </c>
      <c r="M5" s="64">
        <f>+L5/1.19</f>
        <v>14125.991666666667</v>
      </c>
      <c r="N5" s="64">
        <f>+L5-I5</f>
        <v>-6.9916666667268146E-2</v>
      </c>
    </row>
    <row r="6" spans="1:16" ht="45" x14ac:dyDescent="0.25">
      <c r="A6" s="15">
        <f>1+A5</f>
        <v>2</v>
      </c>
      <c r="B6" s="16" t="s">
        <v>14</v>
      </c>
      <c r="C6" s="25" t="s">
        <v>15</v>
      </c>
      <c r="D6" s="18" t="s">
        <v>16</v>
      </c>
      <c r="E6" s="19">
        <v>260417.61666666667</v>
      </c>
      <c r="F6" s="20">
        <v>3</v>
      </c>
      <c r="G6" s="21">
        <v>781253</v>
      </c>
      <c r="H6" s="22">
        <v>211179</v>
      </c>
      <c r="I6" s="23">
        <v>251303</v>
      </c>
      <c r="J6" s="24">
        <f t="shared" ref="J6:J34" si="0">ROUND((I6*F6),0)</f>
        <v>753909</v>
      </c>
      <c r="K6" s="64">
        <f t="shared" ref="K6:K34" si="1">+E6*$K$4</f>
        <v>9114.6165833333343</v>
      </c>
      <c r="L6" s="64">
        <f t="shared" ref="L6:L34" si="2">+E6-K6</f>
        <v>251303.00008333335</v>
      </c>
      <c r="M6" s="64">
        <f t="shared" ref="M6:M46" si="3">+L6/1.19</f>
        <v>211178.9916666667</v>
      </c>
      <c r="N6" s="64">
        <f t="shared" ref="N6:N34" si="4">+L6-I6</f>
        <v>8.3333346992731094E-5</v>
      </c>
    </row>
    <row r="7" spans="1:16" ht="30" x14ac:dyDescent="0.25">
      <c r="A7" s="15">
        <f t="shared" ref="A7:A34" si="5">1+A6</f>
        <v>3</v>
      </c>
      <c r="B7" s="16" t="s">
        <v>17</v>
      </c>
      <c r="C7" s="17" t="s">
        <v>18</v>
      </c>
      <c r="D7" s="18" t="s">
        <v>16</v>
      </c>
      <c r="E7" s="19">
        <v>9653.002333333332</v>
      </c>
      <c r="F7" s="20">
        <v>5</v>
      </c>
      <c r="G7" s="21">
        <v>48265</v>
      </c>
      <c r="H7" s="22">
        <v>7828</v>
      </c>
      <c r="I7" s="23">
        <v>9315</v>
      </c>
      <c r="J7" s="24">
        <f t="shared" si="0"/>
        <v>46575</v>
      </c>
      <c r="K7" s="64">
        <f t="shared" si="1"/>
        <v>337.85508166666665</v>
      </c>
      <c r="L7" s="64">
        <f t="shared" si="2"/>
        <v>9315.1472516666654</v>
      </c>
      <c r="M7" s="64">
        <f t="shared" si="3"/>
        <v>7827.8548333333329</v>
      </c>
      <c r="N7" s="64">
        <f t="shared" si="4"/>
        <v>0.14725166666539735</v>
      </c>
    </row>
    <row r="8" spans="1:16" ht="31.5" customHeight="1" x14ac:dyDescent="0.25">
      <c r="A8" s="15">
        <f t="shared" si="5"/>
        <v>4</v>
      </c>
      <c r="B8" s="16" t="s">
        <v>19</v>
      </c>
      <c r="C8" s="17" t="s">
        <v>20</v>
      </c>
      <c r="D8" s="18" t="s">
        <v>16</v>
      </c>
      <c r="E8" s="19">
        <v>1864.3999999999999</v>
      </c>
      <c r="F8" s="20">
        <v>500</v>
      </c>
      <c r="G8" s="21">
        <v>932200</v>
      </c>
      <c r="H8" s="22">
        <v>1512</v>
      </c>
      <c r="I8" s="23">
        <v>1799</v>
      </c>
      <c r="J8" s="24">
        <f t="shared" si="0"/>
        <v>899500</v>
      </c>
      <c r="K8" s="64">
        <f t="shared" si="1"/>
        <v>65.254000000000005</v>
      </c>
      <c r="L8" s="64">
        <f t="shared" si="2"/>
        <v>1799.146</v>
      </c>
      <c r="M8" s="64">
        <f t="shared" si="3"/>
        <v>1511.8873949579831</v>
      </c>
      <c r="N8" s="64">
        <f t="shared" si="4"/>
        <v>0.14599999999995816</v>
      </c>
    </row>
    <row r="9" spans="1:16" ht="29.25" customHeight="1" x14ac:dyDescent="0.25">
      <c r="A9" s="15">
        <f t="shared" si="5"/>
        <v>5</v>
      </c>
      <c r="B9" s="16" t="s">
        <v>21</v>
      </c>
      <c r="C9" s="25" t="s">
        <v>22</v>
      </c>
      <c r="D9" s="18" t="s">
        <v>16</v>
      </c>
      <c r="E9" s="19">
        <v>26423.64333333333</v>
      </c>
      <c r="F9" s="20">
        <v>30</v>
      </c>
      <c r="G9" s="21">
        <v>792709</v>
      </c>
      <c r="H9" s="22">
        <v>21428</v>
      </c>
      <c r="I9" s="23">
        <v>25499</v>
      </c>
      <c r="J9" s="24">
        <f t="shared" si="0"/>
        <v>764970</v>
      </c>
      <c r="K9" s="64">
        <f t="shared" si="1"/>
        <v>924.82751666666661</v>
      </c>
      <c r="L9" s="64">
        <f t="shared" si="2"/>
        <v>25498.815816666662</v>
      </c>
      <c r="M9" s="64">
        <f t="shared" si="3"/>
        <v>21427.576316526607</v>
      </c>
      <c r="N9" s="64">
        <f t="shared" si="4"/>
        <v>-0.18418333333829651</v>
      </c>
    </row>
    <row r="10" spans="1:16" ht="35.25" customHeight="1" x14ac:dyDescent="0.25">
      <c r="A10" s="15">
        <f t="shared" si="5"/>
        <v>6</v>
      </c>
      <c r="B10" s="16" t="s">
        <v>23</v>
      </c>
      <c r="C10" s="17" t="s">
        <v>24</v>
      </c>
      <c r="D10" s="18" t="s">
        <v>16</v>
      </c>
      <c r="E10" s="19">
        <v>1648</v>
      </c>
      <c r="F10" s="20">
        <v>1500</v>
      </c>
      <c r="G10" s="21">
        <v>2472000</v>
      </c>
      <c r="H10" s="22">
        <v>1336</v>
      </c>
      <c r="I10" s="23">
        <v>1590</v>
      </c>
      <c r="J10" s="24">
        <f t="shared" si="0"/>
        <v>2385000</v>
      </c>
      <c r="K10" s="64">
        <f t="shared" si="1"/>
        <v>57.680000000000007</v>
      </c>
      <c r="L10" s="64">
        <f t="shared" si="2"/>
        <v>1590.32</v>
      </c>
      <c r="M10" s="64">
        <f t="shared" si="3"/>
        <v>1336.4033613445379</v>
      </c>
      <c r="N10" s="64">
        <f t="shared" si="4"/>
        <v>0.31999999999993634</v>
      </c>
    </row>
    <row r="11" spans="1:16" ht="39" customHeight="1" x14ac:dyDescent="0.25">
      <c r="A11" s="15">
        <f t="shared" si="5"/>
        <v>7</v>
      </c>
      <c r="B11" s="16" t="s">
        <v>25</v>
      </c>
      <c r="C11" s="17" t="s">
        <v>26</v>
      </c>
      <c r="D11" s="18" t="s">
        <v>13</v>
      </c>
      <c r="E11" s="19">
        <v>23671.083333333332</v>
      </c>
      <c r="F11" s="20">
        <v>1</v>
      </c>
      <c r="G11" s="21">
        <v>23671</v>
      </c>
      <c r="H11" s="22">
        <v>19195</v>
      </c>
      <c r="I11" s="23">
        <v>22843</v>
      </c>
      <c r="J11" s="24">
        <f t="shared" si="0"/>
        <v>22843</v>
      </c>
      <c r="K11" s="64">
        <f t="shared" si="1"/>
        <v>828.48791666666671</v>
      </c>
      <c r="L11" s="64">
        <f t="shared" si="2"/>
        <v>22842.595416666667</v>
      </c>
      <c r="M11" s="64">
        <f t="shared" si="3"/>
        <v>19195.458333333336</v>
      </c>
      <c r="N11" s="64">
        <f t="shared" si="4"/>
        <v>-0.40458333333299379</v>
      </c>
    </row>
    <row r="12" spans="1:16" ht="34.5" customHeight="1" x14ac:dyDescent="0.25">
      <c r="A12" s="15">
        <f t="shared" si="5"/>
        <v>8</v>
      </c>
      <c r="B12" s="16" t="s">
        <v>27</v>
      </c>
      <c r="C12" s="17" t="s">
        <v>28</v>
      </c>
      <c r="D12" s="18" t="s">
        <v>13</v>
      </c>
      <c r="E12" s="19">
        <v>20462.05</v>
      </c>
      <c r="F12" s="20">
        <v>4</v>
      </c>
      <c r="G12" s="21">
        <v>81848</v>
      </c>
      <c r="H12" s="22">
        <v>16593</v>
      </c>
      <c r="I12" s="23">
        <v>19746</v>
      </c>
      <c r="J12" s="24">
        <f t="shared" si="0"/>
        <v>78984</v>
      </c>
      <c r="K12" s="64">
        <f t="shared" si="1"/>
        <v>716.17175000000009</v>
      </c>
      <c r="L12" s="64">
        <f t="shared" si="2"/>
        <v>19745.878249999998</v>
      </c>
      <c r="M12" s="64">
        <f t="shared" si="3"/>
        <v>16593.174999999999</v>
      </c>
      <c r="N12" s="64">
        <f t="shared" si="4"/>
        <v>-0.12175000000206637</v>
      </c>
    </row>
    <row r="13" spans="1:16" ht="26.25" customHeight="1" x14ac:dyDescent="0.25">
      <c r="A13" s="15">
        <f t="shared" si="5"/>
        <v>9</v>
      </c>
      <c r="B13" s="16" t="s">
        <v>29</v>
      </c>
      <c r="C13" s="17" t="s">
        <v>30</v>
      </c>
      <c r="D13" s="18" t="s">
        <v>16</v>
      </c>
      <c r="E13" s="19">
        <v>22259.346666666668</v>
      </c>
      <c r="F13" s="20">
        <v>3</v>
      </c>
      <c r="G13" s="21">
        <v>66778</v>
      </c>
      <c r="H13" s="22">
        <v>18051</v>
      </c>
      <c r="I13" s="23">
        <v>21480</v>
      </c>
      <c r="J13" s="24">
        <f t="shared" si="0"/>
        <v>64440</v>
      </c>
      <c r="K13" s="64">
        <f t="shared" si="1"/>
        <v>779.07713333333345</v>
      </c>
      <c r="L13" s="64">
        <f t="shared" si="2"/>
        <v>21480.269533333336</v>
      </c>
      <c r="M13" s="64">
        <f t="shared" si="3"/>
        <v>18050.646666666671</v>
      </c>
      <c r="N13" s="64">
        <f t="shared" si="4"/>
        <v>0.26953333333585761</v>
      </c>
    </row>
    <row r="14" spans="1:16" ht="33" customHeight="1" x14ac:dyDescent="0.25">
      <c r="A14" s="15">
        <f t="shared" si="5"/>
        <v>10</v>
      </c>
      <c r="B14" s="16" t="s">
        <v>31</v>
      </c>
      <c r="C14" s="17" t="s">
        <v>32</v>
      </c>
      <c r="D14" s="18" t="s">
        <v>33</v>
      </c>
      <c r="E14" s="19">
        <v>5563.6466666666674</v>
      </c>
      <c r="F14" s="20">
        <v>10</v>
      </c>
      <c r="G14" s="21">
        <v>55636</v>
      </c>
      <c r="H14" s="22">
        <v>4512</v>
      </c>
      <c r="I14" s="23">
        <v>5369</v>
      </c>
      <c r="J14" s="24">
        <f t="shared" si="0"/>
        <v>53690</v>
      </c>
      <c r="K14" s="64">
        <f t="shared" si="1"/>
        <v>194.72763333333339</v>
      </c>
      <c r="L14" s="64">
        <f t="shared" si="2"/>
        <v>5368.9190333333345</v>
      </c>
      <c r="M14" s="64">
        <f t="shared" si="3"/>
        <v>4511.6966666666676</v>
      </c>
      <c r="N14" s="64">
        <f t="shared" si="4"/>
        <v>-8.096666666551755E-2</v>
      </c>
    </row>
    <row r="15" spans="1:16" ht="33" customHeight="1" x14ac:dyDescent="0.25">
      <c r="A15" s="15">
        <f t="shared" si="5"/>
        <v>11</v>
      </c>
      <c r="B15" s="16" t="s">
        <v>34</v>
      </c>
      <c r="C15" s="17" t="s">
        <v>35</v>
      </c>
      <c r="D15" s="18" t="s">
        <v>36</v>
      </c>
      <c r="E15" s="19">
        <v>17594.546666666665</v>
      </c>
      <c r="F15" s="20">
        <v>10</v>
      </c>
      <c r="G15" s="21">
        <v>175945</v>
      </c>
      <c r="H15" s="22">
        <v>14268</v>
      </c>
      <c r="I15" s="23">
        <v>16979</v>
      </c>
      <c r="J15" s="24">
        <f t="shared" si="0"/>
        <v>169790</v>
      </c>
      <c r="K15" s="64">
        <f t="shared" si="1"/>
        <v>615.80913333333331</v>
      </c>
      <c r="L15" s="64">
        <f t="shared" si="2"/>
        <v>16978.737533333333</v>
      </c>
      <c r="M15" s="64">
        <f t="shared" si="3"/>
        <v>14267.846666666666</v>
      </c>
      <c r="N15" s="64">
        <f t="shared" si="4"/>
        <v>-0.26246666666702367</v>
      </c>
    </row>
    <row r="16" spans="1:16" x14ac:dyDescent="0.25">
      <c r="A16" s="15">
        <f t="shared" si="5"/>
        <v>12</v>
      </c>
      <c r="B16" s="16" t="s">
        <v>37</v>
      </c>
      <c r="C16" s="17" t="s">
        <v>38</v>
      </c>
      <c r="D16" s="18" t="s">
        <v>16</v>
      </c>
      <c r="E16" s="19">
        <v>967.63666666666666</v>
      </c>
      <c r="F16" s="20">
        <v>204</v>
      </c>
      <c r="G16" s="21">
        <v>197398</v>
      </c>
      <c r="H16" s="22">
        <v>785</v>
      </c>
      <c r="I16" s="23">
        <v>934</v>
      </c>
      <c r="J16" s="24">
        <f t="shared" si="0"/>
        <v>190536</v>
      </c>
      <c r="K16" s="64">
        <f t="shared" si="1"/>
        <v>33.867283333333333</v>
      </c>
      <c r="L16" s="64">
        <f t="shared" si="2"/>
        <v>933.76938333333328</v>
      </c>
      <c r="M16" s="64">
        <f t="shared" si="3"/>
        <v>784.68015406162465</v>
      </c>
      <c r="N16" s="64">
        <f t="shared" si="4"/>
        <v>-0.23061666666671954</v>
      </c>
    </row>
    <row r="17" spans="1:14" ht="45" x14ac:dyDescent="0.25">
      <c r="A17" s="15">
        <f t="shared" si="5"/>
        <v>13</v>
      </c>
      <c r="B17" s="16" t="s">
        <v>39</v>
      </c>
      <c r="C17" s="17" t="s">
        <v>40</v>
      </c>
      <c r="D17" s="18" t="s">
        <v>16</v>
      </c>
      <c r="E17" s="19">
        <v>22709.166666666668</v>
      </c>
      <c r="F17" s="20">
        <v>1182</v>
      </c>
      <c r="G17" s="21">
        <v>26842235</v>
      </c>
      <c r="H17" s="22">
        <v>18415</v>
      </c>
      <c r="I17" s="23">
        <v>21914</v>
      </c>
      <c r="J17" s="24">
        <f t="shared" si="0"/>
        <v>25902348</v>
      </c>
      <c r="K17" s="64">
        <f t="shared" si="1"/>
        <v>794.82083333333344</v>
      </c>
      <c r="L17" s="64">
        <f t="shared" si="2"/>
        <v>21914.345833333333</v>
      </c>
      <c r="M17" s="64">
        <f t="shared" si="3"/>
        <v>18415.416666666668</v>
      </c>
      <c r="N17" s="64">
        <f t="shared" si="4"/>
        <v>0.34583333333284827</v>
      </c>
    </row>
    <row r="18" spans="1:14" ht="70.5" customHeight="1" x14ac:dyDescent="0.25">
      <c r="A18" s="15">
        <f t="shared" si="5"/>
        <v>14</v>
      </c>
      <c r="B18" s="16" t="s">
        <v>41</v>
      </c>
      <c r="C18" s="25" t="s">
        <v>42</v>
      </c>
      <c r="D18" s="18" t="s">
        <v>16</v>
      </c>
      <c r="E18" s="19">
        <v>7116.2</v>
      </c>
      <c r="F18" s="20">
        <v>250</v>
      </c>
      <c r="G18" s="21">
        <v>1779050</v>
      </c>
      <c r="H18" s="22">
        <v>5771</v>
      </c>
      <c r="I18" s="23">
        <v>6867</v>
      </c>
      <c r="J18" s="24">
        <f t="shared" si="0"/>
        <v>1716750</v>
      </c>
      <c r="K18" s="64">
        <f t="shared" si="1"/>
        <v>249.06700000000001</v>
      </c>
      <c r="L18" s="64">
        <f t="shared" si="2"/>
        <v>6867.1329999999998</v>
      </c>
      <c r="M18" s="64">
        <f t="shared" si="3"/>
        <v>5770.7</v>
      </c>
      <c r="N18" s="64">
        <f t="shared" si="4"/>
        <v>0.13299999999981083</v>
      </c>
    </row>
    <row r="19" spans="1:14" ht="59.25" customHeight="1" x14ac:dyDescent="0.25">
      <c r="A19" s="15">
        <f t="shared" si="5"/>
        <v>15</v>
      </c>
      <c r="B19" s="16" t="s">
        <v>43</v>
      </c>
      <c r="C19" s="17" t="s">
        <v>44</v>
      </c>
      <c r="D19" s="18" t="s">
        <v>16</v>
      </c>
      <c r="E19" s="19">
        <v>28033.146666666667</v>
      </c>
      <c r="F19" s="20">
        <v>250</v>
      </c>
      <c r="G19" s="21">
        <v>7008287</v>
      </c>
      <c r="H19" s="22">
        <v>22733</v>
      </c>
      <c r="I19" s="23">
        <v>27052</v>
      </c>
      <c r="J19" s="24">
        <f t="shared" si="0"/>
        <v>6763000</v>
      </c>
      <c r="K19" s="64">
        <f t="shared" si="1"/>
        <v>981.16013333333342</v>
      </c>
      <c r="L19" s="64">
        <f t="shared" si="2"/>
        <v>27051.986533333333</v>
      </c>
      <c r="M19" s="64">
        <f t="shared" si="3"/>
        <v>22732.761792717087</v>
      </c>
      <c r="N19" s="64">
        <f t="shared" si="4"/>
        <v>-1.34666666672274E-2</v>
      </c>
    </row>
    <row r="20" spans="1:14" ht="54" customHeight="1" x14ac:dyDescent="0.25">
      <c r="A20" s="15">
        <f t="shared" si="5"/>
        <v>16</v>
      </c>
      <c r="B20" s="16" t="s">
        <v>45</v>
      </c>
      <c r="C20" s="17" t="s">
        <v>46</v>
      </c>
      <c r="D20" s="18" t="s">
        <v>13</v>
      </c>
      <c r="E20" s="19">
        <v>12465.25</v>
      </c>
      <c r="F20" s="20">
        <v>250</v>
      </c>
      <c r="G20" s="21">
        <v>3116313</v>
      </c>
      <c r="H20" s="22">
        <v>10108</v>
      </c>
      <c r="I20" s="23">
        <v>12029</v>
      </c>
      <c r="J20" s="24">
        <f t="shared" si="0"/>
        <v>3007250</v>
      </c>
      <c r="K20" s="64">
        <f t="shared" si="1"/>
        <v>436.28375000000005</v>
      </c>
      <c r="L20" s="64">
        <f t="shared" si="2"/>
        <v>12028.966249999999</v>
      </c>
      <c r="M20" s="64">
        <f t="shared" si="3"/>
        <v>10108.375</v>
      </c>
      <c r="N20" s="64">
        <f t="shared" si="4"/>
        <v>-3.3750000000509317E-2</v>
      </c>
    </row>
    <row r="21" spans="1:14" ht="159.75" customHeight="1" x14ac:dyDescent="0.25">
      <c r="A21" s="15">
        <f t="shared" si="5"/>
        <v>17</v>
      </c>
      <c r="B21" s="16" t="s">
        <v>47</v>
      </c>
      <c r="C21" s="17" t="s">
        <v>48</v>
      </c>
      <c r="D21" s="18" t="s">
        <v>16</v>
      </c>
      <c r="E21" s="19">
        <v>5247106.666666667</v>
      </c>
      <c r="F21" s="20">
        <v>5</v>
      </c>
      <c r="G21" s="21">
        <v>26235533</v>
      </c>
      <c r="H21" s="22">
        <v>4255007</v>
      </c>
      <c r="I21" s="23">
        <v>5063458</v>
      </c>
      <c r="J21" s="24">
        <f t="shared" si="0"/>
        <v>25317290</v>
      </c>
      <c r="K21" s="64">
        <f t="shared" si="1"/>
        <v>183648.73333333337</v>
      </c>
      <c r="L21" s="64">
        <f t="shared" si="2"/>
        <v>5063457.9333333336</v>
      </c>
      <c r="M21" s="64">
        <f t="shared" si="3"/>
        <v>4255006.666666667</v>
      </c>
      <c r="N21" s="64">
        <f t="shared" si="4"/>
        <v>-6.666666641831398E-2</v>
      </c>
    </row>
    <row r="22" spans="1:14" ht="29.25" customHeight="1" x14ac:dyDescent="0.25">
      <c r="A22" s="15">
        <f t="shared" si="5"/>
        <v>18</v>
      </c>
      <c r="B22" s="16" t="s">
        <v>49</v>
      </c>
      <c r="C22" s="17" t="s">
        <v>50</v>
      </c>
      <c r="D22" s="18" t="s">
        <v>16</v>
      </c>
      <c r="E22" s="19">
        <v>16965.433333333334</v>
      </c>
      <c r="F22" s="20">
        <v>6</v>
      </c>
      <c r="G22" s="21">
        <v>101793</v>
      </c>
      <c r="H22" s="22">
        <v>13758</v>
      </c>
      <c r="I22" s="23">
        <v>16372</v>
      </c>
      <c r="J22" s="24">
        <f t="shared" si="0"/>
        <v>98232</v>
      </c>
      <c r="K22" s="64">
        <f t="shared" si="1"/>
        <v>593.79016666666678</v>
      </c>
      <c r="L22" s="64">
        <f t="shared" si="2"/>
        <v>16371.643166666667</v>
      </c>
      <c r="M22" s="64">
        <f t="shared" si="3"/>
        <v>13757.683333333334</v>
      </c>
      <c r="N22" s="64">
        <f t="shared" si="4"/>
        <v>-0.35683333333327028</v>
      </c>
    </row>
    <row r="23" spans="1:14" ht="66" customHeight="1" x14ac:dyDescent="0.25">
      <c r="A23" s="15">
        <f t="shared" si="5"/>
        <v>19</v>
      </c>
      <c r="B23" s="16" t="s">
        <v>51</v>
      </c>
      <c r="C23" s="17" t="s">
        <v>52</v>
      </c>
      <c r="D23" s="18" t="s">
        <v>53</v>
      </c>
      <c r="E23" s="19">
        <v>2229266.6666666665</v>
      </c>
      <c r="F23" s="20">
        <v>1</v>
      </c>
      <c r="G23" s="21">
        <v>2229267</v>
      </c>
      <c r="H23" s="22">
        <v>1807767</v>
      </c>
      <c r="I23" s="23">
        <v>2151242</v>
      </c>
      <c r="J23" s="24">
        <f t="shared" si="0"/>
        <v>2151242</v>
      </c>
      <c r="K23" s="64">
        <f t="shared" si="1"/>
        <v>78024.333333333328</v>
      </c>
      <c r="L23" s="64">
        <f t="shared" si="2"/>
        <v>2151242.333333333</v>
      </c>
      <c r="M23" s="64">
        <f t="shared" si="3"/>
        <v>1807766.6666666665</v>
      </c>
      <c r="N23" s="64">
        <f t="shared" si="4"/>
        <v>0.33333333302289248</v>
      </c>
    </row>
    <row r="24" spans="1:14" ht="29.25" customHeight="1" x14ac:dyDescent="0.25">
      <c r="A24" s="15">
        <f t="shared" si="5"/>
        <v>20</v>
      </c>
      <c r="B24" s="16" t="s">
        <v>54</v>
      </c>
      <c r="C24" s="17" t="s">
        <v>55</v>
      </c>
      <c r="D24" s="18" t="s">
        <v>16</v>
      </c>
      <c r="E24" s="19">
        <v>361561.66666666669</v>
      </c>
      <c r="F24" s="20">
        <v>1</v>
      </c>
      <c r="G24" s="21">
        <v>361562</v>
      </c>
      <c r="H24" s="22">
        <v>293199</v>
      </c>
      <c r="I24" s="23">
        <v>348907</v>
      </c>
      <c r="J24" s="24">
        <f t="shared" si="0"/>
        <v>348907</v>
      </c>
      <c r="K24" s="64">
        <f t="shared" si="1"/>
        <v>12654.658333333335</v>
      </c>
      <c r="L24" s="64">
        <f t="shared" si="2"/>
        <v>348907.00833333336</v>
      </c>
      <c r="M24" s="64">
        <f t="shared" si="3"/>
        <v>293199.16666666669</v>
      </c>
      <c r="N24" s="64">
        <f t="shared" si="4"/>
        <v>8.3333333604969084E-3</v>
      </c>
    </row>
    <row r="25" spans="1:14" ht="29.25" customHeight="1" x14ac:dyDescent="0.25">
      <c r="A25" s="15">
        <f t="shared" si="5"/>
        <v>21</v>
      </c>
      <c r="B25" s="16" t="s">
        <v>56</v>
      </c>
      <c r="C25" s="17" t="s">
        <v>57</v>
      </c>
      <c r="D25" s="18" t="s">
        <v>16</v>
      </c>
      <c r="E25" s="19">
        <v>1229.6666666666667</v>
      </c>
      <c r="F25" s="20">
        <v>200</v>
      </c>
      <c r="G25" s="21">
        <v>245933</v>
      </c>
      <c r="H25" s="22">
        <v>997</v>
      </c>
      <c r="I25" s="23">
        <v>1187</v>
      </c>
      <c r="J25" s="24">
        <f t="shared" si="0"/>
        <v>237400</v>
      </c>
      <c r="K25" s="64">
        <f t="shared" si="1"/>
        <v>43.038333333333341</v>
      </c>
      <c r="L25" s="64">
        <f t="shared" si="2"/>
        <v>1186.6283333333333</v>
      </c>
      <c r="M25" s="64">
        <f t="shared" si="3"/>
        <v>997.16666666666674</v>
      </c>
      <c r="N25" s="64">
        <f t="shared" si="4"/>
        <v>-0.3716666666666697</v>
      </c>
    </row>
    <row r="26" spans="1:14" ht="65.25" customHeight="1" x14ac:dyDescent="0.25">
      <c r="A26" s="15">
        <f t="shared" si="5"/>
        <v>22</v>
      </c>
      <c r="B26" s="16" t="s">
        <v>58</v>
      </c>
      <c r="C26" s="17" t="s">
        <v>59</v>
      </c>
      <c r="D26" s="18" t="s">
        <v>16</v>
      </c>
      <c r="E26" s="19">
        <v>9752.0500000000011</v>
      </c>
      <c r="F26" s="20">
        <v>300</v>
      </c>
      <c r="G26" s="21">
        <v>2925615</v>
      </c>
      <c r="H26" s="22">
        <v>7908</v>
      </c>
      <c r="I26" s="23">
        <v>9411</v>
      </c>
      <c r="J26" s="24">
        <f t="shared" si="0"/>
        <v>2823300</v>
      </c>
      <c r="K26" s="64">
        <f t="shared" si="1"/>
        <v>341.32175000000007</v>
      </c>
      <c r="L26" s="64">
        <f t="shared" si="2"/>
        <v>9410.7282500000001</v>
      </c>
      <c r="M26" s="64">
        <f t="shared" si="3"/>
        <v>7908.1750000000002</v>
      </c>
      <c r="N26" s="64">
        <f t="shared" si="4"/>
        <v>-0.27174999999988358</v>
      </c>
    </row>
    <row r="27" spans="1:14" ht="32.25" customHeight="1" x14ac:dyDescent="0.25">
      <c r="A27" s="15">
        <f t="shared" si="5"/>
        <v>23</v>
      </c>
      <c r="B27" s="16" t="s">
        <v>60</v>
      </c>
      <c r="C27" s="17" t="s">
        <v>61</v>
      </c>
      <c r="D27" s="18" t="s">
        <v>62</v>
      </c>
      <c r="E27" s="19">
        <v>148166</v>
      </c>
      <c r="F27" s="20">
        <v>80</v>
      </c>
      <c r="G27" s="21">
        <v>11853280</v>
      </c>
      <c r="H27" s="22">
        <v>120151</v>
      </c>
      <c r="I27" s="23">
        <v>142980</v>
      </c>
      <c r="J27" s="24">
        <f t="shared" si="0"/>
        <v>11438400</v>
      </c>
      <c r="K27" s="64">
        <f t="shared" si="1"/>
        <v>5185.8100000000004</v>
      </c>
      <c r="L27" s="64">
        <f t="shared" si="2"/>
        <v>142980.19</v>
      </c>
      <c r="M27" s="64">
        <f t="shared" si="3"/>
        <v>120151.42016806724</v>
      </c>
      <c r="N27" s="64">
        <f t="shared" si="4"/>
        <v>0.19000000000232831</v>
      </c>
    </row>
    <row r="28" spans="1:14" ht="60.75" customHeight="1" x14ac:dyDescent="0.25">
      <c r="A28" s="15">
        <f t="shared" si="5"/>
        <v>24</v>
      </c>
      <c r="B28" s="16" t="s">
        <v>63</v>
      </c>
      <c r="C28" s="25" t="s">
        <v>64</v>
      </c>
      <c r="D28" s="18" t="s">
        <v>16</v>
      </c>
      <c r="E28" s="19">
        <v>762095.83333333337</v>
      </c>
      <c r="F28" s="20">
        <v>2</v>
      </c>
      <c r="G28" s="21">
        <v>1524192</v>
      </c>
      <c r="H28" s="22">
        <v>618002</v>
      </c>
      <c r="I28" s="23">
        <v>735422</v>
      </c>
      <c r="J28" s="24">
        <f t="shared" si="0"/>
        <v>1470844</v>
      </c>
      <c r="K28" s="64">
        <f t="shared" si="1"/>
        <v>26673.354166666672</v>
      </c>
      <c r="L28" s="64">
        <f t="shared" si="2"/>
        <v>735422.47916666674</v>
      </c>
      <c r="M28" s="64">
        <f t="shared" si="3"/>
        <v>618002.08333333337</v>
      </c>
      <c r="N28" s="64">
        <f t="shared" si="4"/>
        <v>0.47916666674427688</v>
      </c>
    </row>
    <row r="29" spans="1:14" ht="29.25" customHeight="1" x14ac:dyDescent="0.25">
      <c r="A29" s="15">
        <f t="shared" si="5"/>
        <v>25</v>
      </c>
      <c r="B29" s="16" t="s">
        <v>65</v>
      </c>
      <c r="C29" s="17" t="s">
        <v>66</v>
      </c>
      <c r="D29" s="18" t="s">
        <v>16</v>
      </c>
      <c r="E29" s="19">
        <v>3877.8133333333335</v>
      </c>
      <c r="F29" s="20">
        <v>300</v>
      </c>
      <c r="G29" s="21">
        <v>1163344</v>
      </c>
      <c r="H29" s="22">
        <v>3145</v>
      </c>
      <c r="I29" s="23">
        <v>3742</v>
      </c>
      <c r="J29" s="24">
        <f t="shared" si="0"/>
        <v>1122600</v>
      </c>
      <c r="K29" s="64">
        <f t="shared" si="1"/>
        <v>135.7234666666667</v>
      </c>
      <c r="L29" s="64">
        <f t="shared" si="2"/>
        <v>3742.0898666666667</v>
      </c>
      <c r="M29" s="64">
        <f t="shared" si="3"/>
        <v>3144.6133333333337</v>
      </c>
      <c r="N29" s="64">
        <f t="shared" si="4"/>
        <v>8.9866666666694073E-2</v>
      </c>
    </row>
    <row r="30" spans="1:14" ht="29.25" customHeight="1" x14ac:dyDescent="0.25">
      <c r="A30" s="15">
        <f t="shared" si="5"/>
        <v>26</v>
      </c>
      <c r="B30" s="16" t="s">
        <v>67</v>
      </c>
      <c r="C30" s="25" t="s">
        <v>68</v>
      </c>
      <c r="D30" s="18" t="s">
        <v>16</v>
      </c>
      <c r="E30" s="19">
        <v>2745726.6666666665</v>
      </c>
      <c r="F30" s="20">
        <v>1</v>
      </c>
      <c r="G30" s="21">
        <v>2745727</v>
      </c>
      <c r="H30" s="22">
        <v>2226577</v>
      </c>
      <c r="I30" s="23">
        <v>2649626</v>
      </c>
      <c r="J30" s="24">
        <f t="shared" si="0"/>
        <v>2649626</v>
      </c>
      <c r="K30" s="64">
        <f t="shared" si="1"/>
        <v>96100.433333333334</v>
      </c>
      <c r="L30" s="64">
        <f t="shared" si="2"/>
        <v>2649626.2333333334</v>
      </c>
      <c r="M30" s="64">
        <f t="shared" si="3"/>
        <v>2226576.666666667</v>
      </c>
      <c r="N30" s="64">
        <f t="shared" si="4"/>
        <v>0.2333333333954215</v>
      </c>
    </row>
    <row r="31" spans="1:14" ht="29.25" customHeight="1" x14ac:dyDescent="0.25">
      <c r="A31" s="15">
        <f t="shared" si="5"/>
        <v>27</v>
      </c>
      <c r="B31" s="16" t="s">
        <v>69</v>
      </c>
      <c r="C31" s="17" t="s">
        <v>70</v>
      </c>
      <c r="D31" s="18" t="s">
        <v>16</v>
      </c>
      <c r="E31" s="19">
        <v>4362738.333333333</v>
      </c>
      <c r="F31" s="20">
        <v>1</v>
      </c>
      <c r="G31" s="21">
        <v>4362738</v>
      </c>
      <c r="H31" s="22">
        <v>3537851</v>
      </c>
      <c r="I31" s="23">
        <v>4210042</v>
      </c>
      <c r="J31" s="24">
        <f t="shared" si="0"/>
        <v>4210042</v>
      </c>
      <c r="K31" s="64">
        <f t="shared" si="1"/>
        <v>152695.84166666667</v>
      </c>
      <c r="L31" s="64">
        <f t="shared" si="2"/>
        <v>4210042.4916666662</v>
      </c>
      <c r="M31" s="64">
        <f t="shared" si="3"/>
        <v>3537850.833333333</v>
      </c>
      <c r="N31" s="64">
        <f t="shared" si="4"/>
        <v>0.49166666623204947</v>
      </c>
    </row>
    <row r="32" spans="1:14" ht="29.25" customHeight="1" x14ac:dyDescent="0.25">
      <c r="A32" s="15">
        <f t="shared" si="5"/>
        <v>28</v>
      </c>
      <c r="B32" s="16" t="s">
        <v>71</v>
      </c>
      <c r="C32" s="25" t="s">
        <v>72</v>
      </c>
      <c r="D32" s="18" t="s">
        <v>16</v>
      </c>
      <c r="E32" s="19">
        <v>3036483.3333333335</v>
      </c>
      <c r="F32" s="20">
        <v>1</v>
      </c>
      <c r="G32" s="21">
        <v>3036483</v>
      </c>
      <c r="H32" s="22">
        <v>2462358</v>
      </c>
      <c r="I32" s="23">
        <v>2930206</v>
      </c>
      <c r="J32" s="24">
        <f t="shared" si="0"/>
        <v>2930206</v>
      </c>
      <c r="K32" s="64">
        <f t="shared" si="1"/>
        <v>106276.91666666669</v>
      </c>
      <c r="L32" s="64">
        <f t="shared" si="2"/>
        <v>2930206.416666667</v>
      </c>
      <c r="M32" s="64">
        <f t="shared" si="3"/>
        <v>2462358.3333333335</v>
      </c>
      <c r="N32" s="64">
        <f t="shared" si="4"/>
        <v>0.41666666697710752</v>
      </c>
    </row>
    <row r="33" spans="1:16" ht="29.25" customHeight="1" x14ac:dyDescent="0.25">
      <c r="A33" s="15">
        <f t="shared" si="5"/>
        <v>29</v>
      </c>
      <c r="B33" s="16" t="s">
        <v>73</v>
      </c>
      <c r="C33" s="17" t="s">
        <v>74</v>
      </c>
      <c r="D33" s="18" t="s">
        <v>16</v>
      </c>
      <c r="E33" s="19">
        <v>3128351.3333333335</v>
      </c>
      <c r="F33" s="20">
        <v>1</v>
      </c>
      <c r="G33" s="21">
        <v>3128351</v>
      </c>
      <c r="H33" s="22">
        <v>2536856</v>
      </c>
      <c r="I33" s="23">
        <v>3018859</v>
      </c>
      <c r="J33" s="24">
        <f t="shared" si="0"/>
        <v>3018859</v>
      </c>
      <c r="K33" s="64">
        <f t="shared" si="1"/>
        <v>109492.29666666668</v>
      </c>
      <c r="L33" s="64">
        <f t="shared" si="2"/>
        <v>3018859.0366666666</v>
      </c>
      <c r="M33" s="64">
        <f t="shared" si="3"/>
        <v>2536856.3333333335</v>
      </c>
      <c r="N33" s="64">
        <f t="shared" si="4"/>
        <v>3.6666666623204947E-2</v>
      </c>
    </row>
    <row r="34" spans="1:16" ht="67.5" customHeight="1" thickBot="1" x14ac:dyDescent="0.3">
      <c r="A34" s="26">
        <f t="shared" si="5"/>
        <v>30</v>
      </c>
      <c r="B34" s="27" t="s">
        <v>75</v>
      </c>
      <c r="C34" s="28" t="s">
        <v>76</v>
      </c>
      <c r="D34" s="29" t="s">
        <v>16</v>
      </c>
      <c r="E34" s="30">
        <v>176229.08333333334</v>
      </c>
      <c r="F34" s="31">
        <v>3</v>
      </c>
      <c r="G34" s="32">
        <v>528687</v>
      </c>
      <c r="H34" s="33">
        <v>142908</v>
      </c>
      <c r="I34" s="23">
        <v>170061</v>
      </c>
      <c r="J34" s="24">
        <f t="shared" si="0"/>
        <v>510183</v>
      </c>
      <c r="K34" s="64">
        <f t="shared" si="1"/>
        <v>6168.0179166666676</v>
      </c>
      <c r="L34" s="64">
        <f t="shared" si="2"/>
        <v>170061.06541666668</v>
      </c>
      <c r="M34" s="64">
        <f t="shared" si="3"/>
        <v>142908.45833333334</v>
      </c>
      <c r="N34" s="64">
        <f t="shared" si="4"/>
        <v>6.5416666679084301E-2</v>
      </c>
    </row>
    <row r="35" spans="1:16" ht="21.75" thickBot="1" x14ac:dyDescent="0.3">
      <c r="A35" s="82" t="s">
        <v>77</v>
      </c>
      <c r="B35" s="83"/>
      <c r="C35" s="83"/>
      <c r="D35" s="83"/>
      <c r="E35" s="83"/>
      <c r="F35" s="83"/>
      <c r="G35" s="83"/>
      <c r="H35" s="83"/>
      <c r="I35" s="84"/>
      <c r="J35" s="34">
        <f>ROUND(SUM(J5:J34),0)</f>
        <v>101903166</v>
      </c>
      <c r="M35" s="64">
        <f t="shared" si="3"/>
        <v>0</v>
      </c>
    </row>
    <row r="36" spans="1:16" ht="120" customHeight="1" thickBot="1" x14ac:dyDescent="0.3">
      <c r="B36" s="3"/>
      <c r="C36" s="35"/>
      <c r="G36" s="37"/>
      <c r="M36" s="64">
        <f t="shared" si="3"/>
        <v>0</v>
      </c>
      <c r="P36" s="37"/>
    </row>
    <row r="37" spans="1:16" ht="32.25" customHeight="1" thickBot="1" x14ac:dyDescent="0.3">
      <c r="A37" s="85" t="s">
        <v>78</v>
      </c>
      <c r="B37" s="86"/>
      <c r="C37" s="86"/>
      <c r="D37" s="86"/>
      <c r="E37" s="86"/>
      <c r="F37" s="86"/>
      <c r="G37" s="87"/>
      <c r="M37" s="64">
        <f t="shared" si="3"/>
        <v>0</v>
      </c>
      <c r="P37" s="37"/>
    </row>
    <row r="38" spans="1:16" ht="44.25" customHeight="1" thickBot="1" x14ac:dyDescent="0.3">
      <c r="A38" s="38" t="s">
        <v>1</v>
      </c>
      <c r="B38" s="39" t="s">
        <v>2</v>
      </c>
      <c r="C38" s="39" t="s">
        <v>3</v>
      </c>
      <c r="D38" s="40" t="s">
        <v>79</v>
      </c>
      <c r="E38" s="40" t="s">
        <v>80</v>
      </c>
      <c r="F38" s="40" t="s">
        <v>81</v>
      </c>
      <c r="G38" s="41" t="s">
        <v>82</v>
      </c>
      <c r="H38" s="42"/>
      <c r="I38" s="42"/>
      <c r="M38" s="64">
        <f t="shared" si="3"/>
        <v>0</v>
      </c>
    </row>
    <row r="39" spans="1:16" ht="86.25" customHeight="1" x14ac:dyDescent="0.25">
      <c r="A39" s="43">
        <v>1</v>
      </c>
      <c r="B39" s="44" t="s">
        <v>83</v>
      </c>
      <c r="C39" s="65" t="s">
        <v>84</v>
      </c>
      <c r="D39" s="44">
        <v>1</v>
      </c>
      <c r="E39" s="44">
        <v>6</v>
      </c>
      <c r="F39" s="45">
        <v>7000000</v>
      </c>
      <c r="G39" s="46">
        <f t="shared" ref="G39:G44" si="6">D39*E39*F39</f>
        <v>42000000</v>
      </c>
      <c r="H39" s="35"/>
      <c r="I39" s="35"/>
      <c r="M39" s="64">
        <f t="shared" si="3"/>
        <v>0</v>
      </c>
    </row>
    <row r="40" spans="1:16" ht="86.25" customHeight="1" x14ac:dyDescent="0.25">
      <c r="A40" s="47">
        <v>2</v>
      </c>
      <c r="B40" s="48" t="s">
        <v>85</v>
      </c>
      <c r="C40" s="66" t="s">
        <v>86</v>
      </c>
      <c r="D40" s="48">
        <v>1</v>
      </c>
      <c r="E40" s="48">
        <v>6</v>
      </c>
      <c r="F40" s="49">
        <v>1989000</v>
      </c>
      <c r="G40" s="50">
        <f t="shared" si="6"/>
        <v>11934000</v>
      </c>
      <c r="H40" s="35"/>
      <c r="I40" s="35"/>
      <c r="M40" s="64">
        <f t="shared" si="3"/>
        <v>0</v>
      </c>
    </row>
    <row r="41" spans="1:16" ht="57" customHeight="1" x14ac:dyDescent="0.25">
      <c r="A41" s="47">
        <v>3</v>
      </c>
      <c r="B41" s="48" t="s">
        <v>87</v>
      </c>
      <c r="C41" s="66" t="s">
        <v>88</v>
      </c>
      <c r="D41" s="48">
        <v>4</v>
      </c>
      <c r="E41" s="48">
        <v>5</v>
      </c>
      <c r="F41" s="49">
        <v>4773000</v>
      </c>
      <c r="G41" s="50">
        <f t="shared" si="6"/>
        <v>95460000</v>
      </c>
      <c r="H41" s="35"/>
      <c r="I41" s="35"/>
      <c r="M41" s="64">
        <f t="shared" si="3"/>
        <v>0</v>
      </c>
    </row>
    <row r="42" spans="1:16" ht="72" customHeight="1" x14ac:dyDescent="0.25">
      <c r="A42" s="47">
        <v>4</v>
      </c>
      <c r="B42" s="48" t="s">
        <v>89</v>
      </c>
      <c r="C42" s="66" t="s">
        <v>90</v>
      </c>
      <c r="D42" s="48">
        <v>4</v>
      </c>
      <c r="E42" s="48">
        <v>5</v>
      </c>
      <c r="F42" s="49">
        <v>4773000</v>
      </c>
      <c r="G42" s="50">
        <f t="shared" si="6"/>
        <v>95460000</v>
      </c>
      <c r="H42" s="35"/>
      <c r="I42" s="35"/>
      <c r="M42" s="64">
        <f t="shared" si="3"/>
        <v>0</v>
      </c>
    </row>
    <row r="43" spans="1:16" ht="66" customHeight="1" x14ac:dyDescent="0.25">
      <c r="A43" s="47">
        <v>5</v>
      </c>
      <c r="B43" s="48" t="s">
        <v>91</v>
      </c>
      <c r="C43" s="66" t="s">
        <v>92</v>
      </c>
      <c r="D43" s="48">
        <v>1</v>
      </c>
      <c r="E43" s="48">
        <v>1</v>
      </c>
      <c r="F43" s="49">
        <v>4773000</v>
      </c>
      <c r="G43" s="50">
        <f t="shared" si="6"/>
        <v>4773000</v>
      </c>
      <c r="H43" s="35"/>
      <c r="I43" s="35"/>
      <c r="M43" s="64">
        <f t="shared" si="3"/>
        <v>0</v>
      </c>
    </row>
    <row r="44" spans="1:16" ht="66" customHeight="1" thickBot="1" x14ac:dyDescent="0.3">
      <c r="A44" s="51">
        <v>5</v>
      </c>
      <c r="B44" s="52" t="s">
        <v>93</v>
      </c>
      <c r="C44" s="67" t="s">
        <v>94</v>
      </c>
      <c r="D44" s="52">
        <v>1</v>
      </c>
      <c r="E44" s="52">
        <v>1</v>
      </c>
      <c r="F44" s="53">
        <v>4773000</v>
      </c>
      <c r="G44" s="54">
        <f t="shared" si="6"/>
        <v>4773000</v>
      </c>
      <c r="H44" s="35"/>
      <c r="I44" s="35"/>
      <c r="M44" s="64">
        <f t="shared" si="3"/>
        <v>0</v>
      </c>
    </row>
    <row r="45" spans="1:16" ht="27.75" customHeight="1" thickBot="1" x14ac:dyDescent="0.3">
      <c r="A45" s="88" t="s">
        <v>95</v>
      </c>
      <c r="B45" s="89"/>
      <c r="C45" s="89"/>
      <c r="D45" s="89"/>
      <c r="E45" s="89"/>
      <c r="F45" s="90"/>
      <c r="G45" s="55">
        <f>SUM(G39:G44)</f>
        <v>254400000</v>
      </c>
      <c r="M45" s="64">
        <f t="shared" si="3"/>
        <v>0</v>
      </c>
    </row>
    <row r="46" spans="1:16" ht="40.5" customHeight="1" thickBot="1" x14ac:dyDescent="0.3">
      <c r="A46" s="70" t="s">
        <v>96</v>
      </c>
      <c r="B46" s="71"/>
      <c r="C46" s="71"/>
      <c r="D46" s="71"/>
      <c r="E46" s="71"/>
      <c r="F46" s="72"/>
      <c r="G46" s="56">
        <f>G45+J35</f>
        <v>356303166</v>
      </c>
      <c r="H46" s="57"/>
      <c r="M46" s="64">
        <f t="shared" si="3"/>
        <v>0</v>
      </c>
    </row>
    <row r="47" spans="1:16" ht="15.75" customHeight="1" x14ac:dyDescent="0.25">
      <c r="G47" s="37"/>
    </row>
    <row r="48" spans="1:16" ht="15.75" customHeight="1" x14ac:dyDescent="0.25"/>
    <row r="49" spans="1:9" ht="15.75" customHeight="1" x14ac:dyDescent="0.25">
      <c r="A49" s="73" t="s">
        <v>97</v>
      </c>
      <c r="B49" s="73"/>
      <c r="C49" s="73"/>
      <c r="D49" s="73"/>
      <c r="E49" s="73"/>
      <c r="F49" s="73"/>
      <c r="G49" s="73"/>
      <c r="H49" s="5"/>
      <c r="I49" s="5"/>
    </row>
    <row r="50" spans="1:9" ht="15.75" customHeight="1" x14ac:dyDescent="0.25">
      <c r="A50" s="73"/>
      <c r="B50" s="73"/>
      <c r="C50" s="73"/>
      <c r="D50" s="73"/>
      <c r="E50" s="73"/>
      <c r="F50" s="73"/>
      <c r="G50" s="73"/>
      <c r="H50" s="5"/>
      <c r="I50" s="5"/>
    </row>
    <row r="51" spans="1:9" ht="15.75" customHeight="1" x14ac:dyDescent="0.25">
      <c r="A51" s="59"/>
      <c r="B51" s="60"/>
      <c r="C51" s="60"/>
      <c r="D51" s="61"/>
      <c r="E51" s="61"/>
      <c r="F51" s="60"/>
      <c r="G51" s="60"/>
      <c r="H51" s="62"/>
      <c r="I51" s="62"/>
    </row>
    <row r="52" spans="1:9" ht="15.75" customHeight="1" x14ac:dyDescent="0.25">
      <c r="A52" s="74" t="s">
        <v>98</v>
      </c>
      <c r="B52" s="74"/>
      <c r="C52" s="74"/>
      <c r="D52" s="74"/>
      <c r="E52" s="74"/>
      <c r="F52" s="74"/>
      <c r="G52" s="74"/>
      <c r="H52" s="74"/>
      <c r="I52" s="74"/>
    </row>
    <row r="53" spans="1:9" ht="15.75" customHeight="1" x14ac:dyDescent="0.25"/>
    <row r="54" spans="1:9" ht="15.75" customHeight="1" x14ac:dyDescent="0.25"/>
    <row r="55" spans="1:9" ht="15.75" customHeight="1" x14ac:dyDescent="0.25"/>
    <row r="56" spans="1:9" ht="15.75" customHeight="1" x14ac:dyDescent="0.25"/>
    <row r="57" spans="1:9" ht="15.75" customHeight="1" x14ac:dyDescent="0.25"/>
    <row r="58" spans="1:9" ht="15.75" customHeight="1" x14ac:dyDescent="0.25"/>
    <row r="59" spans="1:9" ht="15.75" customHeight="1" x14ac:dyDescent="0.25"/>
    <row r="60" spans="1:9" ht="15.75" customHeight="1" x14ac:dyDescent="0.25"/>
    <row r="61" spans="1:9" ht="15.75" customHeight="1" x14ac:dyDescent="0.25"/>
    <row r="62" spans="1:9" ht="15.75" customHeight="1" x14ac:dyDescent="0.25"/>
    <row r="63" spans="1:9" ht="15.75" customHeight="1" x14ac:dyDescent="0.25"/>
    <row r="64" spans="1:9"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sheetData>
  <mergeCells count="9">
    <mergeCell ref="A46:F46"/>
    <mergeCell ref="A49:G50"/>
    <mergeCell ref="A52:I52"/>
    <mergeCell ref="A1:J1"/>
    <mergeCell ref="A2:J2"/>
    <mergeCell ref="A3:J3"/>
    <mergeCell ref="A35:I35"/>
    <mergeCell ref="A37:G37"/>
    <mergeCell ref="A45:F45"/>
  </mergeCells>
  <conditionalFormatting sqref="M1:M3 M47:M1048576">
    <cfRule type="cellIs" dxfId="0" priority="1" operator="greaterThan">
      <formula>0.25</formula>
    </cfRule>
  </conditionalFormatting>
  <pageMargins left="0.31496062992125984" right="0.31496062992125984" top="0.35433070866141736" bottom="0.35433070866141736" header="0.31496062992125984" footer="0.31496062992125984"/>
  <pageSetup paperSize="345" scale="70"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TuSoft.org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Cuervo</dc:creator>
  <cp:lastModifiedBy>juan orozco</cp:lastModifiedBy>
  <cp:lastPrinted>2024-12-19T13:24:01Z</cp:lastPrinted>
  <dcterms:created xsi:type="dcterms:W3CDTF">2024-12-19T12:58:40Z</dcterms:created>
  <dcterms:modified xsi:type="dcterms:W3CDTF">2024-12-19T14:24:13Z</dcterms:modified>
</cp:coreProperties>
</file>