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updateLinks="always" codeName="ThisWorkbook" autoCompressPictures="0"/>
  <mc:AlternateContent xmlns:mc="http://schemas.openxmlformats.org/markup-compatibility/2006">
    <mc:Choice Requires="x15">
      <x15ac:absPath xmlns:x15ac="http://schemas.microsoft.com/office/spreadsheetml/2010/11/ac" url="C:\Users\user\Documents\TUNJUELITO\FORMULACION 2024\CONSULTORIA PARQUES\"/>
    </mc:Choice>
  </mc:AlternateContent>
  <xr:revisionPtr revIDLastSave="0" documentId="13_ncr:1_{F6351C01-3EB1-4191-B75D-371D8C6D8792}" xr6:coauthVersionLast="47" xr6:coauthVersionMax="47" xr10:uidLastSave="{00000000-0000-0000-0000-000000000000}"/>
  <bookViews>
    <workbookView xWindow="-120" yWindow="-120" windowWidth="20730" windowHeight="11040" tabRatio="910" firstSheet="7" activeTab="11" xr2:uid="{00000000-000D-0000-FFFF-FFFF00000000}"/>
  </bookViews>
  <sheets>
    <sheet name="LISTAS" sheetId="78" state="hidden" r:id="rId1"/>
    <sheet name="CONDICIONES GENERALES" sheetId="61" r:id="rId2"/>
    <sheet name="LISTA DE OFERENTES" sheetId="60" r:id="rId3"/>
    <sheet name="EVALUACION TÉC PRELIMINAR" sheetId="69" r:id="rId4"/>
    <sheet name="F. PONDERABLES PRELIMINAR" sheetId="36" r:id="rId5"/>
    <sheet name="PUNTAJE EXPERIENCIA" sheetId="79" r:id="rId6"/>
    <sheet name="RESUMEN CALIFICACION PRELIMINAR" sheetId="67" r:id="rId7"/>
    <sheet name="EVALUACION TÉC FINAL" sheetId="81" r:id="rId8"/>
    <sheet name="F. PONDERABLES FINAL" sheetId="82" r:id="rId9"/>
    <sheet name="PUNTAJE EXPERIENCIA FINAL" sheetId="83" r:id="rId10"/>
    <sheet name="RESUMEN CALIFICACION FINAL" sheetId="84" r:id="rId11"/>
    <sheet name="ORDEN DE ELEGIBILIDAD" sheetId="85" r:id="rId12"/>
    <sheet name="Hoja2" sheetId="80" r:id="rId13"/>
  </sheets>
  <definedNames>
    <definedName name="_Fill" localSheetId="7" hidden="1">#REF!</definedName>
    <definedName name="_Fill" localSheetId="3" hidden="1">#REF!</definedName>
    <definedName name="_Fill" localSheetId="8" hidden="1">#REF!</definedName>
    <definedName name="_Fill" localSheetId="11" hidden="1">#REF!</definedName>
    <definedName name="_Fill" localSheetId="9" hidden="1">#REF!</definedName>
    <definedName name="_Fill" localSheetId="10" hidden="1">#REF!</definedName>
    <definedName name="_Fill" hidden="1">#REF!</definedName>
    <definedName name="_xlnm._FilterDatabase" localSheetId="8" hidden="1">'F. PONDERABLES FINAL'!$A$7:$L$9</definedName>
    <definedName name="_xlnm._FilterDatabase" localSheetId="4" hidden="1">'F. PONDERABLES PRELIMINAR'!$A$7:$L$9</definedName>
    <definedName name="_xlnm._FilterDatabase" localSheetId="11" hidden="1">'ORDEN DE ELEGIBILIDAD'!$A$7:$D$9</definedName>
    <definedName name="_xlnm.Print_Area" localSheetId="8">'F. PONDERABLES FINAL'!$A$1:$L$9</definedName>
    <definedName name="_xlnm.Print_Area" localSheetId="4">'F. PONDERABLES PRELIMINAR'!$A$1:$L$9</definedName>
    <definedName name="_xlnm.Print_Area" localSheetId="11">'ORDEN DE ELEGIBILIDAD'!$A$1:$D$9</definedName>
    <definedName name="_xlnm.Print_Area">#N/A</definedName>
    <definedName name="PRINT_AREA_MI">#N/A</definedName>
    <definedName name="PRINT_TITLES_MI">#N/A</definedName>
    <definedName name="_xlnm.Print_Titles">#N/A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83" l="1"/>
  <c r="C9" i="85"/>
  <c r="C8" i="82"/>
  <c r="K8" i="82" s="1"/>
  <c r="G8" i="83"/>
  <c r="E8" i="83"/>
  <c r="C9" i="82" s="1"/>
  <c r="C8" i="83"/>
  <c r="C7" i="83"/>
  <c r="B8" i="85"/>
  <c r="B9" i="85"/>
  <c r="B8" i="84"/>
  <c r="B7" i="84"/>
  <c r="A4" i="84"/>
  <c r="B8" i="83"/>
  <c r="A8" i="83"/>
  <c r="B7" i="83"/>
  <c r="A7" i="83"/>
  <c r="B9" i="82"/>
  <c r="B8" i="82"/>
  <c r="A63" i="81"/>
  <c r="A62" i="81"/>
  <c r="A61" i="81"/>
  <c r="A60" i="81"/>
  <c r="A59" i="81"/>
  <c r="A58" i="81"/>
  <c r="A57" i="81"/>
  <c r="A55" i="81"/>
  <c r="A54" i="81"/>
  <c r="A50" i="81"/>
  <c r="M49" i="81"/>
  <c r="A49" i="81"/>
  <c r="M48" i="81"/>
  <c r="A45" i="81"/>
  <c r="E42" i="81"/>
  <c r="D9" i="81" s="1"/>
  <c r="D10" i="81" s="1"/>
  <c r="B42" i="81"/>
  <c r="D42" i="81" s="1"/>
  <c r="C42" i="81" s="1"/>
  <c r="F32" i="81"/>
  <c r="H32" i="81" s="1"/>
  <c r="L32" i="81" s="1"/>
  <c r="F31" i="81"/>
  <c r="H31" i="81" s="1"/>
  <c r="L31" i="81" s="1"/>
  <c r="F30" i="81"/>
  <c r="H30" i="81" s="1"/>
  <c r="L30" i="81" s="1"/>
  <c r="F29" i="81"/>
  <c r="H29" i="81" s="1"/>
  <c r="F28" i="81"/>
  <c r="H28" i="81" s="1"/>
  <c r="A27" i="81"/>
  <c r="K27" i="81" s="1"/>
  <c r="B21" i="81"/>
  <c r="A20" i="81"/>
  <c r="F16" i="81"/>
  <c r="H16" i="81" s="1"/>
  <c r="L16" i="81" s="1"/>
  <c r="A15" i="81"/>
  <c r="K15" i="81" s="1"/>
  <c r="B9" i="81"/>
  <c r="F42" i="81" l="1"/>
  <c r="D21" i="81"/>
  <c r="D22" i="81" s="1"/>
  <c r="H18" i="81"/>
  <c r="C12" i="81" s="1"/>
  <c r="L18" i="81"/>
  <c r="L29" i="81"/>
  <c r="L34" i="81" s="1"/>
  <c r="H34" i="81"/>
  <c r="C24" i="81" s="1"/>
  <c r="G42" i="81"/>
  <c r="H42" i="81"/>
  <c r="C8" i="36"/>
  <c r="K8" i="36" s="1"/>
  <c r="F29" i="69"/>
  <c r="F31" i="69"/>
  <c r="H31" i="69" s="1"/>
  <c r="L31" i="69" s="1"/>
  <c r="A15" i="69"/>
  <c r="A9" i="60"/>
  <c r="A10" i="60"/>
  <c r="A11" i="60" s="1"/>
  <c r="A12" i="60" s="1"/>
  <c r="A13" i="60" s="1"/>
  <c r="A14" i="60" s="1"/>
  <c r="A15" i="60" s="1"/>
  <c r="A16" i="60" s="1"/>
  <c r="A17" i="60" s="1"/>
  <c r="A18" i="60" s="1"/>
  <c r="A19" i="60" s="1"/>
  <c r="A20" i="60" s="1"/>
  <c r="A21" i="60" s="1"/>
  <c r="A22" i="60" s="1"/>
  <c r="A23" i="60" s="1"/>
  <c r="A24" i="60" s="1"/>
  <c r="A25" i="60" s="1"/>
  <c r="A26" i="60" s="1"/>
  <c r="A27" i="60" s="1"/>
  <c r="A28" i="60" s="1"/>
  <c r="A29" i="60" s="1"/>
  <c r="A30" i="60" s="1"/>
  <c r="A31" i="60" s="1"/>
  <c r="A32" i="60" s="1"/>
  <c r="A33" i="60" s="1"/>
  <c r="A34" i="60" s="1"/>
  <c r="A35" i="60" s="1"/>
  <c r="A36" i="60" s="1"/>
  <c r="A37" i="60" s="1"/>
  <c r="A38" i="60" s="1"/>
  <c r="A39" i="60" s="1"/>
  <c r="A40" i="60" s="1"/>
  <c r="A41" i="60" s="1"/>
  <c r="A42" i="60" s="1"/>
  <c r="A43" i="60" s="1"/>
  <c r="L30" i="69"/>
  <c r="F30" i="69"/>
  <c r="H30" i="69" s="1"/>
  <c r="F32" i="69"/>
  <c r="F28" i="69"/>
  <c r="A44" i="60" l="1"/>
  <c r="A45" i="60" s="1"/>
  <c r="A46" i="60" s="1"/>
  <c r="A47" i="60" s="1"/>
  <c r="A48" i="60" s="1"/>
  <c r="A49" i="60" s="1"/>
  <c r="A50" i="60" s="1"/>
  <c r="A51" i="60" s="1"/>
  <c r="A52" i="60" s="1"/>
  <c r="A53" i="60" s="1"/>
  <c r="A54" i="60" s="1"/>
  <c r="A55" i="60" s="1"/>
  <c r="A56" i="60" s="1"/>
  <c r="A57" i="60" s="1"/>
  <c r="A58" i="60" s="1"/>
  <c r="A59" i="60" s="1"/>
  <c r="A60" i="60" s="1"/>
  <c r="A61" i="60" s="1"/>
  <c r="A62" i="60" s="1"/>
  <c r="A63" i="60" s="1"/>
  <c r="A64" i="60" s="1"/>
  <c r="A65" i="60" s="1"/>
  <c r="A66" i="60" s="1"/>
  <c r="A67" i="60" s="1"/>
  <c r="A68" i="60" s="1"/>
  <c r="A69" i="60" s="1"/>
  <c r="A70" i="60" s="1"/>
  <c r="A71" i="60" s="1"/>
  <c r="A72" i="60" s="1"/>
  <c r="A73" i="60" s="1"/>
  <c r="A74" i="60" s="1"/>
  <c r="A75" i="60" s="1"/>
  <c r="A76" i="60" s="1"/>
  <c r="A77" i="60" s="1"/>
  <c r="A78" i="60" s="1"/>
  <c r="A79" i="60" s="1"/>
  <c r="A80" i="60" s="1"/>
  <c r="A81" i="60" s="1"/>
  <c r="E8" i="81"/>
  <c r="E20" i="81"/>
  <c r="C7" i="79"/>
  <c r="B8" i="79"/>
  <c r="B7" i="79"/>
  <c r="A8" i="79"/>
  <c r="A7" i="79"/>
  <c r="H29" i="69"/>
  <c r="L29" i="69" s="1"/>
  <c r="L34" i="69" s="1"/>
  <c r="D8" i="83" s="1"/>
  <c r="A27" i="69"/>
  <c r="K27" i="69" s="1"/>
  <c r="A50" i="69"/>
  <c r="A20" i="69"/>
  <c r="H32" i="69"/>
  <c r="L32" i="69" s="1"/>
  <c r="H28" i="69"/>
  <c r="H34" i="69" s="1"/>
  <c r="B21" i="69"/>
  <c r="B9" i="69"/>
  <c r="F16" i="69"/>
  <c r="H16" i="69" s="1"/>
  <c r="L16" i="69" s="1"/>
  <c r="L18" i="69" s="1"/>
  <c r="H18" i="69" l="1"/>
  <c r="D7" i="79"/>
  <c r="A55" i="69"/>
  <c r="B42" i="69"/>
  <c r="D42" i="69" s="1"/>
  <c r="C42" i="69" s="1"/>
  <c r="A45" i="69"/>
  <c r="M48" i="69"/>
  <c r="A49" i="69"/>
  <c r="M49" i="69"/>
  <c r="A54" i="69"/>
  <c r="A57" i="69"/>
  <c r="A58" i="69"/>
  <c r="A59" i="69"/>
  <c r="A60" i="69"/>
  <c r="A61" i="69"/>
  <c r="D8" i="79" l="1"/>
  <c r="E42" i="69"/>
  <c r="K15" i="69"/>
  <c r="B9" i="36"/>
  <c r="B8" i="67"/>
  <c r="F8" i="83" l="1"/>
  <c r="D10" i="79"/>
  <c r="D21" i="69"/>
  <c r="D22" i="69" s="1"/>
  <c r="C24" i="69" s="1"/>
  <c r="F42" i="69"/>
  <c r="G42" i="69"/>
  <c r="H42" i="69"/>
  <c r="A4" i="67"/>
  <c r="B8" i="36"/>
  <c r="F7" i="79" l="1"/>
  <c r="G7" i="79"/>
  <c r="G8" i="79"/>
  <c r="E8" i="79" s="1"/>
  <c r="K9" i="82" s="1"/>
  <c r="C8" i="85" s="1"/>
  <c r="F8" i="79"/>
  <c r="A63" i="69"/>
  <c r="A62" i="69"/>
  <c r="B7" i="67"/>
  <c r="C9" i="36" l="1"/>
  <c r="K9" i="36" s="1"/>
  <c r="D9" i="69"/>
  <c r="D10" i="69" s="1"/>
  <c r="C12" i="69" s="1"/>
  <c r="E20" i="69" l="1"/>
  <c r="E8" i="69"/>
</calcChain>
</file>

<file path=xl/sharedStrings.xml><?xml version="1.0" encoding="utf-8"?>
<sst xmlns="http://schemas.openxmlformats.org/spreadsheetml/2006/main" count="429" uniqueCount="165">
  <si>
    <t>listas</t>
  </si>
  <si>
    <t>SI</t>
  </si>
  <si>
    <t>NO</t>
  </si>
  <si>
    <t>OBJETO: ““REALIZAR LOS ESTUDIOS Y DISEÑOS PARA LA CONSTRUCCIÓN DE PARQUES DE PROXIMIDAD EN LA LOCALIDAD DE TUNJUELITO””</t>
  </si>
  <si>
    <t>Cada contrato debe cumplir con alguno de estos códigos 80101600-81101500</t>
  </si>
  <si>
    <t>Experiencia en contratos, que incluyan actividades:</t>
  </si>
  <si>
    <t>PLAZO EJEC.</t>
  </si>
  <si>
    <t>5 MESES</t>
  </si>
  <si>
    <t>EXPERIENCIA GENERAL</t>
  </si>
  <si>
    <t>PRESUPUESTO</t>
  </si>
  <si>
    <t>CONSULTORIAS DE: PROYECTOS DE ESTUDIOS Y DISEÑOS PARA LA CONSTRUCCIÓN Y/O RECONSTRUCCIÓN DE PARQUES DE PROXIMIDAD</t>
  </si>
  <si>
    <t>Nota 1: El proceso de selección contempla actividades de dotación de mobiliario, por lo que la experiencia válida aportada deberá acreditar en por lo menos uno (1) de los contratos en estudios y diseños, actividades de suministro e instalación de mobiliario parques.</t>
  </si>
  <si>
    <t>EXPERIENCIA ESPECÍFICA</t>
  </si>
  <si>
    <t>Por lo menos uno de los contratos aportados deberá demostrar la elaboración de estudios y diseños para parques de proximidad, con nuevas tendencias deportivas</t>
  </si>
  <si>
    <t>NÚMERO DE CONTRATOS: El Proponente podrá aportar mínimo uno (1) y máximo cinco (5) contratos para la evaluación y asignación
de puntaje por concepto de experiencia</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</si>
  <si>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
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</si>
  <si>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CONDICIÓN 1: La experiencia a la que se refiere este numeral podrá acreditarse mediante los documentos
establecidos en el Pliego de Condiciones señalados en el numeral 10.1.5.</t>
  </si>
  <si>
    <t>CONDICIÓN 2: Los contratos aportados para efectos de acreditación de la experiencia requerida deben estar clasificados en 
alguno de los siguientes códigos. 80101600-81101500</t>
  </si>
  <si>
    <t>CONDICIÓN 3: – Experiencia. Este documento debe presentarlo el proponente plural y no sus integrante.
Si el Proponente no diligencia el Formato 3 – Experiencia, la Entidad requerirá su subsanación en los términos del numeral 1.6. En caso de que el oferente no subsane se tendrán en cuenta para la evaluación los cinco (5) contratos de mayor valor aportados.</t>
  </si>
  <si>
    <t>CONDICIÓN 4: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verificarán de conformidad con el porcentaje mínimo de experiencia
exigido en el numeral 3.8.1., esto es, el cien por ciento (100 %) del Presupuesto Oficial.
En armonía con lo anterior, para cumplir el requisito previsto en este literal no se solicitará la acreditación de longitudes, magnitudes, volúmenes o porcentajes requeridos en la experiencia específica, sino que bastará con acreditar los SMMLV.</t>
  </si>
  <si>
    <t>Si el Proponente no diligencia el “Formato 3 – Experiencia”, la Entidad solicitará su subsanación en los términos del numeral 1.6 del Pliego de condiciones.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la interventoría a obras, bienes o servicios ajenos a la obra pública de infraestructura de transporte, en caso de que proceda.</t>
  </si>
  <si>
    <t>CONDICIÓN 5: Cuando el contrato que se pretende acreditar como experiencia haya sido ejecutado en Consorcio, el “% de dimensionamiento (según la longitud o magnitud requerida en el Proceso de Contratación)” exigido en la “DOCUMENTO 1 – Experiencia” se afectará por el porcentaje de participación que tuvo el integrante o los integrantes.</t>
  </si>
  <si>
    <t>CONDICIÓN 6: J. Para los proyectos de concesiones viales únicamente se tendrá en cuenta la experiencia adquirida en la interventoría a la etapa constructiva y/o de intervención de la obra de infraestructura de transporte, la cual deberá ser demostrada con los documentos que la soporten. En consecuencia, no será válida la experiencia obtenida en la etapa de operación, administración y/o mantenimiento de la infraestructura concesionada.
Para estos efectos, el oferente deberá acreditar los valores ejecutados expresados en SMMLV dentro del respectivo contrato correspondientes a la interventoría a la etapa constructiva y/o de intervención de infraestructura de transporte, empleando alguno de los documentos válidos establecidos en el numeral 10.1.5 del Pliego de Condiciones. En el evento en que los valores de los documentos aportados se expresen en moneda extranjera se procederá de conformidad en el literal A del numeral 1.13 de este documento. Para este caso, la fecha de terminación de la interventoría a la etapa constructiva y/o de intervención de la infraestructura de trasporte hará las veces de fecha de terminación del contrato. Ahora, para la conversión de dichos valores a SMMLV se seguirá el proceso descrito en el literal B del
numeral 1.13, para lo cual se emplearán los valores históricos de SMMLV señalados por el Banco de la República (http://www.banrep.gov.co/es/mercado-laboral/salarios), del año correspondiente a la fecha de terminación a la interventoría a la etapa constructiva y/o de intervención de infraestructura de transporte. En los casos en que el Proponente no cumpla la exigencia antes señalada, la Entidad permitirá la subsanación, en los términos del numeral 1.6 del Pliego de Condiciones, requiriendo al Proponente para
que demuestre los valores ejecutados. En caso de que el Proponente subsane, en relación con este contrato se aplicará lo dispuesto en el literal A) del numeral 4.1 del Pliego de Condiciones. De no lograrse la discriminación de los valores ejecutados en el marco del respectivo contrato, la Entidad no lo tendrá en cuenta para la evaluación.
En caso de que el valor ejecutado que consta en el Registro Único de Proponentes (RUP) sea distinto al verificado en el documento aportado por el Proponente, la Entidad para evaluar el requisito de la experiencia tomará el dato del valor de alguno de los documentos válidos establecidos en el numeral 10.1.5. del Pliego de Condiciones. Lo anterior, debido a que estos últimos discriminan el valor ejecutado
a la interventoría a la etapa constructiva y/o intervención de la obra de infraestructura de transporte.</t>
  </si>
  <si>
    <t>CONSIDERACIONES PARA LA VALIDEZ DE LA EXPERIENCIA DEL PROPONENTE</t>
  </si>
  <si>
    <t>1. El Proponente cumplirá con la exigencia mínima de experiencia prevista en el numeral 3.8.1. del Pliego
de Condiciones. De acuerdo con lo anterior, si el Proponente debió subsanar el cumplimiento de la
experiencia mínima, para la asignación de puntaje no se tendrán en cuenta los contratos que hayan sido
objeto de subsanación. ni para definir el promedio de los contratos válidos aportados que se refiere el
literal B) de este numeral.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</si>
  <si>
    <t>FORMA DE VERIFICACIÓN Y ASIGNACIÓN DE PUNTAJE POR LA EXPERIENCIA DEL PROPONENTE</t>
  </si>
  <si>
    <t>Equipo de trabajo</t>
  </si>
  <si>
    <t>Para otorgar el puntaje bastará con diligenciar el “Formato 9 - Experiencia y formación académica adicional del
Personal Clave Evaluable”. Por tanto, no se revisarán los soportes académicos del Personal Clave Evaluable
durante la evaluación de las ofertas. La verificación de los documentos relacionados con el Personal Clave
Evaluable se hará de acuerdo con lo señalado en el numeral 9.1 “Información para el control de la ejecución de
la obra” de este Pliego de Condiciones.</t>
  </si>
  <si>
    <t>Factor de sostenibilidad</t>
  </si>
  <si>
    <t>La Entidad asignará un (1) punto al Proponente que se comprometa con el diligenciamiento del “Formato 12 –
Factor de sostenibilidad”, a presentar sus entregables (comunicaciones, informes, memorias de cálculo, diseños
por componentes, entre otros), siempre que aplique, en impresión a doble cara, asimismo utilizando papel que
cuente con (i) el certificado en el Sello Ambiental Colombiano o (ii) reciclado o procedente de fuentes forestales
sostenibles o naturales y estar libre de cloro elemental. De igual manera, y cuando el documento lo permita, se
reutilizarán hojas ya usadas por una cara, por ejemplo, para evidencias de trabajo de campo.</t>
  </si>
  <si>
    <t xml:space="preserve">Apoyo Industria Nacional </t>
  </si>
  <si>
    <t>Debido a la especialidad del contrato, en este Proceso de Contratación para el otorgamiento de puntaje no habrá
bienes nacionales relevantes y, por tanto, se otorgará el puntaje de apoyo a la industria nacional a los Proponentes
que se comprometan a vincular durante el desarrollo del objeto contractual un porcentaje de empleados o
contratistas por prestación de servicios colombianos, de al menos el [la Entidad definirá el porcentaje requerido
que sea por lo menos del cuarenta por ciento (40 %), sin perjuicio de incluir uno superior] del personal requerido
para el cumplimiento del contrato.</t>
  </si>
  <si>
    <t xml:space="preserve">Vinculación Personas con Discapacidad </t>
  </si>
  <si>
    <t>Para esto debe: i) diligenciar el “Formato 6 – Vinculación de personas en condición de discapacidad suscrito por la persona natural, el representante legal o el revisor fiscal, según corresponda, en el cual certifique el número total de trabajadores vinculados a la planta de personal del Proponente, o el integrante del Proponente Plural, a la fecha de cierre del Proceso de Contratación, ii) acreditar el número mínimo de personas en condición de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3.8.1 del Pliego de Condiciones,
sin importar si la experiencia es general o específica.
Tratándose de los Proponentes Plurales, el “Formato 6 – Vinculación de personas en condición de discapacidad” debe suscribirlo el integrante del Proponente Plural, ya sea el representante legal o revisor fiscal, según corresponda, de la persona jurídica o la persona natural, siempre que dicho integrante aporte como mínimo el cuarenta por ciento (40 %) de la experiencia requerida para el Proceso de Contratación, y que además vincule el
mínimo de trabajadores con discapacidad exigido en el Decreto 1082 de 2015.</t>
  </si>
  <si>
    <t>Empredimientos de Mujeres</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</si>
  <si>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la entrega de dicho formato y/o los documentos exigidos para probar esta condición será válido para el criterio diferencial en cuanto al requisito habilitante relacionado con el número de contratos aportados para demostrar la experiencia solicitada. Sin embargo, no se tendrán en cuenta para la asignación de puntaje, por lo que obtendrá cero (0) puntos por este factor de evaluación.                                                                                                                                                              Tratándose de Proponentes Plurales, este puntaje solo se otorgará si por lo menos uno de los integrantes acredita la calidad de emprendimientos y empresas de mujeres y tiene una participación igual o superior al diez por ciento (10 %) en el Consorcio o en la Unión Temporal.</t>
  </si>
  <si>
    <t xml:space="preserve">MIPYMES </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</si>
  <si>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(RUP), el cual deberá encontrarse vigente y en firme al momento de su presentación. Si el
Proponente debió subsanar la entrega del RUP, este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(1) de los integrantes acredita
la calidad de Mipyme y tiene una participación igual o superior al diez por ciento (10 %) en el Consorcio o en
la Unión Temporal.</t>
  </si>
  <si>
    <t>FONDO DE DESARROLLO LOCAL DE TUNJUELITO</t>
  </si>
  <si>
    <t>FDLT-CMA-355-2024</t>
  </si>
  <si>
    <t xml:space="preserve">No. </t>
  </si>
  <si>
    <t>NOMBRE DEL OFERENTE</t>
  </si>
  <si>
    <t>REPRESENTANTE LEGAL</t>
  </si>
  <si>
    <t>TIPO DE OFERENTE</t>
  </si>
  <si>
    <t>OFERENTE PLURAL</t>
  </si>
  <si>
    <t>OBSERVACIONES</t>
  </si>
  <si>
    <t xml:space="preserve">Número de
Integrantes </t>
  </si>
  <si>
    <t>INTEGRANTE 1</t>
  </si>
  <si>
    <t>INTEGRANTE 2</t>
  </si>
  <si>
    <t>INTEGRANTE 3</t>
  </si>
  <si>
    <t>INTEGRANTE 4</t>
  </si>
  <si>
    <t>NOMBRE COMPLETO</t>
  </si>
  <si>
    <t>C.C.</t>
  </si>
  <si>
    <t>Nombre Completo</t>
  </si>
  <si>
    <t>Tipo
Identificación</t>
  </si>
  <si>
    <t>Número Identificación</t>
  </si>
  <si>
    <t>% Participación</t>
  </si>
  <si>
    <t>CONSULTORIAS, INVERSIONES Y PROYECTOS S.A.S</t>
  </si>
  <si>
    <t>GERMAN ANDRES CASTRO GAONA</t>
  </si>
  <si>
    <t>Persona Jurídica</t>
  </si>
  <si>
    <t>En el formato 1 y 2 hablan de tres integrantes que conforman el consorcio sin embargo en la tabla solo anexan 2, Se solicita aclarar.</t>
  </si>
  <si>
    <t>CONSORCIO ARQINGCO</t>
  </si>
  <si>
    <t>CARLOS MAURICIO BOTON GOMEZ</t>
  </si>
  <si>
    <t>Consorcio</t>
  </si>
  <si>
    <t>GUSTAVO PALACIOS RUBIANO</t>
  </si>
  <si>
    <t>CC</t>
  </si>
  <si>
    <t xml:space="preserve">PROYECTOS DE INGENIERIA PBS S.A.S </t>
  </si>
  <si>
    <t>NIT</t>
  </si>
  <si>
    <t>900008670-6</t>
  </si>
  <si>
    <t>En el Formato 1 se habla d euna composicion accionaria diferente a la anexada en el formato numero 13, Se solicita aclarar.</t>
  </si>
  <si>
    <t>Persona Natural</t>
  </si>
  <si>
    <t>Unión Temporal</t>
  </si>
  <si>
    <t>En el formato 1, se señala como persona juridica sin embargo en la composicion accionaria y en el formato 2 nos indican que es un consorcio.</t>
  </si>
  <si>
    <t>grupo empresarial de nacionalidad Española</t>
  </si>
  <si>
    <t>La dirección de la alcaldía es erronea en el formato 1, la persona juridica corresponde a un grupo empresarial</t>
  </si>
  <si>
    <t xml:space="preserve">El asociado No. 3 no se sabe si es una o dos empresas </t>
  </si>
  <si>
    <t>=+'LISTA DE OFERENTES'!'LISTA DE OFERENTES'!B35</t>
  </si>
  <si>
    <t>REQUISITOS HABILITANTES TÉCNICOS</t>
  </si>
  <si>
    <t>CUMPLE</t>
  </si>
  <si>
    <t>NO CUMPLE</t>
  </si>
  <si>
    <t>NÚMERO DE CONTRATOS PRESENTADOS</t>
  </si>
  <si>
    <t>PRESUPUESTO OFICIAL EN SMMLV</t>
  </si>
  <si>
    <t>VALOR MÍNIMO A CERTIFICAR</t>
  </si>
  <si>
    <t>TERMINO DE EJECUCION EXIGIDO</t>
  </si>
  <si>
    <t>TOTAL SALARIOS MINIMOS ACREDITADOS</t>
  </si>
  <si>
    <t>CONDICIONES DE EXPERIENCIA *de acuerdo a pliego de condiciones</t>
  </si>
  <si>
    <t>CONDICION N°. 1 (VER TABLA AL FINAL DE LA HOJA)</t>
  </si>
  <si>
    <t>CONDICION N°. 2 (VER TABLA AL FINAL DE LA HOJA)</t>
  </si>
  <si>
    <t>CONDICION N°. 4 (VER TABLA AL FINAL DE LA HOJA)</t>
  </si>
  <si>
    <t>ACTIVIDAD PRINCIPAL
EXPERIENCIA GENERAL: PROYECTOS DE ESTUDIOS Y DISEÑOS PARA LA CONSTRUCCIÓN Y/O RECONSTRUCCIÓN DE PARQUES DE PROXIMIDAD</t>
  </si>
  <si>
    <t>ACTIVIDAD  ESPECÍFICA PRIMERA: MIN 1 CONTRATO debe tener actividades de dotación de mobiliario</t>
  </si>
  <si>
    <t>ACTIVIDAD  ESPECÍFICA PRIMERA: MIN 1 CONTRATO DEBE DEMOSTRAR  ESTUDIOS Y DISEÑOS EN NUEVAS TENDENCIAS DEPORTIVAS</t>
  </si>
  <si>
    <t>Observación y respuesta a observaciones</t>
  </si>
  <si>
    <t>Objeto del Contrato</t>
  </si>
  <si>
    <t>Entidad Contratante</t>
  </si>
  <si>
    <t>Valor Contrato</t>
  </si>
  <si>
    <t>Año de ejecución aportado</t>
  </si>
  <si>
    <t>Valor del Contrato en SMMLV</t>
  </si>
  <si>
    <t>Participación UT/CONSORCIO</t>
  </si>
  <si>
    <t>Participación en SMMLV</t>
  </si>
  <si>
    <t>Fecha de terminación del contrato aportado</t>
  </si>
  <si>
    <t>CODIGO UNSPSC
 SEGMENTOS 80101600-81101500</t>
  </si>
  <si>
    <t>PROPONENTE QUE APORTA EL 50% SMMLV (198,08)</t>
  </si>
  <si>
    <t>Valor aportado</t>
  </si>
  <si>
    <t>Ejecución de estudios y diseños arquitectónicos, de ingeniería y complementarios, del equipamiento cultural ubicado en el Parque el Indio, de la localidad de Suba, en la ciudad de Bogotá</t>
  </si>
  <si>
    <t>Fondo de Desarrollo de Proyectos de Cundinamarca - FONDECUN</t>
  </si>
  <si>
    <t>TOTALES</t>
  </si>
  <si>
    <t>PROMEDIO CONTRATOS VALIDOS APORTADOS</t>
  </si>
  <si>
    <t>CONDICIONES DE EXPERIENCIA *de acuerdo a la ADENDA No. 1</t>
  </si>
  <si>
    <t>REALIZAR LA INTERVENCIÓN Y MEJORAMIENTO INTEGRAL DE LOS PARQUES DE LA LOCALIDAD DE BARRIOS UNIDOS</t>
  </si>
  <si>
    <t>ALCALDIA DE SUBA</t>
  </si>
  <si>
    <t>No se evidencia segun lo solicitado: "CONSULTORIAS DE: PROYECTOS DE ESTUDIOS Y DISEÑOS PARA LA CONSTRUCCIÓN Y/O RECONSTRUCCIÓN DE PARQUES DE PROXIMIDAD"</t>
  </si>
  <si>
    <t>REALIZAR A PRECIOS UNITARIOS, LAS OBRAS DE MEJORAMIENTO INTEGRAL DE PARQUES PARA LA RECREACIÓN Y DEPORTES DE LA LOCALIDAD DE SUBA, EN LA CIUDAD DE BOGOTÁ D.C. DE ACUERDO CON LA DESCRIPCIÓN, ESPECIFICACIONES Y DEMÁS CONDICIONES ESTABLECIDAS EN EL PLIEGO DE CONDICIONES, EN ESPECIAL CON LAS ESTABLECIDAS EN LOS APÉNDICES, Y LAS CONSIGNADAS EN EL ANEXO TÉCNICO GENERAL y LA OFERTA PRESENTADA, EN EL PROCESO DE SELECCIÓN DENOMINADO LICITACIÓN PUBLICA NO. FDLS-LP-05-2010.</t>
  </si>
  <si>
    <t>De acuerdo a la documentacion anexada la alcadia toma como base el valor de la consultoria evidenciada en la certificacion emitida por la alcadia de suba, la que se evidencia la experiencia general y especifica solicitada.</t>
  </si>
  <si>
    <t>SE COMPROMETE PARA CON EL IDRD POR EL SISTEMA DE PRECIO GLOBAL FIJO EL DESARROLLO ARQUITECTÓNICO DE LOS PLANES DIRECTORES Y LOS ESTUDIOS Y DISEÑOS TECNICOS DE LOS PARQUES ZONALES LA ESPERANZA, LAS MARGARITAS Y TABORA DE BOGOTA D.C.</t>
  </si>
  <si>
    <t>IDRD</t>
  </si>
  <si>
    <t>REALIZAR POR EL SISTEMA DE PRECIO GLOBAL FIJO LOS DISEÑOS ARQUITECTÓNICOS Y LOS ESTUDIOS DE INGENIERÍA DEL PARQUE COLSUBSIDIO CON CARGO AL PROYECTO 1082 'CONSTRUCCIÓN Y ADECUACIÓN DE PARQUES Y EQUIPAMIENTOS PARA TODOS.</t>
  </si>
  <si>
    <t>ESTUDIOS Y DISEÑOS DEFINITIVOS PARA LA CONSTRUCCIÓN DE PARQUES RECREO DEPORTIVOS EN URBANIZACIONES DONDE SE DESARROLLA EL PROGRAMA DE 100.000 VIVIENDAS - ZONA PACIFICO</t>
  </si>
  <si>
    <t>FINDETER</t>
  </si>
  <si>
    <t>VALOR TOTAL PROYECTO</t>
  </si>
  <si>
    <t>SMMLV</t>
  </si>
  <si>
    <t>PRESUPUESTO OFICIAL</t>
  </si>
  <si>
    <t>75% SMMLV</t>
  </si>
  <si>
    <t>120% SMMLV</t>
  </si>
  <si>
    <t>150% SMMLV</t>
  </si>
  <si>
    <t>VALOR:</t>
  </si>
  <si>
    <t>Año</t>
  </si>
  <si>
    <t>Salario mínimo mensual</t>
  </si>
  <si>
    <t xml:space="preserve"> </t>
  </si>
  <si>
    <t>FACTORES PONDERABLES</t>
  </si>
  <si>
    <t>FACTORES PONDERABLES / PUNTAJE FINAL</t>
  </si>
  <si>
    <t>EXPERIENCIA DEL PROPONENTE (67,5PTS )</t>
  </si>
  <si>
    <t>EQUIPO DE TRABAJO   - EXPERIENCIA ADICIONAL- Formato 8 (5 PTS)</t>
  </si>
  <si>
    <t>EQUIPO DE TRABAJO   - FORMACION ACADÉMICA ADICIONAL- Formato 9 (5 PTS)</t>
  </si>
  <si>
    <t>FACTOR DE SOSTENIBILIDAD -  Formato 10 (1 PT)</t>
  </si>
  <si>
    <t>APOYO A LA INDUSTRIA NACIONAL (MIN 40%) - Formato 7A ó 7B (20PTS ó 5PTS)</t>
  </si>
  <si>
    <t>VINCULACION DE PERSONAS CON DISCAPACIDAD - Formato 6 (1 PT)</t>
  </si>
  <si>
    <t>EMPRENDIMIENTO Y EMPRESA DE MUJERES - Formato 13 (0,25 PTS)</t>
  </si>
  <si>
    <t>MYPIME- Verificar con el RUP</t>
  </si>
  <si>
    <t>PUNTAJE TOTAL</t>
  </si>
  <si>
    <t>4.1 FORMA DE VERIFICACIÓN Y ASIGNACIÓN DE PUNTAJE POR LA EXPERIENCIA DEL PROPONENTE</t>
  </si>
  <si>
    <t>TRM DEL 11 DE DICIEMBRE DE 2024  $4.377,34</t>
  </si>
  <si>
    <t>PUNTAJE EXPERIENCIA</t>
  </si>
  <si>
    <t xml:space="preserve"> PROMEDIO PROPUESTAS </t>
  </si>
  <si>
    <t xml:space="preserve"> PUNTAJE ASIGNADO </t>
  </si>
  <si>
    <t>VALOR MAS CERCANO A LA MEDIA GEOMETRICA</t>
  </si>
  <si>
    <t>VALOR ABSOLUTO</t>
  </si>
  <si>
    <t>MEDIA GEOMETRICA</t>
  </si>
  <si>
    <t>RESUMEN DE CALIFICACION REQUISITOS HABILITANTES</t>
  </si>
  <si>
    <t> </t>
  </si>
  <si>
    <t>No.</t>
  </si>
  <si>
    <t>Nombre de Oferente :</t>
  </si>
  <si>
    <t>INDICES FINANCIEROS</t>
  </si>
  <si>
    <t>CAPACIDAD JURIDICA</t>
  </si>
  <si>
    <t>EVALUACION TECNICA</t>
  </si>
  <si>
    <t>CALIFICACION ECONOMICA</t>
  </si>
  <si>
    <t xml:space="preserve">CUMPLE / NO CUMPLE </t>
  </si>
  <si>
    <t>HABILITADO</t>
  </si>
  <si>
    <t>NO HABILITADO</t>
  </si>
  <si>
    <t>ACEPTADA</t>
  </si>
  <si>
    <t>OEDEN DE ELEGIBILIDAD</t>
  </si>
  <si>
    <t xml:space="preserve">ORDEN </t>
  </si>
  <si>
    <t>Numero</t>
  </si>
  <si>
    <t xml:space="preserve">OFERENTE </t>
  </si>
  <si>
    <t xml:space="preserve">No cumple el contrato aportado toda vez que el parque aportado pertenece a un parque de categoria ESTRUCTURANTE con nintervencion de mas de 1 hectarea.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</si>
</sst>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quot;$&quot;\ #,##0.00"/>
    <numFmt numFmtId="173" formatCode="0.000"/>
    <numFmt numFmtId="174" formatCode="0.0"/>
  </numFmts>
  <fonts count="82"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sz val="10"/>
      <color indexed="8"/>
      <name val="MS Sans Serif"/>
      <family val="2"/>
    </font>
    <font>
      <sz val="11"/>
      <color theme="0"/>
      <name val="Calibri"/>
      <family val="2"/>
      <charset val="1"/>
    </font>
    <font>
      <b/>
      <sz val="16"/>
      <name val="Calibri"/>
      <family val="2"/>
    </font>
    <font>
      <b/>
      <sz val="18"/>
      <name val="Calibri"/>
      <family val="2"/>
    </font>
    <font>
      <b/>
      <sz val="14"/>
      <name val="Arial"/>
      <family val="2"/>
    </font>
    <font>
      <b/>
      <sz val="12"/>
      <color rgb="FF000000"/>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sz val="10"/>
      <name val="Calibri"/>
      <family val="2"/>
      <charset val="1"/>
    </font>
    <font>
      <b/>
      <sz val="10"/>
      <color rgb="FF000000"/>
      <name val="Calibri"/>
      <family val="2"/>
      <charset val="1"/>
    </font>
    <font>
      <b/>
      <sz val="12"/>
      <color rgb="FF000000"/>
      <name val="Calibri"/>
      <family val="2"/>
      <charset val="1"/>
    </font>
    <font>
      <sz val="20"/>
      <color rgb="FF000000"/>
      <name val="Calibri"/>
      <family val="2"/>
      <charset val="1"/>
    </font>
    <font>
      <b/>
      <sz val="16"/>
      <name val="Arial"/>
      <family val="2"/>
      <charset val="1"/>
    </font>
    <font>
      <b/>
      <sz val="10"/>
      <color theme="1"/>
      <name val="Calibri"/>
    </font>
    <font>
      <sz val="10"/>
      <color theme="1"/>
      <name val="Calibri"/>
    </font>
    <font>
      <b/>
      <sz val="14"/>
      <color rgb="FFFF0000"/>
      <name val="Calibri"/>
      <family val="2"/>
      <charset val="1"/>
    </font>
    <font>
      <b/>
      <sz val="10"/>
      <color rgb="FFFF0000"/>
      <name val="Calibri"/>
      <family val="2"/>
    </font>
    <font>
      <sz val="18"/>
      <color rgb="FF000000"/>
      <name val="Calibri"/>
      <family val="2"/>
    </font>
    <font>
      <b/>
      <sz val="12"/>
      <name val="Arial"/>
    </font>
    <font>
      <sz val="12"/>
      <name val="Arial"/>
    </font>
    <font>
      <sz val="12"/>
      <color rgb="FF000000"/>
      <name val="Arial"/>
    </font>
    <font>
      <sz val="12"/>
      <name val="Arial"/>
      <family val="2"/>
    </font>
    <font>
      <b/>
      <sz val="20"/>
      <color rgb="FF000000"/>
      <name val="Calibri"/>
      <family val="2"/>
      <charset val="1"/>
    </font>
    <font>
      <b/>
      <sz val="14"/>
      <color rgb="FF000000"/>
      <name val="Calibri"/>
      <family val="2"/>
      <charset val="1"/>
    </font>
    <font>
      <b/>
      <sz val="11"/>
      <name val="Calibri"/>
      <family val="2"/>
      <charset val="1"/>
    </font>
    <font>
      <sz val="11"/>
      <name val="Calibri"/>
      <family val="2"/>
      <charset val="1"/>
    </font>
    <font>
      <b/>
      <sz val="10"/>
      <color theme="1"/>
      <name val="Calibri"/>
      <family val="2"/>
    </font>
    <font>
      <b/>
      <sz val="10"/>
      <name val="Calibri"/>
      <family val="2"/>
    </font>
    <font>
      <sz val="11"/>
      <color rgb="FF444444"/>
      <name val="Calibri"/>
      <family val="2"/>
      <charset val="1"/>
    </font>
    <font>
      <sz val="10"/>
      <name val="Calibri"/>
      <family val="2"/>
    </font>
    <font>
      <b/>
      <sz val="11"/>
      <name val="Calibri"/>
      <scheme val="minor"/>
    </font>
    <font>
      <b/>
      <sz val="12"/>
      <color theme="1"/>
      <name val="Calibri"/>
      <scheme val="minor"/>
    </font>
    <font>
      <b/>
      <sz val="10"/>
      <color rgb="FF000000"/>
      <name val="Calibri"/>
      <family val="2"/>
    </font>
    <font>
      <b/>
      <sz val="10"/>
      <color rgb="FF000000"/>
      <name val="Calibri"/>
    </font>
    <font>
      <sz val="10"/>
      <color rgb="FF000000"/>
      <name val="Calibri"/>
    </font>
    <font>
      <sz val="10"/>
      <color rgb="FF000000"/>
      <name val="Calibri"/>
      <family val="2"/>
    </font>
    <font>
      <b/>
      <u/>
      <sz val="10"/>
      <color theme="1"/>
      <name val="Calibri"/>
      <family val="2"/>
    </font>
    <font>
      <b/>
      <sz val="11"/>
      <color rgb="FF000000"/>
      <name val="Calibri"/>
      <family val="2"/>
      <charset val="1"/>
    </font>
    <font>
      <b/>
      <sz val="14"/>
      <color rgb="FF000000"/>
      <name val="Calibri"/>
    </font>
    <font>
      <b/>
      <sz val="18"/>
      <color rgb="FF000000"/>
      <name val="Calibri"/>
    </font>
    <font>
      <b/>
      <sz val="8"/>
      <name val="Arial Narrow"/>
      <family val="2"/>
    </font>
    <font>
      <sz val="12"/>
      <color theme="1"/>
      <name val="Arial"/>
      <family val="2"/>
      <charset val="1"/>
    </font>
    <font>
      <b/>
      <sz val="12"/>
      <color theme="1"/>
      <name val="Arial"/>
      <family val="2"/>
    </font>
    <font>
      <b/>
      <sz val="8"/>
      <color theme="1"/>
      <name val="Arial Narrow"/>
      <family val="2"/>
    </font>
    <font>
      <sz val="12"/>
      <color theme="1"/>
      <name val="Arial"/>
      <family val="2"/>
    </font>
    <font>
      <sz val="12"/>
      <color theme="1"/>
      <name val="Arial"/>
    </font>
  </fonts>
  <fills count="22">
    <fill>
      <patternFill patternType="none"/>
    </fill>
    <fill>
      <patternFill patternType="gray125"/>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79998168889431442"/>
        <bgColor rgb="FF000000"/>
      </patternFill>
    </fill>
    <fill>
      <patternFill patternType="solid">
        <fgColor rgb="FFFFFFFF"/>
        <bgColor rgb="FF000000"/>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auto="1"/>
      </left>
      <right/>
      <top style="medium">
        <color auto="1"/>
      </top>
      <bottom style="thin">
        <color auto="1"/>
      </bottom>
      <diagonal/>
    </border>
    <border>
      <left/>
      <right style="medium">
        <color auto="1"/>
      </right>
      <top style="thin">
        <color auto="1"/>
      </top>
      <bottom/>
      <diagonal/>
    </border>
    <border>
      <left style="thin">
        <color auto="1"/>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medium">
        <color auto="1"/>
      </left>
      <right style="thin">
        <color auto="1"/>
      </right>
      <top style="thin">
        <color auto="1"/>
      </top>
      <bottom/>
      <diagonal/>
    </border>
    <border>
      <left style="thin">
        <color auto="1"/>
      </left>
      <right style="medium">
        <color auto="1"/>
      </right>
      <top/>
      <bottom style="medium">
        <color auto="1"/>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auto="1"/>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auto="1"/>
      </right>
      <top style="medium">
        <color rgb="FF000000"/>
      </top>
      <bottom style="thin">
        <color auto="1"/>
      </bottom>
      <diagonal/>
    </border>
    <border>
      <left style="thin">
        <color auto="1"/>
      </left>
      <right style="thin">
        <color auto="1"/>
      </right>
      <top style="medium">
        <color rgb="FF000000"/>
      </top>
      <bottom style="thin">
        <color auto="1"/>
      </bottom>
      <diagonal/>
    </border>
    <border>
      <left/>
      <right style="thin">
        <color auto="1"/>
      </right>
      <top style="medium">
        <color rgb="FF000000"/>
      </top>
      <bottom style="thin">
        <color auto="1"/>
      </bottom>
      <diagonal/>
    </border>
    <border>
      <left/>
      <right style="medium">
        <color rgb="FF000000"/>
      </right>
      <top style="medium">
        <color rgb="FF000000"/>
      </top>
      <bottom style="thin">
        <color auto="1"/>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thin">
        <color auto="1"/>
      </right>
      <top/>
      <bottom style="medium">
        <color rgb="FF000000"/>
      </bottom>
      <diagonal/>
    </border>
    <border>
      <left/>
      <right style="thin">
        <color auto="1"/>
      </right>
      <top style="thin">
        <color auto="1"/>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s>
  <cellStyleXfs count="58">
    <xf numFmtId="0" fontId="0" fillId="0" borderId="0"/>
    <xf numFmtId="166" fontId="9" fillId="0" borderId="0" applyBorder="0" applyProtection="0"/>
    <xf numFmtId="164" fontId="10" fillId="0" borderId="0" applyBorder="0" applyAlignment="0" applyProtection="0"/>
    <xf numFmtId="167" fontId="9" fillId="0" borderId="0" applyBorder="0" applyProtection="0"/>
    <xf numFmtId="9" fontId="9" fillId="0" borderId="0" applyBorder="0" applyProtection="0"/>
    <xf numFmtId="0" fontId="10" fillId="0" borderId="0"/>
    <xf numFmtId="9" fontId="10" fillId="0" borderId="0" applyFont="0" applyFill="0" applyBorder="0" applyAlignment="0" applyProtection="0"/>
    <xf numFmtId="169" fontId="10" fillId="0" borderId="0" applyFont="0" applyFill="0" applyBorder="0" applyAlignment="0" applyProtection="0"/>
    <xf numFmtId="0" fontId="23" fillId="0" borderId="0" applyFill="0" applyProtection="0"/>
    <xf numFmtId="0" fontId="8" fillId="0" borderId="0"/>
    <xf numFmtId="0" fontId="27" fillId="0" borderId="0"/>
    <xf numFmtId="0" fontId="9" fillId="0" borderId="0"/>
    <xf numFmtId="42" fontId="9" fillId="0" borderId="0" applyFont="0" applyFill="0" applyBorder="0" applyAlignment="0" applyProtection="0"/>
    <xf numFmtId="166" fontId="9" fillId="0" borderId="0" applyBorder="0" applyProtection="0"/>
    <xf numFmtId="41" fontId="9" fillId="0" borderId="0" applyFont="0" applyFill="0" applyBorder="0" applyAlignment="0" applyProtection="0"/>
    <xf numFmtId="0" fontId="28" fillId="0" borderId="0"/>
    <xf numFmtId="41" fontId="9"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9"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0" fontId="5" fillId="0" borderId="0"/>
    <xf numFmtId="9" fontId="9"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42" fontId="10" fillId="0" borderId="0" applyFont="0" applyFill="0" applyBorder="0" applyAlignment="0" applyProtection="0"/>
    <xf numFmtId="0" fontId="4" fillId="0" borderId="0"/>
    <xf numFmtId="42" fontId="9" fillId="0" borderId="0" applyFont="0" applyFill="0" applyBorder="0" applyAlignment="0" applyProtection="0"/>
    <xf numFmtId="41" fontId="9" fillId="0" borderId="0" applyFont="0" applyFill="0" applyBorder="0" applyAlignment="0" applyProtection="0"/>
    <xf numFmtId="0" fontId="27" fillId="0" borderId="0"/>
    <xf numFmtId="41"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42"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10"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3" fillId="0" borderId="0"/>
    <xf numFmtId="0" fontId="10" fillId="0" borderId="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1" fillId="0" borderId="0"/>
    <xf numFmtId="0" fontId="1" fillId="0" borderId="0"/>
  </cellStyleXfs>
  <cellXfs count="418">
    <xf numFmtId="0" fontId="0" fillId="0" borderId="0" xfId="0"/>
    <xf numFmtId="0" fontId="26" fillId="0" borderId="0" xfId="11" applyFont="1" applyAlignment="1">
      <alignment horizontal="center" vertical="center" wrapText="1"/>
    </xf>
    <xf numFmtId="167" fontId="26" fillId="0" borderId="0" xfId="3" applyFont="1" applyBorder="1" applyAlignment="1" applyProtection="1">
      <alignment horizontal="center" vertical="center" wrapText="1"/>
    </xf>
    <xf numFmtId="0" fontId="26" fillId="0" borderId="16" xfId="11" applyFont="1" applyBorder="1" applyAlignment="1">
      <alignment horizontal="center" vertical="center" wrapText="1"/>
    </xf>
    <xf numFmtId="0" fontId="26" fillId="0" borderId="1" xfId="11" applyFont="1" applyBorder="1" applyAlignment="1">
      <alignment horizontal="center" vertical="center" wrapText="1"/>
    </xf>
    <xf numFmtId="0" fontId="9" fillId="2" borderId="0" xfId="11" applyFill="1" applyAlignment="1">
      <alignment vertical="center"/>
    </xf>
    <xf numFmtId="0" fontId="9" fillId="0" borderId="0" xfId="11" applyAlignment="1">
      <alignment vertical="center"/>
    </xf>
    <xf numFmtId="0" fontId="34" fillId="0" borderId="0" xfId="11" applyFont="1" applyAlignment="1">
      <alignment vertical="center"/>
    </xf>
    <xf numFmtId="0" fontId="24" fillId="0" borderId="23" xfId="11" applyFont="1" applyBorder="1" applyAlignment="1">
      <alignment horizontal="justify" vertical="center"/>
    </xf>
    <xf numFmtId="0" fontId="31" fillId="0" borderId="7" xfId="11" applyFont="1" applyBorder="1" applyAlignment="1">
      <alignment horizontal="center" vertical="center" wrapText="1"/>
    </xf>
    <xf numFmtId="0" fontId="25" fillId="0" borderId="0" xfId="11" applyFont="1" applyAlignment="1">
      <alignment vertical="center"/>
    </xf>
    <xf numFmtId="0" fontId="26" fillId="0" borderId="1" xfId="11" applyFont="1" applyBorder="1" applyAlignment="1">
      <alignment horizontal="left" vertical="center" wrapText="1"/>
    </xf>
    <xf numFmtId="168" fontId="35" fillId="0" borderId="1" xfId="16" applyNumberFormat="1" applyFont="1" applyBorder="1" applyAlignment="1">
      <alignment vertical="center"/>
    </xf>
    <xf numFmtId="0" fontId="29" fillId="0" borderId="19" xfId="11" applyFont="1" applyBorder="1" applyAlignment="1">
      <alignment horizontal="left" vertical="center" wrapText="1"/>
    </xf>
    <xf numFmtId="42" fontId="29" fillId="0" borderId="19" xfId="12" applyFont="1" applyBorder="1" applyAlignment="1">
      <alignment horizontal="left" vertical="center" wrapText="1"/>
    </xf>
    <xf numFmtId="41" fontId="29" fillId="0" borderId="0" xfId="16" applyFont="1" applyBorder="1" applyAlignment="1">
      <alignment vertical="center" wrapText="1"/>
    </xf>
    <xf numFmtId="168" fontId="30" fillId="0" borderId="0" xfId="16" applyNumberFormat="1" applyFont="1" applyBorder="1" applyAlignment="1">
      <alignment vertical="center"/>
    </xf>
    <xf numFmtId="171" fontId="29" fillId="0" borderId="0" xfId="11" applyNumberFormat="1" applyFont="1" applyAlignment="1">
      <alignment horizontal="center" vertical="center" wrapText="1"/>
    </xf>
    <xf numFmtId="41" fontId="29" fillId="0" borderId="0" xfId="16" applyFont="1" applyBorder="1" applyAlignment="1">
      <alignment horizontal="center" vertical="center" wrapText="1"/>
    </xf>
    <xf numFmtId="0" fontId="29" fillId="0" borderId="0" xfId="11" applyFont="1" applyAlignment="1">
      <alignment horizontal="left" vertical="center" wrapText="1"/>
    </xf>
    <xf numFmtId="42" fontId="29" fillId="0" borderId="0" xfId="12" applyFont="1" applyBorder="1" applyAlignment="1">
      <alignment horizontal="left" vertical="center" wrapText="1"/>
    </xf>
    <xf numFmtId="0" fontId="20" fillId="0" borderId="0" xfId="11" applyFont="1" applyAlignment="1">
      <alignment vertical="center"/>
    </xf>
    <xf numFmtId="167" fontId="11" fillId="0" borderId="0" xfId="3" applyFont="1" applyBorder="1" applyAlignment="1" applyProtection="1">
      <alignment vertical="center"/>
    </xf>
    <xf numFmtId="10" fontId="22" fillId="0" borderId="0" xfId="11" applyNumberFormat="1" applyFont="1" applyAlignment="1">
      <alignment horizontal="center" vertical="center" wrapText="1"/>
    </xf>
    <xf numFmtId="41" fontId="26" fillId="0" borderId="0" xfId="16" applyFont="1" applyBorder="1" applyAlignment="1">
      <alignment horizontal="center" vertical="center" wrapText="1"/>
    </xf>
    <xf numFmtId="9" fontId="26" fillId="0" borderId="1" xfId="11" applyNumberFormat="1" applyFont="1" applyBorder="1" applyAlignment="1">
      <alignment horizontal="center" vertical="center" wrapText="1"/>
    </xf>
    <xf numFmtId="168" fontId="18" fillId="0" borderId="24" xfId="16" applyNumberFormat="1" applyFont="1" applyBorder="1" applyAlignment="1">
      <alignment horizontal="center" vertical="center"/>
    </xf>
    <xf numFmtId="9" fontId="31" fillId="0" borderId="1" xfId="4" applyFont="1" applyBorder="1" applyAlignment="1">
      <alignment horizontal="center" vertical="center"/>
    </xf>
    <xf numFmtId="168" fontId="32" fillId="0" borderId="26" xfId="16" applyNumberFormat="1" applyFont="1" applyBorder="1" applyAlignment="1">
      <alignment vertical="center"/>
    </xf>
    <xf numFmtId="0" fontId="0" fillId="0" borderId="0" xfId="0" applyAlignment="1">
      <alignment horizontal="center" vertical="center"/>
    </xf>
    <xf numFmtId="0" fontId="16" fillId="8" borderId="7" xfId="11" applyFont="1" applyFill="1" applyBorder="1" applyAlignment="1">
      <alignment horizontal="center" vertical="center" wrapText="1"/>
    </xf>
    <xf numFmtId="0" fontId="16" fillId="9" borderId="25" xfId="11" applyFont="1" applyFill="1" applyBorder="1" applyAlignment="1">
      <alignment horizontal="center" vertical="center" wrapText="1"/>
    </xf>
    <xf numFmtId="0" fontId="16" fillId="9" borderId="1" xfId="11" applyFont="1" applyFill="1" applyBorder="1" applyAlignment="1">
      <alignment horizontal="center" vertical="center" wrapText="1"/>
    </xf>
    <xf numFmtId="0" fontId="24" fillId="9" borderId="1" xfId="11" applyFont="1" applyFill="1" applyBorder="1" applyAlignment="1">
      <alignment horizontal="center" vertical="center" wrapText="1"/>
    </xf>
    <xf numFmtId="1" fontId="14" fillId="6" borderId="7" xfId="3" applyNumberFormat="1" applyFont="1" applyFill="1" applyBorder="1" applyAlignment="1" applyProtection="1">
      <alignment horizontal="center" vertical="center"/>
    </xf>
    <xf numFmtId="0" fontId="16" fillId="6" borderId="27" xfId="11" applyFont="1" applyFill="1" applyBorder="1" applyAlignment="1">
      <alignment vertical="center" wrapText="1"/>
    </xf>
    <xf numFmtId="0" fontId="16" fillId="6" borderId="14" xfId="11" applyFont="1" applyFill="1" applyBorder="1" applyAlignment="1">
      <alignment vertical="center" wrapText="1"/>
    </xf>
    <xf numFmtId="0" fontId="39" fillId="7" borderId="28" xfId="11" applyFont="1" applyFill="1" applyBorder="1" applyAlignment="1">
      <alignment horizontal="center" vertical="center" wrapText="1"/>
    </xf>
    <xf numFmtId="0" fontId="16" fillId="8" borderId="21" xfId="11" applyFont="1" applyFill="1" applyBorder="1" applyAlignment="1">
      <alignment horizontal="center" vertical="center" wrapText="1"/>
    </xf>
    <xf numFmtId="0" fontId="21" fillId="0" borderId="0" xfId="11" applyFont="1" applyAlignment="1">
      <alignment horizontal="center" vertical="center" wrapText="1"/>
    </xf>
    <xf numFmtId="0" fontId="16" fillId="9" borderId="13" xfId="11" applyFont="1" applyFill="1" applyBorder="1" applyAlignment="1">
      <alignment horizontal="center" vertical="center" wrapText="1"/>
    </xf>
    <xf numFmtId="0" fontId="17" fillId="0" borderId="1" xfId="11" applyFont="1" applyBorder="1" applyAlignment="1">
      <alignment horizontal="center" vertical="center" wrapText="1"/>
    </xf>
    <xf numFmtId="0" fontId="0" fillId="0" borderId="0" xfId="0" applyAlignment="1">
      <alignment vertical="center"/>
    </xf>
    <xf numFmtId="0" fontId="47" fillId="0" borderId="0" xfId="11" applyFont="1" applyAlignment="1">
      <alignment vertical="center"/>
    </xf>
    <xf numFmtId="0" fontId="50" fillId="0" borderId="11" xfId="21" applyFont="1" applyBorder="1"/>
    <xf numFmtId="0" fontId="50" fillId="0" borderId="22" xfId="21" applyFont="1" applyBorder="1"/>
    <xf numFmtId="0" fontId="50" fillId="0" borderId="0" xfId="21" applyFont="1"/>
    <xf numFmtId="0" fontId="50" fillId="0" borderId="8" xfId="21" applyFont="1" applyBorder="1"/>
    <xf numFmtId="0" fontId="50" fillId="0" borderId="12" xfId="21" applyFont="1" applyBorder="1"/>
    <xf numFmtId="0" fontId="50" fillId="0" borderId="2" xfId="21" applyFont="1" applyBorder="1"/>
    <xf numFmtId="170" fontId="49" fillId="0" borderId="11" xfId="22" applyNumberFormat="1" applyFont="1" applyBorder="1"/>
    <xf numFmtId="0" fontId="49" fillId="0" borderId="11" xfId="21" applyFont="1" applyBorder="1" applyAlignment="1">
      <alignment horizontal="center"/>
    </xf>
    <xf numFmtId="0" fontId="49" fillId="0" borderId="33" xfId="21" applyFont="1" applyBorder="1" applyAlignment="1">
      <alignment horizontal="center" vertical="center"/>
    </xf>
    <xf numFmtId="0" fontId="49" fillId="0" borderId="34" xfId="21" applyFont="1" applyBorder="1" applyAlignment="1">
      <alignment horizontal="center" vertical="center" wrapText="1"/>
    </xf>
    <xf numFmtId="0" fontId="53" fillId="0" borderId="0" xfId="0" applyFont="1"/>
    <xf numFmtId="0" fontId="19" fillId="0" borderId="1" xfId="0" applyFont="1" applyBorder="1"/>
    <xf numFmtId="172" fontId="19" fillId="0" borderId="1" xfId="0" applyNumberFormat="1" applyFont="1" applyBorder="1"/>
    <xf numFmtId="4" fontId="16" fillId="0" borderId="0" xfId="13" applyNumberFormat="1" applyFont="1" applyBorder="1" applyAlignment="1" applyProtection="1">
      <alignment vertical="center" wrapText="1"/>
    </xf>
    <xf numFmtId="0" fontId="16" fillId="6" borderId="19" xfId="11" applyFont="1" applyFill="1" applyBorder="1" applyAlignment="1">
      <alignment vertical="center" wrapText="1"/>
    </xf>
    <xf numFmtId="4" fontId="55" fillId="0" borderId="1" xfId="13" applyNumberFormat="1" applyFont="1" applyBorder="1" applyAlignment="1">
      <alignment vertical="center" wrapText="1"/>
    </xf>
    <xf numFmtId="1" fontId="57" fillId="0" borderId="1" xfId="3" applyNumberFormat="1" applyFont="1" applyBorder="1" applyAlignment="1" applyProtection="1">
      <alignment horizontal="center" vertical="center" wrapText="1"/>
    </xf>
    <xf numFmtId="0" fontId="16" fillId="6" borderId="41" xfId="11" applyFont="1" applyFill="1" applyBorder="1" applyAlignment="1">
      <alignment vertical="center" wrapText="1"/>
    </xf>
    <xf numFmtId="4" fontId="55" fillId="0" borderId="45" xfId="13" applyNumberFormat="1" applyFont="1" applyBorder="1" applyAlignment="1">
      <alignment vertical="center" wrapText="1"/>
    </xf>
    <xf numFmtId="0" fontId="24" fillId="9" borderId="3" xfId="11" applyFont="1" applyFill="1" applyBorder="1" applyAlignment="1">
      <alignment horizontal="center" vertical="center" wrapText="1"/>
    </xf>
    <xf numFmtId="10" fontId="12" fillId="0" borderId="1" xfId="4" applyNumberFormat="1" applyFont="1" applyBorder="1" applyAlignment="1" applyProtection="1">
      <alignment vertical="center"/>
    </xf>
    <xf numFmtId="4" fontId="17" fillId="0" borderId="13" xfId="13" applyNumberFormat="1" applyFont="1" applyBorder="1" applyAlignment="1" applyProtection="1">
      <alignment vertical="center" wrapText="1"/>
    </xf>
    <xf numFmtId="0" fontId="56" fillId="0" borderId="39" xfId="0" applyFont="1" applyBorder="1" applyAlignment="1">
      <alignment horizontal="center" vertical="center" wrapText="1"/>
    </xf>
    <xf numFmtId="14" fontId="17" fillId="0" borderId="45" xfId="3" applyNumberFormat="1" applyFont="1" applyBorder="1" applyAlignment="1" applyProtection="1">
      <alignment horizontal="center" vertical="center" wrapText="1"/>
    </xf>
    <xf numFmtId="0" fontId="57" fillId="0" borderId="0" xfId="11" applyFont="1" applyAlignment="1">
      <alignment horizontal="center" vertical="center" wrapText="1"/>
    </xf>
    <xf numFmtId="167" fontId="26" fillId="0" borderId="48" xfId="3" applyFont="1" applyBorder="1" applyAlignment="1" applyProtection="1">
      <alignment horizontal="center" vertical="center" wrapText="1"/>
    </xf>
    <xf numFmtId="0" fontId="49" fillId="0" borderId="11" xfId="21" applyFont="1" applyBorder="1" applyAlignment="1">
      <alignment horizontal="center" vertical="center"/>
    </xf>
    <xf numFmtId="0" fontId="49" fillId="0" borderId="12" xfId="21" applyFont="1" applyBorder="1" applyAlignment="1">
      <alignment horizontal="center" vertical="center"/>
    </xf>
    <xf numFmtId="0" fontId="49" fillId="0" borderId="0" xfId="21" applyFont="1" applyAlignment="1">
      <alignment horizontal="center" vertical="center"/>
    </xf>
    <xf numFmtId="4" fontId="0" fillId="0" borderId="0" xfId="0" applyNumberFormat="1"/>
    <xf numFmtId="0" fontId="24" fillId="0" borderId="1" xfId="11" applyFont="1" applyBorder="1" applyAlignment="1">
      <alignment horizontal="center" vertical="center" wrapText="1"/>
    </xf>
    <xf numFmtId="0" fontId="16" fillId="0" borderId="19" xfId="11" applyFont="1" applyBorder="1" applyAlignment="1">
      <alignment vertical="center" wrapText="1"/>
    </xf>
    <xf numFmtId="4" fontId="16" fillId="0" borderId="15" xfId="13" applyNumberFormat="1" applyFont="1" applyBorder="1" applyAlignment="1" applyProtection="1">
      <alignment horizontal="center" vertical="center" wrapText="1"/>
    </xf>
    <xf numFmtId="0" fontId="62" fillId="0" borderId="33" xfId="21" applyFont="1" applyBorder="1" applyAlignment="1">
      <alignment horizontal="center" vertical="center" wrapText="1"/>
    </xf>
    <xf numFmtId="170" fontId="17" fillId="0" borderId="1" xfId="12" applyNumberFormat="1" applyFont="1" applyFill="1" applyBorder="1" applyAlignment="1">
      <alignment horizontal="center" vertical="center" wrapText="1"/>
    </xf>
    <xf numFmtId="0" fontId="64" fillId="0" borderId="0" xfId="0" applyFont="1"/>
    <xf numFmtId="43" fontId="9" fillId="0" borderId="0" xfId="11" applyNumberFormat="1" applyAlignment="1">
      <alignment vertical="center"/>
    </xf>
    <xf numFmtId="0" fontId="0" fillId="0" borderId="0" xfId="11" applyFont="1" applyAlignment="1">
      <alignment vertical="center"/>
    </xf>
    <xf numFmtId="170" fontId="37" fillId="0" borderId="1" xfId="20" applyNumberFormat="1" applyFont="1" applyBorder="1" applyAlignment="1">
      <alignment vertical="center" wrapText="1"/>
    </xf>
    <xf numFmtId="0" fontId="21" fillId="3" borderId="52" xfId="11" applyFont="1" applyFill="1" applyBorder="1" applyAlignment="1">
      <alignment horizontal="center" vertical="center" wrapText="1"/>
    </xf>
    <xf numFmtId="0" fontId="21" fillId="3" borderId="22" xfId="11" applyFont="1" applyFill="1" applyBorder="1" applyAlignment="1">
      <alignment horizontal="center" vertical="center" wrapText="1"/>
    </xf>
    <xf numFmtId="0" fontId="22" fillId="4" borderId="53" xfId="11" applyFont="1" applyFill="1" applyBorder="1" applyAlignment="1">
      <alignment horizontal="center" vertical="center" wrapText="1"/>
    </xf>
    <xf numFmtId="6" fontId="22" fillId="5" borderId="54" xfId="11" applyNumberFormat="1" applyFont="1" applyFill="1" applyBorder="1" applyAlignment="1">
      <alignment horizontal="center" vertical="center" wrapText="1"/>
    </xf>
    <xf numFmtId="0" fontId="22" fillId="4" borderId="55" xfId="11" applyFont="1" applyFill="1" applyBorder="1" applyAlignment="1">
      <alignment horizontal="center" vertical="center" wrapText="1"/>
    </xf>
    <xf numFmtId="6" fontId="22" fillId="5" borderId="56" xfId="11" applyNumberFormat="1" applyFont="1" applyFill="1" applyBorder="1" applyAlignment="1">
      <alignment horizontal="center" vertical="center" wrapText="1"/>
    </xf>
    <xf numFmtId="0" fontId="22" fillId="0" borderId="55" xfId="11" applyFont="1" applyBorder="1" applyAlignment="1">
      <alignment horizontal="center" vertical="center" wrapText="1"/>
    </xf>
    <xf numFmtId="6" fontId="22" fillId="0" borderId="56" xfId="11" applyNumberFormat="1" applyFont="1" applyBorder="1" applyAlignment="1">
      <alignment horizontal="center" vertical="center" wrapText="1"/>
    </xf>
    <xf numFmtId="0" fontId="22" fillId="0" borderId="57" xfId="11" applyFont="1" applyBorder="1" applyAlignment="1">
      <alignment horizontal="center" vertical="center" wrapText="1"/>
    </xf>
    <xf numFmtId="6" fontId="22" fillId="0" borderId="58" xfId="11" applyNumberFormat="1" applyFont="1" applyBorder="1" applyAlignment="1">
      <alignment horizontal="center" vertical="center" wrapText="1"/>
    </xf>
    <xf numFmtId="0" fontId="45" fillId="0" borderId="0" xfId="11" applyFont="1" applyAlignment="1">
      <alignment vertical="center" wrapText="1"/>
    </xf>
    <xf numFmtId="0" fontId="42" fillId="0" borderId="0" xfId="11" applyFont="1" applyAlignment="1">
      <alignment vertical="center" wrapText="1"/>
    </xf>
    <xf numFmtId="0" fontId="44" fillId="0" borderId="0" xfId="11" applyFont="1" applyAlignment="1">
      <alignment vertical="center" wrapText="1"/>
    </xf>
    <xf numFmtId="0" fontId="51" fillId="0" borderId="0" xfId="11" applyFont="1" applyAlignment="1">
      <alignment vertical="center" wrapText="1"/>
    </xf>
    <xf numFmtId="0" fontId="43" fillId="0" borderId="0" xfId="0" applyFont="1" applyAlignment="1">
      <alignment vertical="center"/>
    </xf>
    <xf numFmtId="9" fontId="0" fillId="0" borderId="39" xfId="25" applyFont="1" applyFill="1" applyBorder="1" applyAlignment="1">
      <alignment horizontal="center" vertical="center" wrapText="1"/>
    </xf>
    <xf numFmtId="0" fontId="17" fillId="5" borderId="1" xfId="11" applyFont="1" applyFill="1" applyBorder="1" applyAlignment="1">
      <alignment horizontal="center" vertical="center" wrapText="1"/>
    </xf>
    <xf numFmtId="0" fontId="16" fillId="6" borderId="1" xfId="11" applyFont="1" applyFill="1" applyBorder="1" applyAlignment="1">
      <alignment vertical="center" wrapText="1"/>
    </xf>
    <xf numFmtId="2" fontId="54" fillId="6" borderId="37" xfId="11" applyNumberFormat="1" applyFont="1" applyFill="1" applyBorder="1" applyAlignment="1">
      <alignment horizontal="center" vertical="center" wrapText="1"/>
    </xf>
    <xf numFmtId="2" fontId="54" fillId="13" borderId="37" xfId="11" applyNumberFormat="1" applyFont="1" applyFill="1" applyBorder="1" applyAlignment="1">
      <alignment vertical="center" wrapText="1"/>
    </xf>
    <xf numFmtId="0" fontId="17" fillId="0" borderId="14" xfId="11" applyFont="1" applyBorder="1" applyAlignment="1">
      <alignment horizontal="center" vertical="center" wrapText="1"/>
    </xf>
    <xf numFmtId="0" fontId="49" fillId="0" borderId="5" xfId="21" applyFont="1" applyBorder="1"/>
    <xf numFmtId="0" fontId="49" fillId="0" borderId="1" xfId="21" applyFont="1" applyBorder="1" applyAlignment="1">
      <alignment horizontal="center" vertical="center"/>
    </xf>
    <xf numFmtId="0" fontId="52" fillId="0" borderId="0" xfId="0" applyFont="1" applyAlignment="1">
      <alignment horizontal="center" vertical="center"/>
    </xf>
    <xf numFmtId="172" fontId="52" fillId="0" borderId="0" xfId="0" applyNumberFormat="1" applyFont="1" applyAlignment="1">
      <alignment horizontal="center" vertical="center"/>
    </xf>
    <xf numFmtId="0" fontId="38" fillId="14" borderId="3" xfId="0" applyFont="1" applyFill="1" applyBorder="1" applyAlignment="1">
      <alignment horizontal="center" vertical="center"/>
    </xf>
    <xf numFmtId="0" fontId="38" fillId="14" borderId="3" xfId="0" applyFont="1" applyFill="1" applyBorder="1" applyAlignment="1">
      <alignment horizontal="center" vertical="center" wrapText="1"/>
    </xf>
    <xf numFmtId="0" fontId="60" fillId="0" borderId="1" xfId="0" applyFont="1" applyBorder="1" applyAlignment="1">
      <alignment horizontal="center"/>
    </xf>
    <xf numFmtId="0" fontId="61" fillId="0" borderId="1" xfId="0" applyFont="1" applyBorder="1" applyAlignment="1">
      <alignment vertical="center" wrapText="1"/>
    </xf>
    <xf numFmtId="0" fontId="66" fillId="0" borderId="1" xfId="0" applyFont="1" applyBorder="1" applyAlignment="1">
      <alignment horizontal="center" vertical="center"/>
    </xf>
    <xf numFmtId="0" fontId="67" fillId="0" borderId="1" xfId="0" applyFont="1" applyBorder="1" applyAlignment="1">
      <alignment horizontal="center" vertical="center"/>
    </xf>
    <xf numFmtId="0" fontId="56" fillId="0" borderId="44" xfId="11" applyFont="1" applyBorder="1" applyAlignment="1">
      <alignment horizontal="center" vertical="center" wrapText="1"/>
    </xf>
    <xf numFmtId="4" fontId="9" fillId="0" borderId="0" xfId="11" applyNumberFormat="1" applyAlignment="1">
      <alignment vertical="center"/>
    </xf>
    <xf numFmtId="9" fontId="0" fillId="0" borderId="46" xfId="25" applyFont="1" applyFill="1" applyBorder="1" applyAlignment="1">
      <alignment horizontal="center" vertical="center" wrapText="1"/>
    </xf>
    <xf numFmtId="0" fontId="0" fillId="15" borderId="0" xfId="0" applyFill="1" applyAlignment="1">
      <alignment vertical="center"/>
    </xf>
    <xf numFmtId="0" fontId="0" fillId="16" borderId="0" xfId="0" applyFill="1" applyAlignment="1">
      <alignment vertical="center"/>
    </xf>
    <xf numFmtId="9" fontId="0" fillId="0" borderId="48" xfId="25" applyFont="1" applyFill="1" applyBorder="1" applyAlignment="1">
      <alignment horizontal="center" vertical="center" wrapText="1"/>
    </xf>
    <xf numFmtId="9" fontId="0" fillId="0" borderId="47" xfId="25" applyFont="1" applyFill="1" applyBorder="1" applyAlignment="1">
      <alignment horizontal="center" vertical="center" wrapText="1"/>
    </xf>
    <xf numFmtId="9" fontId="0" fillId="0" borderId="65" xfId="25" applyFont="1" applyFill="1" applyBorder="1" applyAlignment="1">
      <alignment horizontal="center" vertical="center" wrapText="1"/>
    </xf>
    <xf numFmtId="9" fontId="0" fillId="0" borderId="43" xfId="25" applyFont="1" applyFill="1" applyBorder="1" applyAlignment="1">
      <alignment horizontal="center" vertical="center" wrapText="1"/>
    </xf>
    <xf numFmtId="0" fontId="43" fillId="0" borderId="0" xfId="0" applyFont="1" applyAlignment="1">
      <alignment horizontal="center" vertical="center" wrapText="1"/>
    </xf>
    <xf numFmtId="0" fontId="43" fillId="0" borderId="0" xfId="0" applyFont="1" applyAlignment="1">
      <alignment horizontal="center" vertical="center"/>
    </xf>
    <xf numFmtId="0" fontId="70" fillId="0" borderId="1" xfId="21" applyFont="1" applyBorder="1" applyAlignment="1">
      <alignment horizontal="center" vertical="center"/>
    </xf>
    <xf numFmtId="0" fontId="63" fillId="0" borderId="1" xfId="17" applyFont="1" applyBorder="1" applyAlignment="1">
      <alignment horizontal="left" vertical="center" wrapText="1"/>
    </xf>
    <xf numFmtId="2" fontId="50" fillId="0" borderId="1" xfId="21" applyNumberFormat="1" applyFont="1" applyBorder="1" applyAlignment="1">
      <alignment horizontal="center" vertical="center"/>
    </xf>
    <xf numFmtId="0" fontId="50" fillId="0" borderId="1" xfId="21" applyFont="1" applyBorder="1" applyAlignment="1">
      <alignment horizontal="center" vertical="center"/>
    </xf>
    <xf numFmtId="0" fontId="65" fillId="0" borderId="1" xfId="21" applyFont="1" applyBorder="1" applyAlignment="1">
      <alignment horizontal="center" vertical="center"/>
    </xf>
    <xf numFmtId="0" fontId="65" fillId="0" borderId="1" xfId="21" applyFont="1" applyBorder="1" applyAlignment="1">
      <alignment vertical="center" wrapText="1"/>
    </xf>
    <xf numFmtId="168" fontId="62" fillId="0" borderId="33" xfId="23" applyNumberFormat="1" applyFont="1" applyBorder="1" applyAlignment="1">
      <alignment horizontal="center" vertical="center" wrapText="1"/>
    </xf>
    <xf numFmtId="0" fontId="0" fillId="0" borderId="46" xfId="0" applyBorder="1" applyAlignment="1">
      <alignment vertical="center"/>
    </xf>
    <xf numFmtId="0" fontId="0" fillId="0" borderId="44" xfId="0" applyBorder="1" applyAlignment="1">
      <alignment horizontal="center" vertical="center" wrapText="1"/>
    </xf>
    <xf numFmtId="43" fontId="0" fillId="0" borderId="39" xfId="0" applyNumberFormat="1" applyBorder="1" applyAlignment="1">
      <alignment horizontal="center" vertical="center" wrapText="1"/>
    </xf>
    <xf numFmtId="0" fontId="0" fillId="0" borderId="39" xfId="0" applyBorder="1" applyAlignment="1">
      <alignment horizontal="center" vertical="center" wrapText="1"/>
    </xf>
    <xf numFmtId="0" fontId="0" fillId="0" borderId="39" xfId="0" applyBorder="1" applyAlignment="1">
      <alignment horizontal="left" vertical="center"/>
    </xf>
    <xf numFmtId="0" fontId="0" fillId="0" borderId="39" xfId="0" applyBorder="1" applyAlignment="1">
      <alignment vertical="center" wrapText="1"/>
    </xf>
    <xf numFmtId="0" fontId="0" fillId="0" borderId="43" xfId="0" applyBorder="1" applyAlignment="1">
      <alignment horizontal="center" vertical="center" wrapText="1"/>
    </xf>
    <xf numFmtId="0" fontId="0" fillId="0" borderId="39" xfId="0" applyBorder="1" applyAlignment="1">
      <alignment horizontal="center" vertical="center"/>
    </xf>
    <xf numFmtId="3" fontId="0" fillId="0" borderId="39" xfId="0" applyNumberFormat="1" applyBorder="1" applyAlignment="1">
      <alignment horizontal="center" vertical="center"/>
    </xf>
    <xf numFmtId="3" fontId="0" fillId="0" borderId="39" xfId="0" applyNumberFormat="1" applyBorder="1" applyAlignment="1">
      <alignment horizontal="center" vertical="center" wrapText="1"/>
    </xf>
    <xf numFmtId="0" fontId="0" fillId="0" borderId="46" xfId="0" applyBorder="1" applyAlignment="1">
      <alignment horizontal="center" vertical="center"/>
    </xf>
    <xf numFmtId="0" fontId="0" fillId="0" borderId="10" xfId="0" applyBorder="1" applyAlignment="1">
      <alignment horizontal="center" vertical="center"/>
    </xf>
    <xf numFmtId="3" fontId="0" fillId="0" borderId="44" xfId="0" applyNumberFormat="1" applyBorder="1" applyAlignment="1">
      <alignment horizontal="center" vertical="center" wrapText="1"/>
    </xf>
    <xf numFmtId="9" fontId="0" fillId="0" borderId="44" xfId="0" applyNumberFormat="1" applyBorder="1" applyAlignment="1">
      <alignment horizontal="center" vertical="center" wrapText="1"/>
    </xf>
    <xf numFmtId="0" fontId="0" fillId="0" borderId="61" xfId="0" applyBorder="1" applyAlignment="1">
      <alignment horizontal="center" vertical="center" wrapText="1"/>
    </xf>
    <xf numFmtId="9" fontId="0" fillId="0" borderId="61" xfId="0" applyNumberFormat="1" applyBorder="1" applyAlignment="1">
      <alignment horizontal="center" vertical="center" wrapText="1"/>
    </xf>
    <xf numFmtId="0" fontId="0" fillId="0" borderId="61" xfId="0" applyBorder="1" applyAlignment="1">
      <alignment horizontal="center" vertical="center"/>
    </xf>
    <xf numFmtId="0" fontId="0" fillId="0" borderId="46" xfId="0" applyBorder="1" applyAlignment="1">
      <alignment horizontal="center" vertical="center" wrapText="1"/>
    </xf>
    <xf numFmtId="3" fontId="0" fillId="0" borderId="46" xfId="0" applyNumberFormat="1" applyBorder="1" applyAlignment="1">
      <alignment horizontal="center" vertical="center"/>
    </xf>
    <xf numFmtId="0" fontId="0" fillId="0" borderId="47" xfId="0" applyBorder="1" applyAlignment="1">
      <alignment horizontal="center" vertical="center" wrapText="1"/>
    </xf>
    <xf numFmtId="0" fontId="0" fillId="0" borderId="64" xfId="0" applyBorder="1" applyAlignment="1">
      <alignment horizontal="center" vertical="center" wrapText="1"/>
    </xf>
    <xf numFmtId="0" fontId="0" fillId="0" borderId="43" xfId="0" applyBorder="1" applyAlignment="1">
      <alignment horizontal="center" vertical="center"/>
    </xf>
    <xf numFmtId="0" fontId="0" fillId="0" borderId="39" xfId="0" applyBorder="1" applyAlignment="1">
      <alignment vertical="center"/>
    </xf>
    <xf numFmtId="0" fontId="0" fillId="0" borderId="0" xfId="0" applyAlignment="1">
      <alignment vertical="center" wrapText="1"/>
    </xf>
    <xf numFmtId="0" fontId="0" fillId="0" borderId="0" xfId="0" applyAlignment="1">
      <alignment horizontal="center" vertical="center" wrapText="1"/>
    </xf>
    <xf numFmtId="9" fontId="0" fillId="0" borderId="39" xfId="25" applyFont="1" applyFill="1" applyBorder="1" applyAlignment="1">
      <alignment horizontal="center" vertical="center"/>
    </xf>
    <xf numFmtId="0" fontId="0" fillId="0" borderId="44" xfId="0" applyBorder="1" applyAlignment="1">
      <alignment vertical="center" wrapText="1"/>
    </xf>
    <xf numFmtId="0" fontId="0" fillId="0" borderId="44" xfId="0" applyBorder="1" applyAlignment="1">
      <alignment horizontal="center" vertical="center"/>
    </xf>
    <xf numFmtId="3" fontId="0" fillId="0" borderId="44" xfId="0" applyNumberFormat="1" applyBorder="1" applyAlignment="1">
      <alignment horizontal="center" vertical="center"/>
    </xf>
    <xf numFmtId="0" fontId="0" fillId="0" borderId="61" xfId="0" applyBorder="1" applyAlignment="1">
      <alignment vertical="center" wrapText="1"/>
    </xf>
    <xf numFmtId="3" fontId="0" fillId="0" borderId="61" xfId="0" applyNumberFormat="1" applyBorder="1" applyAlignment="1">
      <alignment horizontal="center" vertical="center" wrapText="1"/>
    </xf>
    <xf numFmtId="3" fontId="0" fillId="0" borderId="61" xfId="0" applyNumberFormat="1" applyBorder="1" applyAlignment="1">
      <alignment horizontal="center" vertical="center"/>
    </xf>
    <xf numFmtId="0" fontId="0" fillId="0" borderId="61" xfId="0" applyBorder="1" applyAlignment="1">
      <alignment vertical="center"/>
    </xf>
    <xf numFmtId="3" fontId="0" fillId="0" borderId="46" xfId="0" applyNumberFormat="1" applyBorder="1" applyAlignment="1">
      <alignment horizontal="center" vertical="center" wrapText="1"/>
    </xf>
    <xf numFmtId="0" fontId="0" fillId="0" borderId="64" xfId="0" applyBorder="1" applyAlignment="1">
      <alignment vertical="center"/>
    </xf>
    <xf numFmtId="0" fontId="0" fillId="0" borderId="47" xfId="0" applyBorder="1" applyAlignment="1">
      <alignment vertical="center" wrapText="1"/>
    </xf>
    <xf numFmtId="0" fontId="0" fillId="0" borderId="47" xfId="0" applyBorder="1" applyAlignment="1">
      <alignment horizontal="center" vertical="center"/>
    </xf>
    <xf numFmtId="3" fontId="0" fillId="0" borderId="47" xfId="0" applyNumberFormat="1" applyBorder="1" applyAlignment="1">
      <alignment horizontal="center" vertical="center" wrapText="1"/>
    </xf>
    <xf numFmtId="3" fontId="0" fillId="0" borderId="0" xfId="0" applyNumberFormat="1" applyAlignment="1">
      <alignment horizontal="center" vertical="center"/>
    </xf>
    <xf numFmtId="0" fontId="0" fillId="17" borderId="55" xfId="0" applyFill="1" applyBorder="1"/>
    <xf numFmtId="0" fontId="59" fillId="17" borderId="39" xfId="0" applyFont="1" applyFill="1" applyBorder="1" applyAlignment="1">
      <alignment wrapText="1"/>
    </xf>
    <xf numFmtId="0" fontId="58" fillId="17" borderId="39" xfId="0" applyFont="1" applyFill="1" applyBorder="1"/>
    <xf numFmtId="0" fontId="31" fillId="17" borderId="63" xfId="0" applyFont="1" applyFill="1" applyBorder="1" applyAlignment="1">
      <alignment horizontal="center" vertical="center"/>
    </xf>
    <xf numFmtId="0" fontId="59" fillId="18" borderId="46" xfId="0" applyFont="1" applyFill="1" applyBorder="1" applyAlignment="1">
      <alignment horizontal="center" vertical="center" wrapText="1"/>
    </xf>
    <xf numFmtId="0" fontId="68" fillId="0" borderId="0" xfId="0" applyFont="1" applyAlignment="1">
      <alignment vertical="center"/>
    </xf>
    <xf numFmtId="0" fontId="17" fillId="5" borderId="39" xfId="11" applyFont="1" applyFill="1" applyBorder="1" applyAlignment="1">
      <alignment horizontal="center" vertical="center" wrapText="1"/>
    </xf>
    <xf numFmtId="2" fontId="54" fillId="6" borderId="12" xfId="11" applyNumberFormat="1" applyFont="1" applyFill="1" applyBorder="1" applyAlignment="1">
      <alignment horizontal="center" vertical="center" wrapText="1"/>
    </xf>
    <xf numFmtId="3" fontId="0" fillId="0" borderId="65" xfId="0" applyNumberFormat="1" applyBorder="1" applyAlignment="1">
      <alignment horizontal="center" vertical="center"/>
    </xf>
    <xf numFmtId="0" fontId="16" fillId="6" borderId="39" xfId="11" applyFont="1" applyFill="1" applyBorder="1" applyAlignment="1">
      <alignment vertical="center" wrapText="1"/>
    </xf>
    <xf numFmtId="0" fontId="16" fillId="0" borderId="39" xfId="11" applyFont="1" applyBorder="1" applyAlignment="1">
      <alignment vertical="center" wrapText="1"/>
    </xf>
    <xf numFmtId="0" fontId="17" fillId="0" borderId="39" xfId="11" applyFont="1" applyBorder="1" applyAlignment="1">
      <alignment horizontal="center" vertical="center" wrapText="1"/>
    </xf>
    <xf numFmtId="4" fontId="16" fillId="0" borderId="39" xfId="13" applyNumberFormat="1" applyFont="1" applyBorder="1" applyAlignment="1" applyProtection="1">
      <alignment horizontal="center" vertical="center" wrapText="1"/>
    </xf>
    <xf numFmtId="0" fontId="56" fillId="0" borderId="39" xfId="11" applyFont="1" applyBorder="1" applyAlignment="1">
      <alignment horizontal="center" vertical="center" wrapText="1"/>
    </xf>
    <xf numFmtId="0" fontId="16" fillId="9" borderId="68" xfId="11" applyFont="1" applyFill="1" applyBorder="1" applyAlignment="1">
      <alignment horizontal="center" vertical="center" wrapText="1"/>
    </xf>
    <xf numFmtId="0" fontId="16" fillId="9" borderId="18" xfId="11" applyFont="1" applyFill="1" applyBorder="1" applyAlignment="1">
      <alignment horizontal="center" vertical="center" wrapText="1"/>
    </xf>
    <xf numFmtId="0" fontId="16" fillId="9" borderId="3" xfId="11" applyFont="1" applyFill="1" applyBorder="1" applyAlignment="1">
      <alignment horizontal="center" vertical="center" wrapText="1"/>
    </xf>
    <xf numFmtId="0" fontId="24" fillId="0" borderId="3" xfId="11" applyFont="1" applyBorder="1" applyAlignment="1">
      <alignment horizontal="center" vertical="center" wrapText="1"/>
    </xf>
    <xf numFmtId="4" fontId="55" fillId="0" borderId="66" xfId="13" applyNumberFormat="1" applyFont="1" applyBorder="1" applyAlignment="1">
      <alignment vertical="center" wrapText="1"/>
    </xf>
    <xf numFmtId="0" fontId="39" fillId="7" borderId="69" xfId="11" applyFont="1" applyFill="1" applyBorder="1" applyAlignment="1">
      <alignment horizontal="center" vertical="center" wrapText="1"/>
    </xf>
    <xf numFmtId="0" fontId="17" fillId="5" borderId="45" xfId="11" applyFont="1" applyFill="1" applyBorder="1" applyAlignment="1">
      <alignment horizontal="center" vertical="center" wrapText="1"/>
    </xf>
    <xf numFmtId="0" fontId="56" fillId="0" borderId="46" xfId="11" applyFont="1" applyBorder="1" applyAlignment="1">
      <alignment horizontal="center" vertical="center" wrapText="1"/>
    </xf>
    <xf numFmtId="0" fontId="56" fillId="0" borderId="43" xfId="11" applyFont="1" applyBorder="1" applyAlignment="1">
      <alignment horizontal="center" vertical="center" wrapText="1"/>
    </xf>
    <xf numFmtId="0" fontId="0" fillId="0" borderId="48" xfId="0" applyBorder="1" applyAlignment="1">
      <alignment horizontal="center" vertical="center" wrapText="1"/>
    </xf>
    <xf numFmtId="0" fontId="38" fillId="14" borderId="1" xfId="0" applyFont="1" applyFill="1" applyBorder="1" applyAlignment="1">
      <alignment horizontal="center" vertical="center"/>
    </xf>
    <xf numFmtId="0" fontId="46" fillId="14" borderId="3" xfId="0" applyFont="1" applyFill="1" applyBorder="1" applyAlignment="1">
      <alignment horizontal="center" vertical="center"/>
    </xf>
    <xf numFmtId="4" fontId="26" fillId="0" borderId="0" xfId="11" applyNumberFormat="1" applyFont="1" applyAlignment="1">
      <alignment horizontal="center" vertical="center" wrapText="1"/>
    </xf>
    <xf numFmtId="0" fontId="46" fillId="14" borderId="3" xfId="0" applyFont="1" applyFill="1" applyBorder="1" applyAlignment="1">
      <alignment horizontal="center" vertical="center" wrapText="1"/>
    </xf>
    <xf numFmtId="9" fontId="0" fillId="0" borderId="39" xfId="25" applyFont="1" applyBorder="1" applyAlignment="1">
      <alignment horizontal="center" vertical="center" wrapText="1"/>
    </xf>
    <xf numFmtId="9" fontId="0" fillId="0" borderId="46" xfId="25" applyFont="1" applyBorder="1" applyAlignment="1">
      <alignment horizontal="center" vertical="center" wrapText="1"/>
    </xf>
    <xf numFmtId="9" fontId="0" fillId="0" borderId="47" xfId="25" applyFont="1" applyBorder="1" applyAlignment="1">
      <alignment horizontal="center" vertical="center" wrapText="1"/>
    </xf>
    <xf numFmtId="9" fontId="0" fillId="0" borderId="65" xfId="25" applyFont="1" applyBorder="1" applyAlignment="1">
      <alignment horizontal="center" vertical="center" wrapText="1"/>
    </xf>
    <xf numFmtId="9" fontId="0" fillId="0" borderId="43" xfId="25" applyFont="1" applyBorder="1" applyAlignment="1">
      <alignment horizontal="center" vertical="center" wrapText="1"/>
    </xf>
    <xf numFmtId="0" fontId="0" fillId="0" borderId="67" xfId="0" applyBorder="1" applyAlignment="1">
      <alignment vertical="center" wrapText="1"/>
    </xf>
    <xf numFmtId="0" fontId="0" fillId="0" borderId="67" xfId="0" applyBorder="1" applyAlignment="1">
      <alignment horizontal="center" vertical="center" wrapText="1"/>
    </xf>
    <xf numFmtId="0" fontId="0" fillId="0" borderId="44" xfId="0" applyBorder="1" applyAlignment="1">
      <alignment wrapText="1"/>
    </xf>
    <xf numFmtId="0" fontId="0" fillId="0" borderId="44" xfId="0" applyBorder="1"/>
    <xf numFmtId="3" fontId="0" fillId="0" borderId="44" xfId="0" applyNumberFormat="1" applyBorder="1"/>
    <xf numFmtId="0" fontId="0" fillId="0" borderId="61" xfId="0" applyBorder="1" applyAlignment="1">
      <alignment wrapText="1"/>
    </xf>
    <xf numFmtId="0" fontId="0" fillId="0" borderId="43" xfId="0" applyBorder="1"/>
    <xf numFmtId="0" fontId="0" fillId="0" borderId="61" xfId="0" applyBorder="1"/>
    <xf numFmtId="3" fontId="0" fillId="0" borderId="61" xfId="0" applyNumberFormat="1" applyBorder="1"/>
    <xf numFmtId="0" fontId="0" fillId="0" borderId="39" xfId="0" applyBorder="1" applyAlignment="1">
      <alignment wrapText="1"/>
    </xf>
    <xf numFmtId="0" fontId="0" fillId="0" borderId="43" xfId="0" applyBorder="1" applyAlignment="1">
      <alignment wrapText="1"/>
    </xf>
    <xf numFmtId="0" fontId="0" fillId="0" borderId="61" xfId="0" applyBorder="1" applyAlignment="1">
      <alignment horizontal="center"/>
    </xf>
    <xf numFmtId="3" fontId="0" fillId="0" borderId="61" xfId="0" applyNumberFormat="1" applyBorder="1" applyAlignment="1">
      <alignment horizontal="center"/>
    </xf>
    <xf numFmtId="0" fontId="0" fillId="0" borderId="61" xfId="0" applyBorder="1" applyAlignment="1">
      <alignment horizontal="center" wrapText="1"/>
    </xf>
    <xf numFmtId="9" fontId="0" fillId="0" borderId="61" xfId="0" applyNumberFormat="1" applyBorder="1" applyAlignment="1">
      <alignment horizontal="center" wrapText="1"/>
    </xf>
    <xf numFmtId="3" fontId="0" fillId="0" borderId="61" xfId="0" applyNumberFormat="1" applyBorder="1" applyAlignment="1">
      <alignment horizontal="center" wrapText="1"/>
    </xf>
    <xf numFmtId="0" fontId="0" fillId="0" borderId="39" xfId="0" applyBorder="1" applyAlignment="1">
      <alignment horizontal="center"/>
    </xf>
    <xf numFmtId="0" fontId="0" fillId="0" borderId="65" xfId="0" applyBorder="1" applyAlignment="1">
      <alignment horizontal="center" vertical="center"/>
    </xf>
    <xf numFmtId="0" fontId="31" fillId="0" borderId="29" xfId="0" applyFont="1" applyBorder="1"/>
    <xf numFmtId="0" fontId="69" fillId="0" borderId="10" xfId="0" applyFont="1" applyBorder="1"/>
    <xf numFmtId="0" fontId="69" fillId="0" borderId="0" xfId="0" applyFont="1" applyAlignment="1">
      <alignment wrapText="1"/>
    </xf>
    <xf numFmtId="0" fontId="61" fillId="19" borderId="0" xfId="0" applyFont="1" applyFill="1"/>
    <xf numFmtId="0" fontId="17" fillId="5" borderId="43" xfId="11" applyFont="1" applyFill="1" applyBorder="1" applyAlignment="1">
      <alignment horizontal="center" vertical="center" wrapText="1"/>
    </xf>
    <xf numFmtId="0" fontId="16" fillId="6" borderId="64" xfId="11" applyFont="1" applyFill="1" applyBorder="1" applyAlignment="1">
      <alignment vertical="center" wrapText="1"/>
    </xf>
    <xf numFmtId="0" fontId="16" fillId="6" borderId="65" xfId="11" applyFont="1" applyFill="1" applyBorder="1" applyAlignment="1">
      <alignment vertical="center" wrapText="1"/>
    </xf>
    <xf numFmtId="0" fontId="16" fillId="6" borderId="46" xfId="11" applyFont="1" applyFill="1" applyBorder="1" applyAlignment="1">
      <alignment vertical="center" wrapText="1"/>
    </xf>
    <xf numFmtId="0" fontId="16" fillId="6" borderId="43" xfId="11" applyFont="1" applyFill="1" applyBorder="1" applyAlignment="1">
      <alignment vertical="center" wrapText="1"/>
    </xf>
    <xf numFmtId="10" fontId="12" fillId="0" borderId="45" xfId="4" applyNumberFormat="1" applyFont="1" applyBorder="1" applyAlignment="1" applyProtection="1">
      <alignment vertical="center"/>
    </xf>
    <xf numFmtId="4" fontId="17" fillId="0" borderId="1" xfId="13" applyNumberFormat="1" applyFont="1" applyBorder="1" applyAlignment="1" applyProtection="1">
      <alignment vertical="center" wrapText="1"/>
    </xf>
    <xf numFmtId="14" fontId="26" fillId="0" borderId="1" xfId="5" applyNumberFormat="1" applyFont="1" applyBorder="1" applyAlignment="1">
      <alignment horizontal="center" vertical="center" wrapText="1"/>
    </xf>
    <xf numFmtId="0" fontId="56" fillId="0" borderId="1" xfId="0" applyFont="1" applyBorder="1" applyAlignment="1">
      <alignment horizontal="center" vertical="center" wrapText="1"/>
    </xf>
    <xf numFmtId="0" fontId="12" fillId="0" borderId="39" xfId="11" applyFont="1" applyBorder="1" applyAlignment="1">
      <alignment horizontal="center" vertical="center" wrapText="1"/>
    </xf>
    <xf numFmtId="170" fontId="17" fillId="20" borderId="1" xfId="12" applyNumberFormat="1" applyFont="1" applyFill="1" applyBorder="1" applyAlignment="1">
      <alignment horizontal="center" vertical="center" wrapText="1"/>
    </xf>
    <xf numFmtId="0" fontId="50" fillId="20" borderId="1" xfId="21" applyFont="1" applyFill="1" applyBorder="1" applyAlignment="1">
      <alignment horizontal="center" vertical="center"/>
    </xf>
    <xf numFmtId="0" fontId="65" fillId="20" borderId="1" xfId="21" applyFont="1" applyFill="1" applyBorder="1" applyAlignment="1">
      <alignment horizontal="center" vertical="center"/>
    </xf>
    <xf numFmtId="2" fontId="50" fillId="20" borderId="1" xfId="21" applyNumberFormat="1" applyFont="1" applyFill="1" applyBorder="1" applyAlignment="1">
      <alignment horizontal="center" vertical="center"/>
    </xf>
    <xf numFmtId="0" fontId="65" fillId="20" borderId="1" xfId="21" applyFont="1" applyFill="1" applyBorder="1" applyAlignment="1">
      <alignment vertical="center" wrapText="1"/>
    </xf>
    <xf numFmtId="0" fontId="77" fillId="0" borderId="1" xfId="11" applyFont="1" applyFill="1" applyBorder="1" applyAlignment="1">
      <alignment horizontal="center" vertical="center" wrapText="1"/>
    </xf>
    <xf numFmtId="170" fontId="77" fillId="0" borderId="1" xfId="12" applyNumberFormat="1" applyFont="1" applyFill="1" applyBorder="1" applyAlignment="1">
      <alignment horizontal="center" vertical="center" wrapText="1"/>
    </xf>
    <xf numFmtId="1" fontId="80" fillId="0" borderId="1" xfId="3" applyNumberFormat="1" applyFont="1" applyFill="1" applyBorder="1" applyAlignment="1" applyProtection="1">
      <alignment horizontal="center" vertical="center" wrapText="1"/>
    </xf>
    <xf numFmtId="4" fontId="81" fillId="0" borderId="1" xfId="13" applyNumberFormat="1" applyFont="1" applyFill="1" applyBorder="1" applyAlignment="1">
      <alignment vertical="center" wrapText="1"/>
    </xf>
    <xf numFmtId="0" fontId="17" fillId="0" borderId="1" xfId="11" applyFont="1" applyFill="1" applyBorder="1" applyAlignment="1">
      <alignment horizontal="center" vertical="center" wrapText="1"/>
    </xf>
    <xf numFmtId="1" fontId="57" fillId="0" borderId="1" xfId="3" applyNumberFormat="1" applyFont="1" applyFill="1" applyBorder="1" applyAlignment="1" applyProtection="1">
      <alignment horizontal="center" vertical="center" wrapText="1"/>
    </xf>
    <xf numFmtId="4" fontId="55" fillId="0" borderId="1" xfId="13" applyNumberFormat="1" applyFont="1" applyFill="1" applyBorder="1" applyAlignment="1">
      <alignment vertical="center" wrapText="1"/>
    </xf>
    <xf numFmtId="2" fontId="54" fillId="13" borderId="39" xfId="11" applyNumberFormat="1" applyFont="1" applyFill="1" applyBorder="1" applyAlignment="1">
      <alignment vertical="center" wrapText="1"/>
    </xf>
    <xf numFmtId="2" fontId="38" fillId="0" borderId="75" xfId="0" applyNumberFormat="1" applyFont="1" applyBorder="1"/>
    <xf numFmtId="0" fontId="69" fillId="0" borderId="80" xfId="0" applyFont="1" applyBorder="1"/>
    <xf numFmtId="0" fontId="69" fillId="0" borderId="81" xfId="0" applyFont="1" applyBorder="1"/>
    <xf numFmtId="0" fontId="61" fillId="19" borderId="82" xfId="0" applyFont="1" applyFill="1" applyBorder="1"/>
    <xf numFmtId="4" fontId="70" fillId="0" borderId="82" xfId="0" applyNumberFormat="1" applyFont="1" applyBorder="1" applyAlignment="1">
      <alignment horizontal="right" wrapText="1"/>
    </xf>
    <xf numFmtId="0" fontId="0" fillId="0" borderId="82" xfId="0" applyBorder="1" applyAlignment="1">
      <alignment horizontal="center"/>
    </xf>
    <xf numFmtId="2" fontId="0" fillId="0" borderId="82" xfId="0" applyNumberFormat="1" applyBorder="1"/>
    <xf numFmtId="173" fontId="0" fillId="0" borderId="83" xfId="0" applyNumberFormat="1" applyBorder="1"/>
    <xf numFmtId="0" fontId="69" fillId="0" borderId="84" xfId="0" applyFont="1" applyBorder="1"/>
    <xf numFmtId="0" fontId="69" fillId="0" borderId="85" xfId="0" applyFont="1" applyBorder="1"/>
    <xf numFmtId="0" fontId="61" fillId="19" borderId="86" xfId="0" applyFont="1" applyFill="1" applyBorder="1"/>
    <xf numFmtId="4" fontId="0" fillId="0" borderId="86" xfId="0" applyNumberFormat="1" applyBorder="1"/>
    <xf numFmtId="174" fontId="0" fillId="0" borderId="86" xfId="0" applyNumberFormat="1" applyBorder="1" applyAlignment="1">
      <alignment horizontal="center"/>
    </xf>
    <xf numFmtId="2" fontId="0" fillId="0" borderId="87" xfId="0" applyNumberFormat="1" applyBorder="1"/>
    <xf numFmtId="173" fontId="0" fillId="0" borderId="74" xfId="0" applyNumberFormat="1" applyBorder="1"/>
    <xf numFmtId="0" fontId="31" fillId="0" borderId="5" xfId="0" applyFont="1" applyBorder="1" applyAlignment="1">
      <alignment vertical="center" wrapText="1"/>
    </xf>
    <xf numFmtId="0" fontId="69" fillId="0" borderId="88" xfId="0" applyFont="1" applyBorder="1" applyAlignment="1">
      <alignment vertical="center" wrapText="1"/>
    </xf>
    <xf numFmtId="0" fontId="68" fillId="0" borderId="89" xfId="0" applyFont="1" applyBorder="1" applyAlignment="1">
      <alignment vertical="center" wrapText="1"/>
    </xf>
    <xf numFmtId="0" fontId="69" fillId="0" borderId="89" xfId="0" applyFont="1" applyBorder="1" applyAlignment="1">
      <alignment vertical="center" wrapText="1"/>
    </xf>
    <xf numFmtId="0" fontId="73" fillId="0" borderId="89" xfId="0" applyFont="1" applyBorder="1" applyAlignment="1">
      <alignment vertical="center" wrapText="1"/>
    </xf>
    <xf numFmtId="0" fontId="73" fillId="0" borderId="90" xfId="0" applyFont="1" applyBorder="1" applyAlignment="1">
      <alignment vertical="center" wrapText="1"/>
    </xf>
    <xf numFmtId="0" fontId="16" fillId="9" borderId="13" xfId="11" applyFont="1" applyFill="1" applyBorder="1" applyAlignment="1">
      <alignment horizontal="center" vertical="center" wrapText="1"/>
    </xf>
    <xf numFmtId="0" fontId="16" fillId="9" borderId="18" xfId="11" applyFont="1" applyFill="1" applyBorder="1" applyAlignment="1">
      <alignment horizontal="center" vertical="center" wrapText="1"/>
    </xf>
    <xf numFmtId="0" fontId="49" fillId="0" borderId="11" xfId="21" applyFont="1" applyBorder="1" applyAlignment="1">
      <alignment horizontal="center" vertical="center"/>
    </xf>
    <xf numFmtId="0" fontId="49" fillId="0" borderId="0" xfId="21" applyFont="1" applyAlignment="1">
      <alignment horizontal="center" vertical="center"/>
    </xf>
    <xf numFmtId="0" fontId="49" fillId="0" borderId="12" xfId="21" applyFont="1" applyBorder="1" applyAlignment="1">
      <alignment horizontal="center" vertical="center"/>
    </xf>
    <xf numFmtId="0" fontId="49" fillId="0" borderId="6" xfId="21" applyFont="1" applyBorder="1"/>
    <xf numFmtId="170" fontId="49" fillId="0" borderId="0" xfId="22" applyNumberFormat="1" applyFont="1" applyBorder="1"/>
    <xf numFmtId="0" fontId="49" fillId="0" borderId="1" xfId="21" applyFont="1" applyBorder="1" applyAlignment="1">
      <alignment horizontal="center" vertical="center" wrapText="1"/>
    </xf>
    <xf numFmtId="0" fontId="49" fillId="0" borderId="1" xfId="21" applyFont="1" applyBorder="1" applyAlignment="1">
      <alignment vertical="center" wrapText="1"/>
    </xf>
    <xf numFmtId="0" fontId="65" fillId="20" borderId="1" xfId="21" applyFont="1" applyFill="1" applyBorder="1" applyAlignment="1">
      <alignment horizontal="center" vertical="center" wrapText="1"/>
    </xf>
    <xf numFmtId="0" fontId="51" fillId="0" borderId="0" xfId="11" applyFont="1" applyAlignment="1">
      <alignment horizontal="center" vertical="center" wrapText="1"/>
    </xf>
    <xf numFmtId="0" fontId="44" fillId="11" borderId="49" xfId="11" applyFont="1" applyFill="1" applyBorder="1" applyAlignment="1">
      <alignment horizontal="center" vertical="center" wrapText="1"/>
    </xf>
    <xf numFmtId="0" fontId="44" fillId="11" borderId="50" xfId="11" applyFont="1" applyFill="1" applyBorder="1" applyAlignment="1">
      <alignment horizontal="center" vertical="center" wrapText="1"/>
    </xf>
    <xf numFmtId="0" fontId="44" fillId="11" borderId="51" xfId="11" applyFont="1" applyFill="1" applyBorder="1" applyAlignment="1">
      <alignment horizontal="center" vertical="center" wrapText="1"/>
    </xf>
    <xf numFmtId="0" fontId="44" fillId="12" borderId="55" xfId="11" applyFont="1" applyFill="1" applyBorder="1" applyAlignment="1">
      <alignment horizontal="center" vertical="center" wrapText="1"/>
    </xf>
    <xf numFmtId="0" fontId="44" fillId="12" borderId="39" xfId="11" applyFont="1" applyFill="1" applyBorder="1" applyAlignment="1">
      <alignment horizontal="center" vertical="center" wrapText="1"/>
    </xf>
    <xf numFmtId="0" fontId="44" fillId="12" borderId="56" xfId="11" applyFont="1" applyFill="1" applyBorder="1" applyAlignment="1">
      <alignment horizontal="center" vertical="center" wrapText="1"/>
    </xf>
    <xf numFmtId="0" fontId="42" fillId="0" borderId="55" xfId="11" applyFont="1" applyBorder="1" applyAlignment="1">
      <alignment horizontal="center" vertical="center" wrapText="1"/>
    </xf>
    <xf numFmtId="0" fontId="42" fillId="0" borderId="39" xfId="11" applyFont="1" applyBorder="1" applyAlignment="1">
      <alignment horizontal="center" vertical="center" wrapText="1"/>
    </xf>
    <xf numFmtId="0" fontId="42" fillId="0" borderId="56" xfId="11" applyFont="1" applyBorder="1" applyAlignment="1">
      <alignment horizontal="center" vertical="center" wrapText="1"/>
    </xf>
    <xf numFmtId="0" fontId="43" fillId="11" borderId="49" xfId="0" applyFont="1" applyFill="1" applyBorder="1" applyAlignment="1">
      <alignment horizontal="center" vertical="center"/>
    </xf>
    <xf numFmtId="0" fontId="43" fillId="11" borderId="50" xfId="0" applyFont="1" applyFill="1" applyBorder="1" applyAlignment="1">
      <alignment horizontal="center" vertical="center"/>
    </xf>
    <xf numFmtId="0" fontId="43" fillId="11" borderId="51" xfId="0" applyFont="1" applyFill="1" applyBorder="1" applyAlignment="1">
      <alignment horizontal="center" vertical="center"/>
    </xf>
    <xf numFmtId="0" fontId="52" fillId="0" borderId="55" xfId="11" applyFont="1" applyBorder="1" applyAlignment="1">
      <alignment horizontal="center" vertical="center" wrapText="1"/>
    </xf>
    <xf numFmtId="0" fontId="43" fillId="0" borderId="55" xfId="0" applyFont="1" applyBorder="1" applyAlignment="1">
      <alignment vertical="center"/>
    </xf>
    <xf numFmtId="0" fontId="43" fillId="0" borderId="39" xfId="0" applyFont="1" applyBorder="1" applyAlignment="1">
      <alignment vertical="center"/>
    </xf>
    <xf numFmtId="0" fontId="43" fillId="0" borderId="56" xfId="0" applyFont="1" applyBorder="1" applyAlignment="1">
      <alignment vertical="center"/>
    </xf>
    <xf numFmtId="0" fontId="42" fillId="0" borderId="77" xfId="11" applyFont="1" applyBorder="1" applyAlignment="1">
      <alignment horizontal="center" vertical="center" wrapText="1"/>
    </xf>
    <xf numFmtId="0" fontId="42" fillId="0" borderId="78" xfId="11" applyFont="1" applyBorder="1" applyAlignment="1">
      <alignment horizontal="center" vertical="center" wrapText="1"/>
    </xf>
    <xf numFmtId="0" fontId="42" fillId="0" borderId="79" xfId="11" applyFont="1" applyBorder="1" applyAlignment="1">
      <alignment horizontal="center" vertical="center" wrapText="1"/>
    </xf>
    <xf numFmtId="0" fontId="44" fillId="11" borderId="53" xfId="11" applyFont="1" applyFill="1" applyBorder="1" applyAlignment="1">
      <alignment horizontal="center" vertical="center" wrapText="1"/>
    </xf>
    <xf numFmtId="0" fontId="44" fillId="11" borderId="59" xfId="11" applyFont="1" applyFill="1" applyBorder="1" applyAlignment="1">
      <alignment horizontal="center" vertical="center" wrapText="1"/>
    </xf>
    <xf numFmtId="0" fontId="44" fillId="11" borderId="54" xfId="11" applyFont="1" applyFill="1" applyBorder="1" applyAlignment="1">
      <alignment horizontal="center" vertical="center" wrapText="1"/>
    </xf>
    <xf numFmtId="0" fontId="43" fillId="0" borderId="0" xfId="0" applyFont="1" applyAlignment="1">
      <alignment horizontal="center" vertical="center" wrapText="1"/>
    </xf>
    <xf numFmtId="0" fontId="43" fillId="0" borderId="0" xfId="0" applyFont="1" applyAlignment="1">
      <alignment horizontal="center" vertical="center"/>
    </xf>
    <xf numFmtId="0" fontId="45" fillId="0" borderId="0" xfId="11" applyFont="1" applyAlignment="1">
      <alignment vertical="center" wrapText="1"/>
    </xf>
    <xf numFmtId="0" fontId="42" fillId="0" borderId="0" xfId="11" applyFont="1" applyAlignment="1">
      <alignment vertical="center" wrapText="1"/>
    </xf>
    <xf numFmtId="0" fontId="45" fillId="0" borderId="0" xfId="11" applyFont="1" applyAlignment="1">
      <alignment horizontal="center" vertical="center" wrapText="1"/>
    </xf>
    <xf numFmtId="0" fontId="72" fillId="0" borderId="0" xfId="0" applyFont="1" applyAlignment="1">
      <alignment horizontal="center" vertical="center" wrapText="1"/>
    </xf>
    <xf numFmtId="0" fontId="72" fillId="0" borderId="0" xfId="0" applyFont="1" applyAlignment="1">
      <alignment horizontal="center" vertical="center"/>
    </xf>
    <xf numFmtId="0" fontId="71" fillId="0" borderId="0" xfId="0" applyFont="1" applyAlignment="1">
      <alignment horizontal="center" vertical="center" wrapText="1"/>
    </xf>
    <xf numFmtId="0" fontId="38" fillId="14" borderId="1" xfId="0" applyFont="1" applyFill="1" applyBorder="1" applyAlignment="1">
      <alignment horizontal="center" vertical="center"/>
    </xf>
    <xf numFmtId="0" fontId="46" fillId="14" borderId="1" xfId="0" applyFont="1" applyFill="1" applyBorder="1" applyAlignment="1">
      <alignment horizontal="center" vertical="center"/>
    </xf>
    <xf numFmtId="0" fontId="46" fillId="14" borderId="3" xfId="0" applyFont="1" applyFill="1" applyBorder="1" applyAlignment="1">
      <alignment horizontal="center" vertical="center"/>
    </xf>
    <xf numFmtId="0" fontId="13" fillId="14" borderId="13" xfId="11" applyFont="1" applyFill="1" applyBorder="1" applyAlignment="1">
      <alignment horizontal="center" vertical="center" wrapText="1"/>
    </xf>
    <xf numFmtId="0" fontId="13" fillId="14" borderId="14" xfId="11" applyFont="1" applyFill="1" applyBorder="1" applyAlignment="1">
      <alignment horizontal="center" vertical="center" wrapText="1"/>
    </xf>
    <xf numFmtId="0" fontId="13" fillId="0" borderId="18" xfId="11" applyFont="1" applyBorder="1" applyAlignment="1">
      <alignment horizontal="center" vertical="center" wrapText="1"/>
    </xf>
    <xf numFmtId="0" fontId="13" fillId="0" borderId="19" xfId="11" applyFont="1" applyBorder="1" applyAlignment="1">
      <alignment horizontal="center" vertical="center" wrapText="1"/>
    </xf>
    <xf numFmtId="0" fontId="38" fillId="14" borderId="18" xfId="0" applyFont="1" applyFill="1" applyBorder="1" applyAlignment="1">
      <alignment horizontal="center" vertical="center"/>
    </xf>
    <xf numFmtId="0" fontId="38" fillId="14" borderId="42" xfId="0" applyFont="1" applyFill="1" applyBorder="1" applyAlignment="1">
      <alignment horizontal="center" vertical="center"/>
    </xf>
    <xf numFmtId="0" fontId="38" fillId="14" borderId="19" xfId="0" applyFont="1" applyFill="1" applyBorder="1" applyAlignment="1">
      <alignment vertical="center"/>
    </xf>
    <xf numFmtId="0" fontId="38" fillId="14" borderId="0" xfId="0" applyFont="1" applyFill="1" applyAlignment="1">
      <alignment vertical="center"/>
    </xf>
    <xf numFmtId="0" fontId="38" fillId="14" borderId="20" xfId="0" applyFont="1" applyFill="1" applyBorder="1" applyAlignment="1">
      <alignment horizontal="center" vertical="center"/>
    </xf>
    <xf numFmtId="0" fontId="38" fillId="14" borderId="21" xfId="0" applyFont="1" applyFill="1" applyBorder="1" applyAlignment="1">
      <alignment horizontal="center" vertical="center"/>
    </xf>
    <xf numFmtId="0" fontId="38" fillId="14" borderId="17" xfId="0" applyFont="1" applyFill="1" applyBorder="1" applyAlignment="1">
      <alignment horizontal="center" vertical="center"/>
    </xf>
    <xf numFmtId="0" fontId="38" fillId="14" borderId="3" xfId="0" applyFont="1" applyFill="1" applyBorder="1" applyAlignment="1">
      <alignment horizontal="center" vertical="center"/>
    </xf>
    <xf numFmtId="0" fontId="38" fillId="14" borderId="9" xfId="0" applyFont="1" applyFill="1" applyBorder="1" applyAlignment="1">
      <alignment horizontal="center" vertical="center"/>
    </xf>
    <xf numFmtId="0" fontId="38" fillId="14" borderId="1" xfId="0" applyFont="1" applyFill="1" applyBorder="1" applyAlignment="1">
      <alignment horizontal="center" vertical="center" wrapText="1"/>
    </xf>
    <xf numFmtId="0" fontId="38" fillId="14" borderId="3" xfId="0" applyFont="1" applyFill="1" applyBorder="1" applyAlignment="1">
      <alignment horizontal="center" vertical="center" wrapText="1"/>
    </xf>
    <xf numFmtId="0" fontId="13" fillId="2" borderId="18" xfId="11" applyFont="1" applyFill="1" applyBorder="1" applyAlignment="1">
      <alignment horizontal="center" vertical="center" wrapText="1"/>
    </xf>
    <xf numFmtId="0" fontId="13" fillId="0" borderId="1" xfId="11" applyFont="1" applyBorder="1" applyAlignment="1">
      <alignment horizontal="center" vertical="center" wrapText="1"/>
    </xf>
    <xf numFmtId="0" fontId="15" fillId="0" borderId="1" xfId="11" applyFont="1" applyBorder="1" applyAlignment="1">
      <alignment horizontal="center" vertical="center" wrapText="1"/>
    </xf>
    <xf numFmtId="0" fontId="16" fillId="0" borderId="1" xfId="11" applyFont="1" applyBorder="1" applyAlignment="1">
      <alignment horizontal="center" vertical="center"/>
    </xf>
    <xf numFmtId="0" fontId="41" fillId="10" borderId="29" xfId="11" applyFont="1" applyFill="1" applyBorder="1" applyAlignment="1">
      <alignment horizontal="center" vertical="center"/>
    </xf>
    <xf numFmtId="0" fontId="40" fillId="10" borderId="5" xfId="11" applyFont="1" applyFill="1" applyBorder="1" applyAlignment="1">
      <alignment horizontal="center" vertical="center"/>
    </xf>
    <xf numFmtId="0" fontId="16" fillId="0" borderId="27" xfId="11" applyFont="1" applyBorder="1" applyAlignment="1">
      <alignment horizontal="left" vertical="center" wrapText="1"/>
    </xf>
    <xf numFmtId="0" fontId="16" fillId="0" borderId="13" xfId="11" applyFont="1" applyBorder="1" applyAlignment="1">
      <alignment horizontal="left" vertical="center" wrapText="1"/>
    </xf>
    <xf numFmtId="14" fontId="31" fillId="0" borderId="13" xfId="4" applyNumberFormat="1" applyFont="1" applyBorder="1" applyAlignment="1">
      <alignment horizontal="center" vertical="center"/>
    </xf>
    <xf numFmtId="0" fontId="16" fillId="0" borderId="36" xfId="11" applyFont="1" applyBorder="1" applyAlignment="1">
      <alignment horizontal="left" vertical="center" wrapText="1"/>
    </xf>
    <xf numFmtId="2" fontId="48" fillId="6" borderId="38" xfId="11" applyNumberFormat="1" applyFont="1" applyFill="1" applyBorder="1" applyAlignment="1">
      <alignment horizontal="center" vertical="center"/>
    </xf>
    <xf numFmtId="0" fontId="16" fillId="8" borderId="40" xfId="11" applyFont="1" applyFill="1" applyBorder="1" applyAlignment="1">
      <alignment horizontal="center" vertical="center" wrapText="1"/>
    </xf>
    <xf numFmtId="0" fontId="26" fillId="9" borderId="33" xfId="11" applyFont="1" applyFill="1" applyBorder="1" applyAlignment="1">
      <alignment horizontal="center" vertical="center" wrapText="1"/>
    </xf>
    <xf numFmtId="0" fontId="54" fillId="0" borderId="39" xfId="11" applyFont="1" applyBorder="1" applyAlignment="1">
      <alignment horizontal="center" vertical="center" wrapText="1"/>
    </xf>
    <xf numFmtId="0" fontId="54" fillId="0" borderId="45" xfId="11" applyFont="1" applyBorder="1" applyAlignment="1">
      <alignment horizontal="center" vertical="center" wrapText="1"/>
    </xf>
    <xf numFmtId="0" fontId="16" fillId="9" borderId="34" xfId="11" applyFont="1" applyFill="1" applyBorder="1" applyAlignment="1">
      <alignment horizontal="center" vertical="center" wrapText="1"/>
    </xf>
    <xf numFmtId="0" fontId="16" fillId="9" borderId="13" xfId="11" applyFont="1" applyFill="1" applyBorder="1" applyAlignment="1">
      <alignment horizontal="center" vertical="center" wrapText="1"/>
    </xf>
    <xf numFmtId="0" fontId="16" fillId="8" borderId="35" xfId="11" applyFont="1" applyFill="1" applyBorder="1" applyAlignment="1">
      <alignment horizontal="center" vertical="center" wrapText="1"/>
    </xf>
    <xf numFmtId="0" fontId="46" fillId="6" borderId="39" xfId="11" applyFont="1" applyFill="1" applyBorder="1" applyAlignment="1">
      <alignment horizontal="center" vertical="center"/>
    </xf>
    <xf numFmtId="0" fontId="17" fillId="0" borderId="13" xfId="11" applyFont="1" applyBorder="1" applyAlignment="1">
      <alignment horizontal="center" vertical="center" wrapText="1"/>
    </xf>
    <xf numFmtId="168" fontId="54" fillId="0" borderId="46" xfId="11" applyNumberFormat="1" applyFont="1" applyBorder="1" applyAlignment="1">
      <alignment horizontal="center" vertical="center" wrapText="1"/>
    </xf>
    <xf numFmtId="168" fontId="54" fillId="0" borderId="47" xfId="11" applyNumberFormat="1" applyFont="1" applyBorder="1" applyAlignment="1">
      <alignment horizontal="center" vertical="center" wrapText="1"/>
    </xf>
    <xf numFmtId="0" fontId="20" fillId="0" borderId="0" xfId="11" applyFont="1" applyAlignment="1">
      <alignment horizontal="center" vertical="center" wrapText="1"/>
    </xf>
    <xf numFmtId="0" fontId="19" fillId="0" borderId="0" xfId="11" applyFont="1" applyAlignment="1">
      <alignment horizontal="center" vertical="center" wrapText="1"/>
    </xf>
    <xf numFmtId="0" fontId="11" fillId="0" borderId="0" xfId="11" applyFont="1" applyAlignment="1">
      <alignment horizontal="center" vertical="center" wrapText="1"/>
    </xf>
    <xf numFmtId="0" fontId="36" fillId="0" borderId="0" xfId="11" applyFont="1" applyAlignment="1">
      <alignment horizontal="center" vertical="center" wrapText="1"/>
    </xf>
    <xf numFmtId="0" fontId="26" fillId="0" borderId="13" xfId="11" applyFont="1" applyBorder="1" applyAlignment="1">
      <alignment horizontal="center" vertical="center" wrapText="1"/>
    </xf>
    <xf numFmtId="0" fontId="26" fillId="0" borderId="15" xfId="11" applyFont="1" applyBorder="1" applyAlignment="1">
      <alignment horizontal="center" vertical="center" wrapText="1"/>
    </xf>
    <xf numFmtId="0" fontId="19" fillId="0" borderId="0" xfId="0" applyFont="1" applyAlignment="1">
      <alignment horizontal="center" wrapText="1"/>
    </xf>
    <xf numFmtId="0" fontId="36" fillId="0" borderId="0" xfId="11" applyFont="1" applyAlignment="1">
      <alignment horizontal="left" vertical="center" wrapText="1"/>
    </xf>
    <xf numFmtId="0" fontId="16" fillId="9" borderId="18" xfId="11" applyFont="1" applyFill="1" applyBorder="1" applyAlignment="1">
      <alignment horizontal="center" vertical="center" wrapText="1"/>
    </xf>
    <xf numFmtId="168" fontId="54" fillId="0" borderId="39" xfId="11" applyNumberFormat="1" applyFont="1" applyBorder="1" applyAlignment="1">
      <alignment horizontal="center" vertical="center" wrapText="1"/>
    </xf>
    <xf numFmtId="168" fontId="54" fillId="0" borderId="44" xfId="11" applyNumberFormat="1" applyFont="1" applyBorder="1" applyAlignment="1">
      <alignment horizontal="center" vertical="center" wrapText="1"/>
    </xf>
    <xf numFmtId="0" fontId="26" fillId="0" borderId="1" xfId="5" applyFont="1" applyBorder="1" applyAlignment="1">
      <alignment horizontal="center" vertical="center" wrapText="1"/>
    </xf>
    <xf numFmtId="0" fontId="76" fillId="0" borderId="1" xfId="5" applyFont="1" applyBorder="1" applyAlignment="1">
      <alignment horizontal="center" vertical="center" wrapText="1"/>
    </xf>
    <xf numFmtId="0" fontId="16" fillId="6" borderId="66" xfId="11" applyFont="1" applyFill="1" applyBorder="1" applyAlignment="1">
      <alignment horizontal="center" vertical="center" wrapText="1"/>
    </xf>
    <xf numFmtId="0" fontId="16" fillId="6" borderId="61" xfId="11" applyFont="1" applyFill="1" applyBorder="1" applyAlignment="1">
      <alignment horizontal="center" vertical="center" wrapText="1"/>
    </xf>
    <xf numFmtId="0" fontId="54" fillId="0" borderId="43" xfId="11" applyFont="1" applyBorder="1" applyAlignment="1">
      <alignment horizontal="center" vertical="center" wrapText="1"/>
    </xf>
    <xf numFmtId="0" fontId="54" fillId="0" borderId="66" xfId="11" applyFont="1" applyBorder="1" applyAlignment="1">
      <alignment horizontal="center" vertical="center" wrapText="1"/>
    </xf>
    <xf numFmtId="0" fontId="46" fillId="6" borderId="43" xfId="11" applyFont="1" applyFill="1" applyBorder="1" applyAlignment="1">
      <alignment horizontal="center" vertical="center"/>
    </xf>
    <xf numFmtId="0" fontId="46" fillId="6" borderId="66" xfId="11" applyFont="1" applyFill="1" applyBorder="1" applyAlignment="1">
      <alignment horizontal="center" vertical="center"/>
    </xf>
    <xf numFmtId="0" fontId="78" fillId="0" borderId="1" xfId="5" applyFont="1" applyFill="1" applyBorder="1" applyAlignment="1">
      <alignment horizontal="center" vertical="center" wrapText="1"/>
    </xf>
    <xf numFmtId="0" fontId="79" fillId="0" borderId="1" xfId="5" applyFont="1" applyFill="1" applyBorder="1" applyAlignment="1">
      <alignment horizontal="center" vertical="center" wrapText="1"/>
    </xf>
    <xf numFmtId="0" fontId="16" fillId="6" borderId="46" xfId="11" applyFont="1" applyFill="1" applyBorder="1" applyAlignment="1">
      <alignment horizontal="center" vertical="center" wrapText="1"/>
    </xf>
    <xf numFmtId="0" fontId="49" fillId="0" borderId="5" xfId="21" applyFont="1" applyBorder="1" applyAlignment="1">
      <alignment horizontal="center" vertical="center"/>
    </xf>
    <xf numFmtId="0" fontId="49" fillId="0" borderId="11" xfId="21" applyFont="1" applyBorder="1" applyAlignment="1">
      <alignment horizontal="center" vertical="center"/>
    </xf>
    <xf numFmtId="0" fontId="49" fillId="0" borderId="22" xfId="21" applyFont="1" applyBorder="1" applyAlignment="1">
      <alignment horizontal="center" vertical="center"/>
    </xf>
    <xf numFmtId="0" fontId="62" fillId="0" borderId="29" xfId="21" applyFont="1" applyBorder="1" applyAlignment="1">
      <alignment horizontal="center" vertical="center"/>
    </xf>
    <xf numFmtId="0" fontId="49" fillId="0" borderId="30" xfId="21" applyFont="1" applyBorder="1" applyAlignment="1">
      <alignment horizontal="center" vertical="center"/>
    </xf>
    <xf numFmtId="0" fontId="49" fillId="0" borderId="31" xfId="21" applyFont="1" applyBorder="1" applyAlignment="1">
      <alignment horizontal="center" vertical="center"/>
    </xf>
    <xf numFmtId="0" fontId="49" fillId="0" borderId="6" xfId="21" applyFont="1" applyBorder="1" applyAlignment="1">
      <alignment horizontal="center" vertical="center"/>
    </xf>
    <xf numFmtId="0" fontId="49" fillId="0" borderId="0" xfId="21" applyFont="1" applyAlignment="1">
      <alignment horizontal="center" vertical="center"/>
    </xf>
    <xf numFmtId="0" fontId="49" fillId="0" borderId="8" xfId="21" applyFont="1" applyBorder="1" applyAlignment="1">
      <alignment horizontal="center" vertical="center"/>
    </xf>
    <xf numFmtId="0" fontId="49" fillId="0" borderId="4" xfId="21" applyFont="1" applyBorder="1" applyAlignment="1">
      <alignment horizontal="center" vertical="center"/>
    </xf>
    <xf numFmtId="0" fontId="49" fillId="0" borderId="12" xfId="21" applyFont="1" applyBorder="1" applyAlignment="1">
      <alignment horizontal="center" vertical="center"/>
    </xf>
    <xf numFmtId="0" fontId="49" fillId="0" borderId="2" xfId="21" applyFont="1" applyBorder="1" applyAlignment="1">
      <alignment horizontal="center" vertical="center"/>
    </xf>
    <xf numFmtId="0" fontId="49" fillId="0" borderId="32" xfId="21" applyFont="1" applyBorder="1" applyAlignment="1">
      <alignment horizontal="center" vertical="center" wrapText="1"/>
    </xf>
    <xf numFmtId="0" fontId="49" fillId="0" borderId="33" xfId="21" applyFont="1" applyBorder="1" applyAlignment="1">
      <alignment horizontal="center" vertical="center" wrapText="1"/>
    </xf>
    <xf numFmtId="0" fontId="75" fillId="0" borderId="5" xfId="0" applyFont="1" applyBorder="1" applyAlignment="1">
      <alignment horizontal="center"/>
    </xf>
    <xf numFmtId="0" fontId="75" fillId="0" borderId="11" xfId="0" applyFont="1" applyBorder="1" applyAlignment="1">
      <alignment horizontal="center"/>
    </xf>
    <xf numFmtId="0" fontId="75" fillId="0" borderId="70" xfId="0" applyFont="1" applyBorder="1" applyAlignment="1">
      <alignment horizontal="center"/>
    </xf>
    <xf numFmtId="0" fontId="74" fillId="0" borderId="29" xfId="0" applyFont="1" applyBorder="1" applyAlignment="1">
      <alignment horizontal="center"/>
    </xf>
    <xf numFmtId="0" fontId="74" fillId="0" borderId="30" xfId="0" applyFont="1" applyBorder="1" applyAlignment="1">
      <alignment horizontal="center"/>
    </xf>
    <xf numFmtId="0" fontId="74" fillId="0" borderId="71" xfId="0" applyFont="1" applyBorder="1" applyAlignment="1">
      <alignment horizontal="center"/>
    </xf>
    <xf numFmtId="0" fontId="38" fillId="0" borderId="5" xfId="0" applyFont="1" applyBorder="1" applyAlignment="1">
      <alignment horizontal="center" wrapText="1"/>
    </xf>
    <xf numFmtId="0" fontId="38" fillId="0" borderId="11" xfId="0" applyFont="1" applyBorder="1" applyAlignment="1">
      <alignment horizontal="center" wrapText="1"/>
    </xf>
    <xf numFmtId="0" fontId="38" fillId="0" borderId="70" xfId="0" applyFont="1" applyBorder="1" applyAlignment="1">
      <alignment horizontal="center" wrapText="1"/>
    </xf>
    <xf numFmtId="0" fontId="38" fillId="0" borderId="72" xfId="0" applyFont="1" applyBorder="1" applyAlignment="1">
      <alignment horizontal="center" wrapText="1"/>
    </xf>
    <xf numFmtId="0" fontId="38" fillId="0" borderId="73" xfId="0" applyFont="1" applyBorder="1" applyAlignment="1">
      <alignment horizontal="center" wrapText="1"/>
    </xf>
    <xf numFmtId="0" fontId="38" fillId="0" borderId="74" xfId="0" applyFont="1" applyBorder="1" applyAlignment="1">
      <alignment horizontal="center" wrapText="1"/>
    </xf>
    <xf numFmtId="0" fontId="38" fillId="0" borderId="76" xfId="0" applyFont="1" applyBorder="1" applyAlignment="1">
      <alignment horizontal="center" wrapText="1"/>
    </xf>
    <xf numFmtId="0" fontId="38" fillId="0" borderId="50" xfId="0" applyFont="1" applyBorder="1" applyAlignment="1">
      <alignment horizontal="center" wrapText="1"/>
    </xf>
    <xf numFmtId="0" fontId="38" fillId="0" borderId="51" xfId="0" applyFont="1" applyBorder="1" applyAlignment="1">
      <alignment horizontal="center" wrapText="1"/>
    </xf>
    <xf numFmtId="0" fontId="58" fillId="0" borderId="53" xfId="0" applyFont="1" applyBorder="1" applyAlignment="1">
      <alignment horizontal="center"/>
    </xf>
    <xf numFmtId="0" fontId="58" fillId="0" borderId="59" xfId="0" applyFont="1" applyBorder="1" applyAlignment="1">
      <alignment horizontal="center"/>
    </xf>
    <xf numFmtId="0" fontId="58" fillId="0" borderId="55" xfId="0" applyFont="1" applyBorder="1" applyAlignment="1">
      <alignment horizontal="center"/>
    </xf>
    <xf numFmtId="0" fontId="58" fillId="0" borderId="39" xfId="0" applyFont="1" applyBorder="1" applyAlignment="1">
      <alignment horizontal="center"/>
    </xf>
    <xf numFmtId="0" fontId="58" fillId="0" borderId="57" xfId="0" applyFont="1" applyBorder="1" applyAlignment="1">
      <alignment horizontal="center"/>
    </xf>
    <xf numFmtId="0" fontId="58" fillId="0" borderId="60" xfId="0" applyFont="1" applyBorder="1" applyAlignment="1">
      <alignment horizontal="center"/>
    </xf>
    <xf numFmtId="0" fontId="59" fillId="17" borderId="62" xfId="0" applyFont="1" applyFill="1" applyBorder="1" applyAlignment="1">
      <alignment horizontal="center" vertical="center" wrapText="1"/>
    </xf>
    <xf numFmtId="0" fontId="59" fillId="17" borderId="43" xfId="0" applyFont="1" applyFill="1" applyBorder="1" applyAlignment="1">
      <alignment horizontal="center" vertical="center" wrapText="1"/>
    </xf>
    <xf numFmtId="0" fontId="49" fillId="0" borderId="1" xfId="21" applyFont="1" applyBorder="1" applyAlignment="1">
      <alignment horizontal="center" vertical="center"/>
    </xf>
    <xf numFmtId="0" fontId="62" fillId="0" borderId="1" xfId="21" applyFont="1" applyBorder="1" applyAlignment="1">
      <alignment horizontal="center" vertical="center"/>
    </xf>
    <xf numFmtId="0" fontId="66" fillId="0" borderId="1" xfId="0" applyFont="1" applyFill="1" applyBorder="1" applyAlignment="1">
      <alignment horizontal="center" vertical="center"/>
    </xf>
    <xf numFmtId="0" fontId="67" fillId="0" borderId="1" xfId="0" applyFont="1" applyFill="1" applyBorder="1" applyAlignment="1">
      <alignment horizontal="center" vertical="center"/>
    </xf>
    <xf numFmtId="0" fontId="49" fillId="21" borderId="1" xfId="21" applyFont="1" applyFill="1" applyBorder="1" applyAlignment="1">
      <alignment horizontal="center" vertical="center"/>
    </xf>
    <xf numFmtId="0" fontId="63" fillId="21" borderId="1" xfId="17" applyFont="1" applyFill="1" applyBorder="1" applyAlignment="1">
      <alignment horizontal="left" vertical="center" wrapText="1"/>
    </xf>
    <xf numFmtId="2" fontId="50" fillId="21" borderId="1" xfId="21" applyNumberFormat="1" applyFont="1" applyFill="1" applyBorder="1" applyAlignment="1">
      <alignment horizontal="center" vertical="center"/>
    </xf>
    <xf numFmtId="0" fontId="65" fillId="21" borderId="1" xfId="21" applyFont="1" applyFill="1" applyBorder="1" applyAlignment="1">
      <alignment horizontal="center" vertical="center" wrapText="1"/>
    </xf>
  </cellXfs>
  <cellStyles count="58">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5" xfId="52" xr:uid="{00000000-0005-0000-0000-000009000000}"/>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4" xfId="45" xr:uid="{00000000-0005-0000-0000-000018000000}"/>
    <cellStyle name="Moneda [0] 5" xfId="51" xr:uid="{00000000-0005-0000-0000-000019000000}"/>
    <cellStyle name="Moneda 2" xfId="2" xr:uid="{00000000-0005-0000-0000-00001A000000}"/>
    <cellStyle name="Moneda 3" xfId="54" xr:uid="{00000000-0005-0000-0000-00001B000000}"/>
    <cellStyle name="Normal" xfId="0" builtinId="0"/>
    <cellStyle name="Normal 10" xfId="48" xr:uid="{00000000-0005-0000-0000-00001D000000}"/>
    <cellStyle name="Normal 11" xfId="56" xr:uid="{00000000-0005-0000-0000-00001E000000}"/>
    <cellStyle name="Normal 12 2" xfId="49" xr:uid="{00000000-0005-0000-0000-00001F000000}"/>
    <cellStyle name="Normal 2" xfId="5" xr:uid="{00000000-0005-0000-0000-000020000000}"/>
    <cellStyle name="Normal 2 2" xfId="11" xr:uid="{00000000-0005-0000-0000-000021000000}"/>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4" xfId="53" xr:uid="{00000000-0005-0000-0000-000028000000}"/>
    <cellStyle name="Normal 4" xfId="9" xr:uid="{00000000-0005-0000-0000-000029000000}"/>
    <cellStyle name="Normal 4 2" xfId="29" xr:uid="{00000000-0005-0000-0000-00002A000000}"/>
    <cellStyle name="Normal 5" xfId="10" xr:uid="{00000000-0005-0000-0000-00002B000000}"/>
    <cellStyle name="Normal 6" xfId="15" xr:uid="{00000000-0005-0000-0000-00002C000000}"/>
    <cellStyle name="Normal 6 2" xfId="32" xr:uid="{00000000-0005-0000-0000-00002D000000}"/>
    <cellStyle name="Normal 7" xfId="24" xr:uid="{00000000-0005-0000-0000-00002E000000}"/>
    <cellStyle name="Normal 7 2" xfId="41" xr:uid="{00000000-0005-0000-0000-00002F000000}"/>
    <cellStyle name="Normal 8" xfId="43" xr:uid="{00000000-0005-0000-0000-000030000000}"/>
    <cellStyle name="Normal 9" xfId="50" xr:uid="{00000000-0005-0000-0000-000031000000}"/>
    <cellStyle name="Porcentaje" xfId="25" builtinId="5"/>
    <cellStyle name="Porcentaje 2" xfId="4" xr:uid="{00000000-0005-0000-0000-000033000000}"/>
    <cellStyle name="Porcentaje 2 2" xfId="27" xr:uid="{00000000-0005-0000-0000-000034000000}"/>
    <cellStyle name="Porcentaje 3" xfId="6" xr:uid="{00000000-0005-0000-0000-000035000000}"/>
    <cellStyle name="Porcentaje 4" xfId="47" xr:uid="{00000000-0005-0000-0000-000036000000}"/>
    <cellStyle name="Porcentaje 5" xfId="55" xr:uid="{00000000-0005-0000-0000-000037000000}"/>
    <cellStyle name="Texto explicativo" xfId="1" builtinId="53" customBuiltin="1"/>
    <cellStyle name="Texto explicativo 2" xfId="13" xr:uid="{00000000-0005-0000-0000-000039000000}"/>
  </cellStyles>
  <dxfs count="12">
    <dxf>
      <font>
        <color rgb="FF006100"/>
      </font>
      <fill>
        <patternFill>
          <bgColor rgb="FFC6EFCE"/>
        </patternFill>
      </fill>
    </dxf>
    <dxf>
      <font>
        <color rgb="FF9C0006"/>
      </font>
      <fill>
        <patternFill>
          <bgColor rgb="FFFFC7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rgb="FF006100"/>
      </font>
      <fill>
        <patternFill>
          <bgColor rgb="FFC6EFCE"/>
        </patternFill>
      </fill>
    </dxf>
    <dxf>
      <font>
        <color rgb="FF9C0006"/>
      </font>
      <fill>
        <patternFill>
          <bgColor rgb="FFFFC7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149087</xdr:colOff>
      <xdr:row>0</xdr:row>
      <xdr:rowOff>364434</xdr:rowOff>
    </xdr:from>
    <xdr:to>
      <xdr:col>4</xdr:col>
      <xdr:colOff>240444</xdr:colOff>
      <xdr:row>4</xdr:row>
      <xdr:rowOff>66260</xdr:rowOff>
    </xdr:to>
    <xdr:pic>
      <xdr:nvPicPr>
        <xdr:cNvPr id="3" name="Imagen 2">
          <a:extLst>
            <a:ext uri="{FF2B5EF4-FFF2-40B4-BE49-F238E27FC236}">
              <a16:creationId xmlns:a16="http://schemas.microsoft.com/office/drawing/2014/main" id="{78708B8B-4D2E-4132-96A6-EC58EF4DBB68}"/>
            </a:ext>
          </a:extLst>
        </xdr:cNvPr>
        <xdr:cNvPicPr>
          <a:picLocks noChangeAspect="1"/>
        </xdr:cNvPicPr>
      </xdr:nvPicPr>
      <xdr:blipFill>
        <a:blip xmlns:r="http://schemas.openxmlformats.org/officeDocument/2006/relationships" r:embed="rId1"/>
        <a:stretch>
          <a:fillRect/>
        </a:stretch>
      </xdr:blipFill>
      <xdr:spPr>
        <a:xfrm>
          <a:off x="5673587" y="364434"/>
          <a:ext cx="2559574" cy="1018761"/>
        </a:xfrm>
        <a:prstGeom prst="rect">
          <a:avLst/>
        </a:prstGeom>
      </xdr:spPr>
    </xdr:pic>
    <xdr:clientData/>
  </xdr:twoCellAnchor>
  <xdr:twoCellAnchor editAs="oneCell">
    <xdr:from>
      <xdr:col>3</xdr:col>
      <xdr:colOff>149086</xdr:colOff>
      <xdr:row>0</xdr:row>
      <xdr:rowOff>0</xdr:rowOff>
    </xdr:from>
    <xdr:to>
      <xdr:col>4</xdr:col>
      <xdr:colOff>223630</xdr:colOff>
      <xdr:row>0</xdr:row>
      <xdr:rowOff>361796</xdr:rowOff>
    </xdr:to>
    <xdr:pic>
      <xdr:nvPicPr>
        <xdr:cNvPr id="5" name="Imagen 4">
          <a:extLst>
            <a:ext uri="{FF2B5EF4-FFF2-40B4-BE49-F238E27FC236}">
              <a16:creationId xmlns:a16="http://schemas.microsoft.com/office/drawing/2014/main" id="{560AD28C-44BC-445C-B3A3-362292118027}"/>
            </a:ext>
          </a:extLst>
        </xdr:cNvPr>
        <xdr:cNvPicPr>
          <a:picLocks noChangeAspect="1"/>
        </xdr:cNvPicPr>
      </xdr:nvPicPr>
      <xdr:blipFill>
        <a:blip xmlns:r="http://schemas.openxmlformats.org/officeDocument/2006/relationships" r:embed="rId2"/>
        <a:stretch>
          <a:fillRect/>
        </a:stretch>
      </xdr:blipFill>
      <xdr:spPr>
        <a:xfrm>
          <a:off x="5673586" y="0"/>
          <a:ext cx="2542761" cy="3617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200025</xdr:colOff>
      <xdr:row>0</xdr:row>
      <xdr:rowOff>47625</xdr:rowOff>
    </xdr:from>
    <xdr:to>
      <xdr:col>15</xdr:col>
      <xdr:colOff>47625</xdr:colOff>
      <xdr:row>8</xdr:row>
      <xdr:rowOff>95250</xdr:rowOff>
    </xdr:to>
    <xdr:pic>
      <xdr:nvPicPr>
        <xdr:cNvPr id="5" name="Imagen 4">
          <a:extLst>
            <a:ext uri="{FF2B5EF4-FFF2-40B4-BE49-F238E27FC236}">
              <a16:creationId xmlns:a16="http://schemas.microsoft.com/office/drawing/2014/main" id="{DE5EBA54-3C23-045C-B13B-8F0216108CB9}"/>
            </a:ext>
            <a:ext uri="{147F2762-F138-4A5C-976F-8EAC2B608ADB}">
              <a16:predDERef xmlns:a16="http://schemas.microsoft.com/office/drawing/2014/main" pred="{0689EE31-D99E-3AF4-89E2-9CFBBD5BD779}"/>
            </a:ext>
          </a:extLst>
        </xdr:cNvPr>
        <xdr:cNvPicPr>
          <a:picLocks noChangeAspect="1"/>
        </xdr:cNvPicPr>
      </xdr:nvPicPr>
      <xdr:blipFill>
        <a:blip xmlns:r="http://schemas.openxmlformats.org/officeDocument/2006/relationships" r:embed="rId1"/>
        <a:stretch>
          <a:fillRect/>
        </a:stretch>
      </xdr:blipFill>
      <xdr:spPr>
        <a:xfrm>
          <a:off x="9944100" y="47625"/>
          <a:ext cx="4572000" cy="2438400"/>
        </a:xfrm>
        <a:prstGeom prst="rect">
          <a:avLst/>
        </a:prstGeom>
      </xdr:spPr>
    </xdr:pic>
    <xdr:clientData/>
  </xdr:twoCellAnchor>
  <xdr:twoCellAnchor editAs="oneCell">
    <xdr:from>
      <xdr:col>16</xdr:col>
      <xdr:colOff>0</xdr:colOff>
      <xdr:row>0</xdr:row>
      <xdr:rowOff>0</xdr:rowOff>
    </xdr:from>
    <xdr:to>
      <xdr:col>28</xdr:col>
      <xdr:colOff>133350</xdr:colOff>
      <xdr:row>9</xdr:row>
      <xdr:rowOff>38100</xdr:rowOff>
    </xdr:to>
    <xdr:pic>
      <xdr:nvPicPr>
        <xdr:cNvPr id="7" name="Imagen 6">
          <a:extLst>
            <a:ext uri="{FF2B5EF4-FFF2-40B4-BE49-F238E27FC236}">
              <a16:creationId xmlns:a16="http://schemas.microsoft.com/office/drawing/2014/main" id="{EBE63987-4BC6-EC5B-A437-9C212B593857}"/>
            </a:ext>
            <a:ext uri="{147F2762-F138-4A5C-976F-8EAC2B608ADB}">
              <a16:predDERef xmlns:a16="http://schemas.microsoft.com/office/drawing/2014/main" pred="{A4C8A40F-04BA-14DA-A0C9-578E261BF16A}"/>
            </a:ext>
          </a:extLst>
        </xdr:cNvPr>
        <xdr:cNvPicPr>
          <a:picLocks noChangeAspect="1"/>
        </xdr:cNvPicPr>
      </xdr:nvPicPr>
      <xdr:blipFill>
        <a:blip xmlns:r="http://schemas.openxmlformats.org/officeDocument/2006/relationships" r:embed="rId2"/>
        <a:stretch>
          <a:fillRect/>
        </a:stretch>
      </xdr:blipFill>
      <xdr:spPr>
        <a:xfrm>
          <a:off x="15059025" y="0"/>
          <a:ext cx="7219950" cy="2619375"/>
        </a:xfrm>
        <a:prstGeom prst="rect">
          <a:avLst/>
        </a:prstGeom>
      </xdr:spPr>
    </xdr:pic>
    <xdr:clientData/>
  </xdr:twoCellAnchor>
  <xdr:twoCellAnchor editAs="oneCell">
    <xdr:from>
      <xdr:col>7</xdr:col>
      <xdr:colOff>323850</xdr:colOff>
      <xdr:row>9</xdr:row>
      <xdr:rowOff>123825</xdr:rowOff>
    </xdr:from>
    <xdr:to>
      <xdr:col>15</xdr:col>
      <xdr:colOff>171450</xdr:colOff>
      <xdr:row>25</xdr:row>
      <xdr:rowOff>142875</xdr:rowOff>
    </xdr:to>
    <xdr:pic>
      <xdr:nvPicPr>
        <xdr:cNvPr id="8" name="Imagen 7">
          <a:extLst>
            <a:ext uri="{FF2B5EF4-FFF2-40B4-BE49-F238E27FC236}">
              <a16:creationId xmlns:a16="http://schemas.microsoft.com/office/drawing/2014/main" id="{5171DB70-20DA-4A3B-D767-30B21BBD25C6}"/>
            </a:ext>
            <a:ext uri="{147F2762-F138-4A5C-976F-8EAC2B608ADB}">
              <a16:predDERef xmlns:a16="http://schemas.microsoft.com/office/drawing/2014/main" pred="{EBE63987-4BC6-EC5B-A437-9C212B593857}"/>
            </a:ext>
          </a:extLst>
        </xdr:cNvPr>
        <xdr:cNvPicPr>
          <a:picLocks noChangeAspect="1"/>
        </xdr:cNvPicPr>
      </xdr:nvPicPr>
      <xdr:blipFill>
        <a:blip xmlns:r="http://schemas.openxmlformats.org/officeDocument/2006/relationships" r:embed="rId3"/>
        <a:stretch>
          <a:fillRect/>
        </a:stretch>
      </xdr:blipFill>
      <xdr:spPr>
        <a:xfrm>
          <a:off x="10067925" y="2657475"/>
          <a:ext cx="4572000" cy="3057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149087</xdr:colOff>
      <xdr:row>0</xdr:row>
      <xdr:rowOff>364434</xdr:rowOff>
    </xdr:from>
    <xdr:to>
      <xdr:col>4</xdr:col>
      <xdr:colOff>240444</xdr:colOff>
      <xdr:row>4</xdr:row>
      <xdr:rowOff>66260</xdr:rowOff>
    </xdr:to>
    <xdr:pic>
      <xdr:nvPicPr>
        <xdr:cNvPr id="2" name="Imagen 1">
          <a:extLst>
            <a:ext uri="{FF2B5EF4-FFF2-40B4-BE49-F238E27FC236}">
              <a16:creationId xmlns:a16="http://schemas.microsoft.com/office/drawing/2014/main" id="{B44D065E-7715-4ABC-A0C1-CD4369577750}"/>
            </a:ext>
          </a:extLst>
        </xdr:cNvPr>
        <xdr:cNvPicPr>
          <a:picLocks noChangeAspect="1"/>
        </xdr:cNvPicPr>
      </xdr:nvPicPr>
      <xdr:blipFill>
        <a:blip xmlns:r="http://schemas.openxmlformats.org/officeDocument/2006/relationships" r:embed="rId1"/>
        <a:stretch>
          <a:fillRect/>
        </a:stretch>
      </xdr:blipFill>
      <xdr:spPr>
        <a:xfrm>
          <a:off x="5673587" y="364434"/>
          <a:ext cx="2558332" cy="1025801"/>
        </a:xfrm>
        <a:prstGeom prst="rect">
          <a:avLst/>
        </a:prstGeom>
      </xdr:spPr>
    </xdr:pic>
    <xdr:clientData/>
  </xdr:twoCellAnchor>
  <xdr:twoCellAnchor editAs="oneCell">
    <xdr:from>
      <xdr:col>3</xdr:col>
      <xdr:colOff>149086</xdr:colOff>
      <xdr:row>0</xdr:row>
      <xdr:rowOff>0</xdr:rowOff>
    </xdr:from>
    <xdr:to>
      <xdr:col>4</xdr:col>
      <xdr:colOff>223630</xdr:colOff>
      <xdr:row>0</xdr:row>
      <xdr:rowOff>361796</xdr:rowOff>
    </xdr:to>
    <xdr:pic>
      <xdr:nvPicPr>
        <xdr:cNvPr id="3" name="Imagen 2">
          <a:extLst>
            <a:ext uri="{FF2B5EF4-FFF2-40B4-BE49-F238E27FC236}">
              <a16:creationId xmlns:a16="http://schemas.microsoft.com/office/drawing/2014/main" id="{617735D8-5899-4CB9-BF06-1F6884B9C9D0}"/>
            </a:ext>
          </a:extLst>
        </xdr:cNvPr>
        <xdr:cNvPicPr>
          <a:picLocks noChangeAspect="1"/>
        </xdr:cNvPicPr>
      </xdr:nvPicPr>
      <xdr:blipFill>
        <a:blip xmlns:r="http://schemas.openxmlformats.org/officeDocument/2006/relationships" r:embed="rId2"/>
        <a:stretch>
          <a:fillRect/>
        </a:stretch>
      </xdr:blipFill>
      <xdr:spPr>
        <a:xfrm>
          <a:off x="5673586" y="0"/>
          <a:ext cx="2541519" cy="3617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200025</xdr:colOff>
      <xdr:row>0</xdr:row>
      <xdr:rowOff>47625</xdr:rowOff>
    </xdr:from>
    <xdr:to>
      <xdr:col>15</xdr:col>
      <xdr:colOff>47625</xdr:colOff>
      <xdr:row>8</xdr:row>
      <xdr:rowOff>60614</xdr:rowOff>
    </xdr:to>
    <xdr:pic>
      <xdr:nvPicPr>
        <xdr:cNvPr id="2" name="Imagen 1">
          <a:extLst>
            <a:ext uri="{FF2B5EF4-FFF2-40B4-BE49-F238E27FC236}">
              <a16:creationId xmlns:a16="http://schemas.microsoft.com/office/drawing/2014/main" id="{108FF9E6-BD31-43C0-990F-5B2BECBE376E}"/>
            </a:ext>
            <a:ext uri="{147F2762-F138-4A5C-976F-8EAC2B608ADB}">
              <a16:predDERef xmlns:a16="http://schemas.microsoft.com/office/drawing/2014/main" pred="{0689EE31-D99E-3AF4-89E2-9CFBBD5BD779}"/>
            </a:ext>
          </a:extLst>
        </xdr:cNvPr>
        <xdr:cNvPicPr>
          <a:picLocks noChangeAspect="1"/>
        </xdr:cNvPicPr>
      </xdr:nvPicPr>
      <xdr:blipFill>
        <a:blip xmlns:r="http://schemas.openxmlformats.org/officeDocument/2006/relationships" r:embed="rId1"/>
        <a:stretch>
          <a:fillRect/>
        </a:stretch>
      </xdr:blipFill>
      <xdr:spPr>
        <a:xfrm>
          <a:off x="8972550" y="47625"/>
          <a:ext cx="4572000" cy="2428875"/>
        </a:xfrm>
        <a:prstGeom prst="rect">
          <a:avLst/>
        </a:prstGeom>
      </xdr:spPr>
    </xdr:pic>
    <xdr:clientData/>
  </xdr:twoCellAnchor>
  <xdr:twoCellAnchor editAs="oneCell">
    <xdr:from>
      <xdr:col>16</xdr:col>
      <xdr:colOff>0</xdr:colOff>
      <xdr:row>0</xdr:row>
      <xdr:rowOff>0</xdr:rowOff>
    </xdr:from>
    <xdr:to>
      <xdr:col>28</xdr:col>
      <xdr:colOff>133350</xdr:colOff>
      <xdr:row>8</xdr:row>
      <xdr:rowOff>193964</xdr:rowOff>
    </xdr:to>
    <xdr:pic>
      <xdr:nvPicPr>
        <xdr:cNvPr id="3" name="Imagen 2">
          <a:extLst>
            <a:ext uri="{FF2B5EF4-FFF2-40B4-BE49-F238E27FC236}">
              <a16:creationId xmlns:a16="http://schemas.microsoft.com/office/drawing/2014/main" id="{081AFE53-52AE-48C2-9F6D-91B6D2BBF9B6}"/>
            </a:ext>
            <a:ext uri="{147F2762-F138-4A5C-976F-8EAC2B608ADB}">
              <a16:predDERef xmlns:a16="http://schemas.microsoft.com/office/drawing/2014/main" pred="{A4C8A40F-04BA-14DA-A0C9-578E261BF16A}"/>
            </a:ext>
          </a:extLst>
        </xdr:cNvPr>
        <xdr:cNvPicPr>
          <a:picLocks noChangeAspect="1"/>
        </xdr:cNvPicPr>
      </xdr:nvPicPr>
      <xdr:blipFill>
        <a:blip xmlns:r="http://schemas.openxmlformats.org/officeDocument/2006/relationships" r:embed="rId2"/>
        <a:stretch>
          <a:fillRect/>
        </a:stretch>
      </xdr:blipFill>
      <xdr:spPr>
        <a:xfrm>
          <a:off x="14087475" y="0"/>
          <a:ext cx="7219950" cy="2609850"/>
        </a:xfrm>
        <a:prstGeom prst="rect">
          <a:avLst/>
        </a:prstGeom>
      </xdr:spPr>
    </xdr:pic>
    <xdr:clientData/>
  </xdr:twoCellAnchor>
  <xdr:twoCellAnchor editAs="oneCell">
    <xdr:from>
      <xdr:col>7</xdr:col>
      <xdr:colOff>323850</xdr:colOff>
      <xdr:row>9</xdr:row>
      <xdr:rowOff>123825</xdr:rowOff>
    </xdr:from>
    <xdr:to>
      <xdr:col>15</xdr:col>
      <xdr:colOff>171450</xdr:colOff>
      <xdr:row>25</xdr:row>
      <xdr:rowOff>142874</xdr:rowOff>
    </xdr:to>
    <xdr:pic>
      <xdr:nvPicPr>
        <xdr:cNvPr id="4" name="Imagen 3">
          <a:extLst>
            <a:ext uri="{FF2B5EF4-FFF2-40B4-BE49-F238E27FC236}">
              <a16:creationId xmlns:a16="http://schemas.microsoft.com/office/drawing/2014/main" id="{6B1B7CEA-41DA-4A14-B8E7-3E90DE20D4EF}"/>
            </a:ext>
            <a:ext uri="{147F2762-F138-4A5C-976F-8EAC2B608ADB}">
              <a16:predDERef xmlns:a16="http://schemas.microsoft.com/office/drawing/2014/main" pred="{EBE63987-4BC6-EC5B-A437-9C212B593857}"/>
            </a:ext>
          </a:extLst>
        </xdr:cNvPr>
        <xdr:cNvPicPr>
          <a:picLocks noChangeAspect="1"/>
        </xdr:cNvPicPr>
      </xdr:nvPicPr>
      <xdr:blipFill>
        <a:blip xmlns:r="http://schemas.openxmlformats.org/officeDocument/2006/relationships" r:embed="rId3"/>
        <a:stretch>
          <a:fillRect/>
        </a:stretch>
      </xdr:blipFill>
      <xdr:spPr>
        <a:xfrm>
          <a:off x="9096375" y="2695575"/>
          <a:ext cx="4572000" cy="30765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95879-023E-498A-8AE6-04AF8D7CD2AD}">
  <sheetPr codeName="Hoja1">
    <tabColor rgb="FF92D050"/>
  </sheetPr>
  <dimension ref="A1:B4"/>
  <sheetViews>
    <sheetView workbookViewId="0">
      <selection activeCell="B5" sqref="B5"/>
    </sheetView>
  </sheetViews>
  <sheetFormatPr baseColWidth="10" defaultColWidth="11.42578125" defaultRowHeight="15" x14ac:dyDescent="0.25"/>
  <sheetData>
    <row r="1" spans="1:2" x14ac:dyDescent="0.25">
      <c r="A1" t="s">
        <v>0</v>
      </c>
    </row>
    <row r="3" spans="1:2" x14ac:dyDescent="0.25">
      <c r="B3" t="s">
        <v>1</v>
      </c>
    </row>
    <row r="4" spans="1:2" x14ac:dyDescent="0.25">
      <c r="B4"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theme="0"/>
  </sheetPr>
  <dimension ref="C3:U43"/>
  <sheetViews>
    <sheetView topLeftCell="A3" zoomScale="104" zoomScaleNormal="175" workbookViewId="0">
      <selection activeCell="C7" sqref="C7:L7"/>
    </sheetView>
  </sheetViews>
  <sheetFormatPr baseColWidth="10" defaultColWidth="11.42578125" defaultRowHeight="12.75" x14ac:dyDescent="0.25"/>
  <cols>
    <col min="1" max="13" width="11.42578125" style="97"/>
    <col min="14" max="14" width="23.42578125" style="97" customWidth="1"/>
    <col min="15" max="15" width="18.7109375" style="97" bestFit="1" customWidth="1"/>
    <col min="16" max="16" width="16.42578125" style="97" bestFit="1" customWidth="1"/>
    <col min="17" max="16384" width="11.42578125" style="97"/>
  </cols>
  <sheetData>
    <row r="3" spans="3:21" ht="88.5" customHeight="1" x14ac:dyDescent="0.25">
      <c r="C3" s="281" t="s">
        <v>3</v>
      </c>
      <c r="D3" s="282"/>
      <c r="E3" s="282"/>
      <c r="F3" s="282"/>
      <c r="G3" s="282"/>
      <c r="H3" s="282"/>
      <c r="I3" s="282"/>
      <c r="J3" s="282"/>
      <c r="K3" s="282"/>
      <c r="L3" s="283"/>
      <c r="N3" s="280" t="s">
        <v>4</v>
      </c>
      <c r="O3" s="280"/>
      <c r="P3" s="280"/>
      <c r="Q3" s="280"/>
      <c r="R3" s="280"/>
      <c r="S3" s="96"/>
      <c r="T3" s="96"/>
      <c r="U3" s="96"/>
    </row>
    <row r="5" spans="3:21" ht="12.75" customHeight="1" x14ac:dyDescent="0.25">
      <c r="C5" s="300" t="s">
        <v>5</v>
      </c>
      <c r="D5" s="301"/>
      <c r="E5" s="301"/>
      <c r="F5" s="301"/>
      <c r="G5" s="301"/>
      <c r="H5" s="301"/>
      <c r="I5" s="301"/>
      <c r="J5" s="301"/>
      <c r="K5" s="301"/>
      <c r="L5" s="302"/>
      <c r="M5" s="95"/>
      <c r="N5" s="95"/>
      <c r="O5" s="106" t="s">
        <v>6</v>
      </c>
      <c r="P5" s="106" t="s">
        <v>7</v>
      </c>
    </row>
    <row r="6" spans="3:21" ht="25.5" customHeight="1" x14ac:dyDescent="0.25">
      <c r="C6" s="284" t="s">
        <v>8</v>
      </c>
      <c r="D6" s="285"/>
      <c r="E6" s="285"/>
      <c r="F6" s="285"/>
      <c r="G6" s="285"/>
      <c r="H6" s="285"/>
      <c r="I6" s="285"/>
      <c r="J6" s="285"/>
      <c r="K6" s="285"/>
      <c r="L6" s="286"/>
      <c r="O6" s="106" t="s">
        <v>9</v>
      </c>
      <c r="P6" s="107">
        <v>513845286</v>
      </c>
    </row>
    <row r="7" spans="3:21" ht="52.5" customHeight="1" x14ac:dyDescent="0.25">
      <c r="C7" s="287" t="s">
        <v>10</v>
      </c>
      <c r="D7" s="288"/>
      <c r="E7" s="288"/>
      <c r="F7" s="288"/>
      <c r="G7" s="288"/>
      <c r="H7" s="288"/>
      <c r="I7" s="288"/>
      <c r="J7" s="288"/>
      <c r="K7" s="288"/>
      <c r="L7" s="289"/>
    </row>
    <row r="8" spans="3:21" ht="78.75" customHeight="1" x14ac:dyDescent="0.25">
      <c r="C8" s="293" t="s">
        <v>11</v>
      </c>
      <c r="D8" s="288"/>
      <c r="E8" s="288"/>
      <c r="F8" s="288"/>
      <c r="G8" s="288"/>
      <c r="H8" s="288"/>
      <c r="I8" s="288"/>
      <c r="J8" s="288"/>
      <c r="K8" s="288"/>
      <c r="L8" s="289"/>
    </row>
    <row r="9" spans="3:21" x14ac:dyDescent="0.25">
      <c r="C9" s="294"/>
      <c r="D9" s="295"/>
      <c r="E9" s="295"/>
      <c r="F9" s="295"/>
      <c r="G9" s="295"/>
      <c r="H9" s="295"/>
      <c r="I9" s="295"/>
      <c r="J9" s="295"/>
      <c r="K9" s="295"/>
      <c r="L9" s="296"/>
    </row>
    <row r="10" spans="3:21" ht="28.5" customHeight="1" x14ac:dyDescent="0.25">
      <c r="C10" s="284" t="s">
        <v>12</v>
      </c>
      <c r="D10" s="285"/>
      <c r="E10" s="285"/>
      <c r="F10" s="285"/>
      <c r="G10" s="285"/>
      <c r="H10" s="285"/>
      <c r="I10" s="285"/>
      <c r="J10" s="285"/>
      <c r="K10" s="285"/>
      <c r="L10" s="286"/>
    </row>
    <row r="11" spans="3:21" ht="70.5" customHeight="1" x14ac:dyDescent="0.25">
      <c r="C11" s="297" t="s">
        <v>13</v>
      </c>
      <c r="D11" s="298"/>
      <c r="E11" s="298"/>
      <c r="F11" s="298"/>
      <c r="G11" s="298"/>
      <c r="H11" s="298"/>
      <c r="I11" s="298"/>
      <c r="J11" s="298"/>
      <c r="K11" s="298"/>
      <c r="L11" s="299"/>
    </row>
    <row r="13" spans="3:21" ht="58.5" customHeight="1" x14ac:dyDescent="0.25">
      <c r="C13" s="305" t="s">
        <v>14</v>
      </c>
      <c r="D13" s="305"/>
      <c r="E13" s="305"/>
      <c r="F13" s="305"/>
      <c r="G13" s="305"/>
      <c r="H13" s="305"/>
      <c r="I13" s="305"/>
      <c r="J13" s="305"/>
      <c r="K13" s="305"/>
      <c r="L13" s="305"/>
      <c r="M13" s="93"/>
    </row>
    <row r="14" spans="3:21" ht="123.75" customHeight="1" x14ac:dyDescent="0.25">
      <c r="C14" s="307" t="s">
        <v>15</v>
      </c>
      <c r="D14" s="307"/>
      <c r="E14" s="307"/>
      <c r="F14" s="307"/>
      <c r="G14" s="307"/>
      <c r="H14" s="307"/>
      <c r="I14" s="307"/>
      <c r="J14" s="307"/>
      <c r="K14" s="307"/>
      <c r="L14" s="307"/>
      <c r="M14" s="93"/>
    </row>
    <row r="15" spans="3:21" ht="54" customHeight="1" x14ac:dyDescent="0.25">
      <c r="C15" s="305" t="s">
        <v>16</v>
      </c>
      <c r="D15" s="305"/>
      <c r="E15" s="305"/>
      <c r="F15" s="305"/>
      <c r="G15" s="305"/>
      <c r="H15" s="305"/>
      <c r="I15" s="305"/>
      <c r="J15" s="305"/>
      <c r="K15" s="305"/>
      <c r="L15" s="305"/>
      <c r="M15" s="93"/>
    </row>
    <row r="16" spans="3:21" ht="35.25" customHeight="1" x14ac:dyDescent="0.25">
      <c r="C16" s="305" t="s">
        <v>17</v>
      </c>
      <c r="D16" s="305"/>
      <c r="E16" s="305"/>
      <c r="F16" s="305"/>
      <c r="G16" s="305"/>
      <c r="H16" s="305"/>
      <c r="I16" s="305"/>
      <c r="J16" s="305"/>
      <c r="K16" s="305"/>
      <c r="L16" s="305"/>
      <c r="M16" s="93"/>
    </row>
    <row r="17" spans="3:14" ht="68.25" customHeight="1" x14ac:dyDescent="0.25">
      <c r="C17" s="305" t="s">
        <v>18</v>
      </c>
      <c r="D17" s="305"/>
      <c r="E17" s="305"/>
      <c r="F17" s="305"/>
      <c r="G17" s="305"/>
      <c r="H17" s="305"/>
      <c r="I17" s="305"/>
      <c r="J17" s="305"/>
      <c r="K17" s="305"/>
      <c r="L17" s="305"/>
      <c r="M17" s="93"/>
    </row>
    <row r="18" spans="3:14" ht="151.5" customHeight="1" x14ac:dyDescent="0.25">
      <c r="C18" s="305" t="s">
        <v>19</v>
      </c>
      <c r="D18" s="305"/>
      <c r="E18" s="305"/>
      <c r="F18" s="305"/>
      <c r="G18" s="305"/>
      <c r="H18" s="305"/>
      <c r="I18" s="305"/>
      <c r="J18" s="305"/>
      <c r="K18" s="305"/>
      <c r="L18" s="305"/>
      <c r="M18" s="93"/>
    </row>
    <row r="19" spans="3:14" ht="96.75" customHeight="1" x14ac:dyDescent="0.25">
      <c r="C19" s="306" t="s">
        <v>20</v>
      </c>
      <c r="D19" s="306"/>
      <c r="E19" s="306"/>
      <c r="F19" s="306"/>
      <c r="G19" s="306"/>
      <c r="H19" s="306"/>
      <c r="I19" s="306"/>
      <c r="J19" s="306"/>
      <c r="K19" s="306"/>
      <c r="L19" s="306"/>
      <c r="M19" s="94"/>
    </row>
    <row r="20" spans="3:14" ht="105" customHeight="1" x14ac:dyDescent="0.25">
      <c r="C20" s="305" t="s">
        <v>21</v>
      </c>
      <c r="D20" s="305"/>
      <c r="E20" s="305"/>
      <c r="F20" s="305"/>
      <c r="G20" s="305"/>
      <c r="H20" s="305"/>
      <c r="I20" s="305"/>
      <c r="J20" s="305"/>
      <c r="K20" s="305"/>
      <c r="L20" s="305"/>
      <c r="M20" s="93"/>
    </row>
    <row r="21" spans="3:14" ht="318" customHeight="1" x14ac:dyDescent="0.25">
      <c r="C21" s="305" t="s">
        <v>22</v>
      </c>
      <c r="D21" s="305"/>
      <c r="E21" s="305"/>
      <c r="F21" s="305"/>
      <c r="G21" s="305"/>
      <c r="H21" s="305"/>
      <c r="I21" s="305"/>
      <c r="J21" s="305"/>
      <c r="K21" s="305"/>
      <c r="L21" s="305"/>
      <c r="M21" s="93"/>
      <c r="N21" s="176" t="s">
        <v>23</v>
      </c>
    </row>
    <row r="22" spans="3:14" ht="123" customHeight="1" x14ac:dyDescent="0.25">
      <c r="C22" s="308" t="s">
        <v>24</v>
      </c>
      <c r="D22" s="309"/>
      <c r="E22" s="309"/>
      <c r="F22" s="309"/>
      <c r="G22" s="309"/>
      <c r="H22" s="309"/>
      <c r="I22" s="309"/>
      <c r="J22" s="309"/>
      <c r="K22" s="309"/>
      <c r="L22" s="309"/>
      <c r="N22" s="176" t="s">
        <v>25</v>
      </c>
    </row>
    <row r="25" spans="3:14" ht="13.5" thickBot="1" x14ac:dyDescent="0.3"/>
    <row r="26" spans="3:14" ht="13.5" thickBot="1" x14ac:dyDescent="0.3">
      <c r="C26" s="290" t="s">
        <v>26</v>
      </c>
      <c r="D26" s="291"/>
      <c r="E26" s="291"/>
      <c r="F26" s="291"/>
      <c r="G26" s="291"/>
      <c r="H26" s="291"/>
      <c r="I26" s="291"/>
      <c r="J26" s="291"/>
      <c r="K26" s="291"/>
      <c r="L26" s="292"/>
    </row>
    <row r="27" spans="3:14" ht="73.5" customHeight="1" x14ac:dyDescent="0.25">
      <c r="C27" s="303" t="s">
        <v>27</v>
      </c>
      <c r="D27" s="304"/>
      <c r="E27" s="304"/>
      <c r="F27" s="304"/>
      <c r="G27" s="304"/>
      <c r="H27" s="304"/>
      <c r="I27" s="304"/>
      <c r="J27" s="304"/>
      <c r="K27" s="304"/>
      <c r="L27" s="304"/>
    </row>
    <row r="28" spans="3:14" ht="73.5" customHeight="1" x14ac:dyDescent="0.25">
      <c r="C28" s="303" t="s">
        <v>27</v>
      </c>
      <c r="D28" s="303"/>
      <c r="E28" s="303"/>
      <c r="F28" s="303"/>
      <c r="G28" s="303"/>
      <c r="H28" s="303"/>
      <c r="I28" s="303"/>
      <c r="J28" s="303"/>
      <c r="K28" s="303"/>
      <c r="L28" s="303"/>
    </row>
    <row r="29" spans="3:14" ht="21" customHeight="1" thickBot="1" x14ac:dyDescent="0.3">
      <c r="C29" s="123"/>
      <c r="D29" s="124"/>
      <c r="E29" s="124"/>
      <c r="F29" s="124"/>
      <c r="G29" s="124"/>
      <c r="H29" s="124"/>
      <c r="I29" s="124"/>
      <c r="J29" s="124"/>
      <c r="K29" s="124"/>
      <c r="L29" s="124"/>
    </row>
    <row r="30" spans="3:14" ht="13.5" thickBot="1" x14ac:dyDescent="0.3">
      <c r="C30" s="290" t="s">
        <v>28</v>
      </c>
      <c r="D30" s="291"/>
      <c r="E30" s="291"/>
      <c r="F30" s="291"/>
      <c r="G30" s="291"/>
      <c r="H30" s="291"/>
      <c r="I30" s="291"/>
      <c r="J30" s="291"/>
      <c r="K30" s="291"/>
      <c r="L30" s="292"/>
    </row>
    <row r="31" spans="3:14" ht="91.5" customHeight="1" x14ac:dyDescent="0.25">
      <c r="C31" s="303" t="s">
        <v>29</v>
      </c>
      <c r="D31" s="304"/>
      <c r="E31" s="304"/>
      <c r="F31" s="304"/>
      <c r="G31" s="304"/>
      <c r="H31" s="304"/>
      <c r="I31" s="304"/>
      <c r="J31" s="304"/>
      <c r="K31" s="304"/>
      <c r="L31" s="304"/>
    </row>
    <row r="32" spans="3:14" ht="13.5" thickBot="1" x14ac:dyDescent="0.3"/>
    <row r="33" spans="3:12" x14ac:dyDescent="0.25">
      <c r="C33" s="290" t="s">
        <v>30</v>
      </c>
      <c r="D33" s="291"/>
      <c r="E33" s="291"/>
      <c r="F33" s="291"/>
      <c r="G33" s="291"/>
      <c r="H33" s="291"/>
      <c r="I33" s="291"/>
      <c r="J33" s="291"/>
      <c r="K33" s="291"/>
      <c r="L33" s="292"/>
    </row>
    <row r="34" spans="3:12" ht="96" customHeight="1" x14ac:dyDescent="0.25">
      <c r="C34" s="303" t="s">
        <v>31</v>
      </c>
      <c r="D34" s="304"/>
      <c r="E34" s="304"/>
      <c r="F34" s="304"/>
      <c r="G34" s="304"/>
      <c r="H34" s="304"/>
      <c r="I34" s="304"/>
      <c r="J34" s="304"/>
      <c r="K34" s="304"/>
      <c r="L34" s="304"/>
    </row>
    <row r="36" spans="3:12" x14ac:dyDescent="0.25">
      <c r="C36" s="290" t="s">
        <v>32</v>
      </c>
      <c r="D36" s="291"/>
      <c r="E36" s="291"/>
      <c r="F36" s="291"/>
      <c r="G36" s="291"/>
      <c r="H36" s="291"/>
      <c r="I36" s="291"/>
      <c r="J36" s="291"/>
      <c r="K36" s="291"/>
      <c r="L36" s="292"/>
    </row>
    <row r="37" spans="3:12" ht="214.5" customHeight="1" x14ac:dyDescent="0.25">
      <c r="C37" s="310" t="s">
        <v>33</v>
      </c>
      <c r="D37" s="304"/>
      <c r="E37" s="304"/>
      <c r="F37" s="304"/>
      <c r="G37" s="304"/>
      <c r="H37" s="304"/>
      <c r="I37" s="304"/>
      <c r="J37" s="304"/>
      <c r="K37" s="304"/>
      <c r="L37" s="304"/>
    </row>
    <row r="39" spans="3:12" x14ac:dyDescent="0.25">
      <c r="C39" s="290" t="s">
        <v>34</v>
      </c>
      <c r="D39" s="291"/>
      <c r="E39" s="291"/>
      <c r="F39" s="291"/>
      <c r="G39" s="291"/>
      <c r="H39" s="291"/>
      <c r="I39" s="291"/>
      <c r="J39" s="291"/>
      <c r="K39" s="291"/>
      <c r="L39" s="292"/>
    </row>
    <row r="40" spans="3:12" ht="148.5" customHeight="1" x14ac:dyDescent="0.25">
      <c r="C40" s="303" t="s">
        <v>35</v>
      </c>
      <c r="D40" s="304"/>
      <c r="E40" s="304"/>
      <c r="F40" s="304"/>
      <c r="G40" s="304"/>
      <c r="H40" s="304"/>
      <c r="I40" s="304"/>
      <c r="J40" s="304"/>
      <c r="K40" s="304"/>
      <c r="L40" s="304"/>
    </row>
    <row r="42" spans="3:12" x14ac:dyDescent="0.25">
      <c r="C42" s="290" t="s">
        <v>36</v>
      </c>
      <c r="D42" s="291"/>
      <c r="E42" s="291"/>
      <c r="F42" s="291"/>
      <c r="G42" s="291"/>
      <c r="H42" s="291"/>
      <c r="I42" s="291"/>
      <c r="J42" s="291"/>
      <c r="K42" s="291"/>
      <c r="L42" s="292"/>
    </row>
    <row r="43" spans="3:12" ht="181.5" customHeight="1" x14ac:dyDescent="0.25">
      <c r="C43" s="303" t="s">
        <v>37</v>
      </c>
      <c r="D43" s="304"/>
      <c r="E43" s="304"/>
      <c r="F43" s="304"/>
      <c r="G43" s="304"/>
      <c r="H43" s="304"/>
      <c r="I43" s="304"/>
      <c r="J43" s="304"/>
      <c r="K43" s="304"/>
      <c r="L43" s="304"/>
    </row>
  </sheetData>
  <mergeCells count="32">
    <mergeCell ref="C30:L30"/>
    <mergeCell ref="C31:L31"/>
    <mergeCell ref="C28:L28"/>
    <mergeCell ref="C33:L33"/>
    <mergeCell ref="C34:L34"/>
    <mergeCell ref="C43:L43"/>
    <mergeCell ref="C36:L36"/>
    <mergeCell ref="C37:L37"/>
    <mergeCell ref="C39:L39"/>
    <mergeCell ref="C40:L40"/>
    <mergeCell ref="C42:L42"/>
    <mergeCell ref="C27:L27"/>
    <mergeCell ref="C13:L13"/>
    <mergeCell ref="C15:L15"/>
    <mergeCell ref="C16:L16"/>
    <mergeCell ref="C17:L17"/>
    <mergeCell ref="C18:L18"/>
    <mergeCell ref="C19:L19"/>
    <mergeCell ref="C20:L20"/>
    <mergeCell ref="C21:L21"/>
    <mergeCell ref="C14:L14"/>
    <mergeCell ref="C22:L22"/>
    <mergeCell ref="N3:R3"/>
    <mergeCell ref="C3:L3"/>
    <mergeCell ref="C6:L6"/>
    <mergeCell ref="C7:L7"/>
    <mergeCell ref="C26:L26"/>
    <mergeCell ref="C8:L8"/>
    <mergeCell ref="C9:L9"/>
    <mergeCell ref="C10:L10"/>
    <mergeCell ref="C11:L11"/>
    <mergeCell ref="C5:L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AD445"/>
  <sheetViews>
    <sheetView zoomScaleNormal="100" workbookViewId="0">
      <pane xSplit="1" ySplit="5" topLeftCell="B6" activePane="bottomRight" state="frozen"/>
      <selection pane="topRight"/>
      <selection pane="bottomLeft"/>
      <selection pane="bottomRight" activeCell="C6" sqref="C6"/>
    </sheetView>
  </sheetViews>
  <sheetFormatPr baseColWidth="10" defaultColWidth="11.42578125" defaultRowHeight="15" x14ac:dyDescent="0.25"/>
  <cols>
    <col min="1" max="1" width="5.140625" style="42" bestFit="1" customWidth="1"/>
    <col min="2" max="2" width="50.7109375" style="42" customWidth="1"/>
    <col min="3" max="3" width="36.85546875" style="42" customWidth="1"/>
    <col min="4" max="4" width="15.42578125" style="42" customWidth="1"/>
    <col min="5" max="5" width="19.42578125" style="42" bestFit="1" customWidth="1"/>
    <col min="6" max="6" width="12.42578125" style="42" bestFit="1" customWidth="1"/>
    <col min="7" max="7" width="41.5703125" style="42" customWidth="1"/>
    <col min="8" max="8" width="14.28515625" style="42" bestFit="1" customWidth="1"/>
    <col min="9" max="9" width="23.140625" style="42" bestFit="1" customWidth="1"/>
    <col min="10" max="10" width="16.28515625" style="42" bestFit="1" customWidth="1"/>
    <col min="11" max="11" width="49" style="42" customWidth="1"/>
    <col min="12" max="12" width="14.28515625" style="42" bestFit="1" customWidth="1"/>
    <col min="13" max="13" width="23.140625" style="42" bestFit="1" customWidth="1"/>
    <col min="14" max="14" width="15.85546875" style="42" customWidth="1"/>
    <col min="15" max="15" width="38.85546875" style="42" customWidth="1"/>
    <col min="16" max="16" width="14.28515625" style="42" bestFit="1" customWidth="1"/>
    <col min="17" max="17" width="23.140625" style="42" bestFit="1" customWidth="1"/>
    <col min="18" max="18" width="19.28515625" style="42" customWidth="1"/>
    <col min="19" max="19" width="38.85546875" style="42" customWidth="1"/>
    <col min="20" max="20" width="14.28515625" style="42" bestFit="1" customWidth="1"/>
    <col min="21" max="21" width="23.140625" style="42" bestFit="1" customWidth="1"/>
    <col min="22" max="22" width="19.28515625" style="42" customWidth="1"/>
    <col min="23" max="23" width="61.28515625" style="42" customWidth="1"/>
    <col min="24" max="28" width="11.42578125" style="42"/>
    <col min="29" max="29" width="10.140625" style="42" customWidth="1"/>
    <col min="30" max="30" width="11.42578125" style="42" hidden="1" customWidth="1"/>
    <col min="31" max="16384" width="11.42578125" style="42"/>
  </cols>
  <sheetData>
    <row r="1" spans="1:30" ht="26.25" customHeight="1" x14ac:dyDescent="0.25">
      <c r="A1" s="314" t="s">
        <v>38</v>
      </c>
      <c r="B1" s="315"/>
      <c r="C1" s="315"/>
      <c r="D1" s="315"/>
      <c r="E1" s="315"/>
      <c r="F1" s="315"/>
      <c r="G1" s="315"/>
      <c r="H1" s="315"/>
      <c r="I1" s="315"/>
      <c r="J1" s="315"/>
      <c r="K1" s="315"/>
      <c r="L1" s="315"/>
      <c r="M1" s="315"/>
      <c r="N1" s="315"/>
      <c r="O1" s="315"/>
      <c r="P1" s="315"/>
      <c r="Q1" s="315"/>
      <c r="R1" s="315"/>
      <c r="S1" s="315"/>
      <c r="T1" s="315"/>
      <c r="U1" s="315"/>
      <c r="V1" s="315"/>
      <c r="W1" s="315"/>
    </row>
    <row r="2" spans="1:30" ht="26.25" customHeight="1" x14ac:dyDescent="0.25">
      <c r="A2" s="316" t="s">
        <v>39</v>
      </c>
      <c r="B2" s="317"/>
      <c r="C2" s="317"/>
      <c r="D2" s="317"/>
      <c r="E2" s="317"/>
      <c r="F2" s="317"/>
      <c r="G2" s="317"/>
      <c r="H2" s="317"/>
      <c r="I2" s="317"/>
      <c r="J2" s="317"/>
      <c r="K2" s="317"/>
      <c r="L2" s="317"/>
      <c r="M2" s="317"/>
      <c r="N2" s="317"/>
      <c r="O2" s="317"/>
      <c r="P2" s="317"/>
      <c r="Q2" s="317"/>
      <c r="R2" s="317"/>
      <c r="S2" s="317"/>
      <c r="T2" s="317"/>
      <c r="U2" s="317"/>
      <c r="V2" s="317"/>
      <c r="W2" s="317"/>
    </row>
    <row r="3" spans="1:30" ht="15.75" x14ac:dyDescent="0.25">
      <c r="A3" s="318" t="s">
        <v>40</v>
      </c>
      <c r="B3" s="320" t="s">
        <v>41</v>
      </c>
      <c r="C3" s="318" t="s">
        <v>42</v>
      </c>
      <c r="D3" s="322"/>
      <c r="E3" s="325" t="s">
        <v>43</v>
      </c>
      <c r="F3" s="311" t="s">
        <v>44</v>
      </c>
      <c r="G3" s="311"/>
      <c r="H3" s="311"/>
      <c r="I3" s="311"/>
      <c r="J3" s="311"/>
      <c r="K3" s="311"/>
      <c r="L3" s="311"/>
      <c r="M3" s="311"/>
      <c r="N3" s="311"/>
      <c r="O3" s="311"/>
      <c r="P3" s="311"/>
      <c r="Q3" s="311"/>
      <c r="R3" s="311"/>
      <c r="S3" s="195"/>
      <c r="T3" s="195"/>
      <c r="U3" s="195"/>
      <c r="V3" s="195"/>
      <c r="W3" s="312" t="s">
        <v>45</v>
      </c>
    </row>
    <row r="4" spans="1:30" ht="26.25" customHeight="1" x14ac:dyDescent="0.25">
      <c r="A4" s="319"/>
      <c r="B4" s="321"/>
      <c r="C4" s="323"/>
      <c r="D4" s="324"/>
      <c r="E4" s="326"/>
      <c r="F4" s="327" t="s">
        <v>46</v>
      </c>
      <c r="G4" s="311" t="s">
        <v>47</v>
      </c>
      <c r="H4" s="311"/>
      <c r="I4" s="311"/>
      <c r="J4" s="311"/>
      <c r="K4" s="311" t="s">
        <v>48</v>
      </c>
      <c r="L4" s="311"/>
      <c r="M4" s="311"/>
      <c r="N4" s="311"/>
      <c r="O4" s="311" t="s">
        <v>49</v>
      </c>
      <c r="P4" s="311"/>
      <c r="Q4" s="311"/>
      <c r="R4" s="311"/>
      <c r="S4" s="312" t="s">
        <v>50</v>
      </c>
      <c r="T4" s="312"/>
      <c r="U4" s="312"/>
      <c r="V4" s="312"/>
      <c r="W4" s="312"/>
    </row>
    <row r="5" spans="1:30" ht="31.5" x14ac:dyDescent="0.25">
      <c r="A5" s="319"/>
      <c r="B5" s="321"/>
      <c r="C5" s="108" t="s">
        <v>51</v>
      </c>
      <c r="D5" s="108" t="s">
        <v>52</v>
      </c>
      <c r="E5" s="326"/>
      <c r="F5" s="328"/>
      <c r="G5" s="108" t="s">
        <v>53</v>
      </c>
      <c r="H5" s="109" t="s">
        <v>54</v>
      </c>
      <c r="I5" s="108" t="s">
        <v>55</v>
      </c>
      <c r="J5" s="108" t="s">
        <v>56</v>
      </c>
      <c r="K5" s="108" t="s">
        <v>53</v>
      </c>
      <c r="L5" s="109" t="s">
        <v>54</v>
      </c>
      <c r="M5" s="108" t="s">
        <v>55</v>
      </c>
      <c r="N5" s="108" t="s">
        <v>56</v>
      </c>
      <c r="O5" s="108" t="s">
        <v>53</v>
      </c>
      <c r="P5" s="109" t="s">
        <v>54</v>
      </c>
      <c r="Q5" s="108" t="s">
        <v>55</v>
      </c>
      <c r="R5" s="108" t="s">
        <v>56</v>
      </c>
      <c r="S5" s="196" t="s">
        <v>53</v>
      </c>
      <c r="T5" s="198" t="s">
        <v>54</v>
      </c>
      <c r="U5" s="196" t="s">
        <v>55</v>
      </c>
      <c r="V5" s="196" t="s">
        <v>56</v>
      </c>
      <c r="W5" s="313"/>
    </row>
    <row r="6" spans="1:30" s="29" customFormat="1" ht="32.25" customHeight="1" x14ac:dyDescent="0.25">
      <c r="A6" s="139">
        <v>1</v>
      </c>
      <c r="B6" s="154" t="s">
        <v>57</v>
      </c>
      <c r="C6" s="29" t="s">
        <v>58</v>
      </c>
      <c r="D6" s="140">
        <v>80422738</v>
      </c>
      <c r="E6" s="139" t="s">
        <v>59</v>
      </c>
      <c r="F6" s="139">
        <v>1</v>
      </c>
      <c r="G6" s="135"/>
      <c r="H6" s="135"/>
      <c r="I6" s="141"/>
      <c r="J6" s="98"/>
      <c r="K6" s="142"/>
      <c r="L6" s="133"/>
      <c r="M6" s="134"/>
      <c r="N6" s="98"/>
      <c r="O6" s="135"/>
      <c r="P6" s="135"/>
      <c r="Q6" s="135"/>
      <c r="R6" s="98"/>
      <c r="S6" s="135"/>
      <c r="T6" s="135"/>
      <c r="U6" s="135"/>
      <c r="V6" s="199"/>
      <c r="W6" s="135" t="s">
        <v>60</v>
      </c>
    </row>
    <row r="7" spans="1:30" x14ac:dyDescent="0.25">
      <c r="A7" s="139">
        <v>2</v>
      </c>
      <c r="B7" s="137" t="s">
        <v>61</v>
      </c>
      <c r="C7" s="139" t="s">
        <v>62</v>
      </c>
      <c r="D7" s="140">
        <v>80724186</v>
      </c>
      <c r="E7" s="139" t="s">
        <v>63</v>
      </c>
      <c r="F7" s="139">
        <v>2</v>
      </c>
      <c r="G7" s="156" t="s">
        <v>64</v>
      </c>
      <c r="H7" s="135" t="s">
        <v>65</v>
      </c>
      <c r="I7" s="141">
        <v>13055241</v>
      </c>
      <c r="J7" s="98">
        <v>0.4</v>
      </c>
      <c r="K7" s="136" t="s">
        <v>66</v>
      </c>
      <c r="L7" s="135" t="s">
        <v>67</v>
      </c>
      <c r="M7" s="135" t="s">
        <v>68</v>
      </c>
      <c r="N7" s="98">
        <v>0.6</v>
      </c>
      <c r="O7" s="135"/>
      <c r="P7" s="135"/>
      <c r="Q7" s="135"/>
      <c r="R7" s="98"/>
      <c r="S7" s="135"/>
      <c r="T7" s="135"/>
      <c r="U7" s="135"/>
      <c r="V7" s="199"/>
      <c r="W7" s="137"/>
    </row>
    <row r="8" spans="1:30" ht="27" customHeight="1" x14ac:dyDescent="0.25">
      <c r="A8" s="139">
        <v>3</v>
      </c>
      <c r="B8" s="137"/>
      <c r="C8" s="139"/>
      <c r="D8" s="140"/>
      <c r="E8" s="139"/>
      <c r="F8" s="139"/>
      <c r="G8" s="135"/>
      <c r="H8" s="135"/>
      <c r="I8" s="135"/>
      <c r="J8" s="98"/>
      <c r="K8" s="138"/>
      <c r="L8" s="135"/>
      <c r="M8" s="135"/>
      <c r="N8" s="98"/>
      <c r="O8" s="135"/>
      <c r="P8" s="135"/>
      <c r="Q8" s="135"/>
      <c r="R8" s="98"/>
      <c r="S8" s="135"/>
      <c r="T8" s="135"/>
      <c r="U8" s="135"/>
      <c r="V8" s="199"/>
      <c r="W8" s="137" t="s">
        <v>69</v>
      </c>
      <c r="AD8" s="42" t="s">
        <v>70</v>
      </c>
    </row>
    <row r="9" spans="1:30" ht="27.75" customHeight="1" x14ac:dyDescent="0.25">
      <c r="A9" s="139">
        <f>+A8+1</f>
        <v>4</v>
      </c>
      <c r="B9" s="154"/>
      <c r="C9" s="139"/>
      <c r="D9" s="140"/>
      <c r="E9" s="139"/>
      <c r="F9" s="139"/>
      <c r="G9" s="135"/>
      <c r="H9" s="135"/>
      <c r="I9" s="135"/>
      <c r="J9" s="98"/>
      <c r="K9" s="138"/>
      <c r="L9" s="135"/>
      <c r="M9" s="135"/>
      <c r="N9" s="98"/>
      <c r="O9" s="135"/>
      <c r="P9" s="135"/>
      <c r="Q9" s="135"/>
      <c r="R9" s="98"/>
      <c r="S9" s="135"/>
      <c r="T9" s="135"/>
      <c r="U9" s="135"/>
      <c r="V9" s="199"/>
      <c r="W9" s="137"/>
      <c r="AD9" s="42" t="s">
        <v>59</v>
      </c>
    </row>
    <row r="10" spans="1:30" ht="23.25" customHeight="1" x14ac:dyDescent="0.25">
      <c r="A10" s="139">
        <f t="shared" ref="A10:A73" si="0">+A9+1</f>
        <v>5</v>
      </c>
      <c r="B10" s="137"/>
      <c r="C10" s="139"/>
      <c r="D10" s="140"/>
      <c r="E10" s="139"/>
      <c r="F10" s="139"/>
      <c r="G10" s="135"/>
      <c r="H10" s="135"/>
      <c r="I10" s="135"/>
      <c r="J10" s="98"/>
      <c r="K10" s="135"/>
      <c r="L10" s="135"/>
      <c r="M10" s="135"/>
      <c r="N10" s="98"/>
      <c r="O10" s="135"/>
      <c r="P10" s="135"/>
      <c r="Q10" s="135"/>
      <c r="R10" s="98"/>
      <c r="S10" s="135"/>
      <c r="T10" s="135"/>
      <c r="U10" s="135"/>
      <c r="V10" s="199"/>
      <c r="W10" s="137"/>
      <c r="AD10" s="42" t="s">
        <v>63</v>
      </c>
    </row>
    <row r="11" spans="1:30" ht="41.25" customHeight="1" x14ac:dyDescent="0.25">
      <c r="A11" s="139">
        <f t="shared" si="0"/>
        <v>6</v>
      </c>
      <c r="B11" s="154"/>
      <c r="C11" s="139"/>
      <c r="D11" s="140"/>
      <c r="E11" s="139"/>
      <c r="F11" s="139"/>
      <c r="G11" s="135"/>
      <c r="H11" s="135"/>
      <c r="I11" s="135"/>
      <c r="J11" s="98"/>
      <c r="K11" s="139"/>
      <c r="L11" s="135"/>
      <c r="M11" s="135"/>
      <c r="N11" s="98"/>
      <c r="O11" s="135"/>
      <c r="P11" s="135"/>
      <c r="Q11" s="135"/>
      <c r="R11" s="98"/>
      <c r="S11" s="135"/>
      <c r="T11" s="135"/>
      <c r="U11" s="135"/>
      <c r="V11" s="199"/>
      <c r="W11" s="137"/>
      <c r="AD11" s="42" t="s">
        <v>71</v>
      </c>
    </row>
    <row r="12" spans="1:30" ht="45" x14ac:dyDescent="0.25">
      <c r="A12" s="139">
        <f t="shared" si="0"/>
        <v>7</v>
      </c>
      <c r="B12" s="137"/>
      <c r="C12" s="139"/>
      <c r="D12" s="140"/>
      <c r="E12" s="139"/>
      <c r="F12" s="139"/>
      <c r="G12" s="135"/>
      <c r="H12" s="135"/>
      <c r="I12" s="141"/>
      <c r="J12" s="98"/>
      <c r="K12" s="135"/>
      <c r="L12" s="135"/>
      <c r="M12" s="135"/>
      <c r="N12" s="98"/>
      <c r="O12" s="135"/>
      <c r="P12" s="135"/>
      <c r="Q12" s="135"/>
      <c r="R12" s="98"/>
      <c r="S12" s="135"/>
      <c r="T12" s="135"/>
      <c r="U12" s="135"/>
      <c r="V12" s="199"/>
      <c r="W12" s="135" t="s">
        <v>72</v>
      </c>
    </row>
    <row r="13" spans="1:30" x14ac:dyDescent="0.25">
      <c r="A13" s="139">
        <f t="shared" si="0"/>
        <v>8</v>
      </c>
      <c r="B13" s="137"/>
      <c r="C13" s="139"/>
      <c r="D13" s="140"/>
      <c r="E13" s="139"/>
      <c r="F13" s="139"/>
      <c r="G13" s="135"/>
      <c r="H13" s="135"/>
      <c r="I13" s="29"/>
      <c r="J13" s="98"/>
      <c r="K13" s="140"/>
      <c r="L13" s="135"/>
      <c r="M13" s="135"/>
      <c r="N13" s="98"/>
      <c r="O13" s="135"/>
      <c r="P13" s="135"/>
      <c r="Q13" s="135"/>
      <c r="R13" s="98"/>
      <c r="S13" s="135"/>
      <c r="T13" s="135"/>
      <c r="U13" s="135"/>
      <c r="V13" s="199"/>
      <c r="W13" s="137"/>
    </row>
    <row r="14" spans="1:30" x14ac:dyDescent="0.25">
      <c r="A14" s="139">
        <f t="shared" si="0"/>
        <v>9</v>
      </c>
      <c r="B14" s="154"/>
      <c r="C14" s="139"/>
      <c r="D14" s="140"/>
      <c r="E14" s="139"/>
      <c r="F14" s="139"/>
      <c r="G14" s="139"/>
      <c r="H14" s="135"/>
      <c r="I14" s="140"/>
      <c r="J14" s="98"/>
      <c r="K14" s="139"/>
      <c r="L14" s="135"/>
      <c r="M14" s="140"/>
      <c r="N14" s="98"/>
      <c r="O14" s="135"/>
      <c r="P14" s="135"/>
      <c r="Q14" s="135"/>
      <c r="R14" s="98"/>
      <c r="S14" s="135"/>
      <c r="T14" s="135"/>
      <c r="U14" s="135"/>
      <c r="V14" s="199"/>
      <c r="W14" s="137"/>
    </row>
    <row r="15" spans="1:30" ht="26.25" customHeight="1" x14ac:dyDescent="0.25">
      <c r="A15" s="139">
        <f t="shared" si="0"/>
        <v>10</v>
      </c>
      <c r="B15" s="154"/>
      <c r="C15" s="135"/>
      <c r="D15" s="140"/>
      <c r="E15" s="139"/>
      <c r="F15" s="139"/>
      <c r="G15" s="139"/>
      <c r="H15" s="135"/>
      <c r="I15" s="140"/>
      <c r="J15" s="98"/>
      <c r="K15" s="135"/>
      <c r="L15" s="135"/>
      <c r="M15" s="135"/>
      <c r="N15" s="98"/>
      <c r="O15" s="135"/>
      <c r="P15" s="135"/>
      <c r="Q15" s="135"/>
      <c r="R15" s="98"/>
      <c r="S15" s="135"/>
      <c r="T15" s="135"/>
      <c r="U15" s="135"/>
      <c r="V15" s="199"/>
      <c r="W15" s="137"/>
    </row>
    <row r="16" spans="1:30" s="118" customFormat="1" x14ac:dyDescent="0.25">
      <c r="A16" s="139">
        <f t="shared" si="0"/>
        <v>11</v>
      </c>
      <c r="B16" s="137"/>
      <c r="C16" s="139"/>
      <c r="D16" s="140"/>
      <c r="E16" s="139"/>
      <c r="F16" s="139"/>
      <c r="G16" s="139"/>
      <c r="H16" s="135"/>
      <c r="I16" s="140"/>
      <c r="J16" s="98"/>
      <c r="K16" s="135"/>
      <c r="L16" s="135"/>
      <c r="M16" s="141"/>
      <c r="N16" s="98"/>
      <c r="O16" s="135"/>
      <c r="P16" s="135"/>
      <c r="Q16" s="135"/>
      <c r="R16" s="98"/>
      <c r="S16" s="135"/>
      <c r="T16" s="135"/>
      <c r="U16" s="135"/>
      <c r="V16" s="199"/>
      <c r="W16" s="137"/>
    </row>
    <row r="17" spans="1:23" s="118" customFormat="1" x14ac:dyDescent="0.25">
      <c r="A17" s="139">
        <f t="shared" si="0"/>
        <v>12</v>
      </c>
      <c r="B17" s="137"/>
      <c r="C17" s="139"/>
      <c r="D17" s="140"/>
      <c r="E17" s="139"/>
      <c r="F17" s="139"/>
      <c r="G17" s="139"/>
      <c r="H17" s="135"/>
      <c r="I17" s="141"/>
      <c r="J17" s="98"/>
      <c r="K17" s="135"/>
      <c r="L17" s="135"/>
      <c r="M17" s="140"/>
      <c r="N17" s="98"/>
      <c r="O17" s="135"/>
      <c r="P17" s="135"/>
      <c r="Q17" s="135"/>
      <c r="R17" s="98"/>
      <c r="S17" s="135"/>
      <c r="T17" s="135"/>
      <c r="U17" s="135"/>
      <c r="V17" s="199"/>
      <c r="W17" s="137"/>
    </row>
    <row r="18" spans="1:23" s="118" customFormat="1" x14ac:dyDescent="0.25">
      <c r="A18" s="139">
        <f t="shared" si="0"/>
        <v>13</v>
      </c>
      <c r="B18" s="137"/>
      <c r="C18" s="139"/>
      <c r="D18" s="141"/>
      <c r="E18" s="139"/>
      <c r="F18" s="139"/>
      <c r="G18" s="135"/>
      <c r="H18" s="135"/>
      <c r="I18" s="141"/>
      <c r="J18" s="98"/>
      <c r="K18" s="135"/>
      <c r="L18" s="135"/>
      <c r="M18" s="141"/>
      <c r="N18" s="98"/>
      <c r="O18" s="135"/>
      <c r="P18" s="135"/>
      <c r="Q18" s="135"/>
      <c r="R18" s="98"/>
      <c r="S18" s="135"/>
      <c r="T18" s="135"/>
      <c r="U18" s="135"/>
      <c r="V18" s="199"/>
      <c r="W18" s="135"/>
    </row>
    <row r="19" spans="1:23" s="118" customFormat="1" x14ac:dyDescent="0.25">
      <c r="A19" s="139">
        <f t="shared" si="0"/>
        <v>14</v>
      </c>
      <c r="B19" s="137"/>
      <c r="C19" s="139"/>
      <c r="D19" s="140"/>
      <c r="E19" s="139"/>
      <c r="F19" s="139"/>
      <c r="G19" s="135"/>
      <c r="H19" s="135"/>
      <c r="I19" s="135"/>
      <c r="J19" s="98"/>
      <c r="K19" s="135"/>
      <c r="L19" s="135"/>
      <c r="M19" s="141"/>
      <c r="N19" s="98"/>
      <c r="O19" s="135"/>
      <c r="P19" s="135"/>
      <c r="Q19" s="135"/>
      <c r="R19" s="98"/>
      <c r="S19" s="135"/>
      <c r="T19" s="135"/>
      <c r="U19" s="135"/>
      <c r="V19" s="199"/>
      <c r="W19" s="137"/>
    </row>
    <row r="20" spans="1:23" s="118" customFormat="1" x14ac:dyDescent="0.25">
      <c r="A20" s="139">
        <f t="shared" si="0"/>
        <v>15</v>
      </c>
      <c r="B20" s="154"/>
      <c r="C20" s="139"/>
      <c r="D20" s="140"/>
      <c r="E20" s="139"/>
      <c r="F20" s="139"/>
      <c r="G20" s="135"/>
      <c r="H20" s="135"/>
      <c r="I20" s="141"/>
      <c r="J20" s="98"/>
      <c r="K20" s="142"/>
      <c r="L20" s="135"/>
      <c r="M20" s="134"/>
      <c r="N20" s="98"/>
      <c r="O20" s="135"/>
      <c r="P20" s="135"/>
      <c r="Q20" s="135"/>
      <c r="R20" s="98"/>
      <c r="S20" s="135"/>
      <c r="T20" s="135"/>
      <c r="U20" s="135"/>
      <c r="V20" s="199"/>
      <c r="W20" s="135"/>
    </row>
    <row r="21" spans="1:23" s="118" customFormat="1" x14ac:dyDescent="0.25">
      <c r="A21" s="139">
        <f t="shared" si="0"/>
        <v>16</v>
      </c>
      <c r="B21" s="155"/>
      <c r="C21" s="139"/>
      <c r="D21" s="140"/>
      <c r="E21" s="139"/>
      <c r="F21" s="139"/>
      <c r="G21" s="156"/>
      <c r="H21" s="135"/>
      <c r="I21" s="135"/>
      <c r="J21" s="157"/>
      <c r="K21" s="139"/>
      <c r="L21" s="135"/>
      <c r="M21" s="135"/>
      <c r="N21" s="98"/>
      <c r="O21" s="135"/>
      <c r="P21" s="135"/>
      <c r="Q21" s="135"/>
      <c r="R21" s="98"/>
      <c r="S21" s="135"/>
      <c r="T21" s="135"/>
      <c r="U21" s="135"/>
      <c r="V21" s="199"/>
      <c r="W21" s="137"/>
    </row>
    <row r="22" spans="1:23" s="118" customFormat="1" ht="30.75" customHeight="1" x14ac:dyDescent="0.25">
      <c r="A22" s="139">
        <f t="shared" si="0"/>
        <v>17</v>
      </c>
      <c r="B22" s="213"/>
      <c r="C22" s="206"/>
      <c r="D22" s="208"/>
      <c r="E22" s="207"/>
      <c r="F22" s="207"/>
      <c r="G22" s="206"/>
      <c r="H22" s="206"/>
      <c r="I22" s="206"/>
      <c r="J22" s="206"/>
      <c r="K22" s="209"/>
      <c r="L22" s="206"/>
      <c r="M22" s="206"/>
      <c r="N22" s="206"/>
      <c r="O22" s="206"/>
      <c r="P22" s="206"/>
      <c r="Q22" s="206"/>
      <c r="R22" s="206"/>
      <c r="S22" s="206"/>
      <c r="T22" s="135"/>
      <c r="U22" s="135"/>
      <c r="V22" s="199"/>
      <c r="W22" s="206" t="s">
        <v>73</v>
      </c>
    </row>
    <row r="23" spans="1:23" s="118" customFormat="1" ht="30" x14ac:dyDescent="0.25">
      <c r="A23" s="139">
        <f t="shared" si="0"/>
        <v>18</v>
      </c>
      <c r="B23" s="210"/>
      <c r="C23" s="209"/>
      <c r="D23" s="212"/>
      <c r="E23" s="211"/>
      <c r="F23" s="211"/>
      <c r="G23" s="209"/>
      <c r="H23" s="209"/>
      <c r="I23" s="209"/>
      <c r="J23" s="209"/>
      <c r="K23" s="209"/>
      <c r="L23" s="209"/>
      <c r="M23" s="209"/>
      <c r="N23" s="209"/>
      <c r="O23" s="209"/>
      <c r="P23" s="209"/>
      <c r="Q23" s="209"/>
      <c r="R23" s="209"/>
      <c r="S23" s="209"/>
      <c r="T23" s="135"/>
      <c r="U23" s="135"/>
      <c r="V23" s="199"/>
      <c r="W23" s="209" t="s">
        <v>74</v>
      </c>
    </row>
    <row r="24" spans="1:23" s="118" customFormat="1" x14ac:dyDescent="0.25">
      <c r="A24" s="139">
        <f t="shared" si="0"/>
        <v>19</v>
      </c>
      <c r="B24" s="214"/>
      <c r="C24" s="215"/>
      <c r="D24" s="216"/>
      <c r="E24" s="215"/>
      <c r="F24" s="215"/>
      <c r="G24" s="217"/>
      <c r="H24" s="215"/>
      <c r="I24" s="215"/>
      <c r="J24" s="218"/>
      <c r="K24" s="217"/>
      <c r="L24" s="217"/>
      <c r="M24" s="217"/>
      <c r="N24" s="218"/>
      <c r="O24" s="217"/>
      <c r="P24" s="217"/>
      <c r="Q24" s="217"/>
      <c r="R24" s="217"/>
      <c r="S24" s="209"/>
      <c r="T24" s="135"/>
      <c r="U24" s="135"/>
      <c r="V24" s="199"/>
      <c r="W24" s="137"/>
    </row>
    <row r="25" spans="1:23" s="118" customFormat="1" x14ac:dyDescent="0.25">
      <c r="A25" s="139">
        <f t="shared" si="0"/>
        <v>20</v>
      </c>
      <c r="B25" s="210"/>
      <c r="C25" s="215"/>
      <c r="D25" s="216"/>
      <c r="E25" s="215"/>
      <c r="F25" s="215"/>
      <c r="G25" s="215"/>
      <c r="H25" s="217"/>
      <c r="I25" s="216"/>
      <c r="J25" s="218"/>
      <c r="K25" s="215"/>
      <c r="L25" s="217"/>
      <c r="M25" s="217"/>
      <c r="N25" s="218"/>
      <c r="O25" s="217"/>
      <c r="P25" s="217"/>
      <c r="Q25" s="217"/>
      <c r="R25" s="217"/>
      <c r="S25" s="209"/>
      <c r="T25" s="135"/>
      <c r="U25" s="135"/>
      <c r="V25" s="199"/>
      <c r="W25" s="137"/>
    </row>
    <row r="26" spans="1:23" x14ac:dyDescent="0.25">
      <c r="A26" s="139">
        <f t="shared" si="0"/>
        <v>21</v>
      </c>
      <c r="B26" s="214"/>
      <c r="C26" s="215"/>
      <c r="D26" s="216"/>
      <c r="E26" s="215"/>
      <c r="F26" s="215"/>
      <c r="G26" s="217"/>
      <c r="H26" s="217"/>
      <c r="I26" s="217"/>
      <c r="J26" s="218"/>
      <c r="K26" s="217"/>
      <c r="L26" s="217"/>
      <c r="M26" s="217"/>
      <c r="N26" s="218"/>
      <c r="O26" s="217"/>
      <c r="P26" s="217"/>
      <c r="Q26" s="217"/>
      <c r="R26" s="218"/>
      <c r="S26" s="209"/>
      <c r="T26" s="135"/>
      <c r="U26" s="135"/>
      <c r="V26" s="199"/>
      <c r="W26" s="135"/>
    </row>
    <row r="27" spans="1:23" x14ac:dyDescent="0.25">
      <c r="A27" s="139">
        <f t="shared" si="0"/>
        <v>22</v>
      </c>
      <c r="B27" s="214"/>
      <c r="C27" s="215"/>
      <c r="D27" s="216"/>
      <c r="E27" s="215"/>
      <c r="F27" s="215"/>
      <c r="G27" s="215"/>
      <c r="H27" s="217"/>
      <c r="I27" s="216"/>
      <c r="J27" s="218"/>
      <c r="K27" s="217"/>
      <c r="L27" s="217"/>
      <c r="M27" s="219"/>
      <c r="N27" s="218"/>
      <c r="O27" s="217"/>
      <c r="P27" s="217"/>
      <c r="Q27" s="217"/>
      <c r="R27" s="217"/>
      <c r="S27" s="209"/>
      <c r="T27" s="135"/>
      <c r="U27" s="135"/>
      <c r="V27" s="199"/>
      <c r="W27" s="137"/>
    </row>
    <row r="28" spans="1:23" x14ac:dyDescent="0.25">
      <c r="A28" s="139">
        <f t="shared" si="0"/>
        <v>23</v>
      </c>
      <c r="B28" s="137"/>
      <c r="C28" s="139"/>
      <c r="D28" s="140"/>
      <c r="E28" s="139"/>
      <c r="F28" s="139"/>
      <c r="G28" s="135"/>
      <c r="H28" s="135"/>
      <c r="I28" s="140"/>
      <c r="J28" s="98"/>
      <c r="K28" s="139"/>
      <c r="L28" s="135"/>
      <c r="M28" s="140"/>
      <c r="N28" s="98"/>
      <c r="O28" s="135"/>
      <c r="P28" s="135"/>
      <c r="Q28" s="135"/>
      <c r="R28" s="98"/>
      <c r="S28" s="135"/>
      <c r="T28" s="135"/>
      <c r="U28" s="135"/>
      <c r="V28" s="199"/>
      <c r="W28" s="137"/>
    </row>
    <row r="29" spans="1:23" x14ac:dyDescent="0.25">
      <c r="A29" s="139">
        <f t="shared" si="0"/>
        <v>24</v>
      </c>
      <c r="B29" s="137"/>
      <c r="C29" s="139"/>
      <c r="D29" s="140"/>
      <c r="E29" s="139"/>
      <c r="F29" s="139"/>
      <c r="G29" s="135"/>
      <c r="H29" s="135"/>
      <c r="I29" s="141"/>
      <c r="J29" s="98"/>
      <c r="K29" s="142"/>
      <c r="L29" s="133"/>
      <c r="M29" s="134"/>
      <c r="N29" s="98"/>
      <c r="O29" s="135"/>
      <c r="P29" s="135"/>
      <c r="Q29" s="135"/>
      <c r="R29" s="98"/>
      <c r="S29" s="135"/>
      <c r="T29" s="135"/>
      <c r="U29" s="135"/>
      <c r="V29" s="199"/>
      <c r="W29" s="135"/>
    </row>
    <row r="30" spans="1:23" x14ac:dyDescent="0.25">
      <c r="A30" s="139">
        <f t="shared" si="0"/>
        <v>25</v>
      </c>
      <c r="B30" s="204"/>
      <c r="C30" s="135"/>
      <c r="D30" s="140"/>
      <c r="E30" s="139"/>
      <c r="F30" s="139"/>
      <c r="G30" s="205"/>
      <c r="H30" s="135"/>
      <c r="I30" s="135"/>
      <c r="J30" s="98"/>
      <c r="K30" s="139"/>
      <c r="L30" s="133"/>
      <c r="M30" s="135"/>
      <c r="N30" s="98"/>
      <c r="O30" s="135"/>
      <c r="P30" s="135"/>
      <c r="Q30" s="135"/>
      <c r="R30" s="98"/>
      <c r="S30" s="135"/>
      <c r="T30" s="135"/>
      <c r="U30" s="135"/>
      <c r="V30" s="199"/>
      <c r="W30" s="137"/>
    </row>
    <row r="31" spans="1:23" x14ac:dyDescent="0.25">
      <c r="A31" s="139">
        <f t="shared" si="0"/>
        <v>26</v>
      </c>
      <c r="B31" s="155"/>
      <c r="C31" s="135"/>
      <c r="D31" s="140"/>
      <c r="E31" s="139"/>
      <c r="F31" s="139"/>
      <c r="G31" s="156"/>
      <c r="H31" s="135"/>
      <c r="I31" s="135"/>
      <c r="J31" s="98"/>
      <c r="K31" s="139"/>
      <c r="L31" s="133"/>
      <c r="M31" s="135"/>
      <c r="N31" s="98"/>
      <c r="O31" s="135"/>
      <c r="P31" s="135"/>
      <c r="Q31" s="135"/>
      <c r="R31" s="98"/>
      <c r="S31" s="135"/>
      <c r="T31" s="135"/>
      <c r="U31" s="135"/>
      <c r="V31" s="199"/>
      <c r="W31" s="137"/>
    </row>
    <row r="32" spans="1:23" x14ac:dyDescent="0.25">
      <c r="A32" s="139">
        <f t="shared" si="0"/>
        <v>27</v>
      </c>
      <c r="B32" s="137"/>
      <c r="C32" s="139"/>
      <c r="D32" s="140"/>
      <c r="E32" s="139"/>
      <c r="F32" s="139"/>
      <c r="G32" s="135"/>
      <c r="H32" s="135"/>
      <c r="I32" s="135"/>
      <c r="J32" s="98"/>
      <c r="K32" s="138"/>
      <c r="L32" s="135"/>
      <c r="M32" s="135"/>
      <c r="N32" s="98"/>
      <c r="O32" s="135"/>
      <c r="P32" s="135"/>
      <c r="Q32" s="135"/>
      <c r="R32" s="98"/>
      <c r="S32" s="135"/>
      <c r="T32" s="135"/>
      <c r="U32" s="135"/>
      <c r="V32" s="199">
        <v>0.1</v>
      </c>
      <c r="W32" s="137"/>
    </row>
    <row r="33" spans="1:29" x14ac:dyDescent="0.25">
      <c r="A33" s="139">
        <f t="shared" si="0"/>
        <v>28</v>
      </c>
      <c r="B33" s="137"/>
      <c r="C33" s="139"/>
      <c r="D33" s="140"/>
      <c r="E33" s="139"/>
      <c r="F33" s="139"/>
      <c r="G33" s="135"/>
      <c r="H33" s="135"/>
      <c r="I33" s="135"/>
      <c r="J33" s="98"/>
      <c r="K33" s="135"/>
      <c r="L33" s="135"/>
      <c r="M33" s="135"/>
      <c r="N33" s="98"/>
      <c r="O33" s="135"/>
      <c r="P33" s="135"/>
      <c r="Q33" s="135"/>
      <c r="R33" s="98"/>
      <c r="S33" s="135"/>
      <c r="T33" s="135"/>
      <c r="U33" s="135"/>
      <c r="V33" s="199"/>
      <c r="W33" s="137"/>
    </row>
    <row r="34" spans="1:29" x14ac:dyDescent="0.25">
      <c r="A34" s="139">
        <f t="shared" si="0"/>
        <v>29</v>
      </c>
      <c r="B34" s="154"/>
      <c r="D34" s="140"/>
      <c r="E34" s="139"/>
      <c r="F34" s="139"/>
      <c r="G34" s="135"/>
      <c r="H34" s="135"/>
      <c r="I34" s="135"/>
      <c r="J34" s="98"/>
      <c r="K34" s="139"/>
      <c r="L34" s="135"/>
      <c r="M34" s="135"/>
      <c r="N34" s="98"/>
      <c r="O34" s="135"/>
      <c r="P34" s="135"/>
      <c r="Q34" s="135"/>
      <c r="R34" s="98"/>
      <c r="S34" s="135"/>
      <c r="T34" s="135"/>
      <c r="U34" s="135"/>
      <c r="V34" s="199"/>
      <c r="W34" s="137"/>
    </row>
    <row r="35" spans="1:29" x14ac:dyDescent="0.25">
      <c r="A35" s="139">
        <f t="shared" si="0"/>
        <v>30</v>
      </c>
      <c r="B35" s="137"/>
      <c r="C35" s="139"/>
      <c r="D35" s="140"/>
      <c r="E35" s="139"/>
      <c r="F35" s="139"/>
      <c r="G35" s="135"/>
      <c r="H35" s="135"/>
      <c r="I35" s="135"/>
      <c r="J35" s="98"/>
      <c r="K35" s="135"/>
      <c r="L35" s="135"/>
      <c r="M35" s="141"/>
      <c r="N35" s="98"/>
      <c r="O35" s="135"/>
      <c r="P35" s="135"/>
      <c r="Q35" s="135"/>
      <c r="R35" s="98"/>
      <c r="S35" s="135"/>
      <c r="T35" s="135"/>
      <c r="U35" s="135"/>
      <c r="V35" s="199"/>
      <c r="W35" s="135"/>
    </row>
    <row r="36" spans="1:29" x14ac:dyDescent="0.25">
      <c r="A36" s="139">
        <f t="shared" si="0"/>
        <v>31</v>
      </c>
      <c r="B36" s="137"/>
      <c r="C36" s="139"/>
      <c r="D36" s="140"/>
      <c r="E36" s="139"/>
      <c r="F36" s="139"/>
      <c r="G36" s="135"/>
      <c r="H36" s="135"/>
      <c r="I36" s="141"/>
      <c r="J36" s="98"/>
      <c r="K36" s="143"/>
      <c r="L36" s="135"/>
      <c r="M36" s="143"/>
      <c r="N36" s="98"/>
      <c r="O36" s="135"/>
      <c r="P36" s="135"/>
      <c r="Q36" s="135"/>
      <c r="R36" s="98"/>
      <c r="S36" s="135"/>
      <c r="T36" s="135"/>
      <c r="U36" s="135"/>
      <c r="V36" s="199"/>
      <c r="W36" s="137"/>
    </row>
    <row r="37" spans="1:29" s="29" customFormat="1" x14ac:dyDescent="0.25">
      <c r="A37" s="139">
        <f t="shared" si="0"/>
        <v>32</v>
      </c>
      <c r="B37" s="154"/>
      <c r="C37" s="139"/>
      <c r="D37" s="140"/>
      <c r="E37" s="139"/>
      <c r="F37" s="139"/>
      <c r="G37" s="135"/>
      <c r="H37" s="135"/>
      <c r="I37" s="140"/>
      <c r="J37" s="98"/>
      <c r="K37" s="139"/>
      <c r="L37" s="135"/>
      <c r="M37" s="140"/>
      <c r="N37" s="98"/>
      <c r="O37" s="135"/>
      <c r="P37" s="135"/>
      <c r="Q37" s="135"/>
      <c r="R37" s="98"/>
      <c r="S37" s="135"/>
      <c r="T37" s="135"/>
      <c r="U37" s="135"/>
      <c r="V37" s="199"/>
      <c r="W37" s="135"/>
    </row>
    <row r="38" spans="1:29" x14ac:dyDescent="0.25">
      <c r="A38" s="139">
        <f t="shared" si="0"/>
        <v>33</v>
      </c>
      <c r="B38" s="154"/>
      <c r="C38" s="135"/>
      <c r="D38" s="140"/>
      <c r="E38" s="139"/>
      <c r="F38" s="139"/>
      <c r="G38" s="135"/>
      <c r="H38" s="135"/>
      <c r="I38" s="140"/>
      <c r="J38" s="98"/>
      <c r="K38" s="135"/>
      <c r="L38" s="135"/>
      <c r="M38" s="141"/>
      <c r="N38" s="98"/>
      <c r="O38" s="135"/>
      <c r="P38" s="135"/>
      <c r="Q38" s="135"/>
      <c r="R38" s="98"/>
      <c r="S38" s="135"/>
      <c r="T38" s="135"/>
      <c r="U38" s="135"/>
      <c r="V38" s="199"/>
      <c r="W38" s="137"/>
    </row>
    <row r="39" spans="1:29" s="29" customFormat="1" x14ac:dyDescent="0.25">
      <c r="A39" s="139">
        <f>+A38+1</f>
        <v>34</v>
      </c>
      <c r="B39" s="154"/>
      <c r="C39" s="139"/>
      <c r="D39" s="140"/>
      <c r="E39" s="139"/>
      <c r="F39" s="139"/>
      <c r="G39" s="135"/>
      <c r="H39" s="135"/>
      <c r="I39" s="139"/>
      <c r="J39" s="98"/>
      <c r="K39" s="139"/>
      <c r="L39" s="135"/>
      <c r="M39" s="139"/>
      <c r="N39" s="98"/>
      <c r="O39" s="135"/>
      <c r="P39" s="135"/>
      <c r="Q39" s="135"/>
      <c r="R39" s="98"/>
      <c r="S39" s="135"/>
      <c r="T39" s="135"/>
      <c r="U39" s="135"/>
      <c r="V39" s="199"/>
      <c r="W39" s="135"/>
    </row>
    <row r="40" spans="1:29" x14ac:dyDescent="0.25">
      <c r="A40" s="139">
        <f t="shared" si="0"/>
        <v>35</v>
      </c>
      <c r="B40" s="158"/>
      <c r="C40" s="159"/>
      <c r="D40" s="160"/>
      <c r="E40" s="139"/>
      <c r="F40" s="159"/>
      <c r="G40" s="159"/>
      <c r="H40" s="135"/>
      <c r="I40" s="160"/>
      <c r="J40" s="145"/>
      <c r="K40" s="133"/>
      <c r="L40" s="133"/>
      <c r="M40" s="144"/>
      <c r="N40" s="145"/>
      <c r="O40" s="133"/>
      <c r="P40" s="133"/>
      <c r="Q40" s="133"/>
      <c r="R40" s="133"/>
      <c r="S40" s="133"/>
      <c r="T40" s="133"/>
      <c r="U40" s="133"/>
      <c r="V40" s="133"/>
      <c r="W40" s="133"/>
    </row>
    <row r="41" spans="1:29" x14ac:dyDescent="0.25">
      <c r="A41" s="139">
        <f t="shared" si="0"/>
        <v>36</v>
      </c>
      <c r="B41" s="161"/>
      <c r="C41" s="148"/>
      <c r="D41" s="162"/>
      <c r="E41" s="139"/>
      <c r="F41" s="148"/>
      <c r="G41" s="146"/>
      <c r="H41" s="146"/>
      <c r="I41" s="162"/>
      <c r="J41" s="147"/>
      <c r="K41" s="146"/>
      <c r="L41" s="135"/>
      <c r="M41" s="162"/>
      <c r="N41" s="147"/>
      <c r="O41" s="146"/>
      <c r="P41" s="146"/>
      <c r="Q41" s="146"/>
      <c r="R41" s="146"/>
      <c r="S41" s="146"/>
      <c r="T41" s="146"/>
      <c r="U41" s="146"/>
      <c r="V41" s="146"/>
      <c r="W41" s="146"/>
    </row>
    <row r="42" spans="1:29" x14ac:dyDescent="0.25">
      <c r="A42" s="139">
        <f t="shared" si="0"/>
        <v>37</v>
      </c>
      <c r="B42" s="161"/>
      <c r="C42" s="194"/>
      <c r="D42" s="163"/>
      <c r="E42" s="139"/>
      <c r="F42" s="148"/>
      <c r="G42" s="146"/>
      <c r="H42" s="135"/>
      <c r="I42" s="146"/>
      <c r="J42" s="147"/>
      <c r="K42" s="146"/>
      <c r="L42" s="135"/>
      <c r="M42" s="146"/>
      <c r="N42" s="147"/>
      <c r="O42" s="146"/>
      <c r="P42" s="146"/>
      <c r="Q42" s="146"/>
      <c r="R42" s="146"/>
      <c r="S42" s="146"/>
      <c r="T42" s="146"/>
      <c r="U42" s="146"/>
      <c r="V42" s="146"/>
      <c r="W42" s="146"/>
    </row>
    <row r="43" spans="1:29" x14ac:dyDescent="0.25">
      <c r="A43" s="139">
        <f t="shared" si="0"/>
        <v>38</v>
      </c>
      <c r="B43" s="204"/>
      <c r="C43" s="220"/>
      <c r="D43" s="163"/>
      <c r="E43" s="139"/>
      <c r="F43" s="148"/>
      <c r="G43" s="146"/>
      <c r="H43" s="146"/>
      <c r="I43" s="146"/>
      <c r="J43" s="147"/>
      <c r="K43" s="146"/>
      <c r="L43" s="146"/>
      <c r="M43" s="162"/>
      <c r="N43" s="147"/>
      <c r="O43" s="146"/>
      <c r="P43" s="146"/>
      <c r="Q43" s="146"/>
      <c r="R43" s="146"/>
      <c r="S43" s="146"/>
      <c r="T43" s="146"/>
      <c r="U43" s="146"/>
      <c r="V43" s="146"/>
      <c r="W43" s="146"/>
    </row>
    <row r="44" spans="1:29" ht="19.5" customHeight="1" x14ac:dyDescent="0.25">
      <c r="A44" s="139">
        <f t="shared" si="0"/>
        <v>39</v>
      </c>
      <c r="B44" s="158"/>
      <c r="C44" s="148"/>
      <c r="D44" s="160"/>
      <c r="E44" s="159"/>
      <c r="F44" s="159"/>
      <c r="G44" s="133"/>
      <c r="H44" s="133"/>
      <c r="I44" s="144"/>
      <c r="J44" s="145"/>
      <c r="K44" s="221"/>
      <c r="L44" s="133"/>
      <c r="M44" s="133"/>
      <c r="N44" s="145"/>
      <c r="O44" s="133"/>
      <c r="P44" s="133"/>
      <c r="Q44" s="133"/>
      <c r="R44" s="133"/>
      <c r="S44" s="133"/>
      <c r="T44" s="133"/>
      <c r="U44" s="133"/>
      <c r="V44" s="133"/>
      <c r="W44" s="133"/>
      <c r="X44"/>
      <c r="Y44"/>
      <c r="Z44"/>
      <c r="AA44"/>
      <c r="AB44"/>
      <c r="AC44"/>
    </row>
    <row r="45" spans="1:29" ht="16.5" customHeight="1" x14ac:dyDescent="0.25">
      <c r="A45" s="139">
        <f t="shared" si="0"/>
        <v>40</v>
      </c>
      <c r="B45" s="161"/>
      <c r="C45" s="148"/>
      <c r="D45" s="163"/>
      <c r="E45" s="148"/>
      <c r="F45" s="29"/>
      <c r="G45" s="138"/>
      <c r="H45" s="146"/>
      <c r="I45" s="146"/>
      <c r="J45" s="147"/>
      <c r="K45" s="133"/>
      <c r="L45" s="146"/>
      <c r="M45" s="146"/>
      <c r="N45" s="147"/>
      <c r="O45" s="146"/>
      <c r="P45" s="146"/>
      <c r="Q45" s="146"/>
      <c r="R45" s="146"/>
      <c r="S45" s="146"/>
      <c r="T45" s="146"/>
      <c r="U45" s="146"/>
      <c r="V45" s="146"/>
      <c r="W45" s="146"/>
      <c r="X45"/>
      <c r="Y45"/>
      <c r="Z45"/>
      <c r="AA45"/>
      <c r="AB45"/>
      <c r="AC45"/>
    </row>
    <row r="46" spans="1:29" x14ac:dyDescent="0.25">
      <c r="A46" s="139">
        <f t="shared" si="0"/>
        <v>41</v>
      </c>
      <c r="B46" s="164"/>
      <c r="C46" s="148"/>
      <c r="D46" s="163"/>
      <c r="E46" s="148"/>
      <c r="F46" s="159"/>
      <c r="G46" s="146"/>
      <c r="H46" s="146"/>
      <c r="I46" s="146"/>
      <c r="J46" s="147"/>
      <c r="K46" s="146"/>
      <c r="L46" s="146"/>
      <c r="M46" s="146"/>
      <c r="N46" s="147"/>
      <c r="O46" s="146"/>
      <c r="P46" s="146"/>
      <c r="Q46" s="162"/>
      <c r="R46" s="147"/>
      <c r="S46" s="146"/>
      <c r="T46" s="146"/>
      <c r="U46" s="146"/>
      <c r="V46" s="146"/>
      <c r="W46" s="146"/>
      <c r="X46"/>
      <c r="Y46"/>
      <c r="Z46"/>
      <c r="AA46"/>
      <c r="AB46"/>
      <c r="AC46"/>
    </row>
    <row r="47" spans="1:29" x14ac:dyDescent="0.25">
      <c r="A47" s="139">
        <f t="shared" si="0"/>
        <v>42</v>
      </c>
      <c r="B47" s="161"/>
      <c r="C47" s="148"/>
      <c r="D47" s="163"/>
      <c r="E47" s="148"/>
      <c r="F47" s="148"/>
      <c r="G47" s="146"/>
      <c r="H47" s="146"/>
      <c r="I47" s="146"/>
      <c r="J47" s="147"/>
      <c r="K47" s="146"/>
      <c r="L47" s="146"/>
      <c r="M47" s="146"/>
      <c r="N47" s="147"/>
      <c r="O47" s="146"/>
      <c r="P47" s="146"/>
      <c r="Q47" s="146"/>
      <c r="R47" s="146"/>
      <c r="S47" s="146"/>
      <c r="T47" s="146"/>
      <c r="U47" s="146"/>
      <c r="V47" s="146"/>
      <c r="W47" s="146"/>
      <c r="X47"/>
      <c r="Y47"/>
      <c r="Z47"/>
      <c r="AA47"/>
      <c r="AB47"/>
      <c r="AC47"/>
    </row>
    <row r="48" spans="1:29" x14ac:dyDescent="0.25">
      <c r="A48" s="139">
        <f t="shared" si="0"/>
        <v>43</v>
      </c>
      <c r="B48" s="164"/>
      <c r="C48" s="148"/>
      <c r="D48" s="163"/>
      <c r="E48" s="148"/>
      <c r="F48" s="148"/>
      <c r="G48" s="146"/>
      <c r="H48" s="146"/>
      <c r="I48" s="146"/>
      <c r="J48" s="147"/>
      <c r="K48" s="148"/>
      <c r="L48" s="146"/>
      <c r="M48" s="162"/>
      <c r="N48" s="147"/>
      <c r="O48" s="146"/>
      <c r="P48" s="146"/>
      <c r="Q48" s="146"/>
      <c r="R48" s="146"/>
      <c r="S48" s="146"/>
      <c r="T48" s="146"/>
      <c r="U48" s="146"/>
      <c r="V48" s="146"/>
      <c r="W48" s="146"/>
      <c r="X48"/>
      <c r="Y48"/>
      <c r="Z48"/>
      <c r="AA48"/>
      <c r="AB48"/>
      <c r="AC48"/>
    </row>
    <row r="49" spans="1:29" x14ac:dyDescent="0.25">
      <c r="A49" s="139">
        <f t="shared" si="0"/>
        <v>44</v>
      </c>
      <c r="B49" s="161"/>
      <c r="C49" s="148"/>
      <c r="D49" s="163"/>
      <c r="E49" s="148"/>
      <c r="F49" s="148"/>
      <c r="G49" s="146"/>
      <c r="H49" s="146"/>
      <c r="I49" s="146"/>
      <c r="J49" s="147"/>
      <c r="K49" s="146"/>
      <c r="L49" s="146"/>
      <c r="M49" s="146"/>
      <c r="N49" s="147"/>
      <c r="O49" s="146"/>
      <c r="P49" s="146"/>
      <c r="Q49" s="146"/>
      <c r="R49" s="146"/>
      <c r="S49" s="146"/>
      <c r="T49" s="146"/>
      <c r="U49" s="146"/>
      <c r="V49" s="146"/>
      <c r="W49" s="146"/>
      <c r="X49"/>
      <c r="Y49"/>
      <c r="Z49"/>
      <c r="AA49"/>
      <c r="AB49"/>
      <c r="AC49"/>
    </row>
    <row r="50" spans="1:29" x14ac:dyDescent="0.25">
      <c r="A50" s="139">
        <f t="shared" si="0"/>
        <v>45</v>
      </c>
      <c r="B50" s="161"/>
      <c r="C50" s="148"/>
      <c r="D50" s="163"/>
      <c r="E50" s="148"/>
      <c r="F50" s="148"/>
      <c r="G50" s="146"/>
      <c r="H50" s="146"/>
      <c r="I50" s="146"/>
      <c r="J50" s="147"/>
      <c r="K50" s="146"/>
      <c r="L50" s="146"/>
      <c r="M50" s="146"/>
      <c r="N50" s="147"/>
      <c r="O50" s="146"/>
      <c r="P50" s="146"/>
      <c r="Q50" s="146"/>
      <c r="R50" s="146"/>
      <c r="S50" s="146"/>
      <c r="T50" s="146"/>
      <c r="U50" s="146"/>
      <c r="V50" s="146"/>
      <c r="W50" s="146"/>
      <c r="X50"/>
      <c r="Y50"/>
      <c r="Z50"/>
      <c r="AA50"/>
      <c r="AB50"/>
      <c r="AC50"/>
    </row>
    <row r="51" spans="1:29" x14ac:dyDescent="0.25">
      <c r="A51" s="139">
        <f t="shared" si="0"/>
        <v>46</v>
      </c>
      <c r="B51" s="164"/>
      <c r="C51" s="148"/>
      <c r="D51" s="163"/>
      <c r="E51" s="148"/>
      <c r="F51" s="148"/>
      <c r="G51" s="146"/>
      <c r="H51" s="146"/>
      <c r="I51" s="148"/>
      <c r="J51" s="147"/>
      <c r="K51" s="146"/>
      <c r="L51" s="146"/>
      <c r="M51" s="148"/>
      <c r="N51" s="147"/>
      <c r="O51" s="146"/>
      <c r="P51" s="146"/>
      <c r="Q51" s="146"/>
      <c r="R51" s="146"/>
      <c r="S51" s="146"/>
      <c r="T51" s="146"/>
      <c r="U51" s="146"/>
      <c r="V51" s="146"/>
      <c r="W51" s="146"/>
      <c r="X51"/>
      <c r="Y51"/>
      <c r="Z51"/>
      <c r="AA51"/>
      <c r="AB51"/>
      <c r="AC51"/>
    </row>
    <row r="52" spans="1:29" s="117" customFormat="1" x14ac:dyDescent="0.25">
      <c r="A52" s="139">
        <f t="shared" si="0"/>
        <v>47</v>
      </c>
      <c r="B52" s="154"/>
      <c r="C52" s="139"/>
      <c r="D52" s="140"/>
      <c r="E52" s="139"/>
      <c r="F52" s="139"/>
      <c r="G52" s="135"/>
      <c r="H52" s="135"/>
      <c r="I52" s="135"/>
      <c r="J52" s="98"/>
      <c r="K52" s="139"/>
      <c r="L52" s="135"/>
      <c r="M52" s="141"/>
      <c r="N52" s="98"/>
      <c r="O52" s="135"/>
      <c r="P52" s="135"/>
      <c r="Q52" s="135"/>
      <c r="R52" s="98"/>
      <c r="S52" s="135"/>
      <c r="T52" s="135"/>
      <c r="U52" s="135"/>
      <c r="V52" s="199"/>
      <c r="W52" s="137"/>
    </row>
    <row r="53" spans="1:29" s="117" customFormat="1" x14ac:dyDescent="0.25">
      <c r="A53" s="139">
        <f t="shared" si="0"/>
        <v>48</v>
      </c>
      <c r="B53" s="154"/>
      <c r="C53" s="29"/>
      <c r="D53" s="140"/>
      <c r="E53" s="139"/>
      <c r="F53" s="139"/>
      <c r="G53" s="135"/>
      <c r="H53" s="135"/>
      <c r="I53" s="170"/>
      <c r="J53" s="98"/>
      <c r="K53" s="135"/>
      <c r="L53" s="135"/>
      <c r="M53" s="135"/>
      <c r="N53" s="98"/>
      <c r="O53" s="135"/>
      <c r="P53" s="135"/>
      <c r="Q53" s="135"/>
      <c r="R53" s="98"/>
      <c r="S53" s="135"/>
      <c r="T53" s="135"/>
      <c r="U53" s="135"/>
      <c r="V53" s="199"/>
      <c r="W53" s="135"/>
    </row>
    <row r="54" spans="1:29" s="117" customFormat="1" x14ac:dyDescent="0.25">
      <c r="A54" s="139">
        <f t="shared" si="0"/>
        <v>49</v>
      </c>
      <c r="B54" s="137"/>
      <c r="C54" s="139"/>
      <c r="D54" s="140"/>
      <c r="E54" s="139"/>
      <c r="F54" s="139"/>
      <c r="G54" s="135"/>
      <c r="H54" s="135"/>
      <c r="I54" s="135"/>
      <c r="J54" s="98"/>
      <c r="K54" s="135"/>
      <c r="L54" s="135"/>
      <c r="M54" s="135"/>
      <c r="N54" s="98"/>
      <c r="O54" s="135"/>
      <c r="P54" s="135"/>
      <c r="Q54" s="135"/>
      <c r="R54" s="98"/>
      <c r="S54" s="135"/>
      <c r="T54" s="135"/>
      <c r="U54" s="135"/>
      <c r="V54" s="199"/>
      <c r="W54" s="137"/>
    </row>
    <row r="55" spans="1:29" s="117" customFormat="1" x14ac:dyDescent="0.25">
      <c r="A55" s="139">
        <f t="shared" si="0"/>
        <v>50</v>
      </c>
      <c r="B55" s="137"/>
      <c r="C55" s="139"/>
      <c r="D55" s="140"/>
      <c r="E55" s="139"/>
      <c r="F55" s="139"/>
      <c r="G55" s="135"/>
      <c r="H55" s="135"/>
      <c r="I55" s="140"/>
      <c r="J55" s="98"/>
      <c r="K55" s="135"/>
      <c r="L55" s="135"/>
      <c r="M55" s="140"/>
      <c r="N55" s="98"/>
      <c r="O55" s="135"/>
      <c r="P55" s="135"/>
      <c r="Q55" s="135"/>
      <c r="R55" s="98"/>
      <c r="S55" s="135"/>
      <c r="T55" s="135"/>
      <c r="U55" s="135"/>
      <c r="V55" s="199"/>
      <c r="W55" s="137"/>
    </row>
    <row r="56" spans="1:29" s="117" customFormat="1" x14ac:dyDescent="0.25">
      <c r="A56" s="139">
        <f t="shared" si="0"/>
        <v>51</v>
      </c>
      <c r="B56" s="42"/>
      <c r="C56" s="139"/>
      <c r="D56" s="140"/>
      <c r="E56" s="139"/>
      <c r="F56" s="139"/>
      <c r="G56" s="135"/>
      <c r="H56" s="135"/>
      <c r="I56" s="135"/>
      <c r="J56" s="98"/>
      <c r="K56" s="139"/>
      <c r="L56" s="135"/>
      <c r="M56" s="135"/>
      <c r="N56" s="98"/>
      <c r="O56" s="135"/>
      <c r="P56" s="135"/>
      <c r="Q56" s="135"/>
      <c r="R56" s="98"/>
      <c r="S56" s="135"/>
      <c r="T56" s="135"/>
      <c r="U56" s="135"/>
      <c r="V56" s="199"/>
      <c r="W56" s="137"/>
    </row>
    <row r="57" spans="1:29" s="117" customFormat="1" x14ac:dyDescent="0.25">
      <c r="A57" s="139">
        <f t="shared" si="0"/>
        <v>52</v>
      </c>
      <c r="B57" s="137"/>
      <c r="C57" s="139"/>
      <c r="D57" s="140"/>
      <c r="E57" s="139"/>
      <c r="F57" s="139"/>
      <c r="G57" s="135"/>
      <c r="H57" s="135"/>
      <c r="I57" s="141"/>
      <c r="J57" s="98"/>
      <c r="K57" s="135"/>
      <c r="L57" s="135"/>
      <c r="M57" s="135"/>
      <c r="N57" s="98"/>
      <c r="O57" s="135"/>
      <c r="P57" s="135"/>
      <c r="Q57" s="135"/>
      <c r="R57" s="98"/>
      <c r="S57" s="135"/>
      <c r="T57" s="135"/>
      <c r="U57" s="135"/>
      <c r="V57" s="199"/>
      <c r="W57" s="135"/>
    </row>
    <row r="58" spans="1:29" s="117" customFormat="1" x14ac:dyDescent="0.25">
      <c r="A58" s="139">
        <f t="shared" si="0"/>
        <v>53</v>
      </c>
      <c r="B58" s="154"/>
      <c r="C58" s="139"/>
      <c r="D58" s="140"/>
      <c r="E58" s="139"/>
      <c r="F58" s="139"/>
      <c r="G58" s="135"/>
      <c r="H58" s="135"/>
      <c r="I58" s="141"/>
      <c r="J58" s="98"/>
      <c r="K58" s="139"/>
      <c r="L58" s="135"/>
      <c r="M58" s="135"/>
      <c r="N58" s="98"/>
      <c r="O58" s="135"/>
      <c r="P58" s="135"/>
      <c r="Q58" s="135"/>
      <c r="R58" s="98"/>
      <c r="S58" s="135"/>
      <c r="T58" s="135"/>
      <c r="U58" s="135"/>
      <c r="V58" s="199"/>
      <c r="W58" s="137"/>
    </row>
    <row r="59" spans="1:29" s="117" customFormat="1" x14ac:dyDescent="0.25">
      <c r="A59" s="139">
        <f t="shared" si="0"/>
        <v>54</v>
      </c>
      <c r="B59" s="137"/>
      <c r="C59" s="142"/>
      <c r="D59" s="150"/>
      <c r="E59" s="142"/>
      <c r="F59" s="142"/>
      <c r="G59" s="149"/>
      <c r="H59" s="135"/>
      <c r="I59" s="165"/>
      <c r="J59" s="116"/>
      <c r="K59" s="149"/>
      <c r="L59" s="135"/>
      <c r="M59" s="149"/>
      <c r="N59" s="116"/>
      <c r="O59" s="149"/>
      <c r="P59" s="149"/>
      <c r="Q59" s="149"/>
      <c r="R59" s="116"/>
      <c r="S59" s="149"/>
      <c r="T59" s="149"/>
      <c r="U59" s="149"/>
      <c r="V59" s="200"/>
      <c r="W59" s="149"/>
    </row>
    <row r="60" spans="1:29" s="29" customFormat="1" ht="27" customHeight="1" x14ac:dyDescent="0.25">
      <c r="A60" s="139">
        <f t="shared" si="0"/>
        <v>55</v>
      </c>
      <c r="B60" s="166"/>
      <c r="C60" s="139"/>
      <c r="D60" s="179"/>
      <c r="E60" s="142"/>
      <c r="F60" s="142"/>
      <c r="G60" s="142"/>
      <c r="H60" s="142"/>
      <c r="I60" s="142"/>
      <c r="J60" s="116"/>
      <c r="K60" s="142"/>
      <c r="L60" s="142"/>
      <c r="M60" s="142"/>
      <c r="N60" s="98"/>
      <c r="O60" s="135"/>
      <c r="P60" s="135"/>
      <c r="Q60" s="135"/>
      <c r="R60" s="98"/>
      <c r="S60" s="135"/>
      <c r="T60" s="135"/>
      <c r="U60" s="135"/>
      <c r="V60" s="199"/>
      <c r="W60" s="135" t="s">
        <v>75</v>
      </c>
    </row>
    <row r="61" spans="1:29" s="29" customFormat="1" x14ac:dyDescent="0.25">
      <c r="A61" s="139">
        <f t="shared" si="0"/>
        <v>56</v>
      </c>
      <c r="B61" s="132"/>
      <c r="C61" s="168"/>
      <c r="D61" s="150"/>
      <c r="E61" s="142"/>
      <c r="F61" s="142"/>
      <c r="G61" s="142"/>
      <c r="H61" s="142"/>
      <c r="I61" s="142"/>
      <c r="J61" s="116"/>
      <c r="K61" s="142"/>
      <c r="L61" s="142"/>
      <c r="M61" s="150"/>
      <c r="N61" s="119"/>
      <c r="O61" s="151"/>
      <c r="P61" s="151"/>
      <c r="Q61" s="151"/>
      <c r="R61" s="120"/>
      <c r="S61" s="151"/>
      <c r="T61" s="151"/>
      <c r="U61" s="151"/>
      <c r="V61" s="201"/>
      <c r="W61" s="151"/>
    </row>
    <row r="62" spans="1:29" s="29" customFormat="1" x14ac:dyDescent="0.25">
      <c r="A62" s="139">
        <f t="shared" si="0"/>
        <v>57</v>
      </c>
      <c r="B62" s="154"/>
      <c r="C62" s="139"/>
      <c r="D62" s="140"/>
      <c r="E62" s="139"/>
      <c r="F62" s="139"/>
      <c r="G62" s="139"/>
      <c r="H62" s="135"/>
      <c r="I62" s="140"/>
      <c r="J62" s="98"/>
      <c r="K62" s="139"/>
      <c r="L62" s="135"/>
      <c r="M62" s="135"/>
      <c r="N62" s="98"/>
      <c r="O62" s="135"/>
      <c r="P62" s="135"/>
      <c r="Q62" s="135"/>
      <c r="R62" s="98"/>
      <c r="S62" s="135"/>
      <c r="T62" s="135"/>
      <c r="U62" s="135"/>
      <c r="V62" s="199"/>
      <c r="W62" s="135"/>
    </row>
    <row r="63" spans="1:29" s="29" customFormat="1" x14ac:dyDescent="0.25">
      <c r="A63" s="139">
        <f t="shared" si="0"/>
        <v>58</v>
      </c>
      <c r="B63" s="167"/>
      <c r="D63" s="150"/>
      <c r="E63" s="168"/>
      <c r="F63" s="168"/>
      <c r="H63" s="151"/>
      <c r="I63" s="169"/>
      <c r="J63" s="120"/>
      <c r="K63" s="151"/>
      <c r="L63" s="151"/>
      <c r="M63" s="149"/>
      <c r="N63" s="120"/>
      <c r="O63" s="151"/>
      <c r="P63" s="151"/>
      <c r="Q63" s="151"/>
      <c r="R63" s="120"/>
      <c r="S63" s="151"/>
      <c r="T63" s="151"/>
      <c r="U63" s="151"/>
      <c r="V63" s="201"/>
      <c r="W63" s="151"/>
    </row>
    <row r="64" spans="1:29" s="29" customFormat="1" x14ac:dyDescent="0.25">
      <c r="A64" s="139">
        <f t="shared" si="0"/>
        <v>59</v>
      </c>
      <c r="B64" s="132"/>
      <c r="C64" s="142"/>
      <c r="D64" s="150"/>
      <c r="E64" s="142"/>
      <c r="F64" s="142"/>
      <c r="G64" s="142"/>
      <c r="H64" s="149"/>
      <c r="I64" s="150"/>
      <c r="J64" s="116"/>
      <c r="K64" s="142"/>
      <c r="L64" s="149"/>
      <c r="M64" s="150"/>
      <c r="N64" s="116"/>
      <c r="O64" s="149"/>
      <c r="P64" s="149"/>
      <c r="Q64" s="149"/>
      <c r="R64" s="116"/>
      <c r="S64" s="149"/>
      <c r="T64" s="149"/>
      <c r="U64" s="149"/>
      <c r="V64" s="200"/>
      <c r="W64" s="149"/>
    </row>
    <row r="65" spans="1:23" s="29" customFormat="1" x14ac:dyDescent="0.25">
      <c r="A65" s="139">
        <f t="shared" si="0"/>
        <v>60</v>
      </c>
      <c r="B65" s="132"/>
      <c r="C65" s="142"/>
      <c r="D65" s="150"/>
      <c r="E65" s="142"/>
      <c r="F65" s="142"/>
      <c r="G65" s="142"/>
      <c r="H65" s="149"/>
      <c r="I65" s="150"/>
      <c r="J65" s="116"/>
      <c r="K65" s="142"/>
      <c r="L65" s="149"/>
      <c r="M65" s="150"/>
      <c r="N65" s="116"/>
      <c r="O65" s="142"/>
      <c r="P65" s="152"/>
      <c r="Q65" s="142"/>
      <c r="R65" s="121"/>
      <c r="S65" s="142"/>
      <c r="T65" s="152"/>
      <c r="U65" s="142"/>
      <c r="V65" s="202"/>
      <c r="W65" s="149"/>
    </row>
    <row r="66" spans="1:23" s="29" customFormat="1" x14ac:dyDescent="0.25">
      <c r="A66" s="139">
        <f t="shared" si="0"/>
        <v>61</v>
      </c>
      <c r="B66" s="132"/>
      <c r="C66" s="142"/>
      <c r="D66" s="150"/>
      <c r="E66" s="142"/>
      <c r="F66" s="142"/>
      <c r="G66" s="149"/>
      <c r="H66" s="149"/>
      <c r="I66" s="149"/>
      <c r="J66" s="116"/>
      <c r="K66" s="149"/>
      <c r="L66" s="149"/>
      <c r="M66" s="149"/>
      <c r="N66" s="116"/>
      <c r="O66" s="149"/>
      <c r="P66" s="149"/>
      <c r="Q66" s="149"/>
      <c r="R66" s="116"/>
      <c r="S66" s="149"/>
      <c r="T66" s="149"/>
      <c r="U66" s="149"/>
      <c r="V66" s="200"/>
      <c r="W66" s="149"/>
    </row>
    <row r="67" spans="1:23" s="29" customFormat="1" x14ac:dyDescent="0.25">
      <c r="A67" s="139">
        <f t="shared" si="0"/>
        <v>62</v>
      </c>
      <c r="B67" s="154"/>
      <c r="C67" s="139"/>
      <c r="D67" s="140"/>
      <c r="E67" s="139"/>
      <c r="F67" s="139"/>
      <c r="G67" s="139"/>
      <c r="H67" s="135"/>
      <c r="I67" s="139"/>
      <c r="J67" s="98"/>
      <c r="K67" s="139"/>
      <c r="L67" s="135"/>
      <c r="M67" s="140"/>
      <c r="N67" s="98"/>
      <c r="O67" s="139"/>
      <c r="P67" s="135"/>
      <c r="Q67" s="140"/>
      <c r="R67" s="98"/>
      <c r="S67" s="139"/>
      <c r="T67" s="135"/>
      <c r="U67" s="140"/>
      <c r="V67" s="199"/>
      <c r="W67" s="135"/>
    </row>
    <row r="68" spans="1:23" s="29" customFormat="1" x14ac:dyDescent="0.25">
      <c r="A68" s="139">
        <f t="shared" si="0"/>
        <v>63</v>
      </c>
      <c r="B68" s="42"/>
      <c r="C68" s="153"/>
      <c r="D68" s="170"/>
      <c r="E68" s="153"/>
      <c r="F68" s="153"/>
      <c r="G68" s="138"/>
      <c r="H68" s="138"/>
      <c r="I68" s="138"/>
      <c r="J68" s="122"/>
      <c r="K68" s="153"/>
      <c r="L68" s="138"/>
      <c r="M68" s="138"/>
      <c r="N68" s="122"/>
      <c r="O68" s="138"/>
      <c r="P68" s="138"/>
      <c r="Q68" s="138"/>
      <c r="R68" s="122"/>
      <c r="S68" s="138"/>
      <c r="T68" s="138"/>
      <c r="U68" s="138"/>
      <c r="V68" s="203"/>
      <c r="W68" s="138"/>
    </row>
    <row r="69" spans="1:23" x14ac:dyDescent="0.25">
      <c r="A69" s="139">
        <f t="shared" si="0"/>
        <v>64</v>
      </c>
      <c r="B69" s="158"/>
      <c r="C69" s="159"/>
      <c r="D69" s="160"/>
      <c r="E69" s="159"/>
      <c r="F69" s="159"/>
      <c r="G69" s="133"/>
      <c r="H69" s="133"/>
      <c r="I69" s="133"/>
      <c r="J69" s="145"/>
      <c r="K69" s="133"/>
      <c r="L69" s="133"/>
      <c r="M69" s="133"/>
      <c r="N69" s="145"/>
      <c r="O69" s="133"/>
      <c r="P69" s="133"/>
      <c r="Q69" s="133"/>
      <c r="R69" s="133"/>
      <c r="S69" s="133"/>
      <c r="T69" s="133"/>
      <c r="U69" s="133"/>
      <c r="V69" s="133"/>
      <c r="W69" s="133"/>
    </row>
    <row r="70" spans="1:23" x14ac:dyDescent="0.25">
      <c r="A70" s="139">
        <f t="shared" si="0"/>
        <v>65</v>
      </c>
      <c r="B70" s="161"/>
      <c r="C70" s="148"/>
      <c r="D70" s="163"/>
      <c r="E70" s="148"/>
      <c r="F70" s="148"/>
      <c r="G70" s="146"/>
      <c r="H70" s="146"/>
      <c r="I70" s="146"/>
      <c r="J70" s="147"/>
      <c r="K70" s="146"/>
      <c r="L70" s="146"/>
      <c r="M70" s="146"/>
      <c r="N70" s="147"/>
      <c r="O70" s="146"/>
      <c r="P70" s="146"/>
      <c r="Q70" s="146"/>
      <c r="R70" s="146"/>
      <c r="S70" s="146"/>
      <c r="T70" s="146"/>
      <c r="U70" s="146"/>
      <c r="V70" s="146"/>
      <c r="W70" s="146"/>
    </row>
    <row r="71" spans="1:23" x14ac:dyDescent="0.25">
      <c r="A71" s="139">
        <f t="shared" si="0"/>
        <v>66</v>
      </c>
      <c r="B71" s="164"/>
      <c r="C71" s="148"/>
      <c r="D71" s="163"/>
      <c r="E71" s="148"/>
      <c r="F71" s="148"/>
      <c r="G71" s="146"/>
      <c r="H71" s="146"/>
      <c r="I71" s="148"/>
      <c r="J71" s="147"/>
      <c r="K71" s="146"/>
      <c r="L71" s="146"/>
      <c r="M71" s="148"/>
      <c r="N71" s="147"/>
      <c r="O71" s="146"/>
      <c r="P71" s="146"/>
      <c r="Q71" s="146"/>
      <c r="R71" s="146"/>
      <c r="S71" s="146"/>
      <c r="T71" s="146"/>
      <c r="U71" s="146"/>
      <c r="V71" s="146"/>
      <c r="W71" s="146"/>
    </row>
    <row r="72" spans="1:23" x14ac:dyDescent="0.25">
      <c r="A72" s="139">
        <f t="shared" si="0"/>
        <v>67</v>
      </c>
      <c r="B72" s="164"/>
      <c r="C72" s="148"/>
      <c r="D72" s="163"/>
      <c r="E72" s="148"/>
      <c r="F72" s="148"/>
      <c r="G72" s="146"/>
      <c r="H72" s="146"/>
      <c r="I72" s="162"/>
      <c r="J72" s="147"/>
      <c r="K72" s="146"/>
      <c r="L72" s="146"/>
      <c r="M72" s="148"/>
      <c r="N72" s="147"/>
      <c r="O72" s="146"/>
      <c r="P72" s="146"/>
      <c r="Q72" s="146"/>
      <c r="R72" s="147"/>
      <c r="S72" s="146"/>
      <c r="T72" s="146"/>
      <c r="U72" s="146"/>
      <c r="V72" s="147"/>
      <c r="W72" s="146"/>
    </row>
    <row r="73" spans="1:23" x14ac:dyDescent="0.25">
      <c r="A73" s="139">
        <f t="shared" si="0"/>
        <v>68</v>
      </c>
      <c r="B73" s="161"/>
      <c r="C73" s="148"/>
      <c r="D73" s="163"/>
      <c r="E73" s="148"/>
      <c r="F73" s="148"/>
      <c r="G73" s="146"/>
      <c r="H73" s="146"/>
      <c r="I73" s="146"/>
      <c r="J73" s="147"/>
      <c r="K73" s="146"/>
      <c r="L73" s="146"/>
      <c r="M73" s="146"/>
      <c r="N73" s="147"/>
      <c r="O73" s="146"/>
      <c r="P73" s="146"/>
      <c r="Q73" s="146"/>
      <c r="R73" s="146"/>
      <c r="S73" s="146"/>
      <c r="T73" s="146"/>
      <c r="U73" s="146"/>
      <c r="V73" s="146"/>
      <c r="W73" s="146"/>
    </row>
    <row r="74" spans="1:23" x14ac:dyDescent="0.25">
      <c r="A74" s="139">
        <f t="shared" ref="A74:A81" si="1">+A73+1</f>
        <v>69</v>
      </c>
      <c r="B74" s="137"/>
      <c r="C74" s="159"/>
      <c r="D74" s="160"/>
      <c r="E74" s="159"/>
      <c r="F74" s="159"/>
      <c r="G74" s="133"/>
      <c r="H74" s="133"/>
      <c r="I74" s="133"/>
      <c r="J74" s="145"/>
      <c r="K74" s="133"/>
      <c r="L74" s="133"/>
      <c r="M74" s="133"/>
      <c r="N74" s="145"/>
      <c r="O74" s="135"/>
      <c r="P74" s="135"/>
      <c r="Q74" s="135"/>
      <c r="R74" s="98"/>
      <c r="S74" s="135"/>
      <c r="T74" s="135"/>
      <c r="U74" s="135"/>
      <c r="V74" s="199"/>
      <c r="W74" s="135"/>
    </row>
    <row r="75" spans="1:23" x14ac:dyDescent="0.25">
      <c r="A75" s="139">
        <f t="shared" si="1"/>
        <v>70</v>
      </c>
      <c r="B75" s="154"/>
      <c r="C75" s="139"/>
      <c r="D75" s="140"/>
      <c r="E75" s="139"/>
      <c r="F75" s="139"/>
      <c r="G75" s="135"/>
      <c r="H75" s="135"/>
      <c r="I75" s="140"/>
      <c r="J75" s="98"/>
      <c r="K75" s="135"/>
      <c r="L75" s="135"/>
      <c r="M75" s="140"/>
      <c r="N75" s="98"/>
      <c r="O75" s="135"/>
      <c r="P75" s="135"/>
      <c r="Q75" s="135"/>
      <c r="R75" s="98"/>
      <c r="S75" s="135"/>
      <c r="T75" s="135"/>
      <c r="U75" s="135"/>
      <c r="V75" s="199"/>
      <c r="W75" s="137"/>
    </row>
    <row r="76" spans="1:23" x14ac:dyDescent="0.25">
      <c r="A76" s="139">
        <f t="shared" si="1"/>
        <v>71</v>
      </c>
      <c r="B76" s="137"/>
      <c r="C76" s="139"/>
      <c r="D76" s="140"/>
      <c r="E76" s="139"/>
      <c r="F76" s="139"/>
      <c r="G76" s="135"/>
      <c r="H76" s="135"/>
      <c r="I76" s="135"/>
      <c r="J76" s="98"/>
      <c r="K76" s="139"/>
      <c r="L76" s="135"/>
      <c r="M76" s="141"/>
      <c r="N76" s="98"/>
      <c r="O76" s="135"/>
      <c r="P76" s="135"/>
      <c r="Q76" s="135"/>
      <c r="R76" s="98"/>
      <c r="S76" s="135"/>
      <c r="T76" s="135"/>
      <c r="U76" s="135"/>
      <c r="V76" s="199"/>
      <c r="W76" s="137"/>
    </row>
    <row r="77" spans="1:23" x14ac:dyDescent="0.25">
      <c r="A77" s="139">
        <f t="shared" si="1"/>
        <v>72</v>
      </c>
      <c r="B77" s="137"/>
      <c r="C77" s="139"/>
      <c r="D77" s="140"/>
      <c r="E77" s="139"/>
      <c r="F77" s="139"/>
      <c r="G77" s="135"/>
      <c r="H77" s="135"/>
      <c r="I77" s="141"/>
      <c r="J77" s="98"/>
      <c r="K77" s="135"/>
      <c r="L77" s="135"/>
      <c r="M77" s="135"/>
      <c r="N77" s="98"/>
      <c r="O77" s="135"/>
      <c r="P77" s="135"/>
      <c r="Q77" s="135"/>
      <c r="R77" s="98"/>
      <c r="S77" s="135"/>
      <c r="T77" s="135"/>
      <c r="U77" s="135"/>
      <c r="V77" s="199"/>
      <c r="W77" s="135"/>
    </row>
    <row r="78" spans="1:23" x14ac:dyDescent="0.25">
      <c r="A78" s="139">
        <f t="shared" si="1"/>
        <v>73</v>
      </c>
      <c r="B78" s="154"/>
      <c r="C78" s="139"/>
      <c r="D78" s="140"/>
      <c r="E78" s="139"/>
      <c r="F78" s="139"/>
      <c r="G78" s="135"/>
      <c r="H78" s="135"/>
      <c r="I78" s="135"/>
      <c r="J78" s="98"/>
      <c r="K78" s="139"/>
      <c r="L78" s="135"/>
      <c r="M78" s="135"/>
      <c r="N78" s="98"/>
      <c r="O78" s="135"/>
      <c r="P78" s="135"/>
      <c r="Q78" s="135"/>
      <c r="R78" s="98"/>
      <c r="S78" s="135"/>
      <c r="T78" s="135"/>
      <c r="U78" s="135"/>
      <c r="V78" s="199"/>
      <c r="W78" s="137"/>
    </row>
    <row r="79" spans="1:23" x14ac:dyDescent="0.25">
      <c r="A79" s="139">
        <f t="shared" si="1"/>
        <v>74</v>
      </c>
      <c r="B79" s="137"/>
      <c r="C79" s="139"/>
      <c r="D79" s="140"/>
      <c r="E79" s="139"/>
      <c r="F79" s="139"/>
      <c r="G79" s="135"/>
      <c r="H79" s="135"/>
      <c r="I79" s="141"/>
      <c r="J79" s="98"/>
      <c r="K79" s="135"/>
      <c r="L79" s="135"/>
      <c r="M79" s="135"/>
      <c r="N79" s="98"/>
      <c r="O79" s="135"/>
      <c r="P79" s="135"/>
      <c r="Q79" s="135"/>
      <c r="R79" s="98"/>
      <c r="S79" s="135"/>
      <c r="T79" s="135"/>
      <c r="U79" s="135"/>
      <c r="V79" s="199"/>
      <c r="W79" s="135"/>
    </row>
    <row r="80" spans="1:23" x14ac:dyDescent="0.25">
      <c r="A80" s="139">
        <f t="shared" si="1"/>
        <v>75</v>
      </c>
      <c r="B80" s="137"/>
      <c r="C80" s="139"/>
      <c r="D80" s="140"/>
      <c r="E80" s="139"/>
      <c r="F80" s="139"/>
      <c r="G80" s="135"/>
      <c r="H80" s="135"/>
      <c r="I80" s="135"/>
      <c r="J80" s="98"/>
      <c r="K80" s="135"/>
      <c r="L80" s="135"/>
      <c r="M80" s="135"/>
      <c r="N80" s="98"/>
      <c r="O80" s="135"/>
      <c r="P80" s="135"/>
      <c r="Q80" s="135"/>
      <c r="R80" s="98"/>
      <c r="S80" s="135"/>
      <c r="T80" s="135"/>
      <c r="U80" s="135"/>
      <c r="V80" s="199"/>
      <c r="W80" s="137"/>
    </row>
    <row r="81" spans="1:23" x14ac:dyDescent="0.25">
      <c r="A81" s="139">
        <f t="shared" si="1"/>
        <v>76</v>
      </c>
      <c r="B81" s="137"/>
      <c r="C81" s="139"/>
      <c r="D81" s="140"/>
      <c r="E81" s="139"/>
      <c r="F81" s="139"/>
      <c r="G81" s="135"/>
      <c r="H81" s="135"/>
      <c r="I81" s="140"/>
      <c r="J81" s="98"/>
      <c r="K81" s="135"/>
      <c r="L81" s="135"/>
      <c r="M81" s="140"/>
      <c r="N81" s="98"/>
      <c r="O81" s="135"/>
      <c r="P81" s="135"/>
      <c r="Q81" s="135"/>
      <c r="R81" s="98"/>
      <c r="S81" s="135"/>
      <c r="T81" s="135"/>
      <c r="U81" s="135"/>
      <c r="V81" s="199"/>
      <c r="W81" s="137"/>
    </row>
    <row r="445" spans="1:1" x14ac:dyDescent="0.25">
      <c r="A445" s="42" t="s">
        <v>76</v>
      </c>
    </row>
  </sheetData>
  <mergeCells count="13">
    <mergeCell ref="O4:R4"/>
    <mergeCell ref="W3:W5"/>
    <mergeCell ref="A1:W1"/>
    <mergeCell ref="A2:W2"/>
    <mergeCell ref="A3:A5"/>
    <mergeCell ref="B3:B5"/>
    <mergeCell ref="C3:D4"/>
    <mergeCell ref="E3:E5"/>
    <mergeCell ref="F3:R3"/>
    <mergeCell ref="F4:F5"/>
    <mergeCell ref="G4:J4"/>
    <mergeCell ref="K4:N4"/>
    <mergeCell ref="S4:V4"/>
  </mergeCells>
  <dataValidations count="1">
    <dataValidation type="list" allowBlank="1" showInputMessage="1" showErrorMessage="1" sqref="E52:E68 E75:E81 E6:E21 E28:E43" xr:uid="{00000000-0002-0000-0000-000000000000}">
      <formula1>$AD$7:$AD$11</formula1>
    </dataValidation>
  </dataValidations>
  <pageMargins left="0.25" right="0.25" top="0.75" bottom="0.75" header="0.3" footer="0.3"/>
  <pageSetup paperSize="5" scale="3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F9199-2CB7-403F-9D4F-5AD86601F98E}">
  <sheetPr codeName="Hoja4">
    <tabColor rgb="FF92D050"/>
  </sheetPr>
  <dimension ref="A1:S110"/>
  <sheetViews>
    <sheetView topLeftCell="A19" zoomScale="25" zoomScaleNormal="25" zoomScaleSheetLayoutView="55" zoomScalePageLayoutView="70" workbookViewId="0">
      <selection activeCell="E20" sqref="E20:P24"/>
    </sheetView>
  </sheetViews>
  <sheetFormatPr baseColWidth="10" defaultColWidth="9.140625" defaultRowHeight="15" x14ac:dyDescent="0.25"/>
  <cols>
    <col min="1" max="1" width="94" style="6" customWidth="1"/>
    <col min="2" max="2" width="27.85546875" style="6" bestFit="1" customWidth="1"/>
    <col min="3" max="3" width="32.7109375" style="6" customWidth="1"/>
    <col min="4" max="4" width="34.28515625" style="6" customWidth="1"/>
    <col min="5" max="5" width="22.5703125" style="6" customWidth="1"/>
    <col min="6" max="6" width="29.42578125" style="6" customWidth="1"/>
    <col min="7" max="7" width="20.140625" style="6" customWidth="1"/>
    <col min="8" max="8" width="26" style="6" customWidth="1"/>
    <col min="9" max="9" width="26.42578125" style="6" customWidth="1"/>
    <col min="10" max="10" width="28.140625" style="6" customWidth="1"/>
    <col min="11" max="11" width="25.28515625" style="6" customWidth="1"/>
    <col min="12" max="12" width="30.7109375" style="6" customWidth="1"/>
    <col min="13" max="13" width="42" style="6" customWidth="1"/>
    <col min="14" max="15" width="43.28515625" style="6" customWidth="1"/>
    <col min="16" max="16" width="97.42578125" style="6" customWidth="1"/>
    <col min="17" max="17" width="69.7109375" style="6" customWidth="1"/>
    <col min="18" max="18" width="17.7109375" style="6" customWidth="1"/>
    <col min="19" max="16384" width="9.140625" style="6"/>
  </cols>
  <sheetData>
    <row r="1" spans="1:18" s="5" customFormat="1" ht="59.25" customHeight="1" x14ac:dyDescent="0.25">
      <c r="A1" s="329" t="s">
        <v>38</v>
      </c>
      <c r="B1" s="329"/>
      <c r="C1" s="329"/>
      <c r="D1" s="329"/>
      <c r="E1" s="329"/>
      <c r="F1" s="329"/>
      <c r="G1" s="329"/>
      <c r="H1" s="329"/>
      <c r="I1" s="329"/>
      <c r="J1" s="329"/>
      <c r="K1" s="329"/>
      <c r="L1" s="329"/>
      <c r="M1" s="329"/>
      <c r="N1" s="329"/>
      <c r="O1" s="329"/>
      <c r="P1" s="329"/>
    </row>
    <row r="2" spans="1:18" ht="35.25" customHeight="1" x14ac:dyDescent="0.25">
      <c r="A2" s="330" t="s">
        <v>39</v>
      </c>
      <c r="B2" s="330"/>
      <c r="C2" s="330"/>
      <c r="D2" s="330"/>
      <c r="E2" s="330"/>
      <c r="F2" s="330"/>
      <c r="G2" s="330"/>
      <c r="H2" s="330"/>
      <c r="I2" s="330"/>
      <c r="J2" s="330"/>
      <c r="K2" s="330"/>
      <c r="L2" s="330"/>
      <c r="M2" s="330"/>
      <c r="N2" s="330"/>
      <c r="O2" s="330"/>
      <c r="P2" s="330"/>
    </row>
    <row r="3" spans="1:18" ht="35.25" customHeight="1" x14ac:dyDescent="0.25">
      <c r="A3" s="331" t="s">
        <v>77</v>
      </c>
      <c r="B3" s="331"/>
      <c r="C3" s="331"/>
      <c r="D3" s="331"/>
      <c r="E3" s="331"/>
      <c r="F3" s="331"/>
      <c r="G3" s="331"/>
      <c r="H3" s="331"/>
      <c r="I3" s="331"/>
      <c r="J3" s="331"/>
      <c r="K3" s="331"/>
      <c r="L3" s="331"/>
      <c r="M3" s="331"/>
      <c r="N3" s="331"/>
      <c r="O3" s="331"/>
      <c r="P3" s="331"/>
      <c r="R3" s="7" t="s">
        <v>78</v>
      </c>
    </row>
    <row r="4" spans="1:18" ht="27.75" customHeight="1" x14ac:dyDescent="0.25">
      <c r="A4" s="332"/>
      <c r="B4" s="332"/>
      <c r="C4" s="332"/>
      <c r="D4" s="332"/>
      <c r="E4" s="332"/>
      <c r="F4" s="332"/>
      <c r="G4" s="332"/>
      <c r="H4" s="332"/>
      <c r="I4" s="332"/>
      <c r="J4" s="332"/>
      <c r="K4" s="332"/>
      <c r="L4" s="332"/>
      <c r="M4" s="332"/>
      <c r="N4" s="332"/>
      <c r="O4" s="332"/>
      <c r="P4" s="332"/>
      <c r="R4" s="7" t="s">
        <v>79</v>
      </c>
    </row>
    <row r="5" spans="1:18" ht="15.75" x14ac:dyDescent="0.25">
      <c r="A5" s="1"/>
      <c r="B5" s="1"/>
      <c r="C5" s="1"/>
      <c r="D5" s="1"/>
      <c r="E5" s="1"/>
      <c r="F5" s="1"/>
      <c r="G5" s="1"/>
      <c r="H5" s="1"/>
      <c r="I5" s="1"/>
      <c r="J5" s="1"/>
      <c r="K5" s="1"/>
      <c r="L5" s="1"/>
      <c r="M5" s="2"/>
      <c r="N5" s="2"/>
      <c r="O5" s="2"/>
      <c r="P5" s="69"/>
    </row>
    <row r="6" spans="1:18" ht="15.75" x14ac:dyDescent="0.25">
      <c r="A6" s="1"/>
      <c r="B6" s="1"/>
      <c r="C6" s="1"/>
      <c r="D6" s="1"/>
      <c r="E6" s="1"/>
      <c r="F6" s="1"/>
      <c r="G6" s="1"/>
      <c r="H6" s="1"/>
      <c r="I6" s="1"/>
      <c r="J6" s="1"/>
      <c r="K6" s="1"/>
      <c r="L6" s="1"/>
      <c r="M6" s="2"/>
      <c r="N6" s="2"/>
      <c r="O6" s="2"/>
      <c r="P6" s="69"/>
    </row>
    <row r="7" spans="1:18" ht="16.5" thickBot="1" x14ac:dyDescent="0.3">
      <c r="A7" s="1"/>
      <c r="B7" s="1"/>
      <c r="C7" s="1"/>
      <c r="D7" s="1"/>
      <c r="E7" s="1"/>
      <c r="F7" s="1"/>
      <c r="G7" s="1"/>
      <c r="H7" s="1"/>
      <c r="I7" s="1"/>
      <c r="J7" s="1"/>
      <c r="K7" s="1"/>
      <c r="L7" s="1"/>
      <c r="M7" s="2"/>
      <c r="N7" s="2"/>
      <c r="O7" s="2"/>
      <c r="P7" s="69"/>
    </row>
    <row r="8" spans="1:18" ht="30.75" customHeight="1" thickBot="1" x14ac:dyDescent="0.3">
      <c r="A8" s="333">
        <v>1</v>
      </c>
      <c r="B8" s="333"/>
      <c r="C8" s="333"/>
      <c r="D8" s="333"/>
      <c r="E8" s="334" t="str">
        <f>+VLOOKUP(A8,'LISTA DE OFERENTES'!$A$6:$B$81,2,TRUE)</f>
        <v>CONSULTORIAS, INVERSIONES Y PROYECTOS S.A.S</v>
      </c>
      <c r="F8" s="334"/>
      <c r="G8" s="334"/>
      <c r="H8" s="334"/>
      <c r="I8" s="334"/>
      <c r="J8" s="334"/>
      <c r="K8" s="334"/>
      <c r="L8" s="334"/>
      <c r="M8" s="334"/>
      <c r="N8" s="334"/>
      <c r="O8" s="334"/>
      <c r="P8" s="334"/>
      <c r="Q8" s="43"/>
    </row>
    <row r="9" spans="1:18" ht="50.25" customHeight="1" thickBot="1" x14ac:dyDescent="0.3">
      <c r="A9" s="8" t="s">
        <v>80</v>
      </c>
      <c r="B9" s="34">
        <f>COUNTIF(M16:M17,"CUMPLE")</f>
        <v>1</v>
      </c>
      <c r="C9" s="9" t="s">
        <v>81</v>
      </c>
      <c r="D9" s="26">
        <f>+$E$42</f>
        <v>395.26560461538463</v>
      </c>
      <c r="E9" s="334"/>
      <c r="F9" s="334"/>
      <c r="G9" s="334"/>
      <c r="H9" s="334"/>
      <c r="I9" s="334"/>
      <c r="J9" s="334"/>
      <c r="K9" s="334"/>
      <c r="L9" s="334"/>
      <c r="M9" s="334"/>
      <c r="N9" s="334"/>
      <c r="O9" s="334"/>
      <c r="P9" s="334"/>
    </row>
    <row r="10" spans="1:18" ht="30" customHeight="1" thickBot="1" x14ac:dyDescent="0.3">
      <c r="A10" s="335" t="s">
        <v>82</v>
      </c>
      <c r="B10" s="335"/>
      <c r="C10" s="27">
        <v>0.75</v>
      </c>
      <c r="D10" s="28">
        <f>+D9*C10</f>
        <v>296.44920346153845</v>
      </c>
      <c r="E10" s="334"/>
      <c r="F10" s="334"/>
      <c r="G10" s="334"/>
      <c r="H10" s="334"/>
      <c r="I10" s="334"/>
      <c r="J10" s="334"/>
      <c r="K10" s="334"/>
      <c r="L10" s="334"/>
      <c r="M10" s="334"/>
      <c r="N10" s="334"/>
      <c r="O10" s="334"/>
      <c r="P10" s="334"/>
    </row>
    <row r="11" spans="1:18" ht="30" customHeight="1" thickBot="1" x14ac:dyDescent="0.3">
      <c r="A11" s="336" t="s">
        <v>83</v>
      </c>
      <c r="B11" s="336"/>
      <c r="C11" s="337">
        <v>45614</v>
      </c>
      <c r="D11" s="337"/>
      <c r="E11" s="334"/>
      <c r="F11" s="334"/>
      <c r="G11" s="334"/>
      <c r="H11" s="334"/>
      <c r="I11" s="334"/>
      <c r="J11" s="334"/>
      <c r="K11" s="334"/>
      <c r="L11" s="334"/>
      <c r="M11" s="334"/>
      <c r="N11" s="334"/>
      <c r="O11" s="334"/>
      <c r="P11" s="334"/>
    </row>
    <row r="12" spans="1:18" ht="30" customHeight="1" x14ac:dyDescent="0.25">
      <c r="A12" s="338" t="s">
        <v>84</v>
      </c>
      <c r="B12" s="338"/>
      <c r="C12" s="339" t="str">
        <f>+IF(H18&gt;=D10,"CUMPLE","NO CUMPLE")</f>
        <v>CUMPLE</v>
      </c>
      <c r="D12" s="339"/>
      <c r="E12" s="334"/>
      <c r="F12" s="334"/>
      <c r="G12" s="334"/>
      <c r="H12" s="334"/>
      <c r="I12" s="334"/>
      <c r="J12" s="334"/>
      <c r="K12" s="334"/>
      <c r="L12" s="334"/>
      <c r="M12" s="334"/>
      <c r="N12" s="334"/>
      <c r="O12" s="334"/>
      <c r="P12" s="334"/>
    </row>
    <row r="13" spans="1:18" ht="55.5" customHeight="1" x14ac:dyDescent="0.25">
      <c r="A13" s="346" t="s">
        <v>85</v>
      </c>
      <c r="B13" s="346"/>
      <c r="C13" s="346"/>
      <c r="D13" s="346"/>
      <c r="E13" s="346"/>
      <c r="F13" s="346"/>
      <c r="G13" s="346"/>
      <c r="H13" s="346"/>
      <c r="I13" s="30" t="s">
        <v>86</v>
      </c>
      <c r="J13" s="38" t="s">
        <v>87</v>
      </c>
      <c r="K13" s="340" t="s">
        <v>88</v>
      </c>
      <c r="L13" s="340"/>
      <c r="M13" s="341" t="s">
        <v>89</v>
      </c>
      <c r="N13" s="341" t="s">
        <v>90</v>
      </c>
      <c r="O13" s="341" t="s">
        <v>91</v>
      </c>
      <c r="P13" s="344" t="s">
        <v>92</v>
      </c>
    </row>
    <row r="14" spans="1:18" ht="77.25" customHeight="1" x14ac:dyDescent="0.25">
      <c r="A14" s="31" t="s">
        <v>93</v>
      </c>
      <c r="B14" s="345" t="s">
        <v>94</v>
      </c>
      <c r="C14" s="345"/>
      <c r="D14" s="32" t="s">
        <v>95</v>
      </c>
      <c r="E14" s="32" t="s">
        <v>96</v>
      </c>
      <c r="F14" s="32" t="s">
        <v>97</v>
      </c>
      <c r="G14" s="40" t="s">
        <v>98</v>
      </c>
      <c r="H14" s="40" t="s">
        <v>99</v>
      </c>
      <c r="I14" s="33" t="s">
        <v>100</v>
      </c>
      <c r="J14" s="33" t="s">
        <v>101</v>
      </c>
      <c r="K14" s="63" t="s">
        <v>102</v>
      </c>
      <c r="L14" s="74" t="s">
        <v>103</v>
      </c>
      <c r="M14" s="341"/>
      <c r="N14" s="341"/>
      <c r="O14" s="341"/>
      <c r="P14" s="344"/>
    </row>
    <row r="15" spans="1:18" ht="39.950000000000003" customHeight="1" x14ac:dyDescent="0.25">
      <c r="A15" s="35" t="str">
        <f>'LISTA DE OFERENTES'!B6</f>
        <v>CONSULTORIAS, INVERSIONES Y PROYECTOS S.A.S</v>
      </c>
      <c r="B15" s="36"/>
      <c r="C15" s="36"/>
      <c r="D15" s="36"/>
      <c r="E15" s="36"/>
      <c r="F15" s="36"/>
      <c r="G15" s="36"/>
      <c r="H15" s="36"/>
      <c r="I15" s="58"/>
      <c r="J15" s="58"/>
      <c r="K15" s="349" t="str">
        <f>+A15</f>
        <v>CONSULTORIAS, INVERSIONES Y PROYECTOS S.A.S</v>
      </c>
      <c r="L15" s="75"/>
      <c r="M15" s="36"/>
      <c r="N15" s="36"/>
      <c r="O15" s="58"/>
      <c r="P15" s="61"/>
    </row>
    <row r="16" spans="1:18" s="10" customFormat="1" ht="106.5" customHeight="1" x14ac:dyDescent="0.25">
      <c r="A16" s="41" t="s">
        <v>104</v>
      </c>
      <c r="B16" s="348" t="s">
        <v>105</v>
      </c>
      <c r="C16" s="348"/>
      <c r="D16" s="78">
        <v>1488237800</v>
      </c>
      <c r="E16" s="60">
        <v>2019</v>
      </c>
      <c r="F16" s="59">
        <f>D16/(VLOOKUP(E16,$D$67:$E$100,2,FALSE))</f>
        <v>1797.1368745441459</v>
      </c>
      <c r="G16" s="64">
        <v>0.25</v>
      </c>
      <c r="H16" s="65">
        <f>G16*F16</f>
        <v>449.28421863603648</v>
      </c>
      <c r="I16" s="67">
        <v>43707</v>
      </c>
      <c r="J16" s="66" t="s">
        <v>1</v>
      </c>
      <c r="K16" s="350"/>
      <c r="L16" s="76">
        <f>IF(M16="CUMPLE",H16,"0")</f>
        <v>449.28421863603648</v>
      </c>
      <c r="M16" s="103" t="s">
        <v>78</v>
      </c>
      <c r="N16" s="99" t="s">
        <v>78</v>
      </c>
      <c r="O16" s="99" t="s">
        <v>78</v>
      </c>
      <c r="P16" s="114"/>
    </row>
    <row r="17" spans="1:17" ht="39.950000000000003" customHeight="1" x14ac:dyDescent="0.25">
      <c r="A17" s="35"/>
      <c r="B17" s="36"/>
      <c r="C17" s="36"/>
      <c r="D17" s="36"/>
      <c r="E17" s="36"/>
      <c r="F17" s="36"/>
      <c r="G17" s="36"/>
      <c r="H17" s="36"/>
      <c r="I17" s="58"/>
      <c r="J17" s="58"/>
      <c r="K17" s="350"/>
      <c r="L17" s="36"/>
      <c r="M17" s="36"/>
      <c r="N17" s="100"/>
      <c r="O17" s="58"/>
      <c r="P17" s="61"/>
    </row>
    <row r="18" spans="1:17" s="10" customFormat="1" ht="52.5" customHeight="1" x14ac:dyDescent="0.25">
      <c r="A18" s="342" t="s">
        <v>106</v>
      </c>
      <c r="B18" s="342"/>
      <c r="C18" s="342"/>
      <c r="D18" s="342"/>
      <c r="E18" s="342"/>
      <c r="F18" s="342"/>
      <c r="G18" s="343"/>
      <c r="H18" s="62">
        <f>+SUMIF(M16:M17,"cumple",H16:H17)</f>
        <v>449.28421863603648</v>
      </c>
      <c r="I18" s="347" t="s">
        <v>107</v>
      </c>
      <c r="J18" s="347"/>
      <c r="K18" s="347"/>
      <c r="L18" s="102">
        <f>+L16</f>
        <v>449.28421863603648</v>
      </c>
      <c r="M18" s="101"/>
      <c r="N18" s="101"/>
      <c r="O18" s="101"/>
      <c r="P18" s="37" t="s">
        <v>78</v>
      </c>
    </row>
    <row r="19" spans="1:17" ht="77.25" customHeight="1" thickBot="1" x14ac:dyDescent="0.3">
      <c r="A19" s="68"/>
      <c r="B19" s="68"/>
      <c r="C19" s="68"/>
      <c r="D19" s="68"/>
      <c r="E19" s="1"/>
      <c r="F19" s="1"/>
      <c r="G19" s="1"/>
      <c r="H19" s="1"/>
      <c r="I19" s="1"/>
      <c r="J19" s="1"/>
      <c r="K19" s="1"/>
      <c r="L19" s="1"/>
      <c r="M19" s="2"/>
      <c r="N19" s="2"/>
      <c r="O19" s="2"/>
      <c r="P19" s="2"/>
    </row>
    <row r="20" spans="1:17" ht="30.75" customHeight="1" thickBot="1" x14ac:dyDescent="0.3">
      <c r="A20" s="333">
        <f>+A8+1</f>
        <v>2</v>
      </c>
      <c r="B20" s="333"/>
      <c r="C20" s="333"/>
      <c r="D20" s="333"/>
      <c r="E20" s="334" t="str">
        <f>+VLOOKUP(A20,'LISTA DE OFERENTES'!$A$6:$B$81,2,TRUE)</f>
        <v>CONSORCIO ARQINGCO</v>
      </c>
      <c r="F20" s="334"/>
      <c r="G20" s="334"/>
      <c r="H20" s="334"/>
      <c r="I20" s="334"/>
      <c r="J20" s="334"/>
      <c r="K20" s="334"/>
      <c r="L20" s="334"/>
      <c r="M20" s="334"/>
      <c r="N20" s="334"/>
      <c r="O20" s="334"/>
      <c r="P20" s="334"/>
      <c r="Q20" s="43"/>
    </row>
    <row r="21" spans="1:17" ht="50.25" customHeight="1" thickBot="1" x14ac:dyDescent="0.3">
      <c r="A21" s="8" t="s">
        <v>80</v>
      </c>
      <c r="B21" s="34">
        <f>COUNTIF(M28:M33,"CUMPLE")</f>
        <v>4</v>
      </c>
      <c r="C21" s="9" t="s">
        <v>81</v>
      </c>
      <c r="D21" s="26">
        <f>+$E$42</f>
        <v>395.26560461538463</v>
      </c>
      <c r="E21" s="334"/>
      <c r="F21" s="334"/>
      <c r="G21" s="334"/>
      <c r="H21" s="334"/>
      <c r="I21" s="334"/>
      <c r="J21" s="334"/>
      <c r="K21" s="334"/>
      <c r="L21" s="334"/>
      <c r="M21" s="334"/>
      <c r="N21" s="334"/>
      <c r="O21" s="334"/>
      <c r="P21" s="334"/>
    </row>
    <row r="22" spans="1:17" ht="30" customHeight="1" thickBot="1" x14ac:dyDescent="0.3">
      <c r="A22" s="335" t="s">
        <v>82</v>
      </c>
      <c r="B22" s="335"/>
      <c r="C22" s="27">
        <v>1.2</v>
      </c>
      <c r="D22" s="28">
        <f>+D21*C22</f>
        <v>474.31872553846154</v>
      </c>
      <c r="E22" s="334"/>
      <c r="F22" s="334"/>
      <c r="G22" s="334"/>
      <c r="H22" s="334"/>
      <c r="I22" s="334"/>
      <c r="J22" s="334"/>
      <c r="K22" s="334"/>
      <c r="L22" s="334"/>
      <c r="M22" s="334"/>
      <c r="N22" s="334"/>
      <c r="O22" s="334"/>
      <c r="P22" s="334"/>
    </row>
    <row r="23" spans="1:17" ht="30" customHeight="1" thickBot="1" x14ac:dyDescent="0.3">
      <c r="A23" s="336" t="s">
        <v>83</v>
      </c>
      <c r="B23" s="336"/>
      <c r="C23" s="337">
        <v>45614</v>
      </c>
      <c r="D23" s="337"/>
      <c r="E23" s="334"/>
      <c r="F23" s="334"/>
      <c r="G23" s="334"/>
      <c r="H23" s="334"/>
      <c r="I23" s="334"/>
      <c r="J23" s="334"/>
      <c r="K23" s="334"/>
      <c r="L23" s="334"/>
      <c r="M23" s="334"/>
      <c r="N23" s="334"/>
      <c r="O23" s="334"/>
      <c r="P23" s="334"/>
    </row>
    <row r="24" spans="1:17" ht="30" customHeight="1" x14ac:dyDescent="0.25">
      <c r="A24" s="338" t="s">
        <v>84</v>
      </c>
      <c r="B24" s="338"/>
      <c r="C24" s="339" t="str">
        <f>+IF(H34&gt;=D22,"CUMPLE","NO CUMPLE")</f>
        <v>CUMPLE</v>
      </c>
      <c r="D24" s="339"/>
      <c r="E24" s="334"/>
      <c r="F24" s="334"/>
      <c r="G24" s="334"/>
      <c r="H24" s="334"/>
      <c r="I24" s="334"/>
      <c r="J24" s="334"/>
      <c r="K24" s="334"/>
      <c r="L24" s="334"/>
      <c r="M24" s="334"/>
      <c r="N24" s="334"/>
      <c r="O24" s="334"/>
      <c r="P24" s="334"/>
    </row>
    <row r="25" spans="1:17" ht="55.5" customHeight="1" x14ac:dyDescent="0.25">
      <c r="A25" s="346" t="s">
        <v>108</v>
      </c>
      <c r="B25" s="346"/>
      <c r="C25" s="346"/>
      <c r="D25" s="346"/>
      <c r="E25" s="346"/>
      <c r="F25" s="346"/>
      <c r="G25" s="346"/>
      <c r="H25" s="346"/>
      <c r="I25" s="30" t="s">
        <v>86</v>
      </c>
      <c r="J25" s="38" t="s">
        <v>87</v>
      </c>
      <c r="K25" s="340" t="s">
        <v>88</v>
      </c>
      <c r="L25" s="340"/>
      <c r="M25" s="341" t="s">
        <v>89</v>
      </c>
      <c r="N25" s="341" t="s">
        <v>90</v>
      </c>
      <c r="O25" s="341" t="s">
        <v>91</v>
      </c>
      <c r="P25" s="344" t="s">
        <v>92</v>
      </c>
    </row>
    <row r="26" spans="1:17" ht="77.25" customHeight="1" x14ac:dyDescent="0.25">
      <c r="A26" s="185" t="s">
        <v>93</v>
      </c>
      <c r="B26" s="359" t="s">
        <v>94</v>
      </c>
      <c r="C26" s="359"/>
      <c r="D26" s="187" t="s">
        <v>95</v>
      </c>
      <c r="E26" s="187" t="s">
        <v>96</v>
      </c>
      <c r="F26" s="187" t="s">
        <v>97</v>
      </c>
      <c r="G26" s="186" t="s">
        <v>98</v>
      </c>
      <c r="H26" s="186" t="s">
        <v>99</v>
      </c>
      <c r="I26" s="63" t="s">
        <v>100</v>
      </c>
      <c r="J26" s="33" t="s">
        <v>101</v>
      </c>
      <c r="K26" s="63" t="s">
        <v>102</v>
      </c>
      <c r="L26" s="188" t="s">
        <v>103</v>
      </c>
      <c r="M26" s="341"/>
      <c r="N26" s="341"/>
      <c r="O26" s="341"/>
      <c r="P26" s="344"/>
    </row>
    <row r="27" spans="1:17" ht="39.950000000000003" customHeight="1" x14ac:dyDescent="0.25">
      <c r="A27" s="227" t="str">
        <f>+'LISTA DE OFERENTES'!G7</f>
        <v>GUSTAVO PALACIOS RUBIANO</v>
      </c>
      <c r="B27" s="372"/>
      <c r="C27" s="372"/>
      <c r="D27" s="228"/>
      <c r="E27" s="229"/>
      <c r="F27" s="180"/>
      <c r="G27" s="180"/>
      <c r="H27" s="229"/>
      <c r="I27" s="229"/>
      <c r="J27" s="229"/>
      <c r="K27" s="360" t="str">
        <f>+A27</f>
        <v>GUSTAVO PALACIOS RUBIANO</v>
      </c>
      <c r="L27" s="181"/>
      <c r="M27" s="180"/>
      <c r="N27" s="180"/>
      <c r="O27" s="180"/>
      <c r="P27" s="180"/>
    </row>
    <row r="28" spans="1:17" s="10" customFormat="1" ht="159" customHeight="1" x14ac:dyDescent="0.25">
      <c r="A28" s="241" t="s">
        <v>109</v>
      </c>
      <c r="B28" s="370" t="s">
        <v>110</v>
      </c>
      <c r="C28" s="371"/>
      <c r="D28" s="242">
        <v>1801578809</v>
      </c>
      <c r="E28" s="243">
        <v>2016</v>
      </c>
      <c r="F28" s="244">
        <f>D28/(VLOOKUP(E28,$D$67:$E$100,2,FALSE))</f>
        <v>2613.0477101478705</v>
      </c>
      <c r="G28" s="231">
        <v>1</v>
      </c>
      <c r="H28" s="232">
        <f>G28*F28</f>
        <v>2613.0477101478705</v>
      </c>
      <c r="I28" s="233">
        <v>42689</v>
      </c>
      <c r="J28" s="234" t="s">
        <v>1</v>
      </c>
      <c r="K28" s="361"/>
      <c r="L28" s="183"/>
      <c r="M28" s="191" t="s">
        <v>79</v>
      </c>
      <c r="N28" s="191" t="s">
        <v>79</v>
      </c>
      <c r="O28" s="191" t="s">
        <v>79</v>
      </c>
      <c r="P28" s="192" t="s">
        <v>111</v>
      </c>
    </row>
    <row r="29" spans="1:17" s="10" customFormat="1" ht="153" customHeight="1" x14ac:dyDescent="0.25">
      <c r="A29" s="241" t="s">
        <v>112</v>
      </c>
      <c r="B29" s="370" t="s">
        <v>110</v>
      </c>
      <c r="C29" s="371" t="s">
        <v>110</v>
      </c>
      <c r="D29" s="242">
        <v>96593747</v>
      </c>
      <c r="E29" s="243">
        <v>2011</v>
      </c>
      <c r="F29" s="244">
        <f>D29/(VLOOKUP(E29,$D$67:$E$100,2,FALSE))</f>
        <v>180.34680171769978</v>
      </c>
      <c r="G29" s="231">
        <v>1</v>
      </c>
      <c r="H29" s="232">
        <f t="shared" ref="H29:H31" si="0">G29*F29</f>
        <v>180.34680171769978</v>
      </c>
      <c r="I29" s="233">
        <v>40848</v>
      </c>
      <c r="J29" s="234" t="s">
        <v>1</v>
      </c>
      <c r="K29" s="361"/>
      <c r="L29" s="183">
        <f t="shared" ref="L29:L31" si="1">IF(M29="CUMPLE",H29,"0")</f>
        <v>180.34680171769978</v>
      </c>
      <c r="M29" s="182" t="s">
        <v>78</v>
      </c>
      <c r="N29" s="191" t="s">
        <v>78</v>
      </c>
      <c r="O29" s="191" t="s">
        <v>78</v>
      </c>
      <c r="P29" s="235" t="s">
        <v>113</v>
      </c>
    </row>
    <row r="30" spans="1:17" s="10" customFormat="1" ht="106.5" customHeight="1" x14ac:dyDescent="0.25">
      <c r="A30" s="245" t="s">
        <v>114</v>
      </c>
      <c r="B30" s="362" t="s">
        <v>115</v>
      </c>
      <c r="C30" s="363" t="s">
        <v>115</v>
      </c>
      <c r="D30" s="236">
        <v>660488900</v>
      </c>
      <c r="E30" s="60">
        <v>2012</v>
      </c>
      <c r="F30" s="59">
        <f>D30/(VLOOKUP(E30,$D$67:$E$100,2,FALSE))</f>
        <v>1165.5000882301042</v>
      </c>
      <c r="G30" s="231">
        <v>1</v>
      </c>
      <c r="H30" s="232">
        <f t="shared" si="0"/>
        <v>1165.5000882301042</v>
      </c>
      <c r="I30" s="233">
        <v>41161</v>
      </c>
      <c r="J30" s="234" t="s">
        <v>1</v>
      </c>
      <c r="K30" s="361"/>
      <c r="L30" s="183">
        <f t="shared" si="1"/>
        <v>1165.5000882301042</v>
      </c>
      <c r="M30" s="182" t="s">
        <v>78</v>
      </c>
      <c r="N30" s="177" t="s">
        <v>78</v>
      </c>
      <c r="O30" s="226" t="s">
        <v>78</v>
      </c>
      <c r="P30" s="193"/>
    </row>
    <row r="31" spans="1:17" s="10" customFormat="1" ht="106.5" customHeight="1" x14ac:dyDescent="0.25">
      <c r="A31" s="245" t="s">
        <v>116</v>
      </c>
      <c r="B31" s="362" t="s">
        <v>115</v>
      </c>
      <c r="C31" s="363" t="s">
        <v>115</v>
      </c>
      <c r="D31" s="78">
        <v>601782307</v>
      </c>
      <c r="E31" s="246">
        <v>2018</v>
      </c>
      <c r="F31" s="247">
        <f>D31/(VLOOKUP(E31,$D$67:$E$100,2,FALSE))</f>
        <v>770.28924072182497</v>
      </c>
      <c r="G31" s="231">
        <v>1</v>
      </c>
      <c r="H31" s="232">
        <f t="shared" si="0"/>
        <v>770.28924072182497</v>
      </c>
      <c r="I31" s="233">
        <v>43600</v>
      </c>
      <c r="J31" s="234" t="s">
        <v>1</v>
      </c>
      <c r="K31" s="361"/>
      <c r="L31" s="183">
        <f t="shared" si="1"/>
        <v>770.28924072182497</v>
      </c>
      <c r="M31" s="182" t="s">
        <v>78</v>
      </c>
      <c r="N31" s="177" t="s">
        <v>78</v>
      </c>
      <c r="O31" s="226" t="s">
        <v>78</v>
      </c>
      <c r="P31" s="193"/>
    </row>
    <row r="32" spans="1:17" s="10" customFormat="1" ht="106.5" customHeight="1" x14ac:dyDescent="0.25">
      <c r="A32" s="41" t="s">
        <v>117</v>
      </c>
      <c r="B32" s="362" t="s">
        <v>118</v>
      </c>
      <c r="C32" s="363" t="s">
        <v>118</v>
      </c>
      <c r="D32" s="78">
        <v>411161169</v>
      </c>
      <c r="E32" s="60">
        <v>2015</v>
      </c>
      <c r="F32" s="59">
        <f>D32/(VLOOKUP(E32,$D$67:$E$100,2,FALSE))</f>
        <v>638.10222549856439</v>
      </c>
      <c r="G32" s="231">
        <v>0.65</v>
      </c>
      <c r="H32" s="232">
        <f>G32*F32</f>
        <v>414.76644657406689</v>
      </c>
      <c r="I32" s="233">
        <v>42359</v>
      </c>
      <c r="J32" s="234" t="s">
        <v>1</v>
      </c>
      <c r="K32" s="361"/>
      <c r="L32" s="183">
        <f>IF(M32="CUMPLE",H32,"0")</f>
        <v>414.76644657406689</v>
      </c>
      <c r="M32" s="182" t="s">
        <v>78</v>
      </c>
      <c r="N32" s="177" t="s">
        <v>78</v>
      </c>
      <c r="O32" s="177" t="s">
        <v>78</v>
      </c>
      <c r="P32" s="184"/>
    </row>
    <row r="33" spans="1:19" ht="39.950000000000003" customHeight="1" x14ac:dyDescent="0.25">
      <c r="A33" s="230"/>
      <c r="B33" s="364"/>
      <c r="C33" s="365"/>
      <c r="D33" s="230"/>
      <c r="E33" s="230"/>
      <c r="F33" s="180"/>
      <c r="G33" s="180"/>
      <c r="H33" s="230"/>
      <c r="I33" s="230"/>
      <c r="J33" s="230"/>
      <c r="K33" s="360"/>
      <c r="L33" s="229"/>
      <c r="M33" s="180"/>
      <c r="N33" s="180"/>
      <c r="O33" s="180"/>
      <c r="P33" s="180"/>
    </row>
    <row r="34" spans="1:19" s="10" customFormat="1" ht="52.5" customHeight="1" x14ac:dyDescent="0.25">
      <c r="A34" s="366" t="s">
        <v>106</v>
      </c>
      <c r="B34" s="366"/>
      <c r="C34" s="366"/>
      <c r="D34" s="366"/>
      <c r="E34" s="366"/>
      <c r="F34" s="366"/>
      <c r="G34" s="367"/>
      <c r="H34" s="189">
        <f>+SUMIF(M28:M33,"cumple",H28:H33)</f>
        <v>2530.9025772436958</v>
      </c>
      <c r="I34" s="368" t="s">
        <v>107</v>
      </c>
      <c r="J34" s="368"/>
      <c r="K34" s="369"/>
      <c r="L34" s="248">
        <f>+AVERAGE(L28:L32)</f>
        <v>632.72564431092394</v>
      </c>
      <c r="M34" s="178"/>
      <c r="N34" s="178"/>
      <c r="O34" s="178"/>
      <c r="P34" s="190" t="s">
        <v>78</v>
      </c>
    </row>
    <row r="35" spans="1:19" ht="77.25" customHeight="1" x14ac:dyDescent="0.25">
      <c r="A35" s="68"/>
      <c r="B35" s="68"/>
      <c r="C35" s="68"/>
      <c r="D35" s="68"/>
      <c r="E35" s="1"/>
      <c r="F35" s="1"/>
      <c r="G35" s="1"/>
      <c r="H35" s="1"/>
      <c r="I35" s="1"/>
      <c r="J35" s="1"/>
      <c r="K35" s="1"/>
      <c r="L35" s="197"/>
      <c r="M35" s="2"/>
      <c r="N35" s="2"/>
      <c r="O35" s="2"/>
      <c r="P35" s="2"/>
    </row>
    <row r="36" spans="1:19" ht="77.25" customHeight="1" x14ac:dyDescent="0.25">
      <c r="A36" s="68"/>
      <c r="B36" s="68"/>
      <c r="C36" s="68"/>
      <c r="D36" s="68"/>
      <c r="E36" s="1"/>
      <c r="F36" s="1"/>
      <c r="G36" s="1"/>
      <c r="H36" s="1"/>
      <c r="I36" s="1"/>
      <c r="J36" s="1"/>
      <c r="K36" s="1"/>
      <c r="L36" s="1"/>
      <c r="M36" s="2"/>
      <c r="N36" s="2"/>
      <c r="O36" s="2"/>
      <c r="P36" s="2"/>
    </row>
    <row r="37" spans="1:19" ht="77.25" customHeight="1" x14ac:dyDescent="0.25">
      <c r="A37" s="68"/>
      <c r="B37" s="68"/>
      <c r="C37" s="68"/>
      <c r="D37" s="68"/>
      <c r="E37" s="1"/>
      <c r="F37" s="1"/>
      <c r="G37" s="1"/>
      <c r="H37" s="1"/>
      <c r="I37" s="1"/>
      <c r="J37" s="1"/>
      <c r="K37" s="1"/>
      <c r="L37" s="1"/>
      <c r="M37" s="2"/>
      <c r="N37" s="2"/>
      <c r="O37" s="2"/>
      <c r="P37" s="2"/>
    </row>
    <row r="38" spans="1:19" s="10" customFormat="1" ht="48" customHeight="1" x14ac:dyDescent="0.25">
      <c r="A38" s="1"/>
      <c r="B38" s="1"/>
      <c r="C38" s="1"/>
      <c r="D38" s="1"/>
      <c r="E38" s="1"/>
      <c r="F38" s="1"/>
      <c r="G38" s="1"/>
      <c r="H38" s="57"/>
      <c r="I38" s="1"/>
      <c r="J38" s="1"/>
      <c r="K38" s="1"/>
      <c r="L38" s="1"/>
      <c r="M38" s="2"/>
      <c r="N38" s="2"/>
      <c r="O38" s="2"/>
      <c r="P38" s="2"/>
    </row>
    <row r="39" spans="1:19" s="10" customFormat="1" ht="48" customHeight="1" x14ac:dyDescent="0.25">
      <c r="A39" s="1"/>
      <c r="B39" s="1"/>
      <c r="C39" s="1"/>
      <c r="D39" s="1"/>
      <c r="E39" s="1"/>
      <c r="F39" s="1"/>
      <c r="G39" s="1"/>
      <c r="H39" s="57"/>
      <c r="I39" s="1"/>
      <c r="J39" s="1"/>
      <c r="K39" s="1"/>
      <c r="L39" s="1"/>
      <c r="M39" s="2"/>
      <c r="N39" s="2"/>
      <c r="O39" s="2"/>
      <c r="P39" s="2"/>
    </row>
    <row r="40" spans="1:19" ht="15.75" hidden="1" customHeight="1" x14ac:dyDescent="0.25">
      <c r="A40" s="3"/>
      <c r="B40" s="3"/>
      <c r="C40" s="3"/>
      <c r="D40" s="3"/>
      <c r="E40" s="3"/>
      <c r="F40" s="3"/>
      <c r="G40" s="3"/>
      <c r="H40" s="1"/>
      <c r="I40" s="1"/>
      <c r="J40" s="1"/>
      <c r="K40" s="1"/>
      <c r="L40" s="1"/>
      <c r="M40" s="2"/>
      <c r="N40" s="2"/>
      <c r="O40" s="2"/>
      <c r="P40" s="2"/>
    </row>
    <row r="41" spans="1:19" ht="29.25" customHeight="1" x14ac:dyDescent="0.25">
      <c r="A41" s="355" t="s">
        <v>119</v>
      </c>
      <c r="B41" s="356"/>
      <c r="C41" s="25">
        <v>0.5</v>
      </c>
      <c r="D41" s="25" t="s">
        <v>120</v>
      </c>
      <c r="E41" s="25" t="s">
        <v>121</v>
      </c>
      <c r="F41" s="4" t="s">
        <v>122</v>
      </c>
      <c r="G41" s="4" t="s">
        <v>123</v>
      </c>
      <c r="H41" s="4" t="s">
        <v>124</v>
      </c>
      <c r="I41" s="1"/>
      <c r="J41" s="1"/>
      <c r="K41" s="1"/>
      <c r="L41" s="1"/>
      <c r="M41" s="2"/>
      <c r="N41" s="2"/>
      <c r="O41" s="2"/>
      <c r="P41" s="2"/>
    </row>
    <row r="42" spans="1:19" ht="21" x14ac:dyDescent="0.25">
      <c r="A42" s="11" t="s">
        <v>125</v>
      </c>
      <c r="B42" s="82">
        <f>+'CONDICIONES GENERALES'!P6</f>
        <v>513845286</v>
      </c>
      <c r="C42" s="82">
        <f>+D42/2</f>
        <v>197.63280230769232</v>
      </c>
      <c r="D42" s="12">
        <f>+$B$42/$E$100</f>
        <v>395.26560461538463</v>
      </c>
      <c r="E42" s="12">
        <f>$B$42/$E$100</f>
        <v>395.26560461538463</v>
      </c>
      <c r="F42" s="12">
        <f>E42*0.75</f>
        <v>296.44920346153845</v>
      </c>
      <c r="G42" s="12">
        <f>E42*1.2</f>
        <v>474.31872553846154</v>
      </c>
      <c r="H42" s="12">
        <f>E42*1.5</f>
        <v>592.89840692307689</v>
      </c>
      <c r="I42" s="24"/>
      <c r="J42" s="1"/>
      <c r="K42" s="1"/>
      <c r="L42" s="1"/>
      <c r="M42" s="2"/>
      <c r="N42" s="2"/>
      <c r="O42" s="2"/>
      <c r="P42" s="2"/>
    </row>
    <row r="43" spans="1:19" ht="21" x14ac:dyDescent="0.25">
      <c r="A43" s="13"/>
      <c r="B43" s="14"/>
      <c r="C43" s="15"/>
      <c r="D43" s="16"/>
      <c r="E43" s="16"/>
      <c r="F43" s="15"/>
      <c r="G43" s="16"/>
      <c r="H43" s="17"/>
      <c r="I43" s="18"/>
      <c r="J43" s="1"/>
      <c r="K43" s="1"/>
      <c r="L43" s="1"/>
      <c r="M43" s="2"/>
      <c r="N43" s="2"/>
      <c r="O43" s="2"/>
      <c r="P43" s="2"/>
    </row>
    <row r="44" spans="1:19" ht="21" x14ac:dyDescent="0.25">
      <c r="A44" s="19"/>
      <c r="B44" s="20"/>
      <c r="C44" s="15"/>
      <c r="D44" s="16"/>
      <c r="E44" s="16"/>
      <c r="F44" s="15"/>
      <c r="G44" s="16"/>
      <c r="H44" s="17"/>
      <c r="I44" s="18"/>
      <c r="J44" s="1"/>
      <c r="K44" s="1"/>
      <c r="L44" s="1"/>
      <c r="M44" s="2"/>
      <c r="N44" s="2"/>
      <c r="O44" s="2"/>
      <c r="P44" s="2"/>
    </row>
    <row r="45" spans="1:19" ht="162.75" customHeight="1" x14ac:dyDescent="0.35">
      <c r="A45" s="354" t="str">
        <f>+'CONDICIONES GENERALES'!C3</f>
        <v>OBJETO: ““REALIZAR LOS ESTUDIOS Y DISEÑOS PARA LA CONSTRUCCIÓN DE PARQUES DE PROXIMIDAD EN LA LOCALIDAD DE TUNJUELITO””</v>
      </c>
      <c r="B45" s="354"/>
      <c r="C45" s="354"/>
      <c r="D45" s="354"/>
      <c r="E45" s="354"/>
      <c r="F45" s="354"/>
      <c r="G45" s="354"/>
      <c r="H45" s="354"/>
      <c r="I45" s="354"/>
      <c r="J45" s="54"/>
      <c r="K45" s="352"/>
      <c r="L45" s="352"/>
      <c r="M45" s="352"/>
      <c r="N45" s="352"/>
      <c r="O45" s="352"/>
      <c r="P45" s="352"/>
      <c r="Q45" s="352"/>
      <c r="R45" s="352"/>
      <c r="S45" s="352"/>
    </row>
    <row r="46" spans="1:19" ht="22.5" customHeight="1" x14ac:dyDescent="0.35">
      <c r="A46" s="54"/>
      <c r="B46" s="54"/>
      <c r="C46" s="54"/>
      <c r="D46" s="54"/>
      <c r="E46" s="54"/>
      <c r="F46" s="54"/>
      <c r="G46" s="54"/>
      <c r="H46" s="54"/>
      <c r="I46" s="54"/>
      <c r="J46" s="54"/>
      <c r="K46" s="54"/>
      <c r="L46" s="54"/>
      <c r="M46" s="54"/>
      <c r="N46" s="54"/>
      <c r="O46" s="54"/>
      <c r="P46" s="54"/>
      <c r="Q46" s="54"/>
      <c r="R46" s="54"/>
      <c r="S46" s="54"/>
    </row>
    <row r="47" spans="1:19" ht="57" customHeight="1" x14ac:dyDescent="0.35">
      <c r="A47" s="358" t="s">
        <v>5</v>
      </c>
      <c r="B47" s="358"/>
      <c r="C47" s="358"/>
      <c r="D47" s="358"/>
      <c r="E47" s="358"/>
      <c r="F47" s="358"/>
      <c r="G47" s="358"/>
      <c r="H47" s="358"/>
      <c r="I47" s="358"/>
      <c r="J47" s="358"/>
      <c r="K47" s="358"/>
      <c r="L47" s="358"/>
      <c r="N47" s="54"/>
      <c r="O47" s="54"/>
      <c r="P47" s="54"/>
      <c r="Q47" s="54"/>
      <c r="R47" s="54"/>
      <c r="S47" s="54"/>
    </row>
    <row r="48" spans="1:19" ht="51.75" customHeight="1" x14ac:dyDescent="0.35">
      <c r="A48" s="354" t="s">
        <v>8</v>
      </c>
      <c r="B48" s="354"/>
      <c r="C48" s="54"/>
      <c r="D48" s="54"/>
      <c r="E48" s="54"/>
      <c r="F48" s="54"/>
      <c r="G48" s="54"/>
      <c r="H48" s="54"/>
      <c r="I48" s="54"/>
      <c r="J48" s="54"/>
      <c r="K48" s="54"/>
      <c r="L48" s="55" t="s">
        <v>6</v>
      </c>
      <c r="M48" s="55" t="str">
        <f>+'CONDICIONES GENERALES'!P5</f>
        <v>5 MESES</v>
      </c>
      <c r="N48" s="54"/>
      <c r="O48" s="54"/>
      <c r="P48" s="54"/>
      <c r="Q48" s="54"/>
      <c r="R48" s="54"/>
      <c r="S48" s="54"/>
    </row>
    <row r="49" spans="1:19" ht="72.75" customHeight="1" x14ac:dyDescent="0.35">
      <c r="A49" s="352" t="str">
        <f>+'CONDICIONES GENERALES'!C7</f>
        <v>CONSULTORIAS DE: PROYECTOS DE ESTUDIOS Y DISEÑOS PARA LA CONSTRUCCIÓN Y/O RECONSTRUCCIÓN DE PARQUES DE PROXIMIDAD</v>
      </c>
      <c r="B49" s="352"/>
      <c r="C49" s="352"/>
      <c r="D49" s="352"/>
      <c r="E49" s="352"/>
      <c r="F49" s="352"/>
      <c r="G49" s="352"/>
      <c r="H49" s="352"/>
      <c r="I49" s="352"/>
      <c r="J49" s="54"/>
      <c r="K49" s="54"/>
      <c r="L49" s="55" t="s">
        <v>9</v>
      </c>
      <c r="M49" s="56">
        <f>+'CONDICIONES GENERALES'!P6</f>
        <v>513845286</v>
      </c>
      <c r="N49" s="54"/>
      <c r="O49" s="54"/>
      <c r="P49" s="54"/>
      <c r="Q49" s="54"/>
      <c r="R49" s="54"/>
      <c r="S49" s="54"/>
    </row>
    <row r="50" spans="1:19" ht="87.75" customHeight="1" x14ac:dyDescent="0.35">
      <c r="A50" s="352" t="str">
        <f>+'CONDICIONES GENERALES'!C8</f>
        <v>Nota 1: El proceso de selección contempla actividades de dotación de mobiliario, por lo que la experiencia válida aportada deberá acreditar en por lo menos uno (1) de los contratos en estudios y diseños, actividades de suministro e instalación de mobiliario parques.</v>
      </c>
      <c r="B50" s="352"/>
      <c r="C50" s="352"/>
      <c r="D50" s="352"/>
      <c r="E50" s="352"/>
      <c r="F50" s="352"/>
      <c r="G50" s="352"/>
      <c r="H50" s="352"/>
      <c r="I50" s="352"/>
      <c r="J50" s="54"/>
      <c r="K50" s="54"/>
      <c r="L50" s="54"/>
      <c r="M50" s="54"/>
      <c r="N50" s="54"/>
      <c r="O50" s="54"/>
      <c r="P50" s="54"/>
      <c r="Q50" s="54"/>
      <c r="R50" s="54"/>
      <c r="S50" s="54"/>
    </row>
    <row r="51" spans="1:19" ht="87.75" customHeight="1" x14ac:dyDescent="0.35">
      <c r="A51" s="352"/>
      <c r="B51" s="352"/>
      <c r="C51" s="352"/>
      <c r="D51" s="352"/>
      <c r="E51" s="352"/>
      <c r="F51" s="352"/>
      <c r="G51" s="352"/>
      <c r="H51" s="352"/>
      <c r="I51" s="352"/>
      <c r="J51" s="54"/>
      <c r="K51" s="54"/>
      <c r="L51" s="54"/>
      <c r="M51" s="54"/>
      <c r="N51" s="54"/>
      <c r="O51" s="54"/>
      <c r="P51" s="54"/>
      <c r="Q51" s="54"/>
      <c r="R51" s="54"/>
      <c r="S51" s="54"/>
    </row>
    <row r="52" spans="1:19" ht="60" customHeight="1" x14ac:dyDescent="0.35">
      <c r="A52" s="54"/>
      <c r="B52" s="54"/>
      <c r="C52" s="54"/>
      <c r="D52" s="54"/>
      <c r="E52" s="54"/>
      <c r="F52" s="54"/>
      <c r="G52" s="54"/>
      <c r="H52" s="54"/>
      <c r="I52" s="54"/>
      <c r="J52" s="54"/>
      <c r="K52" s="54"/>
      <c r="L52" s="54"/>
      <c r="M52" s="54"/>
      <c r="N52" s="54"/>
      <c r="O52" s="54"/>
      <c r="P52" s="54"/>
      <c r="Q52" s="54"/>
      <c r="R52" s="54"/>
      <c r="S52" s="54"/>
    </row>
    <row r="53" spans="1:19" ht="60" customHeight="1" x14ac:dyDescent="0.35">
      <c r="A53" s="354" t="s">
        <v>12</v>
      </c>
      <c r="B53" s="354"/>
      <c r="C53" s="54"/>
      <c r="D53" s="54"/>
      <c r="E53" s="54"/>
      <c r="F53" s="54"/>
      <c r="G53" s="54"/>
      <c r="H53" s="54"/>
      <c r="I53" s="54"/>
      <c r="J53" s="54"/>
      <c r="K53" s="54"/>
      <c r="L53" s="54"/>
      <c r="M53" s="54"/>
      <c r="N53" s="54"/>
      <c r="O53" s="54"/>
      <c r="P53" s="54"/>
      <c r="Q53" s="54"/>
      <c r="R53" s="54"/>
      <c r="S53" s="54"/>
    </row>
    <row r="54" spans="1:19" ht="90" customHeight="1" x14ac:dyDescent="0.35">
      <c r="A54" s="352" t="str">
        <f>+'CONDICIONES GENERALES'!C11</f>
        <v>Por lo menos uno de los contratos aportados deberá demostrar la elaboración de estudios y diseños para parques de proximidad, con nuevas tendencias deportivas</v>
      </c>
      <c r="B54" s="352"/>
      <c r="C54" s="352"/>
      <c r="D54" s="352"/>
      <c r="E54" s="352"/>
      <c r="F54" s="352"/>
      <c r="G54" s="352"/>
      <c r="H54" s="352"/>
      <c r="I54" s="352"/>
      <c r="J54" s="54"/>
      <c r="K54" s="54"/>
      <c r="L54" s="54"/>
      <c r="M54" s="54"/>
      <c r="N54" s="54"/>
      <c r="O54" s="54"/>
      <c r="P54" s="54"/>
      <c r="Q54" s="54"/>
      <c r="R54" s="54"/>
      <c r="S54" s="54"/>
    </row>
    <row r="55" spans="1:19" ht="81" customHeight="1" x14ac:dyDescent="0.35">
      <c r="A55" s="357" t="e">
        <f>+'CONDICIONES GENERALES'!#REF!</f>
        <v>#REF!</v>
      </c>
      <c r="B55" s="357"/>
      <c r="C55" s="357"/>
      <c r="D55" s="357"/>
      <c r="E55" s="357"/>
      <c r="F55" s="357"/>
      <c r="G55" s="357"/>
      <c r="H55" s="357"/>
      <c r="I55" s="357"/>
      <c r="J55" s="54"/>
      <c r="K55" s="54"/>
      <c r="L55" s="54"/>
      <c r="M55" s="54"/>
      <c r="N55" s="54"/>
      <c r="O55" s="54"/>
      <c r="P55" s="54"/>
      <c r="Q55" s="54"/>
      <c r="R55" s="54"/>
      <c r="S55" s="54"/>
    </row>
    <row r="56" spans="1:19" ht="78.75" customHeight="1" x14ac:dyDescent="0.35">
      <c r="A56" s="54"/>
      <c r="B56" s="54"/>
      <c r="C56" s="54"/>
      <c r="D56" s="54"/>
      <c r="E56" s="54"/>
      <c r="F56" s="54"/>
      <c r="G56" s="54"/>
      <c r="H56" s="54"/>
      <c r="I56" s="54"/>
      <c r="J56" s="54"/>
      <c r="K56" s="54"/>
      <c r="L56" s="54"/>
      <c r="M56" s="54"/>
      <c r="N56" s="54"/>
      <c r="O56" s="54"/>
      <c r="P56" s="54"/>
      <c r="Q56" s="54"/>
      <c r="R56" s="54"/>
      <c r="S56" s="54"/>
    </row>
    <row r="57" spans="1:19" ht="60" customHeight="1" x14ac:dyDescent="0.35">
      <c r="A57" s="353" t="str">
        <f>+'CONDICIONES GENERALES'!C13</f>
        <v>NÚMERO DE CONTRATOS: El Proponente podrá aportar mínimo uno (1) y máximo cinco (5) contratos para la evaluación y asignación
de puntaje por concepto de experiencia</v>
      </c>
      <c r="B57" s="353"/>
      <c r="C57" s="353"/>
      <c r="D57" s="353"/>
      <c r="E57" s="353"/>
      <c r="F57" s="353"/>
      <c r="G57" s="353"/>
      <c r="H57" s="353"/>
      <c r="I57" s="353"/>
      <c r="J57" s="353"/>
      <c r="K57" s="353"/>
      <c r="L57" s="54"/>
      <c r="M57" s="54"/>
      <c r="N57" s="54"/>
      <c r="O57" s="54"/>
      <c r="P57" s="54"/>
      <c r="Q57" s="54"/>
      <c r="R57" s="54"/>
      <c r="S57" s="54"/>
    </row>
    <row r="58" spans="1:19" ht="84.75" customHeight="1" x14ac:dyDescent="0.35">
      <c r="A58" s="353" t="str">
        <f>+'CONDICIONES GENERALES'!C15</f>
        <v>CONDICIÓN 1: La experiencia a la que se refiere este numeral podrá acreditarse mediante los documentos
establecidos en el Pliego de Condiciones señalados en el numeral 10.1.5.</v>
      </c>
      <c r="B58" s="353"/>
      <c r="C58" s="353"/>
      <c r="D58" s="353"/>
      <c r="E58" s="353"/>
      <c r="F58" s="353"/>
      <c r="G58" s="353"/>
      <c r="H58" s="353"/>
      <c r="I58" s="353"/>
      <c r="J58" s="353"/>
      <c r="K58" s="353"/>
      <c r="L58" s="54"/>
      <c r="M58" s="54"/>
      <c r="N58" s="54"/>
      <c r="O58" s="54"/>
      <c r="P58" s="54"/>
      <c r="Q58" s="54"/>
      <c r="R58" s="54"/>
      <c r="S58" s="54"/>
    </row>
    <row r="59" spans="1:19" ht="66.75" customHeight="1" x14ac:dyDescent="0.35">
      <c r="A59" s="353" t="str">
        <f>+'CONDICIONES GENERALES'!C16</f>
        <v>CONDICIÓN 2: Los contratos aportados para efectos de acreditación de la experiencia requerida deben estar clasificados en 
alguno de los siguientes códigos. 80101600-81101500</v>
      </c>
      <c r="B59" s="353"/>
      <c r="C59" s="353"/>
      <c r="D59" s="353"/>
      <c r="E59" s="353"/>
      <c r="F59" s="353"/>
      <c r="G59" s="353"/>
      <c r="H59" s="353"/>
      <c r="I59" s="353"/>
      <c r="J59" s="353"/>
      <c r="K59" s="353"/>
      <c r="L59" s="54"/>
      <c r="M59" s="54"/>
      <c r="N59" s="54"/>
      <c r="O59" s="54"/>
      <c r="P59" s="54"/>
      <c r="Q59" s="54"/>
      <c r="R59" s="54"/>
      <c r="S59" s="54"/>
    </row>
    <row r="60" spans="1:19" ht="109.5" customHeight="1" x14ac:dyDescent="0.35">
      <c r="A60" s="353" t="str">
        <f>+'CONDICIONES GENERALES'!C17</f>
        <v>CONDICIÓN 3: – Experiencia. Este documento debe presentarlo el proponente plural y no sus integrante.
Si el Proponente no diligencia el Formato 3 – Experiencia, la Entidad requerirá su subsanación en los términos del numeral 1.6. En caso de que el oferente no subsane se tendrán en cuenta para la evaluación los cinco (5) contratos de mayor valor aportados.</v>
      </c>
      <c r="B60" s="353"/>
      <c r="C60" s="353"/>
      <c r="D60" s="353"/>
      <c r="E60" s="353"/>
      <c r="F60" s="353"/>
      <c r="G60" s="353"/>
      <c r="H60" s="353"/>
      <c r="I60" s="353"/>
      <c r="J60" s="353"/>
      <c r="K60" s="353"/>
      <c r="L60" s="54"/>
      <c r="M60" s="54"/>
      <c r="N60" s="54"/>
      <c r="O60" s="54"/>
      <c r="P60" s="54"/>
      <c r="Q60" s="54"/>
      <c r="R60" s="54"/>
      <c r="S60" s="54"/>
    </row>
    <row r="61" spans="1:19" ht="222.75" customHeight="1" x14ac:dyDescent="0.35">
      <c r="A61" s="353" t="str">
        <f>+'CONDICIONES GENERALES'!C18</f>
        <v>CONDICIÓN 4: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verificarán de conformidad con el porcentaje mínimo de experiencia
exigido en el numeral 3.8.1., esto es, el cien por ciento (100 %) del Presupuesto Oficial.
En armonía con lo anterior, para cumplir el requisito previsto en este literal no se solicitará la acreditación de longitudes, magnitudes, volúmenes o porcentajes requeridos en la experiencia específica, sino que bastará con acreditar los SMMLV.</v>
      </c>
      <c r="B61" s="353"/>
      <c r="C61" s="353"/>
      <c r="D61" s="353"/>
      <c r="E61" s="353"/>
      <c r="F61" s="353"/>
      <c r="G61" s="353"/>
      <c r="H61" s="353"/>
      <c r="I61" s="353"/>
      <c r="J61" s="353"/>
      <c r="K61" s="353"/>
      <c r="L61" s="54"/>
      <c r="M61" s="54"/>
      <c r="N61" s="54"/>
      <c r="O61" s="54"/>
      <c r="P61" s="54"/>
      <c r="Q61" s="54"/>
      <c r="R61" s="54"/>
      <c r="S61" s="54"/>
    </row>
    <row r="62" spans="1:19" ht="109.5" customHeight="1" x14ac:dyDescent="0.35">
      <c r="A62" s="353" t="str">
        <f>+'CONDICIONES GENERALES'!C20</f>
        <v>CONDICIÓN 5: Cuando el contrato que se pretende acreditar como experiencia haya sido ejecutado en Consorcio, el “% de dimensionamiento (según la longitud o magnitud requerida en el Proceso de Contratación)” exigido en la “DOCUMENTO 1 – Experiencia” se afectará por el porcentaje de participación que tuvo el integrante o los integrantes.</v>
      </c>
      <c r="B62" s="353"/>
      <c r="C62" s="353"/>
      <c r="D62" s="353"/>
      <c r="E62" s="353"/>
      <c r="F62" s="353"/>
      <c r="G62" s="353"/>
      <c r="H62" s="353"/>
      <c r="I62" s="353"/>
      <c r="J62" s="353"/>
      <c r="K62" s="353"/>
      <c r="L62" s="54"/>
      <c r="M62" s="54"/>
      <c r="N62" s="54"/>
      <c r="O62" s="54"/>
      <c r="P62" s="54"/>
      <c r="Q62" s="54"/>
      <c r="R62" s="54"/>
      <c r="S62" s="54"/>
    </row>
    <row r="63" spans="1:19" ht="131.25" customHeight="1" x14ac:dyDescent="0.35">
      <c r="A63" s="353" t="str">
        <f>+'CONDICIONES GENERALES'!C21</f>
        <v>CONDICIÓN 6: J. Para los proyectos de concesiones viales únicamente se tendrá en cuenta la experiencia adquirida en la interventoría a la etapa constructiva y/o de intervención de la obra de infraestructura de transporte, la cual deberá ser demostrada con los documentos que la soporten. En consecuencia, no será válida la experiencia obtenida en la etapa de operación, administración y/o mantenimiento de la infraestructura concesionada.
Para estos efectos, el oferente deberá acreditar los valores ejecutados expresados en SMMLV dentro del respectivo contrato correspondientes a la interventoría a la etapa constructiva y/o de intervención de infraestructura de transporte, empleando alguno de los documentos válidos establecidos en el numeral 10.1.5 del Pliego de Condiciones. En el evento en que los valores de los documentos aportados se expresen en moneda extranjera se procederá de conformidad en el literal A del numeral 1.13 de este documento. Para este caso, la fecha de terminación de la interventoría a la etapa constructiva y/o de intervención de la infraestructura de trasporte hará las veces de fecha de terminación del contrato. Ahora, para la conversión de dichos valores a SMMLV se seguirá el proceso descrito en el literal B del
numeral 1.13, para lo cual se emplearán los valores históricos de SMMLV señalados por el Banco de la República (http://www.banrep.gov.co/es/mercado-laboral/salarios), del año correspondiente a la fecha de terminación a la interventoría a la etapa constructiva y/o de intervención de infraestructura de transporte. En los casos en que el Proponente no cumpla la exigencia antes señalada, la Entidad permitirá la subsanación, en los términos del numeral 1.6 del Pliego de Condiciones, requiriendo al Proponente para
que demuestre los valores ejecutados. En caso de que el Proponente subsane, en relación con este contrato se aplicará lo dispuesto en el literal A) del numeral 4.1 del Pliego de Condiciones. De no lograrse la discriminación de los valores ejecutados en el marco del respectivo contrato, la Entidad no lo tendrá en cuenta para la evaluación.
En caso de que el valor ejecutado que consta en el Registro Único de Proponentes (RUP) sea distinto al verificado en el documento aportado por el Proponente, la Entidad para evaluar el requisito de la experiencia tomará el dato del valor de alguno de los documentos válidos establecidos en el numeral 10.1.5. del Pliego de Condiciones. Lo anterior, debido a que estos últimos discriminan el valor ejecutado
a la interventoría a la etapa constructiva y/o intervención de la obra de infraestructura de transporte.</v>
      </c>
      <c r="B63" s="353"/>
      <c r="C63" s="353"/>
      <c r="D63" s="353"/>
      <c r="E63" s="353"/>
      <c r="F63" s="353"/>
      <c r="G63" s="353"/>
      <c r="H63" s="353"/>
      <c r="I63" s="353"/>
      <c r="J63" s="353"/>
      <c r="K63" s="353"/>
      <c r="L63" s="54"/>
      <c r="M63" s="54"/>
      <c r="N63" s="54"/>
      <c r="O63" s="54"/>
      <c r="P63" s="54"/>
      <c r="Q63" s="54"/>
      <c r="R63" s="54"/>
      <c r="S63" s="54"/>
    </row>
    <row r="64" spans="1:19" ht="24" thickBot="1" x14ac:dyDescent="0.3">
      <c r="A64" s="21"/>
      <c r="B64" s="21"/>
      <c r="C64" s="22"/>
      <c r="D64" s="22"/>
      <c r="E64" s="22"/>
      <c r="F64" s="351"/>
      <c r="G64" s="351"/>
      <c r="H64" s="351"/>
      <c r="I64" s="351"/>
      <c r="L64" s="21"/>
      <c r="M64" s="21"/>
      <c r="N64" s="21"/>
      <c r="O64" s="21"/>
      <c r="P64" s="21"/>
    </row>
    <row r="65" spans="4:16" ht="20.25" customHeight="1" thickBot="1" x14ac:dyDescent="0.3">
      <c r="D65" s="83" t="s">
        <v>126</v>
      </c>
      <c r="E65" s="84" t="s">
        <v>127</v>
      </c>
      <c r="F65" s="39"/>
      <c r="L65" s="21"/>
      <c r="M65" s="21"/>
      <c r="N65" s="21"/>
      <c r="O65" s="21"/>
      <c r="P65" s="21"/>
    </row>
    <row r="66" spans="4:16" ht="20.25" customHeight="1" x14ac:dyDescent="0.25">
      <c r="D66" s="85">
        <v>1983</v>
      </c>
      <c r="E66" s="86">
        <v>9261</v>
      </c>
      <c r="F66" s="39"/>
      <c r="L66" s="21"/>
      <c r="M66" s="21"/>
      <c r="N66" s="21"/>
      <c r="O66" s="21"/>
      <c r="P66" s="21"/>
    </row>
    <row r="67" spans="4:16" ht="20.25" customHeight="1" x14ac:dyDescent="0.25">
      <c r="D67" s="87">
        <v>1991</v>
      </c>
      <c r="E67" s="88">
        <v>51720</v>
      </c>
      <c r="F67" s="23"/>
      <c r="L67" s="21"/>
      <c r="M67" s="21"/>
      <c r="N67" s="21"/>
      <c r="O67" s="21"/>
      <c r="P67" s="21"/>
    </row>
    <row r="68" spans="4:16" ht="20.25" customHeight="1" x14ac:dyDescent="0.25">
      <c r="D68" s="87">
        <v>1992</v>
      </c>
      <c r="E68" s="88">
        <v>65190</v>
      </c>
      <c r="F68" s="23"/>
      <c r="L68" s="21"/>
      <c r="M68" s="21"/>
      <c r="N68" s="21"/>
      <c r="O68" s="21"/>
      <c r="P68" s="21"/>
    </row>
    <row r="69" spans="4:16" ht="20.25" customHeight="1" x14ac:dyDescent="0.25">
      <c r="D69" s="87">
        <v>1993</v>
      </c>
      <c r="E69" s="88">
        <v>81510</v>
      </c>
      <c r="F69" s="23"/>
      <c r="L69" s="21"/>
      <c r="M69" s="21"/>
      <c r="N69" s="21"/>
      <c r="O69" s="21"/>
      <c r="P69" s="21"/>
    </row>
    <row r="70" spans="4:16" ht="20.25" customHeight="1" x14ac:dyDescent="0.25">
      <c r="D70" s="87">
        <v>1994</v>
      </c>
      <c r="E70" s="88">
        <v>98700</v>
      </c>
      <c r="F70" s="23"/>
      <c r="L70" s="21"/>
      <c r="M70" s="21"/>
      <c r="N70" s="21"/>
      <c r="O70" s="21"/>
      <c r="P70" s="21"/>
    </row>
    <row r="71" spans="4:16" ht="20.25" customHeight="1" x14ac:dyDescent="0.25">
      <c r="D71" s="87">
        <v>1995</v>
      </c>
      <c r="E71" s="88">
        <v>118933</v>
      </c>
      <c r="F71" s="23"/>
      <c r="L71" s="21"/>
      <c r="M71" s="21"/>
      <c r="N71" s="21"/>
      <c r="O71" s="21"/>
      <c r="P71" s="21"/>
    </row>
    <row r="72" spans="4:16" ht="20.25" customHeight="1" x14ac:dyDescent="0.25">
      <c r="D72" s="87">
        <v>1996</v>
      </c>
      <c r="E72" s="88">
        <v>142125</v>
      </c>
      <c r="F72" s="23"/>
      <c r="L72" s="21"/>
      <c r="M72" s="21"/>
      <c r="N72" s="21"/>
      <c r="O72" s="21"/>
      <c r="P72" s="21"/>
    </row>
    <row r="73" spans="4:16" ht="20.25" customHeight="1" x14ac:dyDescent="0.25">
      <c r="D73" s="87">
        <v>1997</v>
      </c>
      <c r="E73" s="88">
        <v>172005</v>
      </c>
      <c r="F73" s="23"/>
    </row>
    <row r="74" spans="4:16" ht="20.25" customHeight="1" x14ac:dyDescent="0.25">
      <c r="D74" s="89">
        <v>1998</v>
      </c>
      <c r="E74" s="90">
        <v>203826</v>
      </c>
      <c r="F74" s="23"/>
    </row>
    <row r="75" spans="4:16" ht="20.25" customHeight="1" x14ac:dyDescent="0.25">
      <c r="D75" s="89">
        <v>1999</v>
      </c>
      <c r="E75" s="90">
        <v>236460</v>
      </c>
      <c r="F75" s="23"/>
    </row>
    <row r="76" spans="4:16" ht="20.25" customHeight="1" x14ac:dyDescent="0.25">
      <c r="D76" s="89">
        <v>2000</v>
      </c>
      <c r="E76" s="90">
        <v>260100</v>
      </c>
      <c r="F76" s="23"/>
    </row>
    <row r="77" spans="4:16" ht="20.25" customHeight="1" x14ac:dyDescent="0.25">
      <c r="D77" s="89">
        <v>2001</v>
      </c>
      <c r="E77" s="90">
        <v>286000</v>
      </c>
      <c r="F77" s="23"/>
    </row>
    <row r="78" spans="4:16" ht="20.25" customHeight="1" x14ac:dyDescent="0.25">
      <c r="D78" s="89">
        <v>2002</v>
      </c>
      <c r="E78" s="90">
        <v>309000</v>
      </c>
      <c r="F78" s="23"/>
    </row>
    <row r="79" spans="4:16" ht="20.25" customHeight="1" x14ac:dyDescent="0.25">
      <c r="D79" s="89">
        <v>2003</v>
      </c>
      <c r="E79" s="90">
        <v>332000</v>
      </c>
      <c r="F79" s="23"/>
    </row>
    <row r="80" spans="4:16" ht="20.25" customHeight="1" x14ac:dyDescent="0.25">
      <c r="D80" s="89">
        <v>2004</v>
      </c>
      <c r="E80" s="90">
        <v>358000</v>
      </c>
      <c r="F80" s="23"/>
    </row>
    <row r="81" spans="4:8" ht="20.25" customHeight="1" x14ac:dyDescent="0.25">
      <c r="D81" s="89">
        <v>2005</v>
      </c>
      <c r="E81" s="90">
        <v>381500</v>
      </c>
      <c r="F81" s="23"/>
    </row>
    <row r="82" spans="4:8" ht="20.25" customHeight="1" x14ac:dyDescent="0.25">
      <c r="D82" s="89">
        <v>2006</v>
      </c>
      <c r="E82" s="90">
        <v>408000</v>
      </c>
      <c r="F82" s="23"/>
    </row>
    <row r="83" spans="4:8" ht="20.25" customHeight="1" x14ac:dyDescent="0.25">
      <c r="D83" s="89">
        <v>2007</v>
      </c>
      <c r="E83" s="90">
        <v>433700</v>
      </c>
      <c r="F83" s="23"/>
    </row>
    <row r="84" spans="4:8" ht="20.25" customHeight="1" x14ac:dyDescent="0.25">
      <c r="D84" s="89">
        <v>2008</v>
      </c>
      <c r="E84" s="90">
        <v>461500</v>
      </c>
      <c r="F84"/>
      <c r="G84" s="80"/>
    </row>
    <row r="85" spans="4:8" ht="20.25" customHeight="1" x14ac:dyDescent="0.25">
      <c r="D85" s="89">
        <v>2009</v>
      </c>
      <c r="E85" s="90">
        <v>496900</v>
      </c>
      <c r="F85" s="23"/>
    </row>
    <row r="86" spans="4:8" ht="20.25" customHeight="1" x14ac:dyDescent="0.25">
      <c r="D86" s="89">
        <v>2010</v>
      </c>
      <c r="E86" s="90">
        <v>515000</v>
      </c>
      <c r="F86" s="79"/>
      <c r="G86" s="80"/>
    </row>
    <row r="87" spans="4:8" ht="20.25" customHeight="1" x14ac:dyDescent="0.25">
      <c r="D87" s="89">
        <v>2011</v>
      </c>
      <c r="E87" s="90">
        <v>535600</v>
      </c>
      <c r="F87" s="73"/>
      <c r="G87" s="80"/>
    </row>
    <row r="88" spans="4:8" ht="20.25" customHeight="1" x14ac:dyDescent="0.25">
      <c r="D88" s="89">
        <v>2012</v>
      </c>
      <c r="E88" s="90">
        <v>566700</v>
      </c>
      <c r="F88" s="23"/>
      <c r="G88" s="81"/>
    </row>
    <row r="89" spans="4:8" ht="20.25" customHeight="1" x14ac:dyDescent="0.25">
      <c r="D89" s="89">
        <v>2013</v>
      </c>
      <c r="E89" s="90">
        <v>589500</v>
      </c>
      <c r="F89" s="23"/>
    </row>
    <row r="90" spans="4:8" ht="20.25" customHeight="1" x14ac:dyDescent="0.25">
      <c r="D90" s="89">
        <v>2014</v>
      </c>
      <c r="E90" s="90">
        <v>616000</v>
      </c>
      <c r="F90" s="23"/>
    </row>
    <row r="91" spans="4:8" ht="20.25" customHeight="1" x14ac:dyDescent="0.25">
      <c r="D91" s="89">
        <v>2015</v>
      </c>
      <c r="E91" s="90">
        <v>644350</v>
      </c>
      <c r="F91" s="23"/>
      <c r="H91" s="21"/>
    </row>
    <row r="92" spans="4:8" ht="20.25" customHeight="1" x14ac:dyDescent="0.25">
      <c r="D92" s="89">
        <v>2016</v>
      </c>
      <c r="E92" s="90">
        <v>689455</v>
      </c>
      <c r="F92" s="23"/>
      <c r="H92" s="21"/>
    </row>
    <row r="93" spans="4:8" ht="20.25" customHeight="1" x14ac:dyDescent="0.25">
      <c r="D93" s="89">
        <v>2017</v>
      </c>
      <c r="E93" s="90">
        <v>737717</v>
      </c>
      <c r="F93" s="23"/>
      <c r="H93" s="21"/>
    </row>
    <row r="94" spans="4:8" ht="20.25" customHeight="1" x14ac:dyDescent="0.25">
      <c r="D94" s="89">
        <v>2018</v>
      </c>
      <c r="E94" s="90">
        <v>781242</v>
      </c>
      <c r="F94" s="23"/>
      <c r="H94" s="21"/>
    </row>
    <row r="95" spans="4:8" ht="20.25" customHeight="1" x14ac:dyDescent="0.25">
      <c r="D95" s="89">
        <v>2019</v>
      </c>
      <c r="E95" s="90">
        <v>828116</v>
      </c>
      <c r="F95" s="23"/>
      <c r="H95" s="21"/>
    </row>
    <row r="96" spans="4:8" ht="20.25" customHeight="1" x14ac:dyDescent="0.25">
      <c r="D96" s="89">
        <v>2020</v>
      </c>
      <c r="E96" s="90">
        <v>877803</v>
      </c>
      <c r="F96" s="23"/>
      <c r="G96" s="115"/>
      <c r="H96" s="21"/>
    </row>
    <row r="97" spans="4:8" ht="20.25" customHeight="1" x14ac:dyDescent="0.25">
      <c r="D97" s="89">
        <v>2021</v>
      </c>
      <c r="E97" s="90">
        <v>908526</v>
      </c>
      <c r="F97" s="23"/>
      <c r="H97" s="21"/>
    </row>
    <row r="98" spans="4:8" ht="20.25" customHeight="1" x14ac:dyDescent="0.25">
      <c r="D98" s="89">
        <v>2022</v>
      </c>
      <c r="E98" s="90">
        <v>1000000</v>
      </c>
      <c r="G98" s="21"/>
      <c r="H98" s="21"/>
    </row>
    <row r="99" spans="4:8" ht="15" customHeight="1" x14ac:dyDescent="0.25">
      <c r="D99" s="89">
        <v>2023</v>
      </c>
      <c r="E99" s="90">
        <v>1160000</v>
      </c>
      <c r="G99" s="21"/>
      <c r="H99" s="21"/>
    </row>
    <row r="100" spans="4:8" ht="24" thickBot="1" x14ac:dyDescent="0.3">
      <c r="D100" s="91">
        <v>2024</v>
      </c>
      <c r="E100" s="92">
        <v>1300000</v>
      </c>
      <c r="G100" s="21"/>
      <c r="H100" s="21"/>
    </row>
    <row r="101" spans="4:8" ht="23.25" x14ac:dyDescent="0.25">
      <c r="G101" s="21"/>
      <c r="H101" s="21"/>
    </row>
    <row r="110" spans="4:8" x14ac:dyDescent="0.25">
      <c r="G110" s="23"/>
    </row>
  </sheetData>
  <sheetProtection formatCells="0" formatColumns="0" formatRows="0" insertColumns="0" insertRows="0" insertHyperlinks="0" deleteColumns="0" deleteRows="0" sort="0" autoFilter="0" pivotTables="0"/>
  <mergeCells count="65">
    <mergeCell ref="K27:K33"/>
    <mergeCell ref="B32:C32"/>
    <mergeCell ref="B33:C33"/>
    <mergeCell ref="A34:G34"/>
    <mergeCell ref="I34:K34"/>
    <mergeCell ref="B28:C28"/>
    <mergeCell ref="B29:C29"/>
    <mergeCell ref="B30:C30"/>
    <mergeCell ref="B27:C27"/>
    <mergeCell ref="B31:C31"/>
    <mergeCell ref="A25:H25"/>
    <mergeCell ref="K25:L25"/>
    <mergeCell ref="M25:M26"/>
    <mergeCell ref="N25:N26"/>
    <mergeCell ref="P25:P26"/>
    <mergeCell ref="B26:C26"/>
    <mergeCell ref="O25:O26"/>
    <mergeCell ref="A55:I55"/>
    <mergeCell ref="A47:L47"/>
    <mergeCell ref="A48:B48"/>
    <mergeCell ref="A49:I49"/>
    <mergeCell ref="A50:I50"/>
    <mergeCell ref="A51:I51"/>
    <mergeCell ref="B16:C16"/>
    <mergeCell ref="O13:O14"/>
    <mergeCell ref="K15:K17"/>
    <mergeCell ref="F64:I64"/>
    <mergeCell ref="A54:I54"/>
    <mergeCell ref="A57:K57"/>
    <mergeCell ref="A58:K58"/>
    <mergeCell ref="A59:K59"/>
    <mergeCell ref="A60:K60"/>
    <mergeCell ref="A61:K61"/>
    <mergeCell ref="A62:K62"/>
    <mergeCell ref="A63:K63"/>
    <mergeCell ref="A53:B53"/>
    <mergeCell ref="A41:B41"/>
    <mergeCell ref="A45:I45"/>
    <mergeCell ref="K45:S45"/>
    <mergeCell ref="A22:B22"/>
    <mergeCell ref="A23:B23"/>
    <mergeCell ref="C23:D23"/>
    <mergeCell ref="C12:D12"/>
    <mergeCell ref="K13:L13"/>
    <mergeCell ref="E20:P24"/>
    <mergeCell ref="A24:B24"/>
    <mergeCell ref="C24:D24"/>
    <mergeCell ref="A20:D20"/>
    <mergeCell ref="M13:M14"/>
    <mergeCell ref="A18:G18"/>
    <mergeCell ref="P13:P14"/>
    <mergeCell ref="B14:C14"/>
    <mergeCell ref="N13:N14"/>
    <mergeCell ref="A13:H13"/>
    <mergeCell ref="I18:K18"/>
    <mergeCell ref="A1:P1"/>
    <mergeCell ref="A2:P2"/>
    <mergeCell ref="A3:P3"/>
    <mergeCell ref="A4:P4"/>
    <mergeCell ref="A8:D8"/>
    <mergeCell ref="E8:P12"/>
    <mergeCell ref="A10:B10"/>
    <mergeCell ref="A11:B11"/>
    <mergeCell ref="C11:D11"/>
    <mergeCell ref="A12:B12"/>
  </mergeCells>
  <conditionalFormatting sqref="P18">
    <cfRule type="containsText" dxfId="11" priority="415" operator="containsText" text="NO CUMPLE">
      <formula>NOT(ISERROR(SEARCH("NO CUMPLE",P18)))</formula>
    </cfRule>
    <cfRule type="containsText" dxfId="10" priority="416" operator="containsText" text="CUMPLE">
      <formula>NOT(ISERROR(SEARCH("CUMPLE",P18)))</formula>
    </cfRule>
  </conditionalFormatting>
  <conditionalFormatting sqref="P34">
    <cfRule type="containsText" dxfId="9" priority="151" operator="containsText" text="NO CUMPLE">
      <formula>NOT(ISERROR(SEARCH("NO CUMPLE",P34)))</formula>
    </cfRule>
    <cfRule type="containsText" dxfId="8" priority="152" operator="containsText" text="CUMPLE">
      <formula>NOT(ISERROR(SEARCH("CUMPLE",P34)))</formula>
    </cfRule>
  </conditionalFormatting>
  <dataValidations count="1">
    <dataValidation type="list" allowBlank="1" showInputMessage="1" showErrorMessage="1" sqref="P18 M16:O16 P34 M28:O32" xr:uid="{56A64847-BDC6-4C82-93BB-479CB8C7A75A}">
      <formula1>$R$3:$R$4</formula1>
    </dataValidation>
  </dataValidations>
  <pageMargins left="0.7" right="0.7" top="0.75" bottom="0.75" header="0.51180555555555496" footer="0.51180555555555496"/>
  <pageSetup scale="56" firstPageNumber="0" orientation="portrait" r:id="rId1"/>
  <colBreaks count="1" manualBreakCount="1">
    <brk id="11" max="61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92D050"/>
  </sheetPr>
  <dimension ref="A1:L9"/>
  <sheetViews>
    <sheetView zoomScale="85" zoomScaleNormal="85" zoomScaleSheetLayoutView="100" zoomScalePageLayoutView="70" workbookViewId="0">
      <pane xSplit="2" ySplit="7" topLeftCell="C8" activePane="bottomRight" state="frozen"/>
      <selection pane="topRight"/>
      <selection pane="bottomLeft"/>
      <selection pane="bottomRight" activeCell="C14" sqref="C14"/>
    </sheetView>
  </sheetViews>
  <sheetFormatPr baseColWidth="10" defaultColWidth="11.42578125" defaultRowHeight="12.75" x14ac:dyDescent="0.2"/>
  <cols>
    <col min="1" max="1" width="6.85546875" style="46" customWidth="1"/>
    <col min="2" max="2" width="45.85546875" style="46" customWidth="1"/>
    <col min="3" max="3" width="30.140625" style="46" customWidth="1"/>
    <col min="4" max="5" width="37" style="46" customWidth="1"/>
    <col min="6" max="6" width="29.140625" style="46" customWidth="1"/>
    <col min="7" max="7" width="36.140625" style="46" customWidth="1"/>
    <col min="8" max="9" width="29.28515625" style="46" customWidth="1"/>
    <col min="10" max="10" width="21.42578125" style="46" customWidth="1"/>
    <col min="11" max="11" width="24" style="46" customWidth="1"/>
    <col min="12" max="12" width="79.42578125" style="46" customWidth="1"/>
    <col min="13" max="16384" width="11.42578125" style="46"/>
  </cols>
  <sheetData>
    <row r="1" spans="1:12" ht="40.5" customHeight="1" thickBot="1" x14ac:dyDescent="0.25">
      <c r="A1" s="373" t="s">
        <v>38</v>
      </c>
      <c r="B1" s="374"/>
      <c r="C1" s="375"/>
      <c r="D1" s="70"/>
      <c r="E1" s="70"/>
      <c r="F1" s="44"/>
      <c r="G1" s="44"/>
      <c r="H1" s="44" t="s">
        <v>128</v>
      </c>
      <c r="I1" s="44"/>
      <c r="J1" s="44"/>
      <c r="K1" s="45"/>
    </row>
    <row r="2" spans="1:12" ht="31.5" customHeight="1" thickBot="1" x14ac:dyDescent="0.25">
      <c r="A2" s="376" t="s">
        <v>39</v>
      </c>
      <c r="B2" s="377"/>
      <c r="C2" s="378"/>
      <c r="D2" s="72"/>
      <c r="E2" s="72"/>
      <c r="K2" s="47"/>
    </row>
    <row r="3" spans="1:12" ht="11.25" customHeight="1" x14ac:dyDescent="0.2">
      <c r="A3" s="379" t="s">
        <v>129</v>
      </c>
      <c r="B3" s="380"/>
      <c r="C3" s="381"/>
      <c r="D3" s="72"/>
      <c r="E3" s="72"/>
      <c r="K3" s="47"/>
    </row>
    <row r="4" spans="1:12" ht="21" customHeight="1" x14ac:dyDescent="0.2">
      <c r="A4" s="379"/>
      <c r="B4" s="380"/>
      <c r="C4" s="381"/>
      <c r="D4" s="72"/>
      <c r="E4" s="72"/>
      <c r="K4" s="47"/>
    </row>
    <row r="5" spans="1:12" ht="6.75" customHeight="1" thickBot="1" x14ac:dyDescent="0.25">
      <c r="A5" s="382"/>
      <c r="B5" s="383"/>
      <c r="C5" s="384"/>
      <c r="D5" s="71"/>
      <c r="E5" s="71"/>
      <c r="F5" s="48"/>
      <c r="G5" s="48"/>
      <c r="H5" s="48"/>
      <c r="I5" s="48"/>
      <c r="J5" s="48"/>
      <c r="K5" s="49"/>
    </row>
    <row r="6" spans="1:12" ht="4.5" customHeight="1" thickBot="1" x14ac:dyDescent="0.25">
      <c r="A6" s="104"/>
      <c r="B6" s="50"/>
      <c r="C6" s="51"/>
      <c r="D6" s="51"/>
      <c r="E6" s="51"/>
      <c r="F6" s="44"/>
      <c r="G6" s="44"/>
      <c r="H6" s="44"/>
      <c r="I6" s="44"/>
      <c r="J6" s="44"/>
      <c r="K6" s="45"/>
    </row>
    <row r="7" spans="1:12" ht="63.75" customHeight="1" x14ac:dyDescent="0.2">
      <c r="A7" s="385" t="s">
        <v>130</v>
      </c>
      <c r="B7" s="386"/>
      <c r="C7" s="131" t="s">
        <v>131</v>
      </c>
      <c r="D7" s="77" t="s">
        <v>132</v>
      </c>
      <c r="E7" s="77" t="s">
        <v>133</v>
      </c>
      <c r="F7" s="77" t="s">
        <v>134</v>
      </c>
      <c r="G7" s="77" t="s">
        <v>135</v>
      </c>
      <c r="H7" s="77" t="s">
        <v>136</v>
      </c>
      <c r="I7" s="77" t="s">
        <v>137</v>
      </c>
      <c r="J7" s="77" t="s">
        <v>138</v>
      </c>
      <c r="K7" s="52" t="s">
        <v>139</v>
      </c>
      <c r="L7" s="53" t="s">
        <v>45</v>
      </c>
    </row>
    <row r="8" spans="1:12" ht="24.75" customHeight="1" x14ac:dyDescent="0.2">
      <c r="A8" s="105">
        <v>1</v>
      </c>
      <c r="B8" s="126" t="str">
        <f>+'LISTA DE OFERENTES'!B6</f>
        <v>CONSULTORIAS, INVERSIONES Y PROYECTOS S.A.S</v>
      </c>
      <c r="C8" s="127">
        <f>+'PUNTAJE EXPERIENCIA'!E7</f>
        <v>67.5</v>
      </c>
      <c r="D8" s="237">
        <v>5</v>
      </c>
      <c r="E8" s="237">
        <v>5</v>
      </c>
      <c r="F8" s="237">
        <v>1</v>
      </c>
      <c r="G8" s="237">
        <v>20</v>
      </c>
      <c r="H8" s="237">
        <v>1</v>
      </c>
      <c r="I8" s="238">
        <v>0.25</v>
      </c>
      <c r="J8" s="238">
        <v>0.25</v>
      </c>
      <c r="K8" s="239">
        <f>+SUM(C8:J8)</f>
        <v>100</v>
      </c>
      <c r="L8" s="240"/>
    </row>
    <row r="9" spans="1:12" ht="25.5" customHeight="1" x14ac:dyDescent="0.2">
      <c r="A9" s="105">
        <v>2</v>
      </c>
      <c r="B9" s="126" t="str">
        <f>+'LISTA DE OFERENTES'!B7</f>
        <v>CONSORCIO ARQINGCO</v>
      </c>
      <c r="C9" s="127">
        <f>+'PUNTAJE EXPERIENCIA'!E8</f>
        <v>54.896607558398159</v>
      </c>
      <c r="D9" s="128">
        <v>5</v>
      </c>
      <c r="E9" s="125">
        <v>5</v>
      </c>
      <c r="F9" s="128">
        <v>1</v>
      </c>
      <c r="G9" s="128">
        <v>20</v>
      </c>
      <c r="H9" s="128">
        <v>1</v>
      </c>
      <c r="I9" s="129">
        <v>0.25</v>
      </c>
      <c r="J9" s="129">
        <v>0.25</v>
      </c>
      <c r="K9" s="127">
        <f>+SUM(C9:J9)</f>
        <v>87.396607558398159</v>
      </c>
      <c r="L9" s="130"/>
    </row>
  </sheetData>
  <sheetProtection formatCells="0" formatColumns="0" formatRows="0" insertColumns="0" insertRows="0" insertHyperlinks="0" deleteColumns="0" deleteRows="0" sort="0" autoFilter="0" pivotTables="0"/>
  <autoFilter ref="A7:L9" xr:uid="{00000000-0009-0000-0000-000005000000}">
    <filterColumn colId="0" showButton="0"/>
    <sortState xmlns:xlrd2="http://schemas.microsoft.com/office/spreadsheetml/2017/richdata2" ref="A8:N9">
      <sortCondition ref="A7:A9"/>
    </sortState>
  </autoFilter>
  <mergeCells count="4">
    <mergeCell ref="A1:C1"/>
    <mergeCell ref="A2:C2"/>
    <mergeCell ref="A3:C5"/>
    <mergeCell ref="A7:B7"/>
  </mergeCells>
  <pageMargins left="0.7" right="0.7" top="0.75" bottom="0.75" header="0.3" footer="0.3"/>
  <pageSetup paperSize="9" scale="47" orientation="landscape"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F031A-8CF0-4CA5-A195-B67DF79D4F3F}">
  <sheetPr codeName="Hoja7"/>
  <dimension ref="A1:G15"/>
  <sheetViews>
    <sheetView zoomScale="55" zoomScaleNormal="55" workbookViewId="0">
      <selection activeCell="N48" sqref="N48"/>
    </sheetView>
  </sheetViews>
  <sheetFormatPr baseColWidth="10" defaultColWidth="8.85546875" defaultRowHeight="15" x14ac:dyDescent="0.25"/>
  <cols>
    <col min="2" max="2" width="37.7109375" customWidth="1"/>
    <col min="3" max="3" width="18.85546875" customWidth="1"/>
    <col min="4" max="4" width="23" customWidth="1"/>
    <col min="5" max="5" width="16.7109375" customWidth="1"/>
    <col min="6" max="6" width="15.85546875" customWidth="1"/>
    <col min="7" max="7" width="10.5703125" customWidth="1"/>
  </cols>
  <sheetData>
    <row r="1" spans="1:7" ht="27.75" customHeight="1" x14ac:dyDescent="0.35">
      <c r="A1" s="387" t="s">
        <v>38</v>
      </c>
      <c r="B1" s="388"/>
      <c r="C1" s="388"/>
      <c r="D1" s="389"/>
    </row>
    <row r="2" spans="1:7" ht="24.75" customHeight="1" x14ac:dyDescent="0.3">
      <c r="A2" s="390" t="s">
        <v>39</v>
      </c>
      <c r="B2" s="391"/>
      <c r="C2" s="391"/>
      <c r="D2" s="392"/>
    </row>
    <row r="3" spans="1:7" ht="15" customHeight="1" x14ac:dyDescent="0.25">
      <c r="A3" s="393" t="s">
        <v>140</v>
      </c>
      <c r="B3" s="394"/>
      <c r="C3" s="394"/>
      <c r="D3" s="395"/>
    </row>
    <row r="4" spans="1:7" ht="15" customHeight="1" x14ac:dyDescent="0.25">
      <c r="A4" s="396"/>
      <c r="B4" s="397"/>
      <c r="C4" s="397"/>
      <c r="D4" s="398"/>
    </row>
    <row r="5" spans="1:7" ht="15" customHeight="1" x14ac:dyDescent="0.25">
      <c r="A5" s="399" t="s">
        <v>141</v>
      </c>
      <c r="B5" s="400"/>
      <c r="C5" s="400"/>
      <c r="D5" s="401"/>
    </row>
    <row r="6" spans="1:7" ht="60" x14ac:dyDescent="0.25">
      <c r="A6" s="264" t="s">
        <v>40</v>
      </c>
      <c r="B6" s="265" t="s">
        <v>130</v>
      </c>
      <c r="C6" s="266" t="s">
        <v>142</v>
      </c>
      <c r="D6" s="267" t="s">
        <v>143</v>
      </c>
      <c r="E6" s="267" t="s">
        <v>144</v>
      </c>
      <c r="F6" s="268" t="s">
        <v>145</v>
      </c>
      <c r="G6" s="269" t="s">
        <v>146</v>
      </c>
    </row>
    <row r="7" spans="1:7" x14ac:dyDescent="0.25">
      <c r="A7" s="250">
        <f>+'LISTA DE OFERENTES'!A6</f>
        <v>1</v>
      </c>
      <c r="B7" s="251" t="str">
        <f>+'LISTA DE OFERENTES'!B6</f>
        <v>CONSULTORIAS, INVERSIONES Y PROYECTOS S.A.S</v>
      </c>
      <c r="C7" s="252" t="str">
        <f>+'EVALUACION TÉC PRELIMINAR'!P18</f>
        <v>CUMPLE</v>
      </c>
      <c r="D7" s="253">
        <f>+'EVALUACION TÉC PRELIMINAR'!L18</f>
        <v>449.28421863603648</v>
      </c>
      <c r="E7" s="254">
        <v>67.5</v>
      </c>
      <c r="F7" s="255">
        <f>+D7-D10</f>
        <v>-83.888967782050599</v>
      </c>
      <c r="G7" s="256">
        <f>ABS(D7-D10)/D10</f>
        <v>0.15733905965081516</v>
      </c>
    </row>
    <row r="8" spans="1:7" x14ac:dyDescent="0.25">
      <c r="A8" s="257">
        <f>+'LISTA DE OFERENTES'!A7</f>
        <v>2</v>
      </c>
      <c r="B8" s="258" t="str">
        <f>+'LISTA DE OFERENTES'!B7</f>
        <v>CONSORCIO ARQINGCO</v>
      </c>
      <c r="C8" s="259" t="s">
        <v>78</v>
      </c>
      <c r="D8" s="260">
        <f>+'EVALUACION TÉC PRELIMINAR'!L34</f>
        <v>632.72564431092394</v>
      </c>
      <c r="E8" s="261">
        <f>(1-G8)*67.5</f>
        <v>54.896607558398159</v>
      </c>
      <c r="F8" s="262">
        <f>+D8-D10</f>
        <v>99.552457892836856</v>
      </c>
      <c r="G8" s="263">
        <f>ABS(D8-D10)/D10</f>
        <v>0.18671692506076801</v>
      </c>
    </row>
    <row r="9" spans="1:7" x14ac:dyDescent="0.25">
      <c r="A9" s="223"/>
      <c r="B9" s="224"/>
      <c r="C9" s="225"/>
    </row>
    <row r="10" spans="1:7" ht="15.75" x14ac:dyDescent="0.25">
      <c r="C10" s="222" t="s">
        <v>147</v>
      </c>
      <c r="D10" s="249">
        <f>GEOMEAN(D7:D8)</f>
        <v>533.17318641808708</v>
      </c>
    </row>
    <row r="11" spans="1:7" x14ac:dyDescent="0.25">
      <c r="D11" s="73"/>
    </row>
    <row r="15" spans="1:7" x14ac:dyDescent="0.25">
      <c r="D15" s="73"/>
    </row>
  </sheetData>
  <sheetProtection algorithmName="SHA-512" hashValue="PhKME0CinCzIXKaEX13DnOE1YzDGQxvuOJ6UY/6NiPyQzYwd9sF7A5D19LQqOdYJE0744Xhn8WLDWA41+jcNzw==" saltValue="UVlO2ZWfVvlPTm107RPchw==" spinCount="100000" sheet="1" formatCells="0" formatColumns="0" formatRows="0" insertColumns="0" insertRows="0" insertHyperlinks="0" deleteColumns="0" deleteRows="0" sort="0" autoFilter="0" pivotTables="0"/>
  <mergeCells count="4">
    <mergeCell ref="A1:D1"/>
    <mergeCell ref="A2:D2"/>
    <mergeCell ref="A3:D4"/>
    <mergeCell ref="A5:D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97A0-0473-4E0D-A98D-CFBD68E6E500}">
  <sheetPr codeName="Hoja8">
    <tabColor theme="5" tint="0.59999389629810485"/>
  </sheetPr>
  <dimension ref="A1:G8"/>
  <sheetViews>
    <sheetView zoomScale="70" zoomScaleNormal="70" workbookViewId="0">
      <selection activeCell="K12" sqref="K12"/>
    </sheetView>
  </sheetViews>
  <sheetFormatPr baseColWidth="10" defaultColWidth="8.85546875" defaultRowHeight="15" x14ac:dyDescent="0.25"/>
  <cols>
    <col min="1" max="1" width="8.28515625" customWidth="1"/>
    <col min="2" max="2" width="45.42578125" customWidth="1"/>
    <col min="3" max="3" width="18.28515625" customWidth="1"/>
    <col min="4" max="4" width="20.5703125" customWidth="1"/>
    <col min="5" max="6" width="19" customWidth="1"/>
    <col min="7" max="7" width="22.7109375" customWidth="1"/>
  </cols>
  <sheetData>
    <row r="1" spans="1:7" ht="26.25" x14ac:dyDescent="0.4">
      <c r="A1" s="402" t="s">
        <v>38</v>
      </c>
      <c r="B1" s="403"/>
      <c r="C1" s="403"/>
      <c r="D1" s="403"/>
      <c r="E1" s="403"/>
      <c r="F1" s="403"/>
      <c r="G1" s="403"/>
    </row>
    <row r="2" spans="1:7" ht="26.25" x14ac:dyDescent="0.4">
      <c r="A2" s="404" t="s">
        <v>39</v>
      </c>
      <c r="B2" s="405"/>
      <c r="C2" s="405"/>
      <c r="D2" s="405"/>
      <c r="E2" s="405"/>
      <c r="F2" s="405"/>
      <c r="G2" s="405"/>
    </row>
    <row r="3" spans="1:7" ht="26.25" x14ac:dyDescent="0.4">
      <c r="A3" s="406" t="s">
        <v>148</v>
      </c>
      <c r="B3" s="407"/>
      <c r="C3" s="407"/>
      <c r="D3" s="407"/>
      <c r="E3" s="407"/>
      <c r="F3" s="407"/>
      <c r="G3" s="407"/>
    </row>
    <row r="4" spans="1:7" ht="72.75" customHeight="1" x14ac:dyDescent="0.25">
      <c r="A4" s="408" t="str">
        <f>+'CONDICIONES GENERALES'!C3</f>
        <v>OBJETO: ““REALIZAR LOS ESTUDIOS Y DISEÑOS PARA LA CONSTRUCCIÓN DE PARQUES DE PROXIMIDAD EN LA LOCALIDAD DE TUNJUELITO””</v>
      </c>
      <c r="B4" s="409"/>
      <c r="C4" s="409"/>
      <c r="D4" s="409"/>
      <c r="E4" s="409"/>
      <c r="F4" s="409"/>
      <c r="G4" s="409"/>
    </row>
    <row r="5" spans="1:7" ht="7.5" customHeight="1" x14ac:dyDescent="0.4">
      <c r="A5" s="171" t="s">
        <v>149</v>
      </c>
      <c r="B5" s="172" t="s">
        <v>149</v>
      </c>
      <c r="C5" s="172"/>
      <c r="D5" s="172"/>
      <c r="E5" s="173"/>
      <c r="F5" s="173"/>
      <c r="G5" s="173"/>
    </row>
    <row r="6" spans="1:7" ht="45.75" customHeight="1" x14ac:dyDescent="0.25">
      <c r="A6" s="174" t="s">
        <v>150</v>
      </c>
      <c r="B6" s="175" t="s">
        <v>151</v>
      </c>
      <c r="C6" s="175" t="s">
        <v>152</v>
      </c>
      <c r="D6" s="175" t="s">
        <v>153</v>
      </c>
      <c r="E6" s="175" t="s">
        <v>154</v>
      </c>
      <c r="F6" s="175" t="s">
        <v>155</v>
      </c>
      <c r="G6" s="175" t="s">
        <v>156</v>
      </c>
    </row>
    <row r="7" spans="1:7" ht="27.75" customHeight="1" x14ac:dyDescent="0.25">
      <c r="A7" s="110">
        <v>1</v>
      </c>
      <c r="B7" s="111" t="str">
        <f>+'LISTA DE OFERENTES'!B6</f>
        <v>CONSULTORIAS, INVERSIONES Y PROYECTOS S.A.S</v>
      </c>
      <c r="C7" s="112" t="s">
        <v>157</v>
      </c>
      <c r="D7" s="112" t="s">
        <v>158</v>
      </c>
      <c r="E7" s="112" t="s">
        <v>78</v>
      </c>
      <c r="F7" s="112" t="s">
        <v>159</v>
      </c>
      <c r="G7" s="113" t="s">
        <v>79</v>
      </c>
    </row>
    <row r="8" spans="1:7" ht="27.75" customHeight="1" x14ac:dyDescent="0.25">
      <c r="A8" s="110">
        <v>2</v>
      </c>
      <c r="B8" s="111" t="str">
        <f>+'LISTA DE OFERENTES'!B7</f>
        <v>CONSORCIO ARQINGCO</v>
      </c>
      <c r="C8" s="112" t="s">
        <v>157</v>
      </c>
      <c r="D8" s="113" t="s">
        <v>157</v>
      </c>
      <c r="E8" s="112" t="s">
        <v>78</v>
      </c>
      <c r="F8" s="112" t="s">
        <v>159</v>
      </c>
      <c r="G8" s="113" t="s">
        <v>78</v>
      </c>
    </row>
  </sheetData>
  <sheetProtection algorithmName="SHA-512" hashValue="8zdm0VEne4lJ/POf2//lpuI3WLKL2sng8eFfexTKW54WjfjGsibLA9EM385r2CfZC1POo5pEndbDsY/mPSB6Zw==" saltValue="HCRVqFWOUh3Oks4aEx8dag==" spinCount="100000" sheet="1" formatCells="0" formatColumns="0" formatRows="0" insertColumns="0" insertRows="0" insertHyperlinks="0" deleteColumns="0" deleteRows="0" sort="0" autoFilter="0" pivotTables="0"/>
  <mergeCells count="4">
    <mergeCell ref="A1:G1"/>
    <mergeCell ref="A2:G2"/>
    <mergeCell ref="A3:G3"/>
    <mergeCell ref="A4:G4"/>
  </mergeCells>
  <conditionalFormatting sqref="C7:G8">
    <cfRule type="beginsWith" dxfId="7" priority="1" operator="beginsWith" text="NO HABILITADO">
      <formula>LEFT(C7,LEN("NO HABILITADO"))="NO HABILITADO"</formula>
    </cfRule>
    <cfRule type="beginsWith" dxfId="6" priority="2" operator="beginsWith" text="HABILITADO">
      <formula>LEFT(C7,LEN("HABILITADO"))="HABILITADO"</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2A09E-51AF-41B0-BC46-A625927009A7}">
  <sheetPr codeName="Hoja5">
    <tabColor rgb="FFFF0000"/>
  </sheetPr>
  <dimension ref="A1:S110"/>
  <sheetViews>
    <sheetView topLeftCell="H6" zoomScale="40" zoomScaleNormal="40" zoomScaleSheetLayoutView="55" zoomScalePageLayoutView="70" workbookViewId="0">
      <selection activeCell="P19" sqref="P19"/>
    </sheetView>
  </sheetViews>
  <sheetFormatPr baseColWidth="10" defaultColWidth="9.140625" defaultRowHeight="15" x14ac:dyDescent="0.25"/>
  <cols>
    <col min="1" max="1" width="94" style="6" customWidth="1"/>
    <col min="2" max="2" width="27.85546875" style="6" bestFit="1" customWidth="1"/>
    <col min="3" max="3" width="32.7109375" style="6" customWidth="1"/>
    <col min="4" max="4" width="34.28515625" style="6" customWidth="1"/>
    <col min="5" max="5" width="22.5703125" style="6" customWidth="1"/>
    <col min="6" max="6" width="29.42578125" style="6" customWidth="1"/>
    <col min="7" max="7" width="20.140625" style="6" customWidth="1"/>
    <col min="8" max="8" width="26" style="6" customWidth="1"/>
    <col min="9" max="9" width="26.42578125" style="6" customWidth="1"/>
    <col min="10" max="10" width="28.140625" style="6" customWidth="1"/>
    <col min="11" max="11" width="25.28515625" style="6" customWidth="1"/>
    <col min="12" max="12" width="30.7109375" style="6" customWidth="1"/>
    <col min="13" max="13" width="42" style="6" customWidth="1"/>
    <col min="14" max="15" width="43.28515625" style="6" customWidth="1"/>
    <col min="16" max="16" width="97.42578125" style="6" customWidth="1"/>
    <col min="17" max="17" width="69.7109375" style="6" customWidth="1"/>
    <col min="18" max="18" width="17.7109375" style="6" customWidth="1"/>
    <col min="19" max="16384" width="9.140625" style="6"/>
  </cols>
  <sheetData>
    <row r="1" spans="1:18" s="5" customFormat="1" ht="59.25" customHeight="1" x14ac:dyDescent="0.25">
      <c r="A1" s="329" t="s">
        <v>38</v>
      </c>
      <c r="B1" s="329"/>
      <c r="C1" s="329"/>
      <c r="D1" s="329"/>
      <c r="E1" s="329"/>
      <c r="F1" s="329"/>
      <c r="G1" s="329"/>
      <c r="H1" s="329"/>
      <c r="I1" s="329"/>
      <c r="J1" s="329"/>
      <c r="K1" s="329"/>
      <c r="L1" s="329"/>
      <c r="M1" s="329"/>
      <c r="N1" s="329"/>
      <c r="O1" s="329"/>
      <c r="P1" s="329"/>
    </row>
    <row r="2" spans="1:18" ht="35.25" customHeight="1" x14ac:dyDescent="0.25">
      <c r="A2" s="330" t="s">
        <v>39</v>
      </c>
      <c r="B2" s="330"/>
      <c r="C2" s="330"/>
      <c r="D2" s="330"/>
      <c r="E2" s="330"/>
      <c r="F2" s="330"/>
      <c r="G2" s="330"/>
      <c r="H2" s="330"/>
      <c r="I2" s="330"/>
      <c r="J2" s="330"/>
      <c r="K2" s="330"/>
      <c r="L2" s="330"/>
      <c r="M2" s="330"/>
      <c r="N2" s="330"/>
      <c r="O2" s="330"/>
      <c r="P2" s="330"/>
    </row>
    <row r="3" spans="1:18" ht="35.25" customHeight="1" x14ac:dyDescent="0.25">
      <c r="A3" s="331" t="s">
        <v>77</v>
      </c>
      <c r="B3" s="331"/>
      <c r="C3" s="331"/>
      <c r="D3" s="331"/>
      <c r="E3" s="331"/>
      <c r="F3" s="331"/>
      <c r="G3" s="331"/>
      <c r="H3" s="331"/>
      <c r="I3" s="331"/>
      <c r="J3" s="331"/>
      <c r="K3" s="331"/>
      <c r="L3" s="331"/>
      <c r="M3" s="331"/>
      <c r="N3" s="331"/>
      <c r="O3" s="331"/>
      <c r="P3" s="331"/>
      <c r="R3" s="7" t="s">
        <v>78</v>
      </c>
    </row>
    <row r="4" spans="1:18" ht="27.75" customHeight="1" x14ac:dyDescent="0.25">
      <c r="A4" s="332"/>
      <c r="B4" s="332"/>
      <c r="C4" s="332"/>
      <c r="D4" s="332"/>
      <c r="E4" s="332"/>
      <c r="F4" s="332"/>
      <c r="G4" s="332"/>
      <c r="H4" s="332"/>
      <c r="I4" s="332"/>
      <c r="J4" s="332"/>
      <c r="K4" s="332"/>
      <c r="L4" s="332"/>
      <c r="M4" s="332"/>
      <c r="N4" s="332"/>
      <c r="O4" s="332"/>
      <c r="P4" s="332"/>
      <c r="R4" s="7" t="s">
        <v>79</v>
      </c>
    </row>
    <row r="5" spans="1:18" ht="15.75" x14ac:dyDescent="0.25">
      <c r="A5" s="1"/>
      <c r="B5" s="1"/>
      <c r="C5" s="1"/>
      <c r="D5" s="1"/>
      <c r="E5" s="1"/>
      <c r="F5" s="1"/>
      <c r="G5" s="1"/>
      <c r="H5" s="1"/>
      <c r="I5" s="1"/>
      <c r="J5" s="1"/>
      <c r="K5" s="1"/>
      <c r="L5" s="1"/>
      <c r="M5" s="2"/>
      <c r="N5" s="2"/>
      <c r="O5" s="2"/>
      <c r="P5" s="69"/>
    </row>
    <row r="6" spans="1:18" ht="15.75" x14ac:dyDescent="0.25">
      <c r="A6" s="1"/>
      <c r="B6" s="1"/>
      <c r="C6" s="1"/>
      <c r="D6" s="1"/>
      <c r="E6" s="1"/>
      <c r="F6" s="1"/>
      <c r="G6" s="1"/>
      <c r="H6" s="1"/>
      <c r="I6" s="1"/>
      <c r="J6" s="1"/>
      <c r="K6" s="1"/>
      <c r="L6" s="1"/>
      <c r="M6" s="2"/>
      <c r="N6" s="2"/>
      <c r="O6" s="2"/>
      <c r="P6" s="69"/>
    </row>
    <row r="7" spans="1:18" ht="16.5" thickBot="1" x14ac:dyDescent="0.3">
      <c r="A7" s="1"/>
      <c r="B7" s="1"/>
      <c r="C7" s="1"/>
      <c r="D7" s="1"/>
      <c r="E7" s="1"/>
      <c r="F7" s="1"/>
      <c r="G7" s="1"/>
      <c r="H7" s="1"/>
      <c r="I7" s="1"/>
      <c r="J7" s="1"/>
      <c r="K7" s="1"/>
      <c r="L7" s="1"/>
      <c r="M7" s="2"/>
      <c r="N7" s="2"/>
      <c r="O7" s="2"/>
      <c r="P7" s="69"/>
    </row>
    <row r="8" spans="1:18" ht="30.75" customHeight="1" thickBot="1" x14ac:dyDescent="0.3">
      <c r="A8" s="333">
        <v>1</v>
      </c>
      <c r="B8" s="333"/>
      <c r="C8" s="333"/>
      <c r="D8" s="333"/>
      <c r="E8" s="334" t="str">
        <f>+VLOOKUP(A8,'LISTA DE OFERENTES'!$A$6:$B$81,2,TRUE)</f>
        <v>CONSULTORIAS, INVERSIONES Y PROYECTOS S.A.S</v>
      </c>
      <c r="F8" s="334"/>
      <c r="G8" s="334"/>
      <c r="H8" s="334"/>
      <c r="I8" s="334"/>
      <c r="J8" s="334"/>
      <c r="K8" s="334"/>
      <c r="L8" s="334"/>
      <c r="M8" s="334"/>
      <c r="N8" s="334"/>
      <c r="O8" s="334"/>
      <c r="P8" s="334"/>
      <c r="Q8" s="43"/>
    </row>
    <row r="9" spans="1:18" ht="50.25" customHeight="1" thickBot="1" x14ac:dyDescent="0.3">
      <c r="A9" s="8" t="s">
        <v>80</v>
      </c>
      <c r="B9" s="34">
        <f>COUNTIF(M16:M17,"CUMPLE")</f>
        <v>0</v>
      </c>
      <c r="C9" s="9" t="s">
        <v>81</v>
      </c>
      <c r="D9" s="26">
        <f>+$E$42</f>
        <v>395.26560461538463</v>
      </c>
      <c r="E9" s="334"/>
      <c r="F9" s="334"/>
      <c r="G9" s="334"/>
      <c r="H9" s="334"/>
      <c r="I9" s="334"/>
      <c r="J9" s="334"/>
      <c r="K9" s="334"/>
      <c r="L9" s="334"/>
      <c r="M9" s="334"/>
      <c r="N9" s="334"/>
      <c r="O9" s="334"/>
      <c r="P9" s="334"/>
    </row>
    <row r="10" spans="1:18" ht="30" customHeight="1" thickBot="1" x14ac:dyDescent="0.3">
      <c r="A10" s="335" t="s">
        <v>82</v>
      </c>
      <c r="B10" s="335"/>
      <c r="C10" s="27">
        <v>0.75</v>
      </c>
      <c r="D10" s="28">
        <f>+D9*C10</f>
        <v>296.44920346153845</v>
      </c>
      <c r="E10" s="334"/>
      <c r="F10" s="334"/>
      <c r="G10" s="334"/>
      <c r="H10" s="334"/>
      <c r="I10" s="334"/>
      <c r="J10" s="334"/>
      <c r="K10" s="334"/>
      <c r="L10" s="334"/>
      <c r="M10" s="334"/>
      <c r="N10" s="334"/>
      <c r="O10" s="334"/>
      <c r="P10" s="334"/>
    </row>
    <row r="11" spans="1:18" ht="30" customHeight="1" thickBot="1" x14ac:dyDescent="0.3">
      <c r="A11" s="336" t="s">
        <v>83</v>
      </c>
      <c r="B11" s="336"/>
      <c r="C11" s="337">
        <v>45614</v>
      </c>
      <c r="D11" s="337"/>
      <c r="E11" s="334"/>
      <c r="F11" s="334"/>
      <c r="G11" s="334"/>
      <c r="H11" s="334"/>
      <c r="I11" s="334"/>
      <c r="J11" s="334"/>
      <c r="K11" s="334"/>
      <c r="L11" s="334"/>
      <c r="M11" s="334"/>
      <c r="N11" s="334"/>
      <c r="O11" s="334"/>
      <c r="P11" s="334"/>
    </row>
    <row r="12" spans="1:18" ht="30" customHeight="1" thickBot="1" x14ac:dyDescent="0.3">
      <c r="A12" s="338" t="s">
        <v>84</v>
      </c>
      <c r="B12" s="338"/>
      <c r="C12" s="339" t="str">
        <f>+IF(H18&gt;=D10,"CUMPLE","NO CUMPLE")</f>
        <v>NO CUMPLE</v>
      </c>
      <c r="D12" s="339"/>
      <c r="E12" s="334"/>
      <c r="F12" s="334"/>
      <c r="G12" s="334"/>
      <c r="H12" s="334"/>
      <c r="I12" s="334"/>
      <c r="J12" s="334"/>
      <c r="K12" s="334"/>
      <c r="L12" s="334"/>
      <c r="M12" s="334"/>
      <c r="N12" s="334"/>
      <c r="O12" s="334"/>
      <c r="P12" s="334"/>
    </row>
    <row r="13" spans="1:18" ht="55.5" customHeight="1" thickBot="1" x14ac:dyDescent="0.3">
      <c r="A13" s="346" t="s">
        <v>85</v>
      </c>
      <c r="B13" s="346"/>
      <c r="C13" s="346"/>
      <c r="D13" s="346"/>
      <c r="E13" s="346"/>
      <c r="F13" s="346"/>
      <c r="G13" s="346"/>
      <c r="H13" s="346"/>
      <c r="I13" s="30" t="s">
        <v>86</v>
      </c>
      <c r="J13" s="38" t="s">
        <v>87</v>
      </c>
      <c r="K13" s="340" t="s">
        <v>88</v>
      </c>
      <c r="L13" s="340"/>
      <c r="M13" s="341" t="s">
        <v>89</v>
      </c>
      <c r="N13" s="341" t="s">
        <v>90</v>
      </c>
      <c r="O13" s="341" t="s">
        <v>91</v>
      </c>
      <c r="P13" s="344" t="s">
        <v>92</v>
      </c>
    </row>
    <row r="14" spans="1:18" ht="77.25" customHeight="1" x14ac:dyDescent="0.25">
      <c r="A14" s="31" t="s">
        <v>93</v>
      </c>
      <c r="B14" s="345" t="s">
        <v>94</v>
      </c>
      <c r="C14" s="345"/>
      <c r="D14" s="32" t="s">
        <v>95</v>
      </c>
      <c r="E14" s="32" t="s">
        <v>96</v>
      </c>
      <c r="F14" s="32" t="s">
        <v>97</v>
      </c>
      <c r="G14" s="270" t="s">
        <v>98</v>
      </c>
      <c r="H14" s="270" t="s">
        <v>99</v>
      </c>
      <c r="I14" s="33" t="s">
        <v>100</v>
      </c>
      <c r="J14" s="33" t="s">
        <v>101</v>
      </c>
      <c r="K14" s="63" t="s">
        <v>102</v>
      </c>
      <c r="L14" s="74" t="s">
        <v>103</v>
      </c>
      <c r="M14" s="341"/>
      <c r="N14" s="341"/>
      <c r="O14" s="341"/>
      <c r="P14" s="344"/>
    </row>
    <row r="15" spans="1:18" ht="39.950000000000003" customHeight="1" x14ac:dyDescent="0.25">
      <c r="A15" s="35" t="str">
        <f>'LISTA DE OFERENTES'!B6</f>
        <v>CONSULTORIAS, INVERSIONES Y PROYECTOS S.A.S</v>
      </c>
      <c r="B15" s="36"/>
      <c r="C15" s="36"/>
      <c r="D15" s="36"/>
      <c r="E15" s="36"/>
      <c r="F15" s="36"/>
      <c r="G15" s="36"/>
      <c r="H15" s="36"/>
      <c r="I15" s="58"/>
      <c r="J15" s="58"/>
      <c r="K15" s="349" t="str">
        <f>+A15</f>
        <v>CONSULTORIAS, INVERSIONES Y PROYECTOS S.A.S</v>
      </c>
      <c r="L15" s="75"/>
      <c r="M15" s="36"/>
      <c r="N15" s="36"/>
      <c r="O15" s="58"/>
      <c r="P15" s="61"/>
    </row>
    <row r="16" spans="1:18" s="10" customFormat="1" ht="106.5" customHeight="1" x14ac:dyDescent="0.25">
      <c r="A16" s="41" t="s">
        <v>104</v>
      </c>
      <c r="B16" s="348" t="s">
        <v>105</v>
      </c>
      <c r="C16" s="348"/>
      <c r="D16" s="78">
        <v>1488237800</v>
      </c>
      <c r="E16" s="60">
        <v>2019</v>
      </c>
      <c r="F16" s="59">
        <f>D16/(VLOOKUP(E16,$D$67:$E$100,2,FALSE))</f>
        <v>1797.1368745441459</v>
      </c>
      <c r="G16" s="64">
        <v>0.25</v>
      </c>
      <c r="H16" s="65">
        <f>G16*F16</f>
        <v>449.28421863603648</v>
      </c>
      <c r="I16" s="67">
        <v>43707</v>
      </c>
      <c r="J16" s="66" t="s">
        <v>1</v>
      </c>
      <c r="K16" s="350"/>
      <c r="L16" s="76" t="str">
        <f>IF(M16="CUMPLE",H16,"0")</f>
        <v>0</v>
      </c>
      <c r="M16" s="103" t="s">
        <v>79</v>
      </c>
      <c r="N16" s="99" t="s">
        <v>79</v>
      </c>
      <c r="O16" s="99" t="s">
        <v>79</v>
      </c>
      <c r="P16" s="114" t="s">
        <v>164</v>
      </c>
    </row>
    <row r="17" spans="1:17" ht="39.950000000000003" customHeight="1" x14ac:dyDescent="0.25">
      <c r="A17" s="35"/>
      <c r="B17" s="36"/>
      <c r="C17" s="36"/>
      <c r="D17" s="36"/>
      <c r="E17" s="36"/>
      <c r="F17" s="36"/>
      <c r="G17" s="36"/>
      <c r="H17" s="36"/>
      <c r="I17" s="58"/>
      <c r="J17" s="58"/>
      <c r="K17" s="350"/>
      <c r="L17" s="36"/>
      <c r="M17" s="36"/>
      <c r="N17" s="100"/>
      <c r="O17" s="58"/>
      <c r="P17" s="61"/>
    </row>
    <row r="18" spans="1:17" s="10" customFormat="1" ht="52.5" customHeight="1" thickBot="1" x14ac:dyDescent="0.3">
      <c r="A18" s="342" t="s">
        <v>106</v>
      </c>
      <c r="B18" s="342"/>
      <c r="C18" s="342"/>
      <c r="D18" s="342"/>
      <c r="E18" s="342"/>
      <c r="F18" s="342"/>
      <c r="G18" s="343"/>
      <c r="H18" s="62">
        <f>+SUMIF(M16:M17,"cumple",H16:H17)</f>
        <v>0</v>
      </c>
      <c r="I18" s="347" t="s">
        <v>107</v>
      </c>
      <c r="J18" s="347"/>
      <c r="K18" s="347"/>
      <c r="L18" s="102" t="str">
        <f>+L16</f>
        <v>0</v>
      </c>
      <c r="M18" s="101"/>
      <c r="N18" s="101"/>
      <c r="O18" s="101"/>
      <c r="P18" s="37" t="s">
        <v>79</v>
      </c>
    </row>
    <row r="19" spans="1:17" ht="77.25" customHeight="1" thickBot="1" x14ac:dyDescent="0.3">
      <c r="A19" s="68"/>
      <c r="B19" s="68"/>
      <c r="C19" s="68"/>
      <c r="D19" s="68"/>
      <c r="E19" s="1"/>
      <c r="F19" s="1"/>
      <c r="G19" s="1"/>
      <c r="H19" s="1"/>
      <c r="I19" s="1"/>
      <c r="J19" s="1"/>
      <c r="K19" s="1"/>
      <c r="L19" s="1"/>
      <c r="M19" s="2"/>
      <c r="N19" s="2"/>
      <c r="O19" s="2"/>
      <c r="P19" s="2"/>
    </row>
    <row r="20" spans="1:17" ht="30.75" customHeight="1" thickBot="1" x14ac:dyDescent="0.3">
      <c r="A20" s="333">
        <f>+A8+1</f>
        <v>2</v>
      </c>
      <c r="B20" s="333"/>
      <c r="C20" s="333"/>
      <c r="D20" s="333"/>
      <c r="E20" s="334" t="str">
        <f>+VLOOKUP(A20,'LISTA DE OFERENTES'!$A$6:$B$81,2,TRUE)</f>
        <v>CONSORCIO ARQINGCO</v>
      </c>
      <c r="F20" s="334"/>
      <c r="G20" s="334"/>
      <c r="H20" s="334"/>
      <c r="I20" s="334"/>
      <c r="J20" s="334"/>
      <c r="K20" s="334"/>
      <c r="L20" s="334"/>
      <c r="M20" s="334"/>
      <c r="N20" s="334"/>
      <c r="O20" s="334"/>
      <c r="P20" s="334"/>
      <c r="Q20" s="43"/>
    </row>
    <row r="21" spans="1:17" ht="50.25" customHeight="1" thickBot="1" x14ac:dyDescent="0.3">
      <c r="A21" s="8" t="s">
        <v>80</v>
      </c>
      <c r="B21" s="34">
        <f>COUNTIF(M28:M33,"CUMPLE")</f>
        <v>4</v>
      </c>
      <c r="C21" s="9" t="s">
        <v>81</v>
      </c>
      <c r="D21" s="26">
        <f>+$E$42</f>
        <v>395.26560461538463</v>
      </c>
      <c r="E21" s="334"/>
      <c r="F21" s="334"/>
      <c r="G21" s="334"/>
      <c r="H21" s="334"/>
      <c r="I21" s="334"/>
      <c r="J21" s="334"/>
      <c r="K21" s="334"/>
      <c r="L21" s="334"/>
      <c r="M21" s="334"/>
      <c r="N21" s="334"/>
      <c r="O21" s="334"/>
      <c r="P21" s="334"/>
    </row>
    <row r="22" spans="1:17" ht="30" customHeight="1" thickBot="1" x14ac:dyDescent="0.3">
      <c r="A22" s="335" t="s">
        <v>82</v>
      </c>
      <c r="B22" s="335"/>
      <c r="C22" s="27">
        <v>1.2</v>
      </c>
      <c r="D22" s="28">
        <f>+D21*C22</f>
        <v>474.31872553846154</v>
      </c>
      <c r="E22" s="334"/>
      <c r="F22" s="334"/>
      <c r="G22" s="334"/>
      <c r="H22" s="334"/>
      <c r="I22" s="334"/>
      <c r="J22" s="334"/>
      <c r="K22" s="334"/>
      <c r="L22" s="334"/>
      <c r="M22" s="334"/>
      <c r="N22" s="334"/>
      <c r="O22" s="334"/>
      <c r="P22" s="334"/>
    </row>
    <row r="23" spans="1:17" ht="30" customHeight="1" thickBot="1" x14ac:dyDescent="0.3">
      <c r="A23" s="336" t="s">
        <v>83</v>
      </c>
      <c r="B23" s="336"/>
      <c r="C23" s="337">
        <v>45614</v>
      </c>
      <c r="D23" s="337"/>
      <c r="E23" s="334"/>
      <c r="F23" s="334"/>
      <c r="G23" s="334"/>
      <c r="H23" s="334"/>
      <c r="I23" s="334"/>
      <c r="J23" s="334"/>
      <c r="K23" s="334"/>
      <c r="L23" s="334"/>
      <c r="M23" s="334"/>
      <c r="N23" s="334"/>
      <c r="O23" s="334"/>
      <c r="P23" s="334"/>
    </row>
    <row r="24" spans="1:17" ht="30" customHeight="1" thickBot="1" x14ac:dyDescent="0.3">
      <c r="A24" s="338" t="s">
        <v>84</v>
      </c>
      <c r="B24" s="338"/>
      <c r="C24" s="339" t="str">
        <f>+IF(H34&gt;=D22,"CUMPLE","NO CUMPLE")</f>
        <v>CUMPLE</v>
      </c>
      <c r="D24" s="339"/>
      <c r="E24" s="334"/>
      <c r="F24" s="334"/>
      <c r="G24" s="334"/>
      <c r="H24" s="334"/>
      <c r="I24" s="334"/>
      <c r="J24" s="334"/>
      <c r="K24" s="334"/>
      <c r="L24" s="334"/>
      <c r="M24" s="334"/>
      <c r="N24" s="334"/>
      <c r="O24" s="334"/>
      <c r="P24" s="334"/>
    </row>
    <row r="25" spans="1:17" ht="55.5" customHeight="1" thickBot="1" x14ac:dyDescent="0.3">
      <c r="A25" s="346" t="s">
        <v>108</v>
      </c>
      <c r="B25" s="346"/>
      <c r="C25" s="346"/>
      <c r="D25" s="346"/>
      <c r="E25" s="346"/>
      <c r="F25" s="346"/>
      <c r="G25" s="346"/>
      <c r="H25" s="346"/>
      <c r="I25" s="30" t="s">
        <v>86</v>
      </c>
      <c r="J25" s="38" t="s">
        <v>87</v>
      </c>
      <c r="K25" s="340" t="s">
        <v>88</v>
      </c>
      <c r="L25" s="340"/>
      <c r="M25" s="341" t="s">
        <v>89</v>
      </c>
      <c r="N25" s="341" t="s">
        <v>90</v>
      </c>
      <c r="O25" s="341" t="s">
        <v>91</v>
      </c>
      <c r="P25" s="344" t="s">
        <v>92</v>
      </c>
    </row>
    <row r="26" spans="1:17" ht="77.25" customHeight="1" x14ac:dyDescent="0.25">
      <c r="A26" s="185" t="s">
        <v>93</v>
      </c>
      <c r="B26" s="359" t="s">
        <v>94</v>
      </c>
      <c r="C26" s="359"/>
      <c r="D26" s="187" t="s">
        <v>95</v>
      </c>
      <c r="E26" s="187" t="s">
        <v>96</v>
      </c>
      <c r="F26" s="187" t="s">
        <v>97</v>
      </c>
      <c r="G26" s="271" t="s">
        <v>98</v>
      </c>
      <c r="H26" s="271" t="s">
        <v>99</v>
      </c>
      <c r="I26" s="63" t="s">
        <v>100</v>
      </c>
      <c r="J26" s="33" t="s">
        <v>101</v>
      </c>
      <c r="K26" s="63" t="s">
        <v>102</v>
      </c>
      <c r="L26" s="188" t="s">
        <v>103</v>
      </c>
      <c r="M26" s="341"/>
      <c r="N26" s="341"/>
      <c r="O26" s="341"/>
      <c r="P26" s="344"/>
    </row>
    <row r="27" spans="1:17" ht="39.950000000000003" customHeight="1" x14ac:dyDescent="0.25">
      <c r="A27" s="227" t="str">
        <f>+'LISTA DE OFERENTES'!G7</f>
        <v>GUSTAVO PALACIOS RUBIANO</v>
      </c>
      <c r="B27" s="372"/>
      <c r="C27" s="372"/>
      <c r="D27" s="228"/>
      <c r="E27" s="229"/>
      <c r="F27" s="180"/>
      <c r="G27" s="180"/>
      <c r="H27" s="229"/>
      <c r="I27" s="229"/>
      <c r="J27" s="229"/>
      <c r="K27" s="360" t="str">
        <f>+A27</f>
        <v>GUSTAVO PALACIOS RUBIANO</v>
      </c>
      <c r="L27" s="181"/>
      <c r="M27" s="180"/>
      <c r="N27" s="180"/>
      <c r="O27" s="180"/>
      <c r="P27" s="180"/>
    </row>
    <row r="28" spans="1:17" s="10" customFormat="1" ht="159" customHeight="1" x14ac:dyDescent="0.25">
      <c r="A28" s="241" t="s">
        <v>109</v>
      </c>
      <c r="B28" s="370" t="s">
        <v>110</v>
      </c>
      <c r="C28" s="371"/>
      <c r="D28" s="242">
        <v>1801578809</v>
      </c>
      <c r="E28" s="243">
        <v>2016</v>
      </c>
      <c r="F28" s="244">
        <f>D28/(VLOOKUP(E28,$D$67:$E$100,2,FALSE))</f>
        <v>2613.0477101478705</v>
      </c>
      <c r="G28" s="231">
        <v>1</v>
      </c>
      <c r="H28" s="232">
        <f>G28*F28</f>
        <v>2613.0477101478705</v>
      </c>
      <c r="I28" s="233">
        <v>42689</v>
      </c>
      <c r="J28" s="234" t="s">
        <v>1</v>
      </c>
      <c r="K28" s="361"/>
      <c r="L28" s="183"/>
      <c r="M28" s="191" t="s">
        <v>79</v>
      </c>
      <c r="N28" s="191" t="s">
        <v>79</v>
      </c>
      <c r="O28" s="191" t="s">
        <v>79</v>
      </c>
      <c r="P28" s="192" t="s">
        <v>111</v>
      </c>
    </row>
    <row r="29" spans="1:17" s="10" customFormat="1" ht="153" customHeight="1" x14ac:dyDescent="0.25">
      <c r="A29" s="241" t="s">
        <v>112</v>
      </c>
      <c r="B29" s="370" t="s">
        <v>110</v>
      </c>
      <c r="C29" s="371" t="s">
        <v>110</v>
      </c>
      <c r="D29" s="242">
        <v>96593747</v>
      </c>
      <c r="E29" s="243">
        <v>2011</v>
      </c>
      <c r="F29" s="244">
        <f>D29/(VLOOKUP(E29,$D$67:$E$100,2,FALSE))</f>
        <v>180.34680171769978</v>
      </c>
      <c r="G29" s="231">
        <v>1</v>
      </c>
      <c r="H29" s="232">
        <f t="shared" ref="H29:H31" si="0">G29*F29</f>
        <v>180.34680171769978</v>
      </c>
      <c r="I29" s="233">
        <v>40848</v>
      </c>
      <c r="J29" s="234" t="s">
        <v>1</v>
      </c>
      <c r="K29" s="361"/>
      <c r="L29" s="183">
        <f t="shared" ref="L29:L31" si="1">IF(M29="CUMPLE",H29,"0")</f>
        <v>180.34680171769978</v>
      </c>
      <c r="M29" s="182" t="s">
        <v>78</v>
      </c>
      <c r="N29" s="191" t="s">
        <v>78</v>
      </c>
      <c r="O29" s="191" t="s">
        <v>78</v>
      </c>
      <c r="P29" s="235" t="s">
        <v>113</v>
      </c>
    </row>
    <row r="30" spans="1:17" s="10" customFormat="1" ht="106.5" customHeight="1" x14ac:dyDescent="0.25">
      <c r="A30" s="245" t="s">
        <v>114</v>
      </c>
      <c r="B30" s="362" t="s">
        <v>115</v>
      </c>
      <c r="C30" s="363" t="s">
        <v>115</v>
      </c>
      <c r="D30" s="236">
        <v>660488900</v>
      </c>
      <c r="E30" s="60">
        <v>2012</v>
      </c>
      <c r="F30" s="59">
        <f>D30/(VLOOKUP(E30,$D$67:$E$100,2,FALSE))</f>
        <v>1165.5000882301042</v>
      </c>
      <c r="G30" s="231">
        <v>1</v>
      </c>
      <c r="H30" s="232">
        <f t="shared" si="0"/>
        <v>1165.5000882301042</v>
      </c>
      <c r="I30" s="233">
        <v>41161</v>
      </c>
      <c r="J30" s="234" t="s">
        <v>1</v>
      </c>
      <c r="K30" s="361"/>
      <c r="L30" s="183">
        <f t="shared" si="1"/>
        <v>1165.5000882301042</v>
      </c>
      <c r="M30" s="182" t="s">
        <v>78</v>
      </c>
      <c r="N30" s="177" t="s">
        <v>78</v>
      </c>
      <c r="O30" s="226" t="s">
        <v>78</v>
      </c>
      <c r="P30" s="193"/>
    </row>
    <row r="31" spans="1:17" s="10" customFormat="1" ht="106.5" customHeight="1" x14ac:dyDescent="0.25">
      <c r="A31" s="245" t="s">
        <v>116</v>
      </c>
      <c r="B31" s="362" t="s">
        <v>115</v>
      </c>
      <c r="C31" s="363" t="s">
        <v>115</v>
      </c>
      <c r="D31" s="78">
        <v>601782307</v>
      </c>
      <c r="E31" s="246">
        <v>2018</v>
      </c>
      <c r="F31" s="247">
        <f>D31/(VLOOKUP(E31,$D$67:$E$100,2,FALSE))</f>
        <v>770.28924072182497</v>
      </c>
      <c r="G31" s="231">
        <v>1</v>
      </c>
      <c r="H31" s="232">
        <f t="shared" si="0"/>
        <v>770.28924072182497</v>
      </c>
      <c r="I31" s="233">
        <v>43600</v>
      </c>
      <c r="J31" s="234" t="s">
        <v>1</v>
      </c>
      <c r="K31" s="361"/>
      <c r="L31" s="183">
        <f t="shared" si="1"/>
        <v>770.28924072182497</v>
      </c>
      <c r="M31" s="182" t="s">
        <v>78</v>
      </c>
      <c r="N31" s="177" t="s">
        <v>78</v>
      </c>
      <c r="O31" s="226" t="s">
        <v>78</v>
      </c>
      <c r="P31" s="193"/>
    </row>
    <row r="32" spans="1:17" s="10" customFormat="1" ht="106.5" customHeight="1" x14ac:dyDescent="0.25">
      <c r="A32" s="41" t="s">
        <v>117</v>
      </c>
      <c r="B32" s="362" t="s">
        <v>118</v>
      </c>
      <c r="C32" s="363" t="s">
        <v>118</v>
      </c>
      <c r="D32" s="78">
        <v>411161169</v>
      </c>
      <c r="E32" s="60">
        <v>2015</v>
      </c>
      <c r="F32" s="59">
        <f>D32/(VLOOKUP(E32,$D$67:$E$100,2,FALSE))</f>
        <v>638.10222549856439</v>
      </c>
      <c r="G32" s="231">
        <v>0.65</v>
      </c>
      <c r="H32" s="232">
        <f>G32*F32</f>
        <v>414.76644657406689</v>
      </c>
      <c r="I32" s="233">
        <v>42359</v>
      </c>
      <c r="J32" s="234" t="s">
        <v>1</v>
      </c>
      <c r="K32" s="361"/>
      <c r="L32" s="183">
        <f>IF(M32="CUMPLE",H32,"0")</f>
        <v>414.76644657406689</v>
      </c>
      <c r="M32" s="182" t="s">
        <v>78</v>
      </c>
      <c r="N32" s="177" t="s">
        <v>78</v>
      </c>
      <c r="O32" s="177" t="s">
        <v>78</v>
      </c>
      <c r="P32" s="184"/>
    </row>
    <row r="33" spans="1:19" ht="39.950000000000003" customHeight="1" x14ac:dyDescent="0.25">
      <c r="A33" s="230"/>
      <c r="B33" s="364"/>
      <c r="C33" s="365"/>
      <c r="D33" s="230"/>
      <c r="E33" s="230"/>
      <c r="F33" s="180"/>
      <c r="G33" s="180"/>
      <c r="H33" s="230"/>
      <c r="I33" s="230"/>
      <c r="J33" s="230"/>
      <c r="K33" s="360"/>
      <c r="L33" s="229"/>
      <c r="M33" s="180"/>
      <c r="N33" s="180"/>
      <c r="O33" s="180"/>
      <c r="P33" s="180"/>
    </row>
    <row r="34" spans="1:19" s="10" customFormat="1" ht="52.5" customHeight="1" thickBot="1" x14ac:dyDescent="0.3">
      <c r="A34" s="366" t="s">
        <v>106</v>
      </c>
      <c r="B34" s="366"/>
      <c r="C34" s="366"/>
      <c r="D34" s="366"/>
      <c r="E34" s="366"/>
      <c r="F34" s="366"/>
      <c r="G34" s="367"/>
      <c r="H34" s="189">
        <f>+SUMIF(M28:M33,"cumple",H28:H33)</f>
        <v>2530.9025772436958</v>
      </c>
      <c r="I34" s="368" t="s">
        <v>107</v>
      </c>
      <c r="J34" s="368"/>
      <c r="K34" s="369"/>
      <c r="L34" s="248">
        <f>+AVERAGE(L29:L32)</f>
        <v>632.72564431092394</v>
      </c>
      <c r="M34" s="178"/>
      <c r="N34" s="178"/>
      <c r="O34" s="178"/>
      <c r="P34" s="190" t="s">
        <v>78</v>
      </c>
    </row>
    <row r="35" spans="1:19" ht="77.25" customHeight="1" x14ac:dyDescent="0.25">
      <c r="A35" s="68"/>
      <c r="B35" s="68"/>
      <c r="C35" s="68"/>
      <c r="D35" s="68"/>
      <c r="E35" s="1"/>
      <c r="F35" s="1"/>
      <c r="G35" s="1"/>
      <c r="H35" s="1"/>
      <c r="I35" s="1"/>
      <c r="J35" s="1"/>
      <c r="K35" s="1"/>
      <c r="L35" s="197"/>
      <c r="M35" s="2"/>
      <c r="N35" s="2"/>
      <c r="O35" s="2"/>
      <c r="P35" s="2"/>
    </row>
    <row r="36" spans="1:19" ht="77.25" customHeight="1" x14ac:dyDescent="0.25">
      <c r="A36" s="68"/>
      <c r="B36" s="68"/>
      <c r="C36" s="68"/>
      <c r="D36" s="68"/>
      <c r="E36" s="1"/>
      <c r="F36" s="1"/>
      <c r="G36" s="1"/>
      <c r="H36" s="1"/>
      <c r="I36" s="1"/>
      <c r="J36" s="1"/>
      <c r="K36" s="1"/>
      <c r="L36" s="1"/>
      <c r="M36" s="2"/>
      <c r="N36" s="2"/>
      <c r="O36" s="2"/>
      <c r="P36" s="2"/>
    </row>
    <row r="37" spans="1:19" ht="77.25" customHeight="1" x14ac:dyDescent="0.25">
      <c r="A37" s="68"/>
      <c r="B37" s="68"/>
      <c r="C37" s="68"/>
      <c r="D37" s="68"/>
      <c r="E37" s="1"/>
      <c r="F37" s="1"/>
      <c r="G37" s="1"/>
      <c r="H37" s="1"/>
      <c r="I37" s="1"/>
      <c r="J37" s="1"/>
      <c r="K37" s="1"/>
      <c r="L37" s="1"/>
      <c r="M37" s="2"/>
      <c r="N37" s="2"/>
      <c r="O37" s="2"/>
      <c r="P37" s="2"/>
    </row>
    <row r="38" spans="1:19" s="10" customFormat="1" ht="48" customHeight="1" x14ac:dyDescent="0.25">
      <c r="A38" s="1"/>
      <c r="B38" s="1"/>
      <c r="C38" s="1"/>
      <c r="D38" s="1"/>
      <c r="E38" s="1"/>
      <c r="F38" s="1"/>
      <c r="G38" s="1"/>
      <c r="H38" s="57"/>
      <c r="I38" s="1"/>
      <c r="J38" s="1"/>
      <c r="K38" s="1"/>
      <c r="L38" s="1"/>
      <c r="M38" s="2"/>
      <c r="N38" s="2"/>
      <c r="O38" s="2"/>
      <c r="P38" s="2"/>
    </row>
    <row r="39" spans="1:19" s="10" customFormat="1" ht="48" customHeight="1" x14ac:dyDescent="0.25">
      <c r="A39" s="1"/>
      <c r="B39" s="1"/>
      <c r="C39" s="1"/>
      <c r="D39" s="1"/>
      <c r="E39" s="1"/>
      <c r="F39" s="1"/>
      <c r="G39" s="1"/>
      <c r="H39" s="57"/>
      <c r="I39" s="1"/>
      <c r="J39" s="1"/>
      <c r="K39" s="1"/>
      <c r="L39" s="1"/>
      <c r="M39" s="2"/>
      <c r="N39" s="2"/>
      <c r="O39" s="2"/>
      <c r="P39" s="2"/>
    </row>
    <row r="40" spans="1:19" ht="15.75" hidden="1" customHeight="1" x14ac:dyDescent="0.25">
      <c r="A40" s="3"/>
      <c r="B40" s="3"/>
      <c r="C40" s="3"/>
      <c r="D40" s="3"/>
      <c r="E40" s="3"/>
      <c r="F40" s="3"/>
      <c r="G40" s="3"/>
      <c r="H40" s="1"/>
      <c r="I40" s="1"/>
      <c r="J40" s="1"/>
      <c r="K40" s="1"/>
      <c r="L40" s="1"/>
      <c r="M40" s="2"/>
      <c r="N40" s="2"/>
      <c r="O40" s="2"/>
      <c r="P40" s="2"/>
    </row>
    <row r="41" spans="1:19" ht="29.25" customHeight="1" x14ac:dyDescent="0.25">
      <c r="A41" s="355" t="s">
        <v>119</v>
      </c>
      <c r="B41" s="356"/>
      <c r="C41" s="25">
        <v>0.5</v>
      </c>
      <c r="D41" s="25" t="s">
        <v>120</v>
      </c>
      <c r="E41" s="25" t="s">
        <v>121</v>
      </c>
      <c r="F41" s="4" t="s">
        <v>122</v>
      </c>
      <c r="G41" s="4" t="s">
        <v>123</v>
      </c>
      <c r="H41" s="4" t="s">
        <v>124</v>
      </c>
      <c r="I41" s="1"/>
      <c r="J41" s="1"/>
      <c r="K41" s="1"/>
      <c r="L41" s="1"/>
      <c r="M41" s="2"/>
      <c r="N41" s="2"/>
      <c r="O41" s="2"/>
      <c r="P41" s="2"/>
    </row>
    <row r="42" spans="1:19" ht="21" x14ac:dyDescent="0.25">
      <c r="A42" s="11" t="s">
        <v>125</v>
      </c>
      <c r="B42" s="82">
        <f>+'CONDICIONES GENERALES'!P6</f>
        <v>513845286</v>
      </c>
      <c r="C42" s="82">
        <f>+D42/2</f>
        <v>197.63280230769232</v>
      </c>
      <c r="D42" s="12">
        <f>+$B$42/$E$100</f>
        <v>395.26560461538463</v>
      </c>
      <c r="E42" s="12">
        <f>$B$42/$E$100</f>
        <v>395.26560461538463</v>
      </c>
      <c r="F42" s="12">
        <f>E42*0.75</f>
        <v>296.44920346153845</v>
      </c>
      <c r="G42" s="12">
        <f>E42*1.2</f>
        <v>474.31872553846154</v>
      </c>
      <c r="H42" s="12">
        <f>E42*1.5</f>
        <v>592.89840692307689</v>
      </c>
      <c r="I42" s="24"/>
      <c r="J42" s="1"/>
      <c r="K42" s="1"/>
      <c r="L42" s="1"/>
      <c r="M42" s="2"/>
      <c r="N42" s="2"/>
      <c r="O42" s="2"/>
      <c r="P42" s="2"/>
    </row>
    <row r="43" spans="1:19" ht="21" x14ac:dyDescent="0.25">
      <c r="A43" s="13"/>
      <c r="B43" s="14"/>
      <c r="C43" s="15"/>
      <c r="D43" s="16"/>
      <c r="E43" s="16"/>
      <c r="F43" s="15"/>
      <c r="G43" s="16"/>
      <c r="H43" s="17"/>
      <c r="I43" s="18"/>
      <c r="J43" s="1"/>
      <c r="K43" s="1"/>
      <c r="L43" s="1"/>
      <c r="M43" s="2"/>
      <c r="N43" s="2"/>
      <c r="O43" s="2"/>
      <c r="P43" s="2"/>
    </row>
    <row r="44" spans="1:19" ht="21" x14ac:dyDescent="0.25">
      <c r="A44" s="19"/>
      <c r="B44" s="20"/>
      <c r="C44" s="15"/>
      <c r="D44" s="16"/>
      <c r="E44" s="16"/>
      <c r="F44" s="15"/>
      <c r="G44" s="16"/>
      <c r="H44" s="17"/>
      <c r="I44" s="18"/>
      <c r="J44" s="1"/>
      <c r="K44" s="1"/>
      <c r="L44" s="1"/>
      <c r="M44" s="2"/>
      <c r="N44" s="2"/>
      <c r="O44" s="2"/>
      <c r="P44" s="2"/>
    </row>
    <row r="45" spans="1:19" ht="162.75" customHeight="1" x14ac:dyDescent="0.35">
      <c r="A45" s="354" t="str">
        <f>+'CONDICIONES GENERALES'!C3</f>
        <v>OBJETO: ““REALIZAR LOS ESTUDIOS Y DISEÑOS PARA LA CONSTRUCCIÓN DE PARQUES DE PROXIMIDAD EN LA LOCALIDAD DE TUNJUELITO””</v>
      </c>
      <c r="B45" s="354"/>
      <c r="C45" s="354"/>
      <c r="D45" s="354"/>
      <c r="E45" s="354"/>
      <c r="F45" s="354"/>
      <c r="G45" s="354"/>
      <c r="H45" s="354"/>
      <c r="I45" s="354"/>
      <c r="J45" s="54"/>
      <c r="K45" s="352"/>
      <c r="L45" s="352"/>
      <c r="M45" s="352"/>
      <c r="N45" s="352"/>
      <c r="O45" s="352"/>
      <c r="P45" s="352"/>
      <c r="Q45" s="352"/>
      <c r="R45" s="352"/>
      <c r="S45" s="352"/>
    </row>
    <row r="46" spans="1:19" ht="22.5" customHeight="1" x14ac:dyDescent="0.35">
      <c r="A46" s="54"/>
      <c r="B46" s="54"/>
      <c r="C46" s="54"/>
      <c r="D46" s="54"/>
      <c r="E46" s="54"/>
      <c r="F46" s="54"/>
      <c r="G46" s="54"/>
      <c r="H46" s="54"/>
      <c r="I46" s="54"/>
      <c r="J46" s="54"/>
      <c r="K46" s="54"/>
      <c r="L46" s="54"/>
      <c r="M46" s="54"/>
      <c r="N46" s="54"/>
      <c r="O46" s="54"/>
      <c r="P46" s="54"/>
      <c r="Q46" s="54"/>
      <c r="R46" s="54"/>
      <c r="S46" s="54"/>
    </row>
    <row r="47" spans="1:19" ht="57" customHeight="1" x14ac:dyDescent="0.35">
      <c r="A47" s="358" t="s">
        <v>5</v>
      </c>
      <c r="B47" s="358"/>
      <c r="C47" s="358"/>
      <c r="D47" s="358"/>
      <c r="E47" s="358"/>
      <c r="F47" s="358"/>
      <c r="G47" s="358"/>
      <c r="H47" s="358"/>
      <c r="I47" s="358"/>
      <c r="J47" s="358"/>
      <c r="K47" s="358"/>
      <c r="L47" s="358"/>
      <c r="N47" s="54"/>
      <c r="O47" s="54"/>
      <c r="P47" s="54"/>
      <c r="Q47" s="54"/>
      <c r="R47" s="54"/>
      <c r="S47" s="54"/>
    </row>
    <row r="48" spans="1:19" ht="51.75" customHeight="1" x14ac:dyDescent="0.35">
      <c r="A48" s="354" t="s">
        <v>8</v>
      </c>
      <c r="B48" s="354"/>
      <c r="C48" s="54"/>
      <c r="D48" s="54"/>
      <c r="E48" s="54"/>
      <c r="F48" s="54"/>
      <c r="G48" s="54"/>
      <c r="H48" s="54"/>
      <c r="I48" s="54"/>
      <c r="J48" s="54"/>
      <c r="K48" s="54"/>
      <c r="L48" s="55" t="s">
        <v>6</v>
      </c>
      <c r="M48" s="55" t="str">
        <f>+'CONDICIONES GENERALES'!P5</f>
        <v>5 MESES</v>
      </c>
      <c r="N48" s="54"/>
      <c r="O48" s="54"/>
      <c r="P48" s="54"/>
      <c r="Q48" s="54"/>
      <c r="R48" s="54"/>
      <c r="S48" s="54"/>
    </row>
    <row r="49" spans="1:19" ht="72.75" customHeight="1" x14ac:dyDescent="0.35">
      <c r="A49" s="352" t="str">
        <f>+'CONDICIONES GENERALES'!C7</f>
        <v>CONSULTORIAS DE: PROYECTOS DE ESTUDIOS Y DISEÑOS PARA LA CONSTRUCCIÓN Y/O RECONSTRUCCIÓN DE PARQUES DE PROXIMIDAD</v>
      </c>
      <c r="B49" s="352"/>
      <c r="C49" s="352"/>
      <c r="D49" s="352"/>
      <c r="E49" s="352"/>
      <c r="F49" s="352"/>
      <c r="G49" s="352"/>
      <c r="H49" s="352"/>
      <c r="I49" s="352"/>
      <c r="J49" s="54"/>
      <c r="K49" s="54"/>
      <c r="L49" s="55" t="s">
        <v>9</v>
      </c>
      <c r="M49" s="56">
        <f>+'CONDICIONES GENERALES'!P6</f>
        <v>513845286</v>
      </c>
      <c r="N49" s="54"/>
      <c r="O49" s="54"/>
      <c r="P49" s="54"/>
      <c r="Q49" s="54"/>
      <c r="R49" s="54"/>
      <c r="S49" s="54"/>
    </row>
    <row r="50" spans="1:19" ht="87.75" customHeight="1" x14ac:dyDescent="0.35">
      <c r="A50" s="352" t="str">
        <f>+'CONDICIONES GENERALES'!C8</f>
        <v>Nota 1: El proceso de selección contempla actividades de dotación de mobiliario, por lo que la experiencia válida aportada deberá acreditar en por lo menos uno (1) de los contratos en estudios y diseños, actividades de suministro e instalación de mobiliario parques.</v>
      </c>
      <c r="B50" s="352"/>
      <c r="C50" s="352"/>
      <c r="D50" s="352"/>
      <c r="E50" s="352"/>
      <c r="F50" s="352"/>
      <c r="G50" s="352"/>
      <c r="H50" s="352"/>
      <c r="I50" s="352"/>
      <c r="J50" s="54"/>
      <c r="K50" s="54"/>
      <c r="L50" s="54"/>
      <c r="M50" s="54"/>
      <c r="N50" s="54"/>
      <c r="O50" s="54"/>
      <c r="P50" s="54"/>
      <c r="Q50" s="54"/>
      <c r="R50" s="54"/>
      <c r="S50" s="54"/>
    </row>
    <row r="51" spans="1:19" ht="87.75" customHeight="1" x14ac:dyDescent="0.35">
      <c r="A51" s="352"/>
      <c r="B51" s="352"/>
      <c r="C51" s="352"/>
      <c r="D51" s="352"/>
      <c r="E51" s="352"/>
      <c r="F51" s="352"/>
      <c r="G51" s="352"/>
      <c r="H51" s="352"/>
      <c r="I51" s="352"/>
      <c r="J51" s="54"/>
      <c r="K51" s="54"/>
      <c r="L51" s="54"/>
      <c r="M51" s="54"/>
      <c r="N51" s="54"/>
      <c r="O51" s="54"/>
      <c r="P51" s="54"/>
      <c r="Q51" s="54"/>
      <c r="R51" s="54"/>
      <c r="S51" s="54"/>
    </row>
    <row r="52" spans="1:19" ht="60" customHeight="1" x14ac:dyDescent="0.35">
      <c r="A52" s="54"/>
      <c r="B52" s="54"/>
      <c r="C52" s="54"/>
      <c r="D52" s="54"/>
      <c r="E52" s="54"/>
      <c r="F52" s="54"/>
      <c r="G52" s="54"/>
      <c r="H52" s="54"/>
      <c r="I52" s="54"/>
      <c r="J52" s="54"/>
      <c r="K52" s="54"/>
      <c r="L52" s="54"/>
      <c r="M52" s="54"/>
      <c r="N52" s="54"/>
      <c r="O52" s="54"/>
      <c r="P52" s="54"/>
      <c r="Q52" s="54"/>
      <c r="R52" s="54"/>
      <c r="S52" s="54"/>
    </row>
    <row r="53" spans="1:19" ht="60" customHeight="1" x14ac:dyDescent="0.35">
      <c r="A53" s="354" t="s">
        <v>12</v>
      </c>
      <c r="B53" s="354"/>
      <c r="C53" s="54"/>
      <c r="D53" s="54"/>
      <c r="E53" s="54"/>
      <c r="F53" s="54"/>
      <c r="G53" s="54"/>
      <c r="H53" s="54"/>
      <c r="I53" s="54"/>
      <c r="J53" s="54"/>
      <c r="K53" s="54"/>
      <c r="L53" s="54"/>
      <c r="M53" s="54"/>
      <c r="N53" s="54"/>
      <c r="O53" s="54"/>
      <c r="P53" s="54"/>
      <c r="Q53" s="54"/>
      <c r="R53" s="54"/>
      <c r="S53" s="54"/>
    </row>
    <row r="54" spans="1:19" ht="90" customHeight="1" x14ac:dyDescent="0.35">
      <c r="A54" s="352" t="str">
        <f>+'CONDICIONES GENERALES'!C11</f>
        <v>Por lo menos uno de los contratos aportados deberá demostrar la elaboración de estudios y diseños para parques de proximidad, con nuevas tendencias deportivas</v>
      </c>
      <c r="B54" s="352"/>
      <c r="C54" s="352"/>
      <c r="D54" s="352"/>
      <c r="E54" s="352"/>
      <c r="F54" s="352"/>
      <c r="G54" s="352"/>
      <c r="H54" s="352"/>
      <c r="I54" s="352"/>
      <c r="J54" s="54"/>
      <c r="K54" s="54"/>
      <c r="L54" s="54"/>
      <c r="M54" s="54"/>
      <c r="N54" s="54"/>
      <c r="O54" s="54"/>
      <c r="P54" s="54"/>
      <c r="Q54" s="54"/>
      <c r="R54" s="54"/>
      <c r="S54" s="54"/>
    </row>
    <row r="55" spans="1:19" ht="81" customHeight="1" x14ac:dyDescent="0.35">
      <c r="A55" s="357" t="e">
        <f>+'CONDICIONES GENERALES'!#REF!</f>
        <v>#REF!</v>
      </c>
      <c r="B55" s="357"/>
      <c r="C55" s="357"/>
      <c r="D55" s="357"/>
      <c r="E55" s="357"/>
      <c r="F55" s="357"/>
      <c r="G55" s="357"/>
      <c r="H55" s="357"/>
      <c r="I55" s="357"/>
      <c r="J55" s="54"/>
      <c r="K55" s="54"/>
      <c r="L55" s="54"/>
      <c r="M55" s="54"/>
      <c r="N55" s="54"/>
      <c r="O55" s="54"/>
      <c r="P55" s="54"/>
      <c r="Q55" s="54"/>
      <c r="R55" s="54"/>
      <c r="S55" s="54"/>
    </row>
    <row r="56" spans="1:19" ht="78.75" customHeight="1" x14ac:dyDescent="0.35">
      <c r="A56" s="54"/>
      <c r="B56" s="54"/>
      <c r="C56" s="54"/>
      <c r="D56" s="54"/>
      <c r="E56" s="54"/>
      <c r="F56" s="54"/>
      <c r="G56" s="54"/>
      <c r="H56" s="54"/>
      <c r="I56" s="54"/>
      <c r="J56" s="54"/>
      <c r="K56" s="54"/>
      <c r="L56" s="54"/>
      <c r="M56" s="54"/>
      <c r="N56" s="54"/>
      <c r="O56" s="54"/>
      <c r="P56" s="54"/>
      <c r="Q56" s="54"/>
      <c r="R56" s="54"/>
      <c r="S56" s="54"/>
    </row>
    <row r="57" spans="1:19" ht="60" customHeight="1" x14ac:dyDescent="0.35">
      <c r="A57" s="353" t="str">
        <f>+'CONDICIONES GENERALES'!C13</f>
        <v>NÚMERO DE CONTRATOS: El Proponente podrá aportar mínimo uno (1) y máximo cinco (5) contratos para la evaluación y asignación
de puntaje por concepto de experiencia</v>
      </c>
      <c r="B57" s="353"/>
      <c r="C57" s="353"/>
      <c r="D57" s="353"/>
      <c r="E57" s="353"/>
      <c r="F57" s="353"/>
      <c r="G57" s="353"/>
      <c r="H57" s="353"/>
      <c r="I57" s="353"/>
      <c r="J57" s="353"/>
      <c r="K57" s="353"/>
      <c r="L57" s="54"/>
      <c r="M57" s="54"/>
      <c r="N57" s="54"/>
      <c r="O57" s="54"/>
      <c r="P57" s="54"/>
      <c r="Q57" s="54"/>
      <c r="R57" s="54"/>
      <c r="S57" s="54"/>
    </row>
    <row r="58" spans="1:19" ht="84.75" customHeight="1" x14ac:dyDescent="0.35">
      <c r="A58" s="353" t="str">
        <f>+'CONDICIONES GENERALES'!C15</f>
        <v>CONDICIÓN 1: La experiencia a la que se refiere este numeral podrá acreditarse mediante los documentos
establecidos en el Pliego de Condiciones señalados en el numeral 10.1.5.</v>
      </c>
      <c r="B58" s="353"/>
      <c r="C58" s="353"/>
      <c r="D58" s="353"/>
      <c r="E58" s="353"/>
      <c r="F58" s="353"/>
      <c r="G58" s="353"/>
      <c r="H58" s="353"/>
      <c r="I58" s="353"/>
      <c r="J58" s="353"/>
      <c r="K58" s="353"/>
      <c r="L58" s="54"/>
      <c r="M58" s="54"/>
      <c r="N58" s="54"/>
      <c r="O58" s="54"/>
      <c r="P58" s="54"/>
      <c r="Q58" s="54"/>
      <c r="R58" s="54"/>
      <c r="S58" s="54"/>
    </row>
    <row r="59" spans="1:19" ht="66.75" customHeight="1" x14ac:dyDescent="0.35">
      <c r="A59" s="353" t="str">
        <f>+'CONDICIONES GENERALES'!C16</f>
        <v>CONDICIÓN 2: Los contratos aportados para efectos de acreditación de la experiencia requerida deben estar clasificados en 
alguno de los siguientes códigos. 80101600-81101500</v>
      </c>
      <c r="B59" s="353"/>
      <c r="C59" s="353"/>
      <c r="D59" s="353"/>
      <c r="E59" s="353"/>
      <c r="F59" s="353"/>
      <c r="G59" s="353"/>
      <c r="H59" s="353"/>
      <c r="I59" s="353"/>
      <c r="J59" s="353"/>
      <c r="K59" s="353"/>
      <c r="L59" s="54"/>
      <c r="M59" s="54"/>
      <c r="N59" s="54"/>
      <c r="O59" s="54"/>
      <c r="P59" s="54"/>
      <c r="Q59" s="54"/>
      <c r="R59" s="54"/>
      <c r="S59" s="54"/>
    </row>
    <row r="60" spans="1:19" ht="109.5" customHeight="1" x14ac:dyDescent="0.35">
      <c r="A60" s="353" t="str">
        <f>+'CONDICIONES GENERALES'!C17</f>
        <v>CONDICIÓN 3: – Experiencia. Este documento debe presentarlo el proponente plural y no sus integrante.
Si el Proponente no diligencia el Formato 3 – Experiencia, la Entidad requerirá su subsanación en los términos del numeral 1.6. En caso de que el oferente no subsane se tendrán en cuenta para la evaluación los cinco (5) contratos de mayor valor aportados.</v>
      </c>
      <c r="B60" s="353"/>
      <c r="C60" s="353"/>
      <c r="D60" s="353"/>
      <c r="E60" s="353"/>
      <c r="F60" s="353"/>
      <c r="G60" s="353"/>
      <c r="H60" s="353"/>
      <c r="I60" s="353"/>
      <c r="J60" s="353"/>
      <c r="K60" s="353"/>
      <c r="L60" s="54"/>
      <c r="M60" s="54"/>
      <c r="N60" s="54"/>
      <c r="O60" s="54"/>
      <c r="P60" s="54"/>
      <c r="Q60" s="54"/>
      <c r="R60" s="54"/>
      <c r="S60" s="54"/>
    </row>
    <row r="61" spans="1:19" ht="222.75" customHeight="1" x14ac:dyDescent="0.35">
      <c r="A61" s="353" t="str">
        <f>+'CONDICIONES GENERALES'!C18</f>
        <v>CONDICIÓN 4: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verificarán de conformidad con el porcentaje mínimo de experiencia
exigido en el numeral 3.8.1., esto es, el cien por ciento (100 %) del Presupuesto Oficial.
En armonía con lo anterior, para cumplir el requisito previsto en este literal no se solicitará la acreditación de longitudes, magnitudes, volúmenes o porcentajes requeridos en la experiencia específica, sino que bastará con acreditar los SMMLV.</v>
      </c>
      <c r="B61" s="353"/>
      <c r="C61" s="353"/>
      <c r="D61" s="353"/>
      <c r="E61" s="353"/>
      <c r="F61" s="353"/>
      <c r="G61" s="353"/>
      <c r="H61" s="353"/>
      <c r="I61" s="353"/>
      <c r="J61" s="353"/>
      <c r="K61" s="353"/>
      <c r="L61" s="54"/>
      <c r="M61" s="54"/>
      <c r="N61" s="54"/>
      <c r="O61" s="54"/>
      <c r="P61" s="54"/>
      <c r="Q61" s="54"/>
      <c r="R61" s="54"/>
      <c r="S61" s="54"/>
    </row>
    <row r="62" spans="1:19" ht="109.5" customHeight="1" x14ac:dyDescent="0.35">
      <c r="A62" s="353" t="str">
        <f>+'CONDICIONES GENERALES'!C20</f>
        <v>CONDICIÓN 5: Cuando el contrato que se pretende acreditar como experiencia haya sido ejecutado en Consorcio, el “% de dimensionamiento (según la longitud o magnitud requerida en el Proceso de Contratación)” exigido en la “DOCUMENTO 1 – Experiencia” se afectará por el porcentaje de participación que tuvo el integrante o los integrantes.</v>
      </c>
      <c r="B62" s="353"/>
      <c r="C62" s="353"/>
      <c r="D62" s="353"/>
      <c r="E62" s="353"/>
      <c r="F62" s="353"/>
      <c r="G62" s="353"/>
      <c r="H62" s="353"/>
      <c r="I62" s="353"/>
      <c r="J62" s="353"/>
      <c r="K62" s="353"/>
      <c r="L62" s="54"/>
      <c r="M62" s="54"/>
      <c r="N62" s="54"/>
      <c r="O62" s="54"/>
      <c r="P62" s="54"/>
      <c r="Q62" s="54"/>
      <c r="R62" s="54"/>
      <c r="S62" s="54"/>
    </row>
    <row r="63" spans="1:19" ht="131.25" customHeight="1" x14ac:dyDescent="0.35">
      <c r="A63" s="353" t="str">
        <f>+'CONDICIONES GENERALES'!C21</f>
        <v>CONDICIÓN 6: J. Para los proyectos de concesiones viales únicamente se tendrá en cuenta la experiencia adquirida en la interventoría a la etapa constructiva y/o de intervención de la obra de infraestructura de transporte, la cual deberá ser demostrada con los documentos que la soporten. En consecuencia, no será válida la experiencia obtenida en la etapa de operación, administración y/o mantenimiento de la infraestructura concesionada.
Para estos efectos, el oferente deberá acreditar los valores ejecutados expresados en SMMLV dentro del respectivo contrato correspondientes a la interventoría a la etapa constructiva y/o de intervención de infraestructura de transporte, empleando alguno de los documentos válidos establecidos en el numeral 10.1.5 del Pliego de Condiciones. En el evento en que los valores de los documentos aportados se expresen en moneda extranjera se procederá de conformidad en el literal A del numeral 1.13 de este documento. Para este caso, la fecha de terminación de la interventoría a la etapa constructiva y/o de intervención de la infraestructura de trasporte hará las veces de fecha de terminación del contrato. Ahora, para la conversión de dichos valores a SMMLV se seguirá el proceso descrito en el literal B del
numeral 1.13, para lo cual se emplearán los valores históricos de SMMLV señalados por el Banco de la República (http://www.banrep.gov.co/es/mercado-laboral/salarios), del año correspondiente a la fecha de terminación a la interventoría a la etapa constructiva y/o de intervención de infraestructura de transporte. En los casos en que el Proponente no cumpla la exigencia antes señalada, la Entidad permitirá la subsanación, en los términos del numeral 1.6 del Pliego de Condiciones, requiriendo al Proponente para
que demuestre los valores ejecutados. En caso de que el Proponente subsane, en relación con este contrato se aplicará lo dispuesto en el literal A) del numeral 4.1 del Pliego de Condiciones. De no lograrse la discriminación de los valores ejecutados en el marco del respectivo contrato, la Entidad no lo tendrá en cuenta para la evaluación.
En caso de que el valor ejecutado que consta en el Registro Único de Proponentes (RUP) sea distinto al verificado en el documento aportado por el Proponente, la Entidad para evaluar el requisito de la experiencia tomará el dato del valor de alguno de los documentos válidos establecidos en el numeral 10.1.5. del Pliego de Condiciones. Lo anterior, debido a que estos últimos discriminan el valor ejecutado
a la interventoría a la etapa constructiva y/o intervención de la obra de infraestructura de transporte.</v>
      </c>
      <c r="B63" s="353"/>
      <c r="C63" s="353"/>
      <c r="D63" s="353"/>
      <c r="E63" s="353"/>
      <c r="F63" s="353"/>
      <c r="G63" s="353"/>
      <c r="H63" s="353"/>
      <c r="I63" s="353"/>
      <c r="J63" s="353"/>
      <c r="K63" s="353"/>
      <c r="L63" s="54"/>
      <c r="M63" s="54"/>
      <c r="N63" s="54"/>
      <c r="O63" s="54"/>
      <c r="P63" s="54"/>
      <c r="Q63" s="54"/>
      <c r="R63" s="54"/>
      <c r="S63" s="54"/>
    </row>
    <row r="64" spans="1:19" ht="24" thickBot="1" x14ac:dyDescent="0.3">
      <c r="A64" s="21"/>
      <c r="B64" s="21"/>
      <c r="C64" s="22"/>
      <c r="D64" s="22"/>
      <c r="E64" s="22"/>
      <c r="F64" s="351"/>
      <c r="G64" s="351"/>
      <c r="H64" s="351"/>
      <c r="I64" s="351"/>
      <c r="L64" s="21"/>
      <c r="M64" s="21"/>
      <c r="N64" s="21"/>
      <c r="O64" s="21"/>
      <c r="P64" s="21"/>
    </row>
    <row r="65" spans="4:16" ht="20.25" customHeight="1" thickBot="1" x14ac:dyDescent="0.3">
      <c r="D65" s="83" t="s">
        <v>126</v>
      </c>
      <c r="E65" s="84" t="s">
        <v>127</v>
      </c>
      <c r="F65" s="39"/>
      <c r="L65" s="21"/>
      <c r="M65" s="21"/>
      <c r="N65" s="21"/>
      <c r="O65" s="21"/>
      <c r="P65" s="21"/>
    </row>
    <row r="66" spans="4:16" ht="20.25" customHeight="1" x14ac:dyDescent="0.25">
      <c r="D66" s="85">
        <v>1983</v>
      </c>
      <c r="E66" s="86">
        <v>9261</v>
      </c>
      <c r="F66" s="39"/>
      <c r="L66" s="21"/>
      <c r="M66" s="21"/>
      <c r="N66" s="21"/>
      <c r="O66" s="21"/>
      <c r="P66" s="21"/>
    </row>
    <row r="67" spans="4:16" ht="20.25" customHeight="1" x14ac:dyDescent="0.25">
      <c r="D67" s="87">
        <v>1991</v>
      </c>
      <c r="E67" s="88">
        <v>51720</v>
      </c>
      <c r="F67" s="23"/>
      <c r="L67" s="21"/>
      <c r="M67" s="21"/>
      <c r="N67" s="21"/>
      <c r="O67" s="21"/>
      <c r="P67" s="21"/>
    </row>
    <row r="68" spans="4:16" ht="20.25" customHeight="1" x14ac:dyDescent="0.25">
      <c r="D68" s="87">
        <v>1992</v>
      </c>
      <c r="E68" s="88">
        <v>65190</v>
      </c>
      <c r="F68" s="23"/>
      <c r="L68" s="21"/>
      <c r="M68" s="21"/>
      <c r="N68" s="21"/>
      <c r="O68" s="21"/>
      <c r="P68" s="21"/>
    </row>
    <row r="69" spans="4:16" ht="20.25" customHeight="1" x14ac:dyDescent="0.25">
      <c r="D69" s="87">
        <v>1993</v>
      </c>
      <c r="E69" s="88">
        <v>81510</v>
      </c>
      <c r="F69" s="23"/>
      <c r="L69" s="21"/>
      <c r="M69" s="21"/>
      <c r="N69" s="21"/>
      <c r="O69" s="21"/>
      <c r="P69" s="21"/>
    </row>
    <row r="70" spans="4:16" ht="20.25" customHeight="1" x14ac:dyDescent="0.25">
      <c r="D70" s="87">
        <v>1994</v>
      </c>
      <c r="E70" s="88">
        <v>98700</v>
      </c>
      <c r="F70" s="23"/>
      <c r="L70" s="21"/>
      <c r="M70" s="21"/>
      <c r="N70" s="21"/>
      <c r="O70" s="21"/>
      <c r="P70" s="21"/>
    </row>
    <row r="71" spans="4:16" ht="20.25" customHeight="1" x14ac:dyDescent="0.25">
      <c r="D71" s="87">
        <v>1995</v>
      </c>
      <c r="E71" s="88">
        <v>118933</v>
      </c>
      <c r="F71" s="23"/>
      <c r="L71" s="21"/>
      <c r="M71" s="21"/>
      <c r="N71" s="21"/>
      <c r="O71" s="21"/>
      <c r="P71" s="21"/>
    </row>
    <row r="72" spans="4:16" ht="20.25" customHeight="1" x14ac:dyDescent="0.25">
      <c r="D72" s="87">
        <v>1996</v>
      </c>
      <c r="E72" s="88">
        <v>142125</v>
      </c>
      <c r="F72" s="23"/>
      <c r="L72" s="21"/>
      <c r="M72" s="21"/>
      <c r="N72" s="21"/>
      <c r="O72" s="21"/>
      <c r="P72" s="21"/>
    </row>
    <row r="73" spans="4:16" ht="20.25" customHeight="1" x14ac:dyDescent="0.25">
      <c r="D73" s="87">
        <v>1997</v>
      </c>
      <c r="E73" s="88">
        <v>172005</v>
      </c>
      <c r="F73" s="23"/>
    </row>
    <row r="74" spans="4:16" ht="20.25" customHeight="1" x14ac:dyDescent="0.25">
      <c r="D74" s="89">
        <v>1998</v>
      </c>
      <c r="E74" s="90">
        <v>203826</v>
      </c>
      <c r="F74" s="23"/>
    </row>
    <row r="75" spans="4:16" ht="20.25" customHeight="1" x14ac:dyDescent="0.25">
      <c r="D75" s="89">
        <v>1999</v>
      </c>
      <c r="E75" s="90">
        <v>236460</v>
      </c>
      <c r="F75" s="23"/>
    </row>
    <row r="76" spans="4:16" ht="20.25" customHeight="1" x14ac:dyDescent="0.25">
      <c r="D76" s="89">
        <v>2000</v>
      </c>
      <c r="E76" s="90">
        <v>260100</v>
      </c>
      <c r="F76" s="23"/>
    </row>
    <row r="77" spans="4:16" ht="20.25" customHeight="1" x14ac:dyDescent="0.25">
      <c r="D77" s="89">
        <v>2001</v>
      </c>
      <c r="E77" s="90">
        <v>286000</v>
      </c>
      <c r="F77" s="23"/>
    </row>
    <row r="78" spans="4:16" ht="20.25" customHeight="1" x14ac:dyDescent="0.25">
      <c r="D78" s="89">
        <v>2002</v>
      </c>
      <c r="E78" s="90">
        <v>309000</v>
      </c>
      <c r="F78" s="23"/>
    </row>
    <row r="79" spans="4:16" ht="20.25" customHeight="1" x14ac:dyDescent="0.25">
      <c r="D79" s="89">
        <v>2003</v>
      </c>
      <c r="E79" s="90">
        <v>332000</v>
      </c>
      <c r="F79" s="23"/>
    </row>
    <row r="80" spans="4:16" ht="20.25" customHeight="1" x14ac:dyDescent="0.25">
      <c r="D80" s="89">
        <v>2004</v>
      </c>
      <c r="E80" s="90">
        <v>358000</v>
      </c>
      <c r="F80" s="23"/>
    </row>
    <row r="81" spans="4:8" ht="20.25" customHeight="1" x14ac:dyDescent="0.25">
      <c r="D81" s="89">
        <v>2005</v>
      </c>
      <c r="E81" s="90">
        <v>381500</v>
      </c>
      <c r="F81" s="23"/>
    </row>
    <row r="82" spans="4:8" ht="20.25" customHeight="1" x14ac:dyDescent="0.25">
      <c r="D82" s="89">
        <v>2006</v>
      </c>
      <c r="E82" s="90">
        <v>408000</v>
      </c>
      <c r="F82" s="23"/>
    </row>
    <row r="83" spans="4:8" ht="20.25" customHeight="1" x14ac:dyDescent="0.25">
      <c r="D83" s="89">
        <v>2007</v>
      </c>
      <c r="E83" s="90">
        <v>433700</v>
      </c>
      <c r="F83" s="23"/>
    </row>
    <row r="84" spans="4:8" ht="20.25" customHeight="1" x14ac:dyDescent="0.25">
      <c r="D84" s="89">
        <v>2008</v>
      </c>
      <c r="E84" s="90">
        <v>461500</v>
      </c>
      <c r="F84"/>
      <c r="G84" s="80"/>
    </row>
    <row r="85" spans="4:8" ht="20.25" customHeight="1" x14ac:dyDescent="0.25">
      <c r="D85" s="89">
        <v>2009</v>
      </c>
      <c r="E85" s="90">
        <v>496900</v>
      </c>
      <c r="F85" s="23"/>
    </row>
    <row r="86" spans="4:8" ht="20.25" customHeight="1" x14ac:dyDescent="0.25">
      <c r="D86" s="89">
        <v>2010</v>
      </c>
      <c r="E86" s="90">
        <v>515000</v>
      </c>
      <c r="F86" s="79"/>
      <c r="G86" s="80"/>
    </row>
    <row r="87" spans="4:8" ht="20.25" customHeight="1" x14ac:dyDescent="0.25">
      <c r="D87" s="89">
        <v>2011</v>
      </c>
      <c r="E87" s="90">
        <v>535600</v>
      </c>
      <c r="F87" s="73"/>
      <c r="G87" s="80"/>
    </row>
    <row r="88" spans="4:8" ht="20.25" customHeight="1" x14ac:dyDescent="0.25">
      <c r="D88" s="89">
        <v>2012</v>
      </c>
      <c r="E88" s="90">
        <v>566700</v>
      </c>
      <c r="F88" s="23"/>
      <c r="G88" s="81"/>
    </row>
    <row r="89" spans="4:8" ht="20.25" customHeight="1" x14ac:dyDescent="0.25">
      <c r="D89" s="89">
        <v>2013</v>
      </c>
      <c r="E89" s="90">
        <v>589500</v>
      </c>
      <c r="F89" s="23"/>
    </row>
    <row r="90" spans="4:8" ht="20.25" customHeight="1" x14ac:dyDescent="0.25">
      <c r="D90" s="89">
        <v>2014</v>
      </c>
      <c r="E90" s="90">
        <v>616000</v>
      </c>
      <c r="F90" s="23"/>
    </row>
    <row r="91" spans="4:8" ht="20.25" customHeight="1" x14ac:dyDescent="0.25">
      <c r="D91" s="89">
        <v>2015</v>
      </c>
      <c r="E91" s="90">
        <v>644350</v>
      </c>
      <c r="F91" s="23"/>
      <c r="H91" s="21"/>
    </row>
    <row r="92" spans="4:8" ht="20.25" customHeight="1" x14ac:dyDescent="0.25">
      <c r="D92" s="89">
        <v>2016</v>
      </c>
      <c r="E92" s="90">
        <v>689455</v>
      </c>
      <c r="F92" s="23"/>
      <c r="H92" s="21"/>
    </row>
    <row r="93" spans="4:8" ht="20.25" customHeight="1" x14ac:dyDescent="0.25">
      <c r="D93" s="89">
        <v>2017</v>
      </c>
      <c r="E93" s="90">
        <v>737717</v>
      </c>
      <c r="F93" s="23"/>
      <c r="H93" s="21"/>
    </row>
    <row r="94" spans="4:8" ht="20.25" customHeight="1" x14ac:dyDescent="0.25">
      <c r="D94" s="89">
        <v>2018</v>
      </c>
      <c r="E94" s="90">
        <v>781242</v>
      </c>
      <c r="F94" s="23"/>
      <c r="H94" s="21"/>
    </row>
    <row r="95" spans="4:8" ht="20.25" customHeight="1" x14ac:dyDescent="0.25">
      <c r="D95" s="89">
        <v>2019</v>
      </c>
      <c r="E95" s="90">
        <v>828116</v>
      </c>
      <c r="F95" s="23"/>
      <c r="H95" s="21"/>
    </row>
    <row r="96" spans="4:8" ht="20.25" customHeight="1" x14ac:dyDescent="0.25">
      <c r="D96" s="89">
        <v>2020</v>
      </c>
      <c r="E96" s="90">
        <v>877803</v>
      </c>
      <c r="F96" s="23"/>
      <c r="G96" s="115"/>
      <c r="H96" s="21"/>
    </row>
    <row r="97" spans="4:8" ht="20.25" customHeight="1" x14ac:dyDescent="0.25">
      <c r="D97" s="89">
        <v>2021</v>
      </c>
      <c r="E97" s="90">
        <v>908526</v>
      </c>
      <c r="F97" s="23"/>
      <c r="H97" s="21"/>
    </row>
    <row r="98" spans="4:8" ht="20.25" customHeight="1" x14ac:dyDescent="0.25">
      <c r="D98" s="89">
        <v>2022</v>
      </c>
      <c r="E98" s="90">
        <v>1000000</v>
      </c>
      <c r="G98" s="21"/>
      <c r="H98" s="21"/>
    </row>
    <row r="99" spans="4:8" ht="15" customHeight="1" x14ac:dyDescent="0.25">
      <c r="D99" s="89">
        <v>2023</v>
      </c>
      <c r="E99" s="90">
        <v>1160000</v>
      </c>
      <c r="G99" s="21"/>
      <c r="H99" s="21"/>
    </row>
    <row r="100" spans="4:8" ht="24" thickBot="1" x14ac:dyDescent="0.3">
      <c r="D100" s="91">
        <v>2024</v>
      </c>
      <c r="E100" s="92">
        <v>1300000</v>
      </c>
      <c r="G100" s="21"/>
      <c r="H100" s="21"/>
    </row>
    <row r="101" spans="4:8" ht="23.25" x14ac:dyDescent="0.25">
      <c r="G101" s="21"/>
      <c r="H101" s="21"/>
    </row>
    <row r="110" spans="4:8" x14ac:dyDescent="0.25">
      <c r="G110" s="23"/>
    </row>
  </sheetData>
  <sheetProtection algorithmName="SHA-512" hashValue="GFv5MI2nPA6OrgZ13JDVBzvVa7nJLCoCdnBYpeNdzTxfVNPfmYng71bqt8A00/8QlEJrhiqRALUldl8uw9M0PQ==" saltValue="u2rN4z6sdCJl5idLYPp5+w==" spinCount="100000" sheet="1" formatCells="0" formatColumns="0" formatRows="0" insertColumns="0" insertRows="0" insertHyperlinks="0" deleteColumns="0" deleteRows="0" sort="0" autoFilter="0" pivotTables="0"/>
  <mergeCells count="65">
    <mergeCell ref="A1:P1"/>
    <mergeCell ref="A2:P2"/>
    <mergeCell ref="A3:P3"/>
    <mergeCell ref="A4:P4"/>
    <mergeCell ref="A8:D8"/>
    <mergeCell ref="E8:P12"/>
    <mergeCell ref="A10:B10"/>
    <mergeCell ref="A11:B11"/>
    <mergeCell ref="C11:D11"/>
    <mergeCell ref="A12:B12"/>
    <mergeCell ref="C12:D12"/>
    <mergeCell ref="A13:H13"/>
    <mergeCell ref="K13:L13"/>
    <mergeCell ref="M13:M14"/>
    <mergeCell ref="N13:N14"/>
    <mergeCell ref="P13:P14"/>
    <mergeCell ref="B14:C14"/>
    <mergeCell ref="K15:K17"/>
    <mergeCell ref="B16:C16"/>
    <mergeCell ref="A18:G18"/>
    <mergeCell ref="I18:K18"/>
    <mergeCell ref="O13:O14"/>
    <mergeCell ref="P25:P26"/>
    <mergeCell ref="B26:C26"/>
    <mergeCell ref="A20:D20"/>
    <mergeCell ref="E20:P24"/>
    <mergeCell ref="A22:B22"/>
    <mergeCell ref="A23:B23"/>
    <mergeCell ref="C23:D23"/>
    <mergeCell ref="A24:B24"/>
    <mergeCell ref="C24:D24"/>
    <mergeCell ref="A25:H25"/>
    <mergeCell ref="K25:L25"/>
    <mergeCell ref="M25:M26"/>
    <mergeCell ref="N25:N26"/>
    <mergeCell ref="O25:O26"/>
    <mergeCell ref="B27:C27"/>
    <mergeCell ref="K27:K33"/>
    <mergeCell ref="B28:C28"/>
    <mergeCell ref="B29:C29"/>
    <mergeCell ref="B30:C30"/>
    <mergeCell ref="B31:C31"/>
    <mergeCell ref="B32:C32"/>
    <mergeCell ref="B33:C33"/>
    <mergeCell ref="A54:I54"/>
    <mergeCell ref="A34:G34"/>
    <mergeCell ref="I34:K34"/>
    <mergeCell ref="A41:B41"/>
    <mergeCell ref="A45:I45"/>
    <mergeCell ref="K45:S45"/>
    <mergeCell ref="A47:L47"/>
    <mergeCell ref="A48:B48"/>
    <mergeCell ref="A49:I49"/>
    <mergeCell ref="A50:I50"/>
    <mergeCell ref="A51:I51"/>
    <mergeCell ref="A53:B53"/>
    <mergeCell ref="A62:K62"/>
    <mergeCell ref="A63:K63"/>
    <mergeCell ref="F64:I64"/>
    <mergeCell ref="A55:I55"/>
    <mergeCell ref="A57:K57"/>
    <mergeCell ref="A58:K58"/>
    <mergeCell ref="A59:K59"/>
    <mergeCell ref="A60:K60"/>
    <mergeCell ref="A61:K61"/>
  </mergeCells>
  <conditionalFormatting sqref="P18">
    <cfRule type="containsText" dxfId="5" priority="3" operator="containsText" text="NO CUMPLE">
      <formula>NOT(ISERROR(SEARCH("NO CUMPLE",P18)))</formula>
    </cfRule>
    <cfRule type="containsText" dxfId="4" priority="4" operator="containsText" text="CUMPLE">
      <formula>NOT(ISERROR(SEARCH("CUMPLE",P18)))</formula>
    </cfRule>
  </conditionalFormatting>
  <conditionalFormatting sqref="P34">
    <cfRule type="containsText" dxfId="3" priority="1" operator="containsText" text="NO CUMPLE">
      <formula>NOT(ISERROR(SEARCH("NO CUMPLE",P34)))</formula>
    </cfRule>
    <cfRule type="containsText" dxfId="2" priority="2" operator="containsText" text="CUMPLE">
      <formula>NOT(ISERROR(SEARCH("CUMPLE",P34)))</formula>
    </cfRule>
  </conditionalFormatting>
  <dataValidations count="1">
    <dataValidation type="list" allowBlank="1" showInputMessage="1" showErrorMessage="1" sqref="P18 M16:O16 P34 M28:O32" xr:uid="{27FB417F-D3AA-4E9E-92D3-8230002095E3}">
      <formula1>$R$3:$R$4</formula1>
    </dataValidation>
  </dataValidations>
  <pageMargins left="0.7" right="0.7" top="0.75" bottom="0.75" header="0.51180555555555496" footer="0.51180555555555496"/>
  <pageSetup scale="56" firstPageNumber="0" orientation="portrait" r:id="rId1"/>
  <colBreaks count="1" manualBreakCount="1">
    <brk id="11" max="61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CDA68-006C-4E6E-8CEB-94937B1DED5C}">
  <sheetPr codeName="Hoja10">
    <tabColor rgb="FFFF0000"/>
  </sheetPr>
  <dimension ref="A1:L9"/>
  <sheetViews>
    <sheetView zoomScale="85" zoomScaleNormal="85" zoomScaleSheetLayoutView="100" zoomScalePageLayoutView="70" workbookViewId="0">
      <pane xSplit="2" ySplit="7" topLeftCell="I8" activePane="bottomRight" state="frozen"/>
      <selection pane="topRight"/>
      <selection pane="bottomLeft"/>
      <selection pane="bottomRight" activeCell="L14" sqref="L14"/>
    </sheetView>
  </sheetViews>
  <sheetFormatPr baseColWidth="10" defaultColWidth="11.42578125" defaultRowHeight="12.75" x14ac:dyDescent="0.2"/>
  <cols>
    <col min="1" max="1" width="6.85546875" style="46" customWidth="1"/>
    <col min="2" max="2" width="45.85546875" style="46" customWidth="1"/>
    <col min="3" max="3" width="30.140625" style="46" customWidth="1"/>
    <col min="4" max="5" width="37" style="46" customWidth="1"/>
    <col min="6" max="6" width="29.140625" style="46" customWidth="1"/>
    <col min="7" max="7" width="36.140625" style="46" customWidth="1"/>
    <col min="8" max="9" width="29.28515625" style="46" customWidth="1"/>
    <col min="10" max="10" width="21.42578125" style="46" customWidth="1"/>
    <col min="11" max="11" width="24" style="46" customWidth="1"/>
    <col min="12" max="12" width="79.42578125" style="46" customWidth="1"/>
    <col min="13" max="16384" width="11.42578125" style="46"/>
  </cols>
  <sheetData>
    <row r="1" spans="1:12" ht="40.5" customHeight="1" thickBot="1" x14ac:dyDescent="0.25">
      <c r="A1" s="373" t="s">
        <v>38</v>
      </c>
      <c r="B1" s="374"/>
      <c r="C1" s="375"/>
      <c r="D1" s="272"/>
      <c r="E1" s="272"/>
      <c r="F1" s="44"/>
      <c r="G1" s="44"/>
      <c r="H1" s="44" t="s">
        <v>128</v>
      </c>
      <c r="I1" s="44"/>
      <c r="J1" s="44"/>
      <c r="K1" s="45"/>
    </row>
    <row r="2" spans="1:12" ht="31.5" customHeight="1" thickBot="1" x14ac:dyDescent="0.25">
      <c r="A2" s="376" t="s">
        <v>39</v>
      </c>
      <c r="B2" s="377"/>
      <c r="C2" s="378"/>
      <c r="D2" s="273"/>
      <c r="E2" s="273"/>
      <c r="K2" s="47"/>
    </row>
    <row r="3" spans="1:12" ht="11.25" customHeight="1" x14ac:dyDescent="0.2">
      <c r="A3" s="379" t="s">
        <v>129</v>
      </c>
      <c r="B3" s="380"/>
      <c r="C3" s="381"/>
      <c r="D3" s="273"/>
      <c r="E3" s="273"/>
      <c r="K3" s="47"/>
    </row>
    <row r="4" spans="1:12" ht="21" customHeight="1" x14ac:dyDescent="0.2">
      <c r="A4" s="379"/>
      <c r="B4" s="380"/>
      <c r="C4" s="381"/>
      <c r="D4" s="273"/>
      <c r="E4" s="273"/>
      <c r="K4" s="47"/>
    </row>
    <row r="5" spans="1:12" ht="6.75" customHeight="1" thickBot="1" x14ac:dyDescent="0.25">
      <c r="A5" s="382"/>
      <c r="B5" s="383"/>
      <c r="C5" s="384"/>
      <c r="D5" s="274"/>
      <c r="E5" s="274"/>
      <c r="F5" s="48"/>
      <c r="G5" s="48"/>
      <c r="H5" s="48"/>
      <c r="I5" s="48"/>
      <c r="J5" s="48"/>
      <c r="K5" s="49"/>
    </row>
    <row r="6" spans="1:12" ht="4.5" customHeight="1" thickBot="1" x14ac:dyDescent="0.25">
      <c r="A6" s="104"/>
      <c r="B6" s="50"/>
      <c r="C6" s="51"/>
      <c r="D6" s="51"/>
      <c r="E6" s="51"/>
      <c r="F6" s="44"/>
      <c r="G6" s="44"/>
      <c r="H6" s="44"/>
      <c r="I6" s="44"/>
      <c r="J6" s="44"/>
      <c r="K6" s="45"/>
    </row>
    <row r="7" spans="1:12" ht="63.75" customHeight="1" x14ac:dyDescent="0.2">
      <c r="A7" s="385" t="s">
        <v>130</v>
      </c>
      <c r="B7" s="386"/>
      <c r="C7" s="131" t="s">
        <v>131</v>
      </c>
      <c r="D7" s="77" t="s">
        <v>132</v>
      </c>
      <c r="E7" s="77" t="s">
        <v>133</v>
      </c>
      <c r="F7" s="77" t="s">
        <v>134</v>
      </c>
      <c r="G7" s="77" t="s">
        <v>135</v>
      </c>
      <c r="H7" s="77" t="s">
        <v>136</v>
      </c>
      <c r="I7" s="77" t="s">
        <v>137</v>
      </c>
      <c r="J7" s="77" t="s">
        <v>138</v>
      </c>
      <c r="K7" s="52" t="s">
        <v>139</v>
      </c>
      <c r="L7" s="53" t="s">
        <v>45</v>
      </c>
    </row>
    <row r="8" spans="1:12" ht="24.75" customHeight="1" x14ac:dyDescent="0.2">
      <c r="A8" s="105">
        <v>1</v>
      </c>
      <c r="B8" s="126" t="str">
        <f>+'LISTA DE OFERENTES'!B6</f>
        <v>CONSULTORIAS, INVERSIONES Y PROYECTOS S.A.S</v>
      </c>
      <c r="C8" s="127">
        <f>+'PUNTAJE EXPERIENCIA FINAL'!E7</f>
        <v>0</v>
      </c>
      <c r="D8" s="237">
        <v>5</v>
      </c>
      <c r="E8" s="237">
        <v>5</v>
      </c>
      <c r="F8" s="237">
        <v>1</v>
      </c>
      <c r="G8" s="237">
        <v>20</v>
      </c>
      <c r="H8" s="237">
        <v>1</v>
      </c>
      <c r="I8" s="238">
        <v>0.25</v>
      </c>
      <c r="J8" s="238">
        <v>0.25</v>
      </c>
      <c r="K8" s="239">
        <f>+SUM(C8:J8)</f>
        <v>32.5</v>
      </c>
      <c r="L8" s="240"/>
    </row>
    <row r="9" spans="1:12" ht="25.5" customHeight="1" x14ac:dyDescent="0.2">
      <c r="A9" s="105">
        <v>2</v>
      </c>
      <c r="B9" s="126" t="str">
        <f>+'LISTA DE OFERENTES'!B7</f>
        <v>CONSORCIO ARQINGCO</v>
      </c>
      <c r="C9" s="127">
        <f>+'PUNTAJE EXPERIENCIA FINAL'!E8</f>
        <v>67.5</v>
      </c>
      <c r="D9" s="128">
        <v>5</v>
      </c>
      <c r="E9" s="125">
        <v>5</v>
      </c>
      <c r="F9" s="128">
        <v>1</v>
      </c>
      <c r="G9" s="128">
        <v>20</v>
      </c>
      <c r="H9" s="128">
        <v>1</v>
      </c>
      <c r="I9" s="129">
        <v>0.25</v>
      </c>
      <c r="J9" s="129">
        <v>0.25</v>
      </c>
      <c r="K9" s="127">
        <f>+SUM(C9:J9)</f>
        <v>100</v>
      </c>
      <c r="L9" s="130"/>
    </row>
  </sheetData>
  <sheetProtection algorithmName="SHA-512" hashValue="CXxO7reFj3c3EOg1iJp4vL+QL/ITSB5wlT+Q8THNMurYjaUA8NUo6aZ5+hZ1PtiuFqn8PVEWXc56jqE2LytCzw==" saltValue="pNuhUeW7DUT0IQiCfGdYew==" spinCount="100000" sheet="1" formatCells="0" formatColumns="0" formatRows="0" insertColumns="0" insertRows="0" insertHyperlinks="0" deleteColumns="0" deleteRows="0" sort="0" autoFilter="0" pivotTables="0"/>
  <autoFilter ref="A7:L9" xr:uid="{00000000-0009-0000-0000-000005000000}">
    <filterColumn colId="0" showButton="0"/>
    <sortState xmlns:xlrd2="http://schemas.microsoft.com/office/spreadsheetml/2017/richdata2" ref="A8:N9">
      <sortCondition ref="A7:A9"/>
    </sortState>
  </autoFilter>
  <mergeCells count="4">
    <mergeCell ref="A1:C1"/>
    <mergeCell ref="A2:C2"/>
    <mergeCell ref="A3:C5"/>
    <mergeCell ref="A7:B7"/>
  </mergeCells>
  <pageMargins left="0.7" right="0.7" top="0.75" bottom="0.75" header="0.3" footer="0.3"/>
  <pageSetup paperSize="9" scale="47"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B75F9-7843-42DD-93E3-B78F93D56823}">
  <sheetPr codeName="Hoja11">
    <tabColor rgb="FFFF0000"/>
  </sheetPr>
  <dimension ref="A1:G15"/>
  <sheetViews>
    <sheetView zoomScale="85" zoomScaleNormal="85" workbookViewId="0">
      <selection activeCell="C15" sqref="C15"/>
    </sheetView>
  </sheetViews>
  <sheetFormatPr baseColWidth="10" defaultColWidth="8.85546875" defaultRowHeight="15" x14ac:dyDescent="0.25"/>
  <cols>
    <col min="2" max="2" width="37.7109375" customWidth="1"/>
    <col min="3" max="3" width="18.85546875" customWidth="1"/>
    <col min="4" max="4" width="23" customWidth="1"/>
    <col min="5" max="5" width="16.7109375" customWidth="1"/>
    <col min="6" max="6" width="15.85546875" customWidth="1"/>
    <col min="7" max="7" width="10.5703125" customWidth="1"/>
  </cols>
  <sheetData>
    <row r="1" spans="1:7" ht="27.75" customHeight="1" thickBot="1" x14ac:dyDescent="0.4">
      <c r="A1" s="387" t="s">
        <v>38</v>
      </c>
      <c r="B1" s="388"/>
      <c r="C1" s="388"/>
      <c r="D1" s="389"/>
    </row>
    <row r="2" spans="1:7" ht="24.75" customHeight="1" thickBot="1" x14ac:dyDescent="0.35">
      <c r="A2" s="390" t="s">
        <v>39</v>
      </c>
      <c r="B2" s="391"/>
      <c r="C2" s="391"/>
      <c r="D2" s="392"/>
    </row>
    <row r="3" spans="1:7" ht="15" customHeight="1" x14ac:dyDescent="0.25">
      <c r="A3" s="393" t="s">
        <v>140</v>
      </c>
      <c r="B3" s="394"/>
      <c r="C3" s="394"/>
      <c r="D3" s="395"/>
    </row>
    <row r="4" spans="1:7" ht="15" customHeight="1" thickBot="1" x14ac:dyDescent="0.3">
      <c r="A4" s="396"/>
      <c r="B4" s="397"/>
      <c r="C4" s="397"/>
      <c r="D4" s="398"/>
    </row>
    <row r="5" spans="1:7" ht="15" customHeight="1" thickBot="1" x14ac:dyDescent="0.3">
      <c r="A5" s="399" t="s">
        <v>141</v>
      </c>
      <c r="B5" s="400"/>
      <c r="C5" s="400"/>
      <c r="D5" s="401"/>
    </row>
    <row r="6" spans="1:7" ht="60.75" thickBot="1" x14ac:dyDescent="0.3">
      <c r="A6" s="264" t="s">
        <v>40</v>
      </c>
      <c r="B6" s="265" t="s">
        <v>130</v>
      </c>
      <c r="C6" s="266" t="s">
        <v>142</v>
      </c>
      <c r="D6" s="267" t="s">
        <v>143</v>
      </c>
      <c r="E6" s="267" t="s">
        <v>144</v>
      </c>
      <c r="F6" s="268" t="s">
        <v>145</v>
      </c>
      <c r="G6" s="269" t="s">
        <v>146</v>
      </c>
    </row>
    <row r="7" spans="1:7" x14ac:dyDescent="0.25">
      <c r="A7" s="250">
        <f>+'LISTA DE OFERENTES'!A6</f>
        <v>1</v>
      </c>
      <c r="B7" s="251" t="str">
        <f>+'LISTA DE OFERENTES'!B6</f>
        <v>CONSULTORIAS, INVERSIONES Y PROYECTOS S.A.S</v>
      </c>
      <c r="C7" s="252" t="str">
        <f>+'EVALUACION TÉC FINAL'!P18</f>
        <v>NO CUMPLE</v>
      </c>
      <c r="D7" s="253">
        <v>0</v>
      </c>
      <c r="E7" s="254">
        <v>0</v>
      </c>
      <c r="F7" s="255">
        <v>0</v>
      </c>
      <c r="G7" s="256">
        <v>0</v>
      </c>
    </row>
    <row r="8" spans="1:7" ht="15.75" thickBot="1" x14ac:dyDescent="0.3">
      <c r="A8" s="257">
        <f>+'LISTA DE OFERENTES'!A7</f>
        <v>2</v>
      </c>
      <c r="B8" s="258" t="str">
        <f>+'LISTA DE OFERENTES'!B7</f>
        <v>CONSORCIO ARQINGCO</v>
      </c>
      <c r="C8" s="259" t="str">
        <f>+'EVALUACION TÉC FINAL'!P34</f>
        <v>CUMPLE</v>
      </c>
      <c r="D8" s="260">
        <f>+'EVALUACION TÉC PRELIMINAR'!L34</f>
        <v>632.72564431092394</v>
      </c>
      <c r="E8" s="261">
        <f>(1-G8)*67.5</f>
        <v>67.5</v>
      </c>
      <c r="F8" s="262">
        <f>+D8-D10</f>
        <v>0</v>
      </c>
      <c r="G8" s="263">
        <f>ABS(D10-D8)/D10</f>
        <v>0</v>
      </c>
    </row>
    <row r="9" spans="1:7" ht="15.75" thickBot="1" x14ac:dyDescent="0.3">
      <c r="A9" s="223"/>
      <c r="B9" s="224"/>
      <c r="C9" s="225"/>
    </row>
    <row r="10" spans="1:7" ht="16.5" thickBot="1" x14ac:dyDescent="0.3">
      <c r="C10" s="222" t="s">
        <v>147</v>
      </c>
      <c r="D10" s="249">
        <f>GEOMEAN(D8)</f>
        <v>632.72564431092394</v>
      </c>
    </row>
    <row r="11" spans="1:7" x14ac:dyDescent="0.25">
      <c r="D11" s="73"/>
    </row>
    <row r="15" spans="1:7" x14ac:dyDescent="0.25">
      <c r="D15" s="73"/>
    </row>
  </sheetData>
  <sheetProtection algorithmName="SHA-512" hashValue="BdRIExEIxIbPEvei84OOSFk/xserehyD4lTR3pAaSRHdm5Q1F5KWWYEk8zbvkOSksi5/DuZz465PueFSVNxi0A==" saltValue="mRciz4F/1OU/LMc4MbGfzQ==" spinCount="100000" sheet="1" formatCells="0" formatColumns="0" formatRows="0" insertColumns="0" insertRows="0" insertHyperlinks="0" deleteColumns="0" deleteRows="0" sort="0" autoFilter="0" pivotTables="0"/>
  <mergeCells count="4">
    <mergeCell ref="A1:D1"/>
    <mergeCell ref="A2:D2"/>
    <mergeCell ref="A3:D4"/>
    <mergeCell ref="A5:D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A7D0C-867F-41AE-A8F6-6238D129F1C6}">
  <sheetPr codeName="Hoja12">
    <tabColor rgb="FFFF0000"/>
  </sheetPr>
  <dimension ref="A1:G8"/>
  <sheetViews>
    <sheetView zoomScale="70" zoomScaleNormal="70" workbookViewId="0">
      <selection activeCell="D10" sqref="D10"/>
    </sheetView>
  </sheetViews>
  <sheetFormatPr baseColWidth="10" defaultColWidth="8.85546875" defaultRowHeight="15" x14ac:dyDescent="0.25"/>
  <cols>
    <col min="1" max="1" width="8.28515625" customWidth="1"/>
    <col min="2" max="2" width="45.42578125" customWidth="1"/>
    <col min="3" max="3" width="18.28515625" customWidth="1"/>
    <col min="4" max="4" width="20.5703125" customWidth="1"/>
    <col min="5" max="6" width="19" customWidth="1"/>
    <col min="7" max="7" width="22.7109375" customWidth="1"/>
  </cols>
  <sheetData>
    <row r="1" spans="1:7" ht="26.25" x14ac:dyDescent="0.4">
      <c r="A1" s="402" t="s">
        <v>38</v>
      </c>
      <c r="B1" s="403"/>
      <c r="C1" s="403"/>
      <c r="D1" s="403"/>
      <c r="E1" s="403"/>
      <c r="F1" s="403"/>
      <c r="G1" s="403"/>
    </row>
    <row r="2" spans="1:7" ht="26.25" x14ac:dyDescent="0.4">
      <c r="A2" s="404" t="s">
        <v>39</v>
      </c>
      <c r="B2" s="405"/>
      <c r="C2" s="405"/>
      <c r="D2" s="405"/>
      <c r="E2" s="405"/>
      <c r="F2" s="405"/>
      <c r="G2" s="405"/>
    </row>
    <row r="3" spans="1:7" ht="27" thickBot="1" x14ac:dyDescent="0.45">
      <c r="A3" s="406" t="s">
        <v>148</v>
      </c>
      <c r="B3" s="407"/>
      <c r="C3" s="407"/>
      <c r="D3" s="407"/>
      <c r="E3" s="407"/>
      <c r="F3" s="407"/>
      <c r="G3" s="407"/>
    </row>
    <row r="4" spans="1:7" ht="72.75" customHeight="1" x14ac:dyDescent="0.25">
      <c r="A4" s="408" t="str">
        <f>+'CONDICIONES GENERALES'!C3</f>
        <v>OBJETO: ““REALIZAR LOS ESTUDIOS Y DISEÑOS PARA LA CONSTRUCCIÓN DE PARQUES DE PROXIMIDAD EN LA LOCALIDAD DE TUNJUELITO””</v>
      </c>
      <c r="B4" s="409"/>
      <c r="C4" s="409"/>
      <c r="D4" s="409"/>
      <c r="E4" s="409"/>
      <c r="F4" s="409"/>
      <c r="G4" s="409"/>
    </row>
    <row r="5" spans="1:7" ht="7.5" customHeight="1" x14ac:dyDescent="0.4">
      <c r="A5" s="171" t="s">
        <v>149</v>
      </c>
      <c r="B5" s="172" t="s">
        <v>149</v>
      </c>
      <c r="C5" s="172"/>
      <c r="D5" s="172"/>
      <c r="E5" s="173"/>
      <c r="F5" s="173"/>
      <c r="G5" s="173"/>
    </row>
    <row r="6" spans="1:7" ht="45.75" customHeight="1" x14ac:dyDescent="0.25">
      <c r="A6" s="174" t="s">
        <v>150</v>
      </c>
      <c r="B6" s="175" t="s">
        <v>151</v>
      </c>
      <c r="C6" s="175" t="s">
        <v>152</v>
      </c>
      <c r="D6" s="175" t="s">
        <v>153</v>
      </c>
      <c r="E6" s="175" t="s">
        <v>154</v>
      </c>
      <c r="F6" s="175" t="s">
        <v>155</v>
      </c>
      <c r="G6" s="175" t="s">
        <v>156</v>
      </c>
    </row>
    <row r="7" spans="1:7" ht="27.75" customHeight="1" x14ac:dyDescent="0.25">
      <c r="A7" s="110">
        <v>1</v>
      </c>
      <c r="B7" s="111" t="str">
        <f>+'LISTA DE OFERENTES'!B6</f>
        <v>CONSULTORIAS, INVERSIONES Y PROYECTOS S.A.S</v>
      </c>
      <c r="C7" s="412" t="s">
        <v>157</v>
      </c>
      <c r="D7" s="413" t="s">
        <v>157</v>
      </c>
      <c r="E7" s="112" t="s">
        <v>79</v>
      </c>
      <c r="F7" s="112" t="s">
        <v>159</v>
      </c>
      <c r="G7" s="113" t="s">
        <v>79</v>
      </c>
    </row>
    <row r="8" spans="1:7" ht="27.75" customHeight="1" x14ac:dyDescent="0.25">
      <c r="A8" s="110">
        <v>2</v>
      </c>
      <c r="B8" s="111" t="str">
        <f>+'LISTA DE OFERENTES'!B7</f>
        <v>CONSORCIO ARQINGCO</v>
      </c>
      <c r="C8" s="412" t="s">
        <v>157</v>
      </c>
      <c r="D8" s="413" t="s">
        <v>157</v>
      </c>
      <c r="E8" s="112" t="s">
        <v>78</v>
      </c>
      <c r="F8" s="112" t="s">
        <v>159</v>
      </c>
      <c r="G8" s="113" t="s">
        <v>78</v>
      </c>
    </row>
  </sheetData>
  <sheetProtection algorithmName="SHA-512" hashValue="THz5PLnKbnuWW9KHvnpy1If7dg0wCNOYFG/i9d23PzPgApWBFHJNI//mLhdrrbjXBcdu0ZV4zsW9WY3nhW9hCw==" saltValue="/GuOMZaeLMDxAao3yHgeag==" spinCount="100000" sheet="1" formatCells="0" formatColumns="0" formatRows="0" insertColumns="0" insertRows="0" insertHyperlinks="0" deleteColumns="0" deleteRows="0" sort="0" autoFilter="0" pivotTables="0"/>
  <mergeCells count="4">
    <mergeCell ref="A1:G1"/>
    <mergeCell ref="A2:G2"/>
    <mergeCell ref="A3:G3"/>
    <mergeCell ref="A4:G4"/>
  </mergeCells>
  <conditionalFormatting sqref="C7:G8">
    <cfRule type="beginsWith" dxfId="1" priority="1" operator="beginsWith" text="NO HABILITADO">
      <formula>LEFT(C7,LEN("NO HABILITADO"))="NO HABILITADO"</formula>
    </cfRule>
    <cfRule type="beginsWith" dxfId="0" priority="2" operator="beginsWith" text="HABILITADO">
      <formula>LEFT(C7,LEN("HABILITADO"))="HABILITADO"</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0B687-A046-4F16-9436-793668CE7474}">
  <sheetPr codeName="Hoja13">
    <tabColor rgb="FF00B050"/>
  </sheetPr>
  <dimension ref="A1:D9"/>
  <sheetViews>
    <sheetView tabSelected="1" zoomScale="85" zoomScaleNormal="85" zoomScaleSheetLayoutView="100" zoomScalePageLayoutView="70" workbookViewId="0">
      <selection activeCell="G15" sqref="G15"/>
    </sheetView>
  </sheetViews>
  <sheetFormatPr baseColWidth="10" defaultColWidth="11.42578125" defaultRowHeight="12.75" x14ac:dyDescent="0.2"/>
  <cols>
    <col min="1" max="1" width="12.5703125" style="46" customWidth="1"/>
    <col min="2" max="2" width="40" style="46" bestFit="1" customWidth="1"/>
    <col min="3" max="3" width="18.5703125" style="46" bestFit="1" customWidth="1"/>
    <col min="4" max="4" width="11.85546875" style="46" bestFit="1" customWidth="1"/>
    <col min="5" max="16384" width="11.42578125" style="46"/>
  </cols>
  <sheetData>
    <row r="1" spans="1:4" ht="40.5" customHeight="1" x14ac:dyDescent="0.2">
      <c r="A1" s="410" t="s">
        <v>38</v>
      </c>
      <c r="B1" s="410"/>
      <c r="C1" s="410"/>
      <c r="D1" s="410"/>
    </row>
    <row r="2" spans="1:4" ht="31.5" customHeight="1" x14ac:dyDescent="0.2">
      <c r="A2" s="411" t="s">
        <v>39</v>
      </c>
      <c r="B2" s="411"/>
      <c r="C2" s="411"/>
      <c r="D2" s="411"/>
    </row>
    <row r="3" spans="1:4" ht="11.25" customHeight="1" x14ac:dyDescent="0.2">
      <c r="A3" s="410" t="s">
        <v>160</v>
      </c>
      <c r="B3" s="410"/>
      <c r="C3" s="410"/>
      <c r="D3" s="410"/>
    </row>
    <row r="4" spans="1:4" ht="21" customHeight="1" x14ac:dyDescent="0.2">
      <c r="A4" s="410"/>
      <c r="B4" s="410"/>
      <c r="C4" s="410"/>
      <c r="D4" s="410"/>
    </row>
    <row r="5" spans="1:4" ht="6.75" customHeight="1" x14ac:dyDescent="0.2">
      <c r="A5" s="410"/>
      <c r="B5" s="410"/>
      <c r="C5" s="410"/>
      <c r="D5" s="410"/>
    </row>
    <row r="6" spans="1:4" ht="4.5" customHeight="1" x14ac:dyDescent="0.2">
      <c r="A6" s="275"/>
      <c r="B6" s="276"/>
      <c r="C6" s="47"/>
    </row>
    <row r="7" spans="1:4" ht="63.75" customHeight="1" x14ac:dyDescent="0.2">
      <c r="A7" s="278" t="s">
        <v>162</v>
      </c>
      <c r="B7" s="278" t="s">
        <v>163</v>
      </c>
      <c r="C7" s="105" t="s">
        <v>139</v>
      </c>
      <c r="D7" s="277" t="s">
        <v>161</v>
      </c>
    </row>
    <row r="8" spans="1:4" ht="24.75" customHeight="1" x14ac:dyDescent="0.2">
      <c r="A8" s="414">
        <v>2</v>
      </c>
      <c r="B8" s="415" t="str">
        <f>+'LISTA DE OFERENTES'!B7</f>
        <v>CONSORCIO ARQINGCO</v>
      </c>
      <c r="C8" s="416">
        <f>+'F. PONDERABLES FINAL'!K9</f>
        <v>100</v>
      </c>
      <c r="D8" s="417">
        <v>1</v>
      </c>
    </row>
    <row r="9" spans="1:4" ht="25.5" customHeight="1" x14ac:dyDescent="0.2">
      <c r="A9" s="105">
        <v>1</v>
      </c>
      <c r="B9" s="126" t="str">
        <f>+'LISTA DE OFERENTES'!B6</f>
        <v>CONSULTORIAS, INVERSIONES Y PROYECTOS S.A.S</v>
      </c>
      <c r="C9" s="239">
        <f>+'F. PONDERABLES FINAL'!K8</f>
        <v>32.5</v>
      </c>
      <c r="D9" s="279">
        <v>2</v>
      </c>
    </row>
  </sheetData>
  <sheetProtection algorithmName="SHA-512" hashValue="9c7g0Yt4tMuFg8R4mMuWcDDFY5UiLb+1B63iKcs7CN7J8smv+REONj+S646k3ufpWhz8H5Z1RLjbyz2/zSlTqg==" saltValue="SAuym8GafZIEjqHrbS4vrg==" spinCount="100000" sheet="1" formatCells="0" formatColumns="0" formatRows="0" insertColumns="0" insertRows="0" insertHyperlinks="0" deleteColumns="0" deleteRows="0" sort="0" autoFilter="0" pivotTables="0"/>
  <autoFilter ref="A7:D9" xr:uid="{00000000-0009-0000-0000-000005000000}">
    <filterColumn colId="0" showButton="0"/>
    <sortState xmlns:xlrd2="http://schemas.microsoft.com/office/spreadsheetml/2017/richdata2" ref="A8:D9">
      <sortCondition descending="1" ref="D7:D9"/>
    </sortState>
  </autoFilter>
  <mergeCells count="3">
    <mergeCell ref="A1:D1"/>
    <mergeCell ref="A2:D2"/>
    <mergeCell ref="A3:D5"/>
  </mergeCells>
  <pageMargins left="0.7" right="0.7" top="0.75" bottom="0.75" header="0.3" footer="0.3"/>
  <pageSetup paperSize="9" scale="4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D3B60-1BA4-42CA-8927-608054FDD1E3}">
  <sheetPr codeName="Hoja9"/>
  <dimension ref="A1"/>
  <sheetViews>
    <sheetView workbookViewId="0">
      <selection activeCell="L16" sqref="L16"/>
    </sheetView>
  </sheetViews>
  <sheetFormatPr baseColWidth="10" defaultColWidth="8.8554687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2.xml><?xml version="1.0" encoding="utf-8"?>
<ds:datastoreItem xmlns:ds="http://schemas.openxmlformats.org/officeDocument/2006/customXml" ds:itemID="{F57480C0-08AA-4AA3-BB7A-ADEEA081F5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03F0E43-118A-40DD-AFC7-5BA1F0667C72}">
  <ds:schemaRefs>
    <ds:schemaRef ds:uri="http://purl.org/dc/term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elements/1.1/"/>
    <ds:schemaRef ds:uri="f70d6925-5891-4b80-8091-fb9b9ba1923c"/>
    <ds:schemaRef ds:uri="http://www.w3.org/XML/1998/namespace"/>
    <ds:schemaRef ds:uri="http://schemas.microsoft.com/office/infopath/2007/PartnerControls"/>
    <ds:schemaRef ds:uri="67ae1635-7cf6-4967-bf43-54f936c832e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3</vt:i4>
      </vt:variant>
    </vt:vector>
  </HeadingPairs>
  <TitlesOfParts>
    <vt:vector size="16" baseType="lpstr">
      <vt:lpstr>LISTAS</vt:lpstr>
      <vt:lpstr>CONDICIONES GENERALES</vt:lpstr>
      <vt:lpstr>LISTA DE OFERENTES</vt:lpstr>
      <vt:lpstr>EVALUACION TÉC PRELIMINAR</vt:lpstr>
      <vt:lpstr>F. PONDERABLES PRELIMINAR</vt:lpstr>
      <vt:lpstr>PUNTAJE EXPERIENCIA</vt:lpstr>
      <vt:lpstr>RESUMEN CALIFICACION PRELIMINAR</vt:lpstr>
      <vt:lpstr>EVALUACION TÉC FINAL</vt:lpstr>
      <vt:lpstr>F. PONDERABLES FINAL</vt:lpstr>
      <vt:lpstr>PUNTAJE EXPERIENCIA FINAL</vt:lpstr>
      <vt:lpstr>RESUMEN CALIFICACION FINAL</vt:lpstr>
      <vt:lpstr>ORDEN DE ELEGIBILIDAD</vt:lpstr>
      <vt:lpstr>Hoja2</vt:lpstr>
      <vt:lpstr>'F. PONDERABLES FINAL'!Área_de_impresión</vt:lpstr>
      <vt:lpstr>'F. PONDERABLES PRELIMINAR'!Área_de_impresión</vt:lpstr>
      <vt:lpstr>'ORDEN DE ELEGIBILIDAD'!Área_de_impresión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Hader Rodríguez</dc:creator>
  <cp:keywords/>
  <dc:description/>
  <cp:lastModifiedBy>user</cp:lastModifiedBy>
  <cp:revision>3</cp:revision>
  <dcterms:created xsi:type="dcterms:W3CDTF">2016-11-29T14:57:14Z</dcterms:created>
  <dcterms:modified xsi:type="dcterms:W3CDTF">2024-12-17T20:15:02Z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0x010100D4624D0BB820C54ABDC6F037BAC55DCE</vt:lpwstr>
  </property>
  <property fmtid="{D5CDD505-2E9C-101B-9397-08002B2CF9AE}" pid="9" name="MediaServiceImageTags">
    <vt:lpwstr/>
  </property>
</Properties>
</file>