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autoCompressPictures="0" defaultThemeVersion="124226"/>
  <mc:AlternateContent xmlns:mc="http://schemas.openxmlformats.org/markup-compatibility/2006">
    <mc:Choice Requires="x15">
      <x15ac:absPath xmlns:x15ac="http://schemas.microsoft.com/office/spreadsheetml/2010/11/ac" url="https://d.docs.live.net/2037db2ad92ba552/Documentos/CARPETA FERNEY/BARRIOS UNIDOS/CONTRATOS BARRIOS UNIDOS 2024/15. ESTUDIOS Y DISEÑOS REFORSAMIENTO FDLBU/"/>
    </mc:Choice>
  </mc:AlternateContent>
  <xr:revisionPtr revIDLastSave="0" documentId="8_{D355090C-F11C-4FD6-BC32-BBD1B007E7F0}" xr6:coauthVersionLast="47" xr6:coauthVersionMax="47" xr10:uidLastSave="{00000000-0000-0000-0000-000000000000}"/>
  <bookViews>
    <workbookView xWindow="-108" yWindow="-108" windowWidth="23256" windowHeight="13896" activeTab="1" xr2:uid="{00000000-000D-0000-FFFF-FFFF00000000}"/>
  </bookViews>
  <sheets>
    <sheet name=" FDLBU-CMA-003-2024 (121627) " sheetId="6" r:id="rId1"/>
    <sheet name="Consolidado" sheetId="7" r:id="rId2"/>
  </sheets>
  <definedNames>
    <definedName name="_xlnm._FilterDatabase" localSheetId="1" hidden="1">Consolidado!$A$10:$WVQ$20</definedName>
    <definedName name="_xlnm.Print_Area" localSheetId="0">' FDLBU-CMA-003-2024 (121627) '!$B$2:$L$57</definedName>
    <definedName name="_xlnm.Print_Area" localSheetId="1">Consolidado!$A$1:$K$30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13" i="7" l="1"/>
  <c r="B12" i="7"/>
  <c r="B19" i="7"/>
  <c r="A14" i="7"/>
  <c r="A15" i="7" s="1"/>
  <c r="A16" i="7" s="1"/>
  <c r="A17" i="7" s="1"/>
  <c r="A18" i="7" s="1"/>
  <c r="A19" i="7" s="1"/>
  <c r="A20" i="7" s="1"/>
  <c r="A13" i="7"/>
  <c r="J72" i="6"/>
  <c r="J73" i="6" s="1"/>
  <c r="J11" i="6" s="1"/>
  <c r="J68" i="6"/>
  <c r="J66" i="6"/>
  <c r="J41" i="6"/>
  <c r="J40" i="6" s="1"/>
  <c r="J39" i="6"/>
  <c r="J38" i="6"/>
  <c r="J35" i="6"/>
  <c r="J33" i="6"/>
  <c r="J32" i="6" s="1"/>
  <c r="J31" i="6"/>
  <c r="J30" i="6" s="1"/>
  <c r="J42" i="6" s="1"/>
  <c r="J29" i="6"/>
  <c r="J28" i="6"/>
  <c r="J23" i="6"/>
  <c r="J22" i="6"/>
  <c r="J21" i="6"/>
  <c r="J18" i="6"/>
  <c r="L9" i="6"/>
  <c r="K9" i="6"/>
  <c r="J9" i="6"/>
  <c r="B34" i="6"/>
  <c r="G13" i="6" l="1"/>
  <c r="G12" i="6"/>
  <c r="E72" i="6"/>
  <c r="E73" i="6" s="1"/>
  <c r="E11" i="6" s="1"/>
  <c r="E68" i="6"/>
  <c r="E66" i="6"/>
  <c r="F72" i="6"/>
  <c r="F73" i="6" s="1"/>
  <c r="F11" i="6" s="1"/>
  <c r="F68" i="6"/>
  <c r="F66" i="6"/>
  <c r="E10" i="6"/>
  <c r="G29" i="6" l="1"/>
  <c r="G28" i="6" s="1"/>
  <c r="C23" i="6"/>
  <c r="I35" i="6"/>
  <c r="H29" i="6"/>
  <c r="H28" i="6" s="1"/>
  <c r="C35" i="6"/>
  <c r="B20" i="7"/>
  <c r="B14" i="7"/>
  <c r="B24" i="7"/>
  <c r="L66" i="6"/>
  <c r="L35" i="6"/>
  <c r="K35" i="6"/>
  <c r="H35" i="6"/>
  <c r="D35" i="6"/>
  <c r="K66" i="6"/>
  <c r="I66" i="6"/>
  <c r="H66" i="6"/>
  <c r="D66" i="6"/>
  <c r="C66" i="6"/>
  <c r="C10" i="6"/>
  <c r="G19" i="6"/>
  <c r="G17" i="6"/>
  <c r="G16" i="6"/>
  <c r="G15" i="6"/>
  <c r="G14" i="6"/>
  <c r="G35" i="6" s="1"/>
  <c r="F22" i="6"/>
  <c r="F21" i="6"/>
  <c r="F18" i="6"/>
  <c r="K72" i="6"/>
  <c r="I72" i="6"/>
  <c r="H72" i="6"/>
  <c r="D72" i="6"/>
  <c r="C72" i="6"/>
  <c r="G20" i="6"/>
  <c r="F10" i="6"/>
  <c r="G31" i="6" l="1"/>
  <c r="G30" i="6" s="1"/>
  <c r="G41" i="6"/>
  <c r="G40" i="6" s="1"/>
  <c r="G33" i="6"/>
  <c r="G32" i="6" s="1"/>
  <c r="G39" i="6"/>
  <c r="G38" i="6" s="1"/>
  <c r="G42" i="6"/>
  <c r="G22" i="6"/>
  <c r="G21" i="6"/>
  <c r="G18" i="6"/>
  <c r="B35" i="6" l="1"/>
  <c r="B18" i="7" l="1"/>
  <c r="B17" i="7"/>
  <c r="B16" i="7"/>
  <c r="B15" i="7"/>
  <c r="I41" i="6"/>
  <c r="I40" i="6" s="1"/>
  <c r="I39" i="6"/>
  <c r="I38" i="6" s="1"/>
  <c r="I33" i="6"/>
  <c r="I32" i="6" s="1"/>
  <c r="I31" i="6"/>
  <c r="I30" i="6" s="1"/>
  <c r="I29" i="6"/>
  <c r="I28" i="6" s="1"/>
  <c r="I23" i="6"/>
  <c r="I22" i="6"/>
  <c r="I21" i="6"/>
  <c r="I18" i="6"/>
  <c r="C68" i="6"/>
  <c r="K41" i="6"/>
  <c r="K40" i="6" s="1"/>
  <c r="K39" i="6"/>
  <c r="K38" i="6" s="1"/>
  <c r="H41" i="6"/>
  <c r="H40" i="6" s="1"/>
  <c r="H39" i="6"/>
  <c r="H38" i="6" s="1"/>
  <c r="D41" i="6"/>
  <c r="D40" i="6" s="1"/>
  <c r="D39" i="6"/>
  <c r="D38" i="6" s="1"/>
  <c r="C41" i="6"/>
  <c r="C40" i="6" s="1"/>
  <c r="C39" i="6"/>
  <c r="C38" i="6" s="1"/>
  <c r="K33" i="6"/>
  <c r="K32" i="6" s="1"/>
  <c r="H33" i="6"/>
  <c r="H32" i="6" s="1"/>
  <c r="D33" i="6"/>
  <c r="D32" i="6" s="1"/>
  <c r="C33" i="6"/>
  <c r="C32" i="6" s="1"/>
  <c r="K31" i="6"/>
  <c r="K30" i="6" s="1"/>
  <c r="H31" i="6"/>
  <c r="H30" i="6" s="1"/>
  <c r="D31" i="6"/>
  <c r="D30" i="6" s="1"/>
  <c r="C31" i="6"/>
  <c r="C30" i="6" s="1"/>
  <c r="K29" i="6"/>
  <c r="K28" i="6" s="1"/>
  <c r="D29" i="6"/>
  <c r="D28" i="6" s="1"/>
  <c r="C29" i="6"/>
  <c r="C28" i="6" s="1"/>
  <c r="K23" i="6"/>
  <c r="K22" i="6"/>
  <c r="K21" i="6"/>
  <c r="K18" i="6"/>
  <c r="H23" i="6"/>
  <c r="H22" i="6"/>
  <c r="H21" i="6"/>
  <c r="H18" i="6"/>
  <c r="D23" i="6"/>
  <c r="D22" i="6"/>
  <c r="D21" i="6"/>
  <c r="D18" i="6"/>
  <c r="G23" i="6"/>
  <c r="C22" i="6"/>
  <c r="C21" i="6"/>
  <c r="C18" i="6"/>
  <c r="L18" i="6"/>
  <c r="L33" i="6"/>
  <c r="L32" i="6" s="1"/>
  <c r="L31" i="6"/>
  <c r="L30" i="6" s="1"/>
  <c r="L29" i="6"/>
  <c r="L28" i="6" s="1"/>
  <c r="E18" i="6"/>
  <c r="C73" i="6"/>
  <c r="C11" i="6" s="1"/>
  <c r="E22" i="6"/>
  <c r="C9" i="7"/>
  <c r="E21" i="6"/>
  <c r="L23" i="6"/>
  <c r="L21" i="6"/>
  <c r="L41" i="6"/>
  <c r="L40" i="6" s="1"/>
  <c r="L39" i="6"/>
  <c r="L38" i="6" s="1"/>
  <c r="L22" i="6"/>
  <c r="C7" i="7"/>
  <c r="B6" i="7"/>
  <c r="B5" i="7"/>
  <c r="B47" i="6"/>
  <c r="B40" i="6"/>
  <c r="B38" i="6"/>
  <c r="B32" i="6"/>
  <c r="B30" i="6"/>
  <c r="B28" i="6"/>
  <c r="I42" i="6" l="1"/>
  <c r="L42" i="6"/>
  <c r="D9" i="6"/>
  <c r="G9" i="6" s="1"/>
  <c r="H9" i="6" s="1"/>
  <c r="L11" i="6"/>
  <c r="K42" i="6"/>
  <c r="H42" i="6"/>
  <c r="C42" i="6"/>
  <c r="D42" i="6"/>
  <c r="I73" i="6" l="1"/>
  <c r="I11" i="6" s="1"/>
  <c r="D73" i="6"/>
  <c r="D11" i="6" s="1"/>
  <c r="D68" i="6"/>
  <c r="I9" i="6"/>
  <c r="L68" i="6" s="1"/>
  <c r="I68" i="6" l="1"/>
  <c r="H68" i="6"/>
  <c r="H73" i="6"/>
  <c r="H11" i="6" s="1"/>
  <c r="K73" i="6" l="1"/>
  <c r="K11" i="6" s="1"/>
  <c r="K68" i="6"/>
</calcChain>
</file>

<file path=xl/sharedStrings.xml><?xml version="1.0" encoding="utf-8"?>
<sst xmlns="http://schemas.openxmlformats.org/spreadsheetml/2006/main" count="180" uniqueCount="86">
  <si>
    <t>Código: GCO-GCI-F107
Versión: 02
Vigencia: 23 de diciembre de 2021
Caso HOLA: 209033</t>
  </si>
  <si>
    <t>CONCEPTO</t>
  </si>
  <si>
    <t xml:space="preserve">PRESENTACIÓN DE RUP VIGENTE </t>
  </si>
  <si>
    <t>INFORMACION TOMADA DEL RUP VIGENTE</t>
  </si>
  <si>
    <t>ACTIVO CORRIENTE</t>
  </si>
  <si>
    <t>PASIVO CORRIENTE</t>
  </si>
  <si>
    <t>ACTIVO TOTAL</t>
  </si>
  <si>
    <t>PASIVO TOTAL</t>
  </si>
  <si>
    <t xml:space="preserve">PATRIMONIO </t>
  </si>
  <si>
    <t>Activo total-Pasivo total-Patrimonio</t>
  </si>
  <si>
    <t>UTILIDAD OPERACIONAL</t>
  </si>
  <si>
    <t>GASTOS DE INTERESES</t>
  </si>
  <si>
    <r>
      <t xml:space="preserve">Rentabilidad del Patrimonio = </t>
    </r>
    <r>
      <rPr>
        <sz val="12"/>
        <rFont val="Garamond"/>
        <family val="1"/>
      </rPr>
      <t>Utilidad Operacional / Patrimonio</t>
    </r>
  </si>
  <si>
    <r>
      <t xml:space="preserve">Rentabilidad del Activo = </t>
    </r>
    <r>
      <rPr>
        <sz val="12"/>
        <rFont val="Garamond"/>
        <family val="1"/>
      </rPr>
      <t xml:space="preserve">Utilidad Operacional / Activo Total </t>
    </r>
  </si>
  <si>
    <t>VALOR DEL PRESUPUESTO OFICIAL</t>
  </si>
  <si>
    <t>CRITERIO DE VERIFICACIÓN FINANCIERA</t>
  </si>
  <si>
    <t>HÁBIL</t>
  </si>
  <si>
    <t>Activo corriente / Pasivo corriente</t>
  </si>
  <si>
    <t>(Pasivo total / Activo total)*100</t>
  </si>
  <si>
    <t>RC= (Utilidad Operacional) / (Gastos de Intereses)</t>
  </si>
  <si>
    <t>CRITERIO DE VERIFICACIÓN CAPACIDAD ORGANIZACIONAL</t>
  </si>
  <si>
    <r>
      <t>RP</t>
    </r>
    <r>
      <rPr>
        <b/>
        <sz val="12"/>
        <rFont val="Garamond"/>
        <family val="1"/>
      </rPr>
      <t xml:space="preserve">  </t>
    </r>
    <r>
      <rPr>
        <sz val="12"/>
        <rFont val="Garamond"/>
        <family val="1"/>
      </rPr>
      <t xml:space="preserve">= (Utilidad Operacional / Patrimonio)    </t>
    </r>
  </si>
  <si>
    <t xml:space="preserve">RA   = (Utilidad Operacional / Activo Total) </t>
  </si>
  <si>
    <t>CUMPLIMIENTO REQUISITOS HABLITANTES</t>
  </si>
  <si>
    <t>NO HÁBIL</t>
  </si>
  <si>
    <t>Datos para validación financiera</t>
  </si>
  <si>
    <t>Verificaciones efectuadas por el(los) miembro(s) del Comité Evaluador:</t>
  </si>
  <si>
    <t>Fecha de expedición RUP:</t>
  </si>
  <si>
    <t>Fecha de última renovación en el registro de los proponentes:</t>
  </si>
  <si>
    <t>Fecha de cierre del proceso:</t>
  </si>
  <si>
    <t>Fecha de elaboración:</t>
  </si>
  <si>
    <t>Días (calend.) transcurridos entre exped. RUP y cierre del proceso:</t>
  </si>
  <si>
    <t>Comité Evaluador Financiero</t>
  </si>
  <si>
    <t>Fecha de elaboración (preliminar):</t>
  </si>
  <si>
    <t>Alcaldía de Bogotá D.C.</t>
  </si>
  <si>
    <t>Secretaría Distrital de Gobierno</t>
  </si>
  <si>
    <t>Alcaldía Local de Suba</t>
  </si>
  <si>
    <t>Presupuesto Oficial del Proceso</t>
  </si>
  <si>
    <t>Fecha corte Información Financiera</t>
  </si>
  <si>
    <t>Fecha cierre del proceso de selección</t>
  </si>
  <si>
    <t>RESULTADO FINANCIERO</t>
  </si>
  <si>
    <t>OBERVACIONES</t>
  </si>
  <si>
    <t>NOMBRE DEL PROPONENTE</t>
  </si>
  <si>
    <t xml:space="preserve">Índice de liquidez </t>
  </si>
  <si>
    <t xml:space="preserve">Índice de endeudamiento </t>
  </si>
  <si>
    <t>Razón de Cobertura de intereses</t>
  </si>
  <si>
    <t>Capital de trabajo</t>
  </si>
  <si>
    <t xml:space="preserve">Rentabilidad del patrimonio </t>
  </si>
  <si>
    <t>Rentabilidad del activo</t>
  </si>
  <si>
    <t xml:space="preserve">* Se realiza la Evaluación Financiera y Organizacional de acuerdo a lo establecido con el pliego de condiciones definitivo del proceso; la evaluación es puesta a disposición de la Oficina de Contratación y Despacho para que se continúe con el proceso de evaluación. </t>
  </si>
  <si>
    <t>VIGENTE; EN FIRME Y 30 DÍAS ANTERIORES</t>
  </si>
  <si>
    <t>VERIFICACIóN DE LOS INDICADORES</t>
  </si>
  <si>
    <t>RUP</t>
  </si>
  <si>
    <t>Cap. Trab. Requerido</t>
  </si>
  <si>
    <t>Según Pliego Tipo</t>
  </si>
  <si>
    <t>MiPyME</t>
  </si>
  <si>
    <t>No MiPyME
(Gran Empresa)</t>
  </si>
  <si>
    <t>CLASIFICACIÓN POR TAMAÑO DE LA EMPRESA:</t>
  </si>
  <si>
    <t>HABILITADO</t>
  </si>
  <si>
    <t>CUMPLE</t>
  </si>
  <si>
    <t>Magda C. Vargas Del Valle</t>
  </si>
  <si>
    <t>CERTIFICA:
CLASIFICACION POR TAMAÑO DE LA EMPRESA
QUE EL INSCRITO SE CLASIFICO COMO:
 PEQUEÑA EMPRESA</t>
  </si>
  <si>
    <r>
      <t xml:space="preserve">NOTA: </t>
    </r>
    <r>
      <rPr>
        <sz val="12"/>
        <rFont val="Garamond"/>
        <family val="1"/>
      </rPr>
      <t>Una vez verificada la Información Financiera presentada por cada uno de los proponentes, se informa que las sociedades arriba descritas, que cumplen con lo solicitado en los pliegos de condiciones definitivos en cuanto a los Indicadores Financieros requeridos, se encuentran HABILITADAS.</t>
    </r>
  </si>
  <si>
    <t>31-DIC.-2023 RUP</t>
  </si>
  <si>
    <t>CERTIFICA:
CLASIFICACION POR TAMAÑO DE LA EMPRESA
QUE EL INSCRITO SE CLASIFICO COMO:
PEQUEÑA EMPRESA</t>
  </si>
  <si>
    <t>Plazo requerido</t>
  </si>
  <si>
    <t>Profesional Área Financiera - FDL Barrios Unidos</t>
  </si>
  <si>
    <t>BALANCE GENERAL CON CORTE A 31 DE DICIEMBRE DEL AÑO 2023</t>
  </si>
  <si>
    <t>A</t>
  </si>
  <si>
    <t>B</t>
  </si>
  <si>
    <t>CONSORCIO INTERPARQUES BU</t>
  </si>
  <si>
    <t>CERTIFICA:
CLASIFICACION POR TAMAÑO DE LA EMPRESA
QUE EL INSCRITO SE CLASIFICO COMO:
 MICROEMPRESA</t>
  </si>
  <si>
    <t>30-SEPT.-2024 RUP</t>
  </si>
  <si>
    <t xml:space="preserve"> FP - OFICINA DE ARQUITECTURA S.A.S.
 N.I.T: 900.698.287-7</t>
  </si>
  <si>
    <t xml:space="preserve"> ARQUITECTURA Y URBANISMO SXXI SAS
 NIT: 901183827 7</t>
  </si>
  <si>
    <t>JORGE ENRIQUE MARTINEZ FONSECA
 NIT:19169883-2</t>
  </si>
  <si>
    <t>MARTINEZ OSPINA S.A.S.
 NIT: 900105523 7</t>
  </si>
  <si>
    <t xml:space="preserve"> CONSULTORIA ESTRUCTURAL Y DE CONSTRUCCION S A S
 NIT: 900160387 5</t>
  </si>
  <si>
    <t>EDGARDO EDMUNDO BASSI BURGOS
 NIT: 19161709 2</t>
  </si>
  <si>
    <t>TECNICAS COLOMBIANAS DE INGENIERIA S A S
 NIT: 900027116 8</t>
  </si>
  <si>
    <t>QUINTERO Y RIAÑO S A
 NIT: 800203806 3</t>
  </si>
  <si>
    <t>KRIBA INGENIEROS LIMITADA
 NIT: 830514979 2</t>
  </si>
  <si>
    <t xml:space="preserve">NOTA: La fecha de corte de la información financiera registrada en el RUP debe ser 31/12/2023, de acuerdo a lo establecido en el pliego definitivo de condiciones del proceso  FDLBU-CMA-003-2024 (121627) , nueve (9) de las nueve (9) empresas que se presentaron están habilitadas. </t>
  </si>
  <si>
    <t>OBJETO: "PRESTAR LOS SERVICIOS PROFESIONALES ESPECIALIZADOS PARA LA ELABORACIÓN DE LOS ESTUDIOS TÉCNICOS Y DISEÑOS DE REFORZAMIENTO ESTRUCTURAL, MODIFICACIÓN, ADECUACIÓN NORMATIVA, ASÍ COMO PARA REALIZAR EL TRAMITE Y OBTENCIÓN LA LICENCIA DE CONSTRUCCIÓN EN LA MODALIDAD DE RECONOCIMIENTO, REFORZAMIENTO ESTRUCTURAL PARA EL INMUEBLE UBICADO EN LA CALLE 74 A Nº 63 – 04, SEDE PRINCIPAL DE LA ALCALDÍA LOCAL DE BARRIOS UNIDOS"</t>
  </si>
  <si>
    <t>CONCURSO DE MÉRITO ABIERTO FDLBU-CMA-003-2024 (121627)</t>
  </si>
  <si>
    <t>Fecha de verificación definitiva: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</si>
</sst>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64" formatCode="&quot;$&quot;\ #,##0;[Red]\-&quot;$&quot;\ #,##0"/>
    <numFmt numFmtId="165" formatCode="0.0"/>
    <numFmt numFmtId="166" formatCode="[$-C0A]dd\-mmm\-yy;@"/>
    <numFmt numFmtId="167" formatCode="##\ &quot;días&quot;"/>
    <numFmt numFmtId="168" formatCode="[$-F800]dddd\,\ mmmm\ dd\,\ yyyy"/>
    <numFmt numFmtId="169" formatCode="0\ &quot;días&quot;"/>
    <numFmt numFmtId="170" formatCode="&quot;$&quot;\ #,##0"/>
    <numFmt numFmtId="171" formatCode="0\ &quot;meses&quot;"/>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name val="Garamond"/>
      <family val="1"/>
    </font>
    <font>
      <sz val="11"/>
      <name val="Garamond"/>
      <family val="1"/>
    </font>
    <font>
      <b/>
      <sz val="11"/>
      <color rgb="FFFF0000"/>
      <name val="Garamond"/>
      <family val="1"/>
    </font>
    <font>
      <b/>
      <sz val="20"/>
      <name val="Garamond"/>
      <family val="1"/>
    </font>
    <font>
      <sz val="12"/>
      <name val="Garamond"/>
      <family val="1"/>
    </font>
    <font>
      <b/>
      <sz val="12"/>
      <name val="Garamond"/>
      <family val="1"/>
    </font>
    <font>
      <b/>
      <sz val="12"/>
      <color theme="1"/>
      <name val="Garamond"/>
      <family val="1"/>
    </font>
    <font>
      <sz val="12"/>
      <color theme="1"/>
      <name val="Garamond"/>
      <family val="1"/>
    </font>
    <font>
      <b/>
      <sz val="12"/>
      <color theme="0"/>
      <name val="Garamond"/>
      <family val="1"/>
    </font>
    <font>
      <i/>
      <sz val="11"/>
      <name val="Garamond"/>
      <family val="1"/>
    </font>
    <font>
      <b/>
      <sz val="11"/>
      <color theme="1"/>
      <name val="Calibri"/>
      <family val="2"/>
      <scheme val="minor"/>
    </font>
    <font>
      <sz val="10"/>
      <color theme="1"/>
      <name val="Tahoma"/>
      <family val="2"/>
    </font>
    <font>
      <b/>
      <sz val="10"/>
      <color theme="1"/>
      <name val="Tahoma"/>
      <family val="2"/>
    </font>
    <font>
      <sz val="10"/>
      <color indexed="8"/>
      <name val="Tahoma"/>
      <family val="2"/>
    </font>
    <font>
      <sz val="9"/>
      <name val="Tahoma"/>
      <family val="2"/>
    </font>
    <font>
      <b/>
      <sz val="11"/>
      <color theme="1"/>
      <name val="Tahoma"/>
      <family val="2"/>
    </font>
    <font>
      <b/>
      <sz val="12"/>
      <color theme="1"/>
      <name val="Tahoma"/>
      <family val="2"/>
    </font>
  </fonts>
  <fills count="8">
    <fill>
      <patternFill patternType="none"/>
    </fill>
    <fill>
      <patternFill patternType="gray125"/>
    </fill>
    <fill>
      <patternFill patternType="solid">
        <fgColor theme="8"/>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6" tint="0.59999389629810485"/>
        <bgColor indexed="64"/>
      </patternFill>
    </fill>
    <fill>
      <patternFill patternType="solid">
        <fgColor theme="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right style="medium">
        <color auto="1"/>
      </right>
      <top/>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auto="1"/>
      </right>
      <top/>
      <bottom style="medium">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indexed="64"/>
      </top>
      <bottom/>
      <diagonal/>
    </border>
    <border>
      <left/>
      <right style="medium">
        <color auto="1"/>
      </right>
      <top style="medium">
        <color indexed="64"/>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auto="1"/>
      </right>
      <top style="thin">
        <color auto="1"/>
      </top>
      <bottom style="medium">
        <color indexed="64"/>
      </bottom>
      <diagonal/>
    </border>
  </borders>
  <cellStyleXfs count="5">
    <xf numFmtId="0" fontId="0" fillId="0" borderId="0"/>
    <xf numFmtId="9" fontId="6" fillId="0" borderId="0" applyFont="0" applyFill="0" applyBorder="0" applyAlignment="0" applyProtection="0"/>
    <xf numFmtId="43" fontId="6" fillId="0" borderId="0" applyFont="0" applyFill="0" applyBorder="0" applyAlignment="0" applyProtection="0"/>
    <xf numFmtId="0" fontId="6" fillId="0" borderId="0"/>
    <xf numFmtId="0" fontId="5" fillId="0" borderId="0"/>
  </cellStyleXfs>
  <cellXfs count="187">
    <xf numFmtId="0" fontId="0" fillId="0" borderId="0" xfId="0"/>
    <xf numFmtId="0" fontId="8" fillId="0" borderId="0" xfId="0" applyFont="1"/>
    <xf numFmtId="0" fontId="7" fillId="0" borderId="0" xfId="0" applyFont="1" applyAlignment="1">
      <alignment horizontal="center" vertical="center" wrapText="1"/>
    </xf>
    <xf numFmtId="0" fontId="8"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top" wrapText="1"/>
    </xf>
    <xf numFmtId="0" fontId="9" fillId="0" borderId="0" xfId="0" applyFont="1"/>
    <xf numFmtId="0" fontId="12" fillId="2" borderId="1" xfId="0" applyFont="1" applyFill="1" applyBorder="1" applyAlignment="1">
      <alignment horizontal="center" vertical="center" wrapText="1"/>
    </xf>
    <xf numFmtId="0" fontId="12" fillId="0" borderId="1" xfId="0" applyFont="1" applyBorder="1" applyAlignment="1">
      <alignment horizontal="center" vertical="center"/>
    </xf>
    <xf numFmtId="9" fontId="12" fillId="0" borderId="1" xfId="0" applyNumberFormat="1" applyFont="1" applyBorder="1" applyAlignment="1">
      <alignment horizontal="center" vertical="center" wrapText="1"/>
    </xf>
    <xf numFmtId="0" fontId="12" fillId="3" borderId="5" xfId="0" applyFont="1" applyFill="1" applyBorder="1" applyAlignment="1">
      <alignment horizontal="left" vertical="center" wrapText="1"/>
    </xf>
    <xf numFmtId="0" fontId="12" fillId="5" borderId="5" xfId="0" applyFont="1" applyFill="1" applyBorder="1" applyAlignment="1">
      <alignment horizontal="center" vertical="center"/>
    </xf>
    <xf numFmtId="0" fontId="12" fillId="5" borderId="1" xfId="0" applyFont="1" applyFill="1" applyBorder="1" applyAlignment="1">
      <alignment horizontal="center" vertical="center"/>
    </xf>
    <xf numFmtId="4" fontId="13" fillId="0" borderId="1" xfId="0" applyNumberFormat="1" applyFont="1" applyBorder="1" applyAlignment="1">
      <alignment horizontal="center" vertical="center"/>
    </xf>
    <xf numFmtId="4" fontId="14" fillId="0" borderId="1" xfId="0" applyNumberFormat="1" applyFont="1" applyBorder="1" applyAlignment="1">
      <alignment horizontal="center" vertical="center"/>
    </xf>
    <xf numFmtId="4" fontId="12" fillId="0" borderId="1" xfId="0" applyNumberFormat="1" applyFont="1" applyBorder="1" applyAlignment="1">
      <alignment horizontal="center" vertical="center"/>
    </xf>
    <xf numFmtId="10" fontId="11" fillId="0" borderId="1" xfId="1" applyNumberFormat="1" applyFont="1" applyFill="1" applyBorder="1" applyAlignment="1">
      <alignment horizontal="center" vertical="center"/>
    </xf>
    <xf numFmtId="0" fontId="12" fillId="0" borderId="5" xfId="0" applyFont="1" applyBorder="1" applyAlignment="1">
      <alignment horizontal="center" vertical="center"/>
    </xf>
    <xf numFmtId="9" fontId="11" fillId="0" borderId="1" xfId="1" applyFont="1" applyFill="1" applyBorder="1" applyAlignment="1">
      <alignment horizontal="center" vertical="center"/>
    </xf>
    <xf numFmtId="0" fontId="11"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left" vertical="center" wrapText="1"/>
    </xf>
    <xf numFmtId="0" fontId="12" fillId="0" borderId="5" xfId="0" applyFont="1" applyBorder="1" applyAlignment="1">
      <alignment horizontal="left"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10" fillId="0" borderId="2" xfId="0" applyFont="1" applyBorder="1" applyAlignment="1">
      <alignment vertical="center" wrapText="1"/>
    </xf>
    <xf numFmtId="0" fontId="10" fillId="0" borderId="7" xfId="0" applyFont="1" applyBorder="1" applyAlignment="1">
      <alignment vertical="center" wrapText="1"/>
    </xf>
    <xf numFmtId="0" fontId="12" fillId="0" borderId="11" xfId="0" applyFont="1" applyBorder="1" applyAlignment="1">
      <alignment horizontal="centerContinuous" vertical="center"/>
    </xf>
    <xf numFmtId="0" fontId="12" fillId="0" borderId="12" xfId="0" applyFont="1" applyBorder="1" applyAlignment="1">
      <alignment horizontal="centerContinuous" vertical="center"/>
    </xf>
    <xf numFmtId="0" fontId="12" fillId="0" borderId="10" xfId="0" applyFont="1" applyBorder="1" applyAlignment="1">
      <alignment horizontal="centerContinuous" vertical="center"/>
    </xf>
    <xf numFmtId="0" fontId="12" fillId="0" borderId="11" xfId="0" applyFont="1" applyBorder="1" applyAlignment="1">
      <alignment horizontal="centerContinuous" vertical="center" wrapText="1"/>
    </xf>
    <xf numFmtId="0" fontId="12" fillId="0" borderId="12" xfId="0" applyFont="1" applyBorder="1" applyAlignment="1">
      <alignment horizontal="centerContinuous" vertical="center" wrapText="1"/>
    </xf>
    <xf numFmtId="0" fontId="12" fillId="0" borderId="10" xfId="0" applyFont="1" applyBorder="1" applyAlignment="1">
      <alignment horizontal="centerContinuous" vertical="center" wrapText="1"/>
    </xf>
    <xf numFmtId="164" fontId="11" fillId="0" borderId="1" xfId="0" applyNumberFormat="1" applyFont="1" applyBorder="1" applyAlignment="1">
      <alignment horizontal="right" vertical="center"/>
    </xf>
    <xf numFmtId="2" fontId="11" fillId="0" borderId="1" xfId="1" applyNumberFormat="1" applyFont="1" applyFill="1" applyBorder="1" applyAlignment="1">
      <alignment horizontal="center" vertical="center"/>
    </xf>
    <xf numFmtId="0" fontId="12" fillId="4" borderId="11" xfId="0" applyFont="1" applyFill="1" applyBorder="1" applyAlignment="1">
      <alignment horizontal="centerContinuous" vertical="center"/>
    </xf>
    <xf numFmtId="0" fontId="12" fillId="4" borderId="12" xfId="0" applyFont="1" applyFill="1" applyBorder="1" applyAlignment="1">
      <alignment horizontal="centerContinuous" vertical="center"/>
    </xf>
    <xf numFmtId="0" fontId="12" fillId="4" borderId="10" xfId="0" applyFont="1" applyFill="1" applyBorder="1" applyAlignment="1">
      <alignment horizontal="centerContinuous" vertical="center"/>
    </xf>
    <xf numFmtId="0" fontId="11" fillId="0" borderId="0" xfId="0" applyFont="1" applyAlignment="1">
      <alignment horizontal="center" vertical="center" wrapText="1"/>
    </xf>
    <xf numFmtId="0" fontId="12" fillId="0" borderId="5" xfId="0" quotePrefix="1" applyFont="1" applyBorder="1" applyAlignment="1">
      <alignment horizontal="left" vertical="center" wrapText="1"/>
    </xf>
    <xf numFmtId="0" fontId="12" fillId="4" borderId="5" xfId="0" applyFont="1" applyFill="1" applyBorder="1" applyAlignment="1">
      <alignment horizontal="centerContinuous" vertical="center"/>
    </xf>
    <xf numFmtId="4" fontId="11" fillId="0" borderId="1" xfId="0" applyNumberFormat="1" applyFont="1" applyBorder="1" applyAlignment="1">
      <alignment horizontal="center" vertical="center"/>
    </xf>
    <xf numFmtId="164" fontId="12" fillId="3" borderId="1" xfId="0" applyNumberFormat="1" applyFont="1" applyFill="1" applyBorder="1" applyAlignment="1">
      <alignment vertical="center"/>
    </xf>
    <xf numFmtId="14" fontId="12" fillId="0" borderId="1" xfId="0" quotePrefix="1" applyNumberFormat="1" applyFont="1" applyBorder="1" applyAlignment="1">
      <alignment horizontal="center" vertical="center" wrapText="1"/>
    </xf>
    <xf numFmtId="2" fontId="8" fillId="0" borderId="1" xfId="0" applyNumberFormat="1" applyFont="1" applyBorder="1" applyAlignment="1">
      <alignment horizontal="center" vertical="center"/>
    </xf>
    <xf numFmtId="9" fontId="8" fillId="0" borderId="1" xfId="0" applyNumberFormat="1" applyFont="1" applyBorder="1" applyAlignment="1">
      <alignment horizontal="center" vertical="center"/>
    </xf>
    <xf numFmtId="165" fontId="8" fillId="0" borderId="1" xfId="0" applyNumberFormat="1" applyFont="1" applyBorder="1" applyAlignment="1">
      <alignment horizontal="center" vertical="center"/>
    </xf>
    <xf numFmtId="164" fontId="8" fillId="0" borderId="1" xfId="0" applyNumberFormat="1" applyFont="1" applyBorder="1" applyAlignment="1">
      <alignment vertical="center"/>
    </xf>
    <xf numFmtId="0" fontId="12" fillId="0" borderId="4" xfId="0" applyFont="1" applyBorder="1" applyAlignment="1">
      <alignment horizontal="center" vertical="center" wrapText="1"/>
    </xf>
    <xf numFmtId="0" fontId="11" fillId="0" borderId="4" xfId="0" applyFont="1" applyBorder="1" applyAlignment="1">
      <alignment horizontal="left" vertical="center" indent="2"/>
    </xf>
    <xf numFmtId="168" fontId="12" fillId="0" borderId="0" xfId="0" applyNumberFormat="1" applyFont="1" applyAlignment="1">
      <alignment vertical="top"/>
    </xf>
    <xf numFmtId="168" fontId="12" fillId="0" borderId="4" xfId="0" quotePrefix="1" applyNumberFormat="1" applyFont="1" applyBorder="1" applyAlignment="1">
      <alignment horizontal="right" vertical="center"/>
    </xf>
    <xf numFmtId="168" fontId="12" fillId="0" borderId="4" xfId="0" applyNumberFormat="1" applyFont="1" applyBorder="1" applyAlignment="1">
      <alignment horizontal="right" vertical="center" wrapText="1"/>
    </xf>
    <xf numFmtId="0" fontId="12" fillId="0" borderId="12" xfId="0" applyFont="1" applyBorder="1" applyAlignment="1">
      <alignment horizontal="left" vertical="center"/>
    </xf>
    <xf numFmtId="0" fontId="12" fillId="0" borderId="10" xfId="0" applyFont="1" applyBorder="1" applyAlignment="1">
      <alignment horizontal="left" vertical="center"/>
    </xf>
    <xf numFmtId="0" fontId="12" fillId="0" borderId="0" xfId="0" applyFont="1" applyAlignment="1">
      <alignment horizontal="center" vertical="center"/>
    </xf>
    <xf numFmtId="0" fontId="11" fillId="0" borderId="0" xfId="0" quotePrefix="1" applyFont="1" applyAlignment="1">
      <alignment horizontal="center" vertical="center"/>
    </xf>
    <xf numFmtId="0" fontId="12" fillId="0" borderId="3" xfId="0" applyFont="1" applyBorder="1" applyAlignment="1">
      <alignment vertical="top"/>
    </xf>
    <xf numFmtId="0" fontId="15" fillId="0" borderId="11" xfId="0" applyFont="1" applyBorder="1" applyAlignment="1">
      <alignment horizontal="center" vertical="center"/>
    </xf>
    <xf numFmtId="0" fontId="12" fillId="0" borderId="4" xfId="0" quotePrefix="1" applyFont="1" applyBorder="1" applyAlignment="1">
      <alignment horizontal="center" vertical="center"/>
    </xf>
    <xf numFmtId="164" fontId="8" fillId="0" borderId="0" xfId="0" applyNumberFormat="1" applyFont="1"/>
    <xf numFmtId="0" fontId="5" fillId="0" borderId="0" xfId="4"/>
    <xf numFmtId="0" fontId="5" fillId="7" borderId="0" xfId="4" applyFill="1"/>
    <xf numFmtId="0" fontId="19" fillId="7" borderId="1" xfId="4" applyFont="1" applyFill="1" applyBorder="1" applyAlignment="1">
      <alignment horizontal="left" wrapText="1"/>
    </xf>
    <xf numFmtId="0" fontId="17" fillId="0" borderId="20" xfId="4" applyFont="1" applyBorder="1" applyAlignment="1">
      <alignment horizontal="center"/>
    </xf>
    <xf numFmtId="0" fontId="19" fillId="0" borderId="1" xfId="4" applyFont="1" applyBorder="1" applyAlignment="1">
      <alignment horizontal="center" vertical="center" wrapText="1"/>
    </xf>
    <xf numFmtId="0" fontId="5" fillId="0" borderId="1" xfId="4" applyBorder="1" applyAlignment="1">
      <alignment horizontal="center" vertical="center"/>
    </xf>
    <xf numFmtId="0" fontId="18" fillId="0" borderId="1" xfId="4" applyFont="1" applyBorder="1" applyAlignment="1">
      <alignment horizontal="center" vertical="center" wrapText="1"/>
    </xf>
    <xf numFmtId="0" fontId="5" fillId="0" borderId="0" xfId="4" applyAlignment="1">
      <alignment horizontal="center"/>
    </xf>
    <xf numFmtId="166" fontId="21" fillId="0" borderId="1" xfId="4" applyNumberFormat="1" applyFont="1" applyBorder="1" applyAlignment="1">
      <alignment horizontal="center" vertical="center"/>
    </xf>
    <xf numFmtId="0" fontId="19" fillId="0" borderId="1" xfId="4" quotePrefix="1" applyFont="1" applyBorder="1" applyAlignment="1">
      <alignment horizontal="center" vertical="center" wrapText="1"/>
    </xf>
    <xf numFmtId="0" fontId="19" fillId="0" borderId="1" xfId="4" applyFont="1" applyBorder="1"/>
    <xf numFmtId="0" fontId="3" fillId="0" borderId="1" xfId="4" quotePrefix="1" applyFont="1" applyBorder="1" applyAlignment="1">
      <alignment horizontal="left" vertical="center" wrapText="1"/>
    </xf>
    <xf numFmtId="0" fontId="8" fillId="0" borderId="0" xfId="0" applyFont="1" applyAlignment="1">
      <alignment horizontal="center" vertical="center"/>
    </xf>
    <xf numFmtId="0" fontId="7" fillId="0" borderId="0" xfId="0" quotePrefix="1" applyFont="1" applyAlignment="1">
      <alignment horizontal="center" vertical="center"/>
    </xf>
    <xf numFmtId="164" fontId="8" fillId="0" borderId="0" xfId="0" applyNumberFormat="1" applyFont="1" applyAlignment="1">
      <alignment vertical="center"/>
    </xf>
    <xf numFmtId="0" fontId="8" fillId="0" borderId="0" xfId="0" quotePrefix="1" applyFont="1" applyAlignment="1">
      <alignment horizontal="left" vertical="center"/>
    </xf>
    <xf numFmtId="0" fontId="7" fillId="0" borderId="0" xfId="0" quotePrefix="1" applyFont="1" applyAlignment="1">
      <alignment horizontal="center" vertical="center" wrapText="1"/>
    </xf>
    <xf numFmtId="0" fontId="8" fillId="0" borderId="0" xfId="0" applyFont="1" applyAlignment="1">
      <alignment horizontal="right" vertical="center"/>
    </xf>
    <xf numFmtId="168" fontId="4" fillId="0" borderId="0" xfId="4" quotePrefix="1" applyNumberFormat="1" applyFont="1" applyAlignment="1">
      <alignment horizontal="center"/>
    </xf>
    <xf numFmtId="0" fontId="2" fillId="0" borderId="1" xfId="4" quotePrefix="1" applyFont="1" applyBorder="1" applyAlignment="1">
      <alignment horizontal="left" vertical="center" wrapText="1"/>
    </xf>
    <xf numFmtId="0" fontId="22" fillId="0" borderId="1" xfId="4" quotePrefix="1" applyFont="1" applyBorder="1" applyAlignment="1">
      <alignment horizontal="center" vertical="center" wrapText="1"/>
    </xf>
    <xf numFmtId="0" fontId="12" fillId="2" borderId="6" xfId="0" applyFont="1" applyFill="1" applyBorder="1" applyAlignment="1">
      <alignment horizontal="center" vertical="center" wrapText="1"/>
    </xf>
    <xf numFmtId="14" fontId="12" fillId="0" borderId="6" xfId="0" quotePrefix="1" applyNumberFormat="1" applyFont="1" applyBorder="1" applyAlignment="1">
      <alignment horizontal="center" vertical="center" wrapText="1"/>
    </xf>
    <xf numFmtId="0" fontId="12" fillId="0" borderId="6" xfId="0" applyFont="1" applyBorder="1" applyAlignment="1">
      <alignment horizontal="center" vertical="center" wrapText="1"/>
    </xf>
    <xf numFmtId="2" fontId="11" fillId="0" borderId="6" xfId="1" applyNumberFormat="1" applyFont="1" applyFill="1" applyBorder="1" applyAlignment="1">
      <alignment horizontal="center" vertical="center"/>
    </xf>
    <xf numFmtId="164" fontId="12" fillId="3" borderId="6" xfId="0" applyNumberFormat="1" applyFont="1" applyFill="1" applyBorder="1" applyAlignment="1">
      <alignment vertical="center"/>
    </xf>
    <xf numFmtId="0" fontId="12" fillId="5" borderId="6" xfId="0" applyFont="1" applyFill="1" applyBorder="1" applyAlignment="1">
      <alignment horizontal="center" vertical="center"/>
    </xf>
    <xf numFmtId="4" fontId="13" fillId="0" borderId="6" xfId="0" applyNumberFormat="1" applyFont="1" applyBorder="1" applyAlignment="1">
      <alignment horizontal="center" vertical="center"/>
    </xf>
    <xf numFmtId="4" fontId="12" fillId="0" borderId="6" xfId="0" applyNumberFormat="1" applyFont="1" applyBorder="1" applyAlignment="1">
      <alignment horizontal="center" vertical="center"/>
    </xf>
    <xf numFmtId="0" fontId="12" fillId="4" borderId="6" xfId="0" applyFont="1" applyFill="1" applyBorder="1" applyAlignment="1">
      <alignment horizontal="centerContinuous" vertical="center"/>
    </xf>
    <xf numFmtId="0" fontId="12" fillId="0" borderId="6" xfId="0" applyFont="1" applyBorder="1" applyAlignment="1">
      <alignment horizontal="center" vertical="center"/>
    </xf>
    <xf numFmtId="9" fontId="11" fillId="0" borderId="6" xfId="1" applyFont="1" applyFill="1" applyBorder="1" applyAlignment="1">
      <alignment horizontal="center" vertical="center"/>
    </xf>
    <xf numFmtId="0" fontId="8" fillId="0" borderId="3" xfId="0" applyFont="1" applyBorder="1" applyAlignment="1">
      <alignment vertical="center"/>
    </xf>
    <xf numFmtId="0" fontId="12" fillId="0" borderId="3" xfId="0" applyFont="1" applyBorder="1" applyAlignment="1">
      <alignment horizontal="center" vertical="center"/>
    </xf>
    <xf numFmtId="0" fontId="11" fillId="0" borderId="3" xfId="0" quotePrefix="1" applyFont="1" applyBorder="1" applyAlignment="1">
      <alignment horizontal="center" vertical="center"/>
    </xf>
    <xf numFmtId="0" fontId="12" fillId="0" borderId="1" xfId="0" quotePrefix="1" applyFont="1" applyBorder="1" applyAlignment="1">
      <alignment horizontal="center" vertical="center" wrapText="1"/>
    </xf>
    <xf numFmtId="0" fontId="12" fillId="0" borderId="6" xfId="0" quotePrefix="1" applyFont="1" applyBorder="1" applyAlignment="1">
      <alignment horizontal="center" vertical="center" wrapText="1"/>
    </xf>
    <xf numFmtId="9" fontId="12" fillId="0" borderId="6" xfId="0" applyNumberFormat="1" applyFont="1" applyBorder="1" applyAlignment="1">
      <alignment horizontal="center" vertical="center" wrapText="1"/>
    </xf>
    <xf numFmtId="164" fontId="11" fillId="0" borderId="6" xfId="0" applyNumberFormat="1" applyFont="1" applyBorder="1" applyAlignment="1">
      <alignment horizontal="right" vertical="center"/>
    </xf>
    <xf numFmtId="4" fontId="14" fillId="0" borderId="6" xfId="0" applyNumberFormat="1" applyFont="1" applyBorder="1" applyAlignment="1">
      <alignment horizontal="center" vertical="center"/>
    </xf>
    <xf numFmtId="10" fontId="11" fillId="0" borderId="6" xfId="1" applyNumberFormat="1" applyFont="1" applyFill="1" applyBorder="1" applyAlignment="1">
      <alignment horizontal="center" vertical="center"/>
    </xf>
    <xf numFmtId="4" fontId="11" fillId="0" borderId="6" xfId="0" applyNumberFormat="1" applyFont="1" applyBorder="1" applyAlignment="1">
      <alignment horizontal="center" vertical="center"/>
    </xf>
    <xf numFmtId="0" fontId="8" fillId="0" borderId="0" xfId="0" quotePrefix="1" applyFont="1" applyAlignment="1">
      <alignment horizontal="center" vertical="center" wrapText="1"/>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23" xfId="0" applyFont="1" applyBorder="1" applyAlignment="1">
      <alignment horizontal="left" vertical="center" wrapText="1"/>
    </xf>
    <xf numFmtId="0" fontId="12" fillId="6" borderId="24" xfId="0" applyFont="1" applyFill="1" applyBorder="1" applyAlignment="1">
      <alignment horizontal="center" vertical="center"/>
    </xf>
    <xf numFmtId="0" fontId="12" fillId="6" borderId="25" xfId="0" applyFont="1" applyFill="1" applyBorder="1" applyAlignment="1">
      <alignment horizontal="center" vertical="center"/>
    </xf>
    <xf numFmtId="0" fontId="7" fillId="0" borderId="21" xfId="0" quotePrefix="1" applyFont="1" applyBorder="1" applyAlignment="1">
      <alignment horizontal="left"/>
    </xf>
    <xf numFmtId="0" fontId="8" fillId="0" borderId="2" xfId="0" applyFont="1" applyBorder="1"/>
    <xf numFmtId="0" fontId="8" fillId="0" borderId="22" xfId="0" applyFont="1" applyBorder="1"/>
    <xf numFmtId="0" fontId="8" fillId="0" borderId="4" xfId="0" applyFont="1" applyBorder="1"/>
    <xf numFmtId="0" fontId="8" fillId="0" borderId="3" xfId="0" applyFont="1" applyBorder="1"/>
    <xf numFmtId="166" fontId="7" fillId="0" borderId="3" xfId="0" applyNumberFormat="1" applyFont="1"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xf>
    <xf numFmtId="0" fontId="8" fillId="0" borderId="4" xfId="0" quotePrefix="1" applyFont="1" applyBorder="1" applyAlignment="1">
      <alignment horizontal="left"/>
    </xf>
    <xf numFmtId="166" fontId="8" fillId="0" borderId="3" xfId="0" applyNumberFormat="1" applyFont="1" applyBorder="1" applyAlignment="1">
      <alignment horizontal="center"/>
    </xf>
    <xf numFmtId="169" fontId="8" fillId="0" borderId="3" xfId="0" applyNumberFormat="1" applyFont="1" applyBorder="1" applyAlignment="1">
      <alignment horizontal="center"/>
    </xf>
    <xf numFmtId="0" fontId="8" fillId="0" borderId="4" xfId="0" quotePrefix="1" applyFont="1" applyBorder="1" applyAlignment="1">
      <alignment horizontal="left" vertical="center" wrapText="1"/>
    </xf>
    <xf numFmtId="0" fontId="8" fillId="0" borderId="3" xfId="0" quotePrefix="1" applyFont="1" applyBorder="1" applyAlignment="1">
      <alignment horizontal="center" vertical="center" wrapText="1"/>
    </xf>
    <xf numFmtId="0" fontId="8" fillId="0" borderId="14" xfId="0" applyFont="1" applyBorder="1"/>
    <xf numFmtId="0" fontId="8" fillId="0" borderId="15" xfId="0" applyFont="1" applyBorder="1" applyAlignment="1">
      <alignment vertical="top" wrapText="1"/>
    </xf>
    <xf numFmtId="0" fontId="8" fillId="0" borderId="16" xfId="0" applyFont="1" applyBorder="1" applyAlignment="1">
      <alignment vertical="top" wrapText="1"/>
    </xf>
    <xf numFmtId="0" fontId="8" fillId="0" borderId="1" xfId="0" applyFont="1" applyBorder="1" applyAlignment="1">
      <alignment horizontal="center" vertical="center" wrapText="1"/>
    </xf>
    <xf numFmtId="166" fontId="7" fillId="0" borderId="0" xfId="0" applyNumberFormat="1" applyFont="1" applyAlignment="1">
      <alignment horizontal="center"/>
    </xf>
    <xf numFmtId="0" fontId="8" fillId="0" borderId="0" xfId="0" applyFont="1" applyAlignment="1">
      <alignment horizontal="center"/>
    </xf>
    <xf numFmtId="166" fontId="8" fillId="0" borderId="0" xfId="0" applyNumberFormat="1" applyFont="1" applyAlignment="1">
      <alignment horizontal="center"/>
    </xf>
    <xf numFmtId="169" fontId="8" fillId="0" borderId="0" xfId="0" applyNumberFormat="1" applyFont="1" applyAlignment="1">
      <alignment horizontal="center"/>
    </xf>
    <xf numFmtId="169" fontId="16" fillId="0" borderId="14" xfId="0" applyNumberFormat="1" applyFont="1" applyBorder="1" applyAlignment="1">
      <alignment horizontal="center"/>
    </xf>
    <xf numFmtId="167" fontId="8" fillId="0" borderId="15" xfId="0" applyNumberFormat="1" applyFont="1" applyBorder="1" applyAlignment="1">
      <alignment horizontal="center"/>
    </xf>
    <xf numFmtId="167" fontId="8" fillId="0" borderId="16" xfId="0" applyNumberFormat="1" applyFont="1" applyBorder="1" applyAlignment="1">
      <alignment horizontal="center"/>
    </xf>
    <xf numFmtId="0" fontId="1" fillId="0" borderId="1" xfId="4" quotePrefix="1" applyFont="1" applyBorder="1" applyAlignment="1">
      <alignment horizontal="justify" vertical="center" wrapText="1"/>
    </xf>
    <xf numFmtId="9" fontId="8" fillId="0" borderId="0" xfId="0" applyNumberFormat="1" applyFont="1" applyAlignment="1">
      <alignment horizontal="center" vertical="center"/>
    </xf>
    <xf numFmtId="4" fontId="11" fillId="0" borderId="12" xfId="0" applyNumberFormat="1" applyFont="1" applyBorder="1" applyAlignment="1">
      <alignment horizontal="center" vertical="center"/>
    </xf>
    <xf numFmtId="0" fontId="11" fillId="0" borderId="5" xfId="0" applyFont="1" applyBorder="1" applyAlignment="1">
      <alignment vertical="center"/>
    </xf>
    <xf numFmtId="41" fontId="8" fillId="0" borderId="0" xfId="0" applyNumberFormat="1" applyFont="1" applyAlignment="1">
      <alignment horizontal="right" vertical="center"/>
    </xf>
    <xf numFmtId="171" fontId="8" fillId="0" borderId="0" xfId="0" applyNumberFormat="1" applyFont="1" applyAlignment="1">
      <alignment horizontal="center" vertical="center"/>
    </xf>
    <xf numFmtId="164" fontId="11" fillId="4" borderId="1" xfId="0" applyNumberFormat="1" applyFont="1" applyFill="1" applyBorder="1" applyAlignment="1">
      <alignment horizontal="right" vertical="center"/>
    </xf>
    <xf numFmtId="2" fontId="11" fillId="4" borderId="1" xfId="1" applyNumberFormat="1" applyFont="1" applyFill="1" applyBorder="1" applyAlignment="1">
      <alignment horizontal="center" vertical="center"/>
    </xf>
    <xf numFmtId="4" fontId="13" fillId="4" borderId="1" xfId="0" applyNumberFormat="1" applyFont="1" applyFill="1" applyBorder="1" applyAlignment="1">
      <alignment horizontal="center" vertical="center"/>
    </xf>
    <xf numFmtId="4" fontId="14" fillId="4" borderId="1" xfId="0" applyNumberFormat="1" applyFont="1" applyFill="1" applyBorder="1" applyAlignment="1">
      <alignment horizontal="center" vertical="center"/>
    </xf>
    <xf numFmtId="4" fontId="12" fillId="4" borderId="1" xfId="0" applyNumberFormat="1" applyFont="1" applyFill="1" applyBorder="1" applyAlignment="1">
      <alignment horizontal="center" vertical="center"/>
    </xf>
    <xf numFmtId="10" fontId="11" fillId="4" borderId="1" xfId="1" applyNumberFormat="1" applyFont="1" applyFill="1" applyBorder="1" applyAlignment="1">
      <alignment horizontal="center" vertical="center"/>
    </xf>
    <xf numFmtId="4" fontId="11" fillId="4" borderId="1" xfId="0" applyNumberFormat="1" applyFont="1" applyFill="1" applyBorder="1" applyAlignment="1">
      <alignment horizontal="center" vertical="center"/>
    </xf>
    <xf numFmtId="4" fontId="11" fillId="4" borderId="12" xfId="0" applyNumberFormat="1" applyFont="1" applyFill="1" applyBorder="1" applyAlignment="1">
      <alignment horizontal="center" vertical="center"/>
    </xf>
    <xf numFmtId="9" fontId="11" fillId="4" borderId="1" xfId="1" applyFont="1" applyFill="1" applyBorder="1" applyAlignment="1">
      <alignment horizontal="center" vertical="center"/>
    </xf>
    <xf numFmtId="0" fontId="12" fillId="4" borderId="24" xfId="0" applyFont="1" applyFill="1" applyBorder="1" applyAlignment="1">
      <alignment horizontal="center" vertical="center"/>
    </xf>
    <xf numFmtId="164" fontId="11" fillId="0" borderId="1" xfId="0" applyNumberFormat="1" applyFont="1" applyBorder="1" applyAlignment="1">
      <alignment vertical="center"/>
    </xf>
    <xf numFmtId="0" fontId="12" fillId="4" borderId="1" xfId="0" quotePrefix="1" applyFont="1" applyFill="1" applyBorder="1" applyAlignment="1">
      <alignment horizontal="center" vertical="center" wrapText="1"/>
    </xf>
    <xf numFmtId="0" fontId="12" fillId="4" borderId="1" xfId="0" applyFont="1" applyFill="1" applyBorder="1" applyAlignment="1">
      <alignment horizontal="center" vertical="center" wrapText="1"/>
    </xf>
    <xf numFmtId="170" fontId="21" fillId="0" borderId="0" xfId="4" applyNumberFormat="1" applyFont="1" applyAlignment="1">
      <alignment vertical="center" wrapText="1"/>
    </xf>
    <xf numFmtId="166" fontId="21" fillId="0" borderId="0" xfId="4" applyNumberFormat="1" applyFont="1" applyAlignment="1">
      <alignment horizontal="center" vertical="center"/>
    </xf>
    <xf numFmtId="170" fontId="21" fillId="0" borderId="1" xfId="4" applyNumberFormat="1" applyFont="1" applyBorder="1" applyAlignment="1">
      <alignment horizontal="center" vertical="center" wrapText="1"/>
    </xf>
    <xf numFmtId="0" fontId="10" fillId="0" borderId="0" xfId="0" applyFont="1" applyAlignment="1">
      <alignment vertical="center" wrapText="1"/>
    </xf>
    <xf numFmtId="0" fontId="10" fillId="0" borderId="0" xfId="0" applyFont="1" applyAlignment="1">
      <alignment horizontal="centerContinuous" vertical="center" wrapText="1" readingOrder="1"/>
    </xf>
    <xf numFmtId="164" fontId="11" fillId="0" borderId="6" xfId="0" applyNumberFormat="1" applyFont="1" applyBorder="1" applyAlignment="1">
      <alignment vertical="center"/>
    </xf>
    <xf numFmtId="0" fontId="12" fillId="6" borderId="26" xfId="0" applyFont="1" applyFill="1" applyBorder="1" applyAlignment="1">
      <alignment horizontal="center" vertical="center"/>
    </xf>
    <xf numFmtId="14" fontId="12" fillId="4" borderId="1" xfId="0" quotePrefix="1" applyNumberFormat="1" applyFont="1" applyFill="1" applyBorder="1" applyAlignment="1">
      <alignment horizontal="center" vertical="center" wrapText="1"/>
    </xf>
    <xf numFmtId="9" fontId="12" fillId="4" borderId="1" xfId="0" applyNumberFormat="1" applyFont="1" applyFill="1" applyBorder="1" applyAlignment="1">
      <alignment horizontal="center" vertical="center" wrapText="1"/>
    </xf>
    <xf numFmtId="0" fontId="8" fillId="0" borderId="8" xfId="0" applyFont="1" applyBorder="1" applyAlignment="1">
      <alignment horizontal="center"/>
    </xf>
    <xf numFmtId="0" fontId="8" fillId="0" borderId="5" xfId="0" applyFont="1" applyBorder="1" applyAlignment="1">
      <alignment horizontal="center"/>
    </xf>
    <xf numFmtId="0" fontId="11" fillId="0" borderId="9" xfId="0" applyFont="1" applyBorder="1" applyAlignment="1">
      <alignment horizontal="left" vertical="center" wrapText="1"/>
    </xf>
    <xf numFmtId="0" fontId="11" fillId="0" borderId="6" xfId="0" applyFont="1" applyBorder="1" applyAlignment="1">
      <alignment horizontal="left" vertical="center"/>
    </xf>
    <xf numFmtId="168" fontId="12" fillId="0" borderId="17" xfId="0" quotePrefix="1" applyNumberFormat="1" applyFont="1" applyBorder="1" applyAlignment="1">
      <alignment horizontal="justify" vertical="center" wrapText="1"/>
    </xf>
    <xf numFmtId="168" fontId="12" fillId="0" borderId="13" xfId="0" quotePrefix="1" applyNumberFormat="1" applyFont="1" applyBorder="1" applyAlignment="1">
      <alignment horizontal="justify" vertical="center" wrapText="1"/>
    </xf>
    <xf numFmtId="168" fontId="12" fillId="0" borderId="18" xfId="0" quotePrefix="1" applyNumberFormat="1" applyFont="1" applyBorder="1" applyAlignment="1">
      <alignment horizontal="justify" vertical="center" wrapText="1"/>
    </xf>
    <xf numFmtId="168" fontId="12" fillId="0" borderId="4" xfId="0" quotePrefix="1" applyNumberFormat="1" applyFont="1" applyBorder="1" applyAlignment="1">
      <alignment horizontal="justify" vertical="center" wrapText="1"/>
    </xf>
    <xf numFmtId="168" fontId="12" fillId="0" borderId="0" xfId="0" quotePrefix="1" applyNumberFormat="1" applyFont="1" applyAlignment="1">
      <alignment horizontal="justify" vertical="center" wrapText="1"/>
    </xf>
    <xf numFmtId="168" fontId="12" fillId="0" borderId="3" xfId="0" quotePrefix="1" applyNumberFormat="1" applyFont="1" applyBorder="1" applyAlignment="1">
      <alignment horizontal="justify" vertical="center" wrapText="1"/>
    </xf>
    <xf numFmtId="168" fontId="12" fillId="0" borderId="14" xfId="0" quotePrefix="1" applyNumberFormat="1" applyFont="1" applyBorder="1" applyAlignment="1">
      <alignment horizontal="justify" vertical="center" wrapText="1"/>
    </xf>
    <xf numFmtId="168" fontId="12" fillId="0" borderId="15" xfId="0" quotePrefix="1" applyNumberFormat="1" applyFont="1" applyBorder="1" applyAlignment="1">
      <alignment horizontal="justify" vertical="center" wrapText="1"/>
    </xf>
    <xf numFmtId="168" fontId="12" fillId="0" borderId="16" xfId="0" quotePrefix="1" applyNumberFormat="1" applyFont="1" applyBorder="1" applyAlignment="1">
      <alignment horizontal="justify" vertical="center" wrapText="1"/>
    </xf>
    <xf numFmtId="0" fontId="17" fillId="0" borderId="19" xfId="4" quotePrefix="1" applyFont="1" applyBorder="1" applyAlignment="1">
      <alignment horizontal="center"/>
    </xf>
    <xf numFmtId="0" fontId="17" fillId="0" borderId="12" xfId="4" applyFont="1" applyBorder="1" applyAlignment="1">
      <alignment horizontal="center"/>
    </xf>
    <xf numFmtId="0" fontId="17" fillId="0" borderId="20" xfId="4" applyFont="1" applyBorder="1" applyAlignment="1">
      <alignment horizontal="center"/>
    </xf>
    <xf numFmtId="0" fontId="22" fillId="0" borderId="1" xfId="4" applyFont="1" applyBorder="1" applyAlignment="1">
      <alignment horizontal="center" vertical="center" wrapText="1"/>
    </xf>
    <xf numFmtId="0" fontId="17" fillId="0" borderId="1" xfId="4" applyFont="1" applyBorder="1" applyAlignment="1">
      <alignment horizontal="center" vertical="center"/>
    </xf>
    <xf numFmtId="0" fontId="23" fillId="7" borderId="0" xfId="4" applyFont="1" applyFill="1" applyAlignment="1">
      <alignment horizontal="center"/>
    </xf>
    <xf numFmtId="0" fontId="22" fillId="7" borderId="0" xfId="4" applyFont="1" applyFill="1" applyAlignment="1">
      <alignment horizontal="center"/>
    </xf>
    <xf numFmtId="0" fontId="19" fillId="7" borderId="0" xfId="4" applyFont="1" applyFill="1" applyAlignment="1">
      <alignment horizontal="center"/>
    </xf>
    <xf numFmtId="0" fontId="18" fillId="7" borderId="0" xfId="4" applyFont="1" applyFill="1" applyAlignment="1">
      <alignment horizontal="center"/>
    </xf>
    <xf numFmtId="0" fontId="19" fillId="7" borderId="0" xfId="4" applyFont="1" applyFill="1" applyAlignment="1">
      <alignment horizontal="left" vertical="center"/>
    </xf>
    <xf numFmtId="0" fontId="18" fillId="7" borderId="0" xfId="4" applyFont="1" applyFill="1" applyAlignment="1">
      <alignment horizontal="left" vertical="center"/>
    </xf>
    <xf numFmtId="0" fontId="20" fillId="7" borderId="0" xfId="4" applyFont="1" applyFill="1" applyAlignment="1">
      <alignment horizontal="center" vertical="center" wrapText="1"/>
    </xf>
  </cellXfs>
  <cellStyles count="5">
    <cellStyle name="Millares 2" xfId="2" xr:uid="{00000000-0005-0000-0000-000000000000}"/>
    <cellStyle name="Normal" xfId="0" builtinId="0"/>
    <cellStyle name="Normal 2" xfId="3" xr:uid="{00000000-0005-0000-0000-000002000000}"/>
    <cellStyle name="Normal 3" xfId="4" xr:uid="{00000000-0005-0000-0000-000003000000}"/>
    <cellStyle name="Porcentaje" xfId="1" builtinId="5"/>
  </cellStyles>
  <dxfs count="5">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158146</xdr:rowOff>
    </xdr:to>
    <xdr:pic>
      <xdr:nvPicPr>
        <xdr:cNvPr id="4" name="3 Imagen" descr="Logo de SDG.jp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rcRect/>
        <a:stretch>
          <a:fillRect/>
        </a:stretch>
      </xdr:blipFill>
      <xdr:spPr bwMode="auto">
        <a:xfrm>
          <a:off x="347989" y="116417"/>
          <a:ext cx="2430510" cy="751417"/>
        </a:xfrm>
        <a:prstGeom prst="rect">
          <a:avLst/>
        </a:prstGeom>
        <a:noFill/>
        <a:ln w="9525">
          <a:noFill/>
          <a:miter lim="800000"/>
          <a:headEnd/>
          <a:tailEnd/>
        </a:ln>
      </xdr:spPr>
    </xdr:pic>
    <xdr:clientData/>
  </xdr:twoCellAnchor>
  <xdr:twoCellAnchor editAs="oneCell">
    <xdr:from>
      <xdr:col>4</xdr:col>
      <xdr:colOff>466996</xdr:colOff>
      <xdr:row>47</xdr:row>
      <xdr:rowOff>95793</xdr:rowOff>
    </xdr:from>
    <xdr:to>
      <xdr:col>4</xdr:col>
      <xdr:colOff>1825653</xdr:colOff>
      <xdr:row>52</xdr:row>
      <xdr:rowOff>59113</xdr:rowOff>
    </xdr:to>
    <xdr:pic>
      <xdr:nvPicPr>
        <xdr:cNvPr id="2" name="Imagen 1">
          <a:extLst>
            <a:ext uri="{FF2B5EF4-FFF2-40B4-BE49-F238E27FC236}">
              <a16:creationId xmlns:a16="http://schemas.microsoft.com/office/drawing/2014/main" id="{26FE003D-3A0A-42AB-8CCE-FAA533C5BB1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877414">
          <a:off x="8565967" y="13071564"/>
          <a:ext cx="1358657" cy="94303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1013461</xdr:colOff>
      <xdr:row>22</xdr:row>
      <xdr:rowOff>91441</xdr:rowOff>
    </xdr:from>
    <xdr:to>
      <xdr:col>4</xdr:col>
      <xdr:colOff>1244358</xdr:colOff>
      <xdr:row>27</xdr:row>
      <xdr:rowOff>104836</xdr:rowOff>
    </xdr:to>
    <xdr:pic>
      <xdr:nvPicPr>
        <xdr:cNvPr id="2" name="Imagen 1">
          <a:extLst>
            <a:ext uri="{FF2B5EF4-FFF2-40B4-BE49-F238E27FC236}">
              <a16:creationId xmlns:a16="http://schemas.microsoft.com/office/drawing/2014/main" id="{52F9A031-4A2C-4FB7-BC86-846EA7A8C2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877414">
          <a:off x="5547361" y="7886701"/>
          <a:ext cx="1358657" cy="943035"/>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89"/>
  <sheetViews>
    <sheetView showGridLines="0" zoomScale="70" zoomScaleNormal="70" zoomScalePageLayoutView="90" workbookViewId="0">
      <selection activeCell="B54" sqref="B54"/>
    </sheetView>
  </sheetViews>
  <sheetFormatPr baseColWidth="10" defaultColWidth="18.6640625" defaultRowHeight="14.4" x14ac:dyDescent="0.3"/>
  <cols>
    <col min="1" max="1" width="1.44140625" style="1" customWidth="1"/>
    <col min="2" max="2" width="57.33203125" style="1" customWidth="1"/>
    <col min="3" max="8" width="29.6640625" style="1" customWidth="1"/>
    <col min="9" max="10" width="31.44140625" style="1" customWidth="1"/>
    <col min="11" max="12" width="29.6640625" style="1" customWidth="1"/>
    <col min="13" max="13" width="21.5546875" style="1" hidden="1" customWidth="1"/>
    <col min="14" max="16" width="18.6640625" style="1" hidden="1" customWidth="1"/>
    <col min="17" max="16384" width="18.6640625" style="1"/>
  </cols>
  <sheetData>
    <row r="1" spans="1:15" ht="13.95" customHeight="1" x14ac:dyDescent="0.3">
      <c r="B1" s="162"/>
      <c r="C1" s="25"/>
      <c r="D1" s="25"/>
      <c r="E1" s="25"/>
      <c r="F1" s="25"/>
      <c r="G1" s="25"/>
      <c r="H1" s="25"/>
      <c r="I1" s="25"/>
      <c r="J1" s="25"/>
      <c r="K1" s="25"/>
      <c r="L1" s="164" t="s">
        <v>0</v>
      </c>
    </row>
    <row r="2" spans="1:15" ht="13.95" customHeight="1" x14ac:dyDescent="0.3">
      <c r="B2" s="163"/>
      <c r="C2" s="156"/>
      <c r="D2" s="156"/>
      <c r="E2" s="156"/>
      <c r="F2" s="156"/>
      <c r="G2" s="156"/>
      <c r="H2" s="156"/>
      <c r="I2" s="156"/>
      <c r="J2" s="156"/>
      <c r="K2" s="156"/>
      <c r="L2" s="165"/>
    </row>
    <row r="3" spans="1:15" ht="25.8" x14ac:dyDescent="0.3">
      <c r="B3" s="163"/>
      <c r="C3" s="157"/>
      <c r="D3" s="157"/>
      <c r="E3" s="157"/>
      <c r="F3" s="157"/>
      <c r="G3" s="157"/>
      <c r="H3" s="157"/>
      <c r="I3" s="157"/>
      <c r="J3" s="157"/>
      <c r="K3" s="157"/>
      <c r="L3" s="165"/>
    </row>
    <row r="4" spans="1:15" ht="13.95" customHeight="1" x14ac:dyDescent="0.3">
      <c r="B4" s="163"/>
      <c r="C4" s="156"/>
      <c r="D4" s="156"/>
      <c r="E4" s="156"/>
      <c r="F4" s="156"/>
      <c r="G4" s="156"/>
      <c r="H4" s="156"/>
      <c r="I4" s="156"/>
      <c r="J4" s="156"/>
      <c r="K4" s="156"/>
      <c r="L4" s="165"/>
    </row>
    <row r="5" spans="1:15" ht="13.95" customHeight="1" x14ac:dyDescent="0.3">
      <c r="B5" s="163"/>
      <c r="C5" s="26"/>
      <c r="D5" s="26"/>
      <c r="E5" s="26"/>
      <c r="F5" s="26"/>
      <c r="G5" s="26"/>
      <c r="H5" s="26"/>
      <c r="I5" s="26"/>
      <c r="J5" s="26"/>
      <c r="K5" s="26"/>
      <c r="L5" s="165"/>
    </row>
    <row r="6" spans="1:15" ht="54" customHeight="1" x14ac:dyDescent="0.3">
      <c r="B6" s="27" t="s">
        <v>84</v>
      </c>
      <c r="C6" s="28"/>
      <c r="D6" s="28"/>
      <c r="E6" s="28"/>
      <c r="F6" s="28"/>
      <c r="G6" s="28"/>
      <c r="H6" s="28"/>
      <c r="I6" s="28"/>
      <c r="J6" s="28"/>
      <c r="K6" s="28"/>
      <c r="L6" s="29"/>
      <c r="N6" s="60"/>
      <c r="O6" s="60"/>
    </row>
    <row r="7" spans="1:15" ht="54" customHeight="1" x14ac:dyDescent="0.3">
      <c r="B7" s="30" t="s">
        <v>83</v>
      </c>
      <c r="C7" s="31"/>
      <c r="D7" s="31"/>
      <c r="E7" s="31"/>
      <c r="F7" s="31"/>
      <c r="G7" s="31"/>
      <c r="H7" s="31"/>
      <c r="I7" s="31"/>
      <c r="J7" s="31"/>
      <c r="K7" s="31"/>
      <c r="L7" s="32"/>
    </row>
    <row r="8" spans="1:15" ht="62.4" x14ac:dyDescent="0.3">
      <c r="B8" s="23" t="s">
        <v>1</v>
      </c>
      <c r="C8" s="96" t="s">
        <v>73</v>
      </c>
      <c r="D8" s="96" t="s">
        <v>74</v>
      </c>
      <c r="E8" s="151" t="s">
        <v>76</v>
      </c>
      <c r="F8" s="151" t="s">
        <v>75</v>
      </c>
      <c r="G8" s="96" t="s">
        <v>70</v>
      </c>
      <c r="H8" s="96" t="s">
        <v>77</v>
      </c>
      <c r="I8" s="96" t="s">
        <v>78</v>
      </c>
      <c r="J8" s="96" t="s">
        <v>79</v>
      </c>
      <c r="K8" s="96" t="s">
        <v>80</v>
      </c>
      <c r="L8" s="97" t="s">
        <v>81</v>
      </c>
      <c r="N8" s="126" t="s">
        <v>25</v>
      </c>
    </row>
    <row r="9" spans="1:15" s="3" customFormat="1" ht="15.6" x14ac:dyDescent="0.3">
      <c r="A9" s="2"/>
      <c r="B9" s="22"/>
      <c r="C9" s="7">
        <v>1</v>
      </c>
      <c r="D9" s="7">
        <f t="shared" ref="D9:I9" si="0">+C9+1</f>
        <v>2</v>
      </c>
      <c r="E9" s="152" t="s">
        <v>68</v>
      </c>
      <c r="F9" s="152" t="s">
        <v>69</v>
      </c>
      <c r="G9" s="7">
        <f>+D9+1</f>
        <v>3</v>
      </c>
      <c r="H9" s="7">
        <f>+G9+1</f>
        <v>4</v>
      </c>
      <c r="I9" s="7">
        <f t="shared" si="0"/>
        <v>5</v>
      </c>
      <c r="J9" s="7">
        <f>+I9+1</f>
        <v>6</v>
      </c>
      <c r="K9" s="7">
        <f>+J9+1</f>
        <v>7</v>
      </c>
      <c r="L9" s="82">
        <f>+K9+1</f>
        <v>8</v>
      </c>
      <c r="O9" s="1"/>
    </row>
    <row r="10" spans="1:15" s="3" customFormat="1" ht="31.2" x14ac:dyDescent="0.3">
      <c r="B10" s="39" t="s">
        <v>67</v>
      </c>
      <c r="C10" s="43" t="str">
        <f>IF(YEAR(H70)=2024,"31-DIC.-2023 RUP","31-DIC.-2022 RUP")</f>
        <v>31-DIC.-2023 RUP</v>
      </c>
      <c r="D10" s="43" t="s">
        <v>63</v>
      </c>
      <c r="E10" s="160" t="str">
        <f>IF(YEAR(C70)=2024,"31-DIC.-2023 RUP","31-DIC.-2022 RUP")</f>
        <v>31-DIC.-2023 RUP</v>
      </c>
      <c r="F10" s="160" t="str">
        <f>IF(YEAR(C70)=2024,"31-DIC.-2023 RUP","31-DIC.-2022 RUP")</f>
        <v>31-DIC.-2023 RUP</v>
      </c>
      <c r="G10" s="43"/>
      <c r="H10" s="43" t="s">
        <v>72</v>
      </c>
      <c r="I10" s="43" t="s">
        <v>63</v>
      </c>
      <c r="J10" s="43" t="s">
        <v>63</v>
      </c>
      <c r="K10" s="43" t="s">
        <v>63</v>
      </c>
      <c r="L10" s="83" t="s">
        <v>63</v>
      </c>
      <c r="O10" s="1"/>
    </row>
    <row r="11" spans="1:15" s="3" customFormat="1" ht="15.6" x14ac:dyDescent="0.3">
      <c r="B11" s="22" t="s">
        <v>2</v>
      </c>
      <c r="C11" s="24" t="str">
        <f t="shared" ref="C11:K11" si="1">IF(C73&lt;=$B$74,"VIGENTE","NO VIGENTE")</f>
        <v>VIGENTE</v>
      </c>
      <c r="D11" s="24" t="str">
        <f t="shared" si="1"/>
        <v>VIGENTE</v>
      </c>
      <c r="E11" s="152" t="str">
        <f t="shared" si="1"/>
        <v>VIGENTE</v>
      </c>
      <c r="F11" s="152" t="str">
        <f t="shared" si="1"/>
        <v>VIGENTE</v>
      </c>
      <c r="G11" s="24"/>
      <c r="H11" s="24" t="str">
        <f t="shared" si="1"/>
        <v>VIGENTE</v>
      </c>
      <c r="I11" s="24" t="str">
        <f t="shared" ref="I11:J11" si="2">IF(I73&lt;=$B$74,"VIGENTE","NO VIGENTE")</f>
        <v>VIGENTE</v>
      </c>
      <c r="J11" s="24" t="str">
        <f t="shared" si="2"/>
        <v>VIGENTE</v>
      </c>
      <c r="K11" s="24" t="str">
        <f t="shared" si="1"/>
        <v>VIGENTE</v>
      </c>
      <c r="L11" s="84" t="str">
        <f>IF(L73&lt;=$B$74,"VIGENTE","NO VIGENTE")</f>
        <v>VIGENTE</v>
      </c>
      <c r="O11" s="1"/>
    </row>
    <row r="12" spans="1:15" s="3" customFormat="1" ht="15.6" x14ac:dyDescent="0.3">
      <c r="B12" s="22" t="s">
        <v>3</v>
      </c>
      <c r="C12" s="9">
        <v>1</v>
      </c>
      <c r="D12" s="9">
        <v>1</v>
      </c>
      <c r="E12" s="161">
        <v>0.7</v>
      </c>
      <c r="F12" s="161">
        <v>0.3</v>
      </c>
      <c r="G12" s="9">
        <f>SUM(E12:F12)</f>
        <v>1</v>
      </c>
      <c r="H12" s="9">
        <v>1</v>
      </c>
      <c r="I12" s="9">
        <v>1</v>
      </c>
      <c r="J12" s="9">
        <v>1</v>
      </c>
      <c r="K12" s="9">
        <v>1</v>
      </c>
      <c r="L12" s="98">
        <v>1</v>
      </c>
      <c r="O12" s="1"/>
    </row>
    <row r="13" spans="1:15" s="3" customFormat="1" ht="15.6" x14ac:dyDescent="0.3">
      <c r="B13" s="22" t="s">
        <v>4</v>
      </c>
      <c r="C13" s="33">
        <v>1562324503</v>
      </c>
      <c r="D13" s="33">
        <v>1277603217</v>
      </c>
      <c r="E13" s="140">
        <v>1769775229</v>
      </c>
      <c r="F13" s="140">
        <v>2837025722</v>
      </c>
      <c r="G13" s="33">
        <f>SUM((E13*E$12),(F13*F$12))</f>
        <v>2089950376.9000001</v>
      </c>
      <c r="H13" s="33">
        <v>1803952651</v>
      </c>
      <c r="I13" s="33">
        <v>365553803</v>
      </c>
      <c r="J13" s="33">
        <v>1109995833</v>
      </c>
      <c r="K13" s="33">
        <v>453766000</v>
      </c>
      <c r="L13" s="99">
        <v>1612212935</v>
      </c>
      <c r="O13" s="1"/>
    </row>
    <row r="14" spans="1:15" s="3" customFormat="1" ht="15.6" x14ac:dyDescent="0.3">
      <c r="B14" s="22" t="s">
        <v>5</v>
      </c>
      <c r="C14" s="33">
        <v>139335564</v>
      </c>
      <c r="D14" s="33">
        <v>122770000</v>
      </c>
      <c r="E14" s="140">
        <v>73218710</v>
      </c>
      <c r="F14" s="140">
        <v>88122180</v>
      </c>
      <c r="G14" s="33">
        <f>SUM((E14*E$12),(F14*F$12))</f>
        <v>77689751</v>
      </c>
      <c r="H14" s="33">
        <v>151163494</v>
      </c>
      <c r="I14" s="33">
        <v>33566144</v>
      </c>
      <c r="J14" s="33">
        <v>213317108</v>
      </c>
      <c r="K14" s="33">
        <v>62793000</v>
      </c>
      <c r="L14" s="99">
        <v>120132306</v>
      </c>
      <c r="O14" s="1"/>
    </row>
    <row r="15" spans="1:15" s="3" customFormat="1" ht="15.6" x14ac:dyDescent="0.3">
      <c r="B15" s="22" t="s">
        <v>6</v>
      </c>
      <c r="C15" s="33">
        <v>1592910080</v>
      </c>
      <c r="D15" s="33">
        <v>1858453217</v>
      </c>
      <c r="E15" s="140">
        <v>2809427603</v>
      </c>
      <c r="F15" s="140">
        <v>3841614407</v>
      </c>
      <c r="G15" s="33">
        <f>SUM((E15*E$12),(F15*F$12))</f>
        <v>3119083644.1999998</v>
      </c>
      <c r="H15" s="33">
        <v>1847537357</v>
      </c>
      <c r="I15" s="33">
        <v>365553803</v>
      </c>
      <c r="J15" s="33">
        <v>2175452870</v>
      </c>
      <c r="K15" s="33">
        <v>472701000</v>
      </c>
      <c r="L15" s="99">
        <v>2157824604</v>
      </c>
      <c r="O15" s="1"/>
    </row>
    <row r="16" spans="1:15" s="3" customFormat="1" ht="15.6" x14ac:dyDescent="0.3">
      <c r="B16" s="22" t="s">
        <v>7</v>
      </c>
      <c r="C16" s="33">
        <v>139335564</v>
      </c>
      <c r="D16" s="33">
        <v>272770000</v>
      </c>
      <c r="E16" s="140">
        <v>1253213414</v>
      </c>
      <c r="F16" s="140">
        <v>1452287051</v>
      </c>
      <c r="G16" s="33">
        <f>SUM((E16*E$12),(F16*F$12))</f>
        <v>1312935505.0999999</v>
      </c>
      <c r="H16" s="33">
        <v>151163494</v>
      </c>
      <c r="I16" s="33">
        <v>33566144</v>
      </c>
      <c r="J16" s="33">
        <v>687186663</v>
      </c>
      <c r="K16" s="33">
        <v>99063000</v>
      </c>
      <c r="L16" s="99">
        <v>120132306</v>
      </c>
      <c r="O16" s="1"/>
    </row>
    <row r="17" spans="2:16" s="3" customFormat="1" ht="15.6" x14ac:dyDescent="0.3">
      <c r="B17" s="22" t="s">
        <v>8</v>
      </c>
      <c r="C17" s="33">
        <v>1453574516</v>
      </c>
      <c r="D17" s="33">
        <v>1585683217</v>
      </c>
      <c r="E17" s="140">
        <v>1556214189</v>
      </c>
      <c r="F17" s="140">
        <v>2389327356</v>
      </c>
      <c r="G17" s="33">
        <f>SUM((E17*E$12),(F17*F$12))</f>
        <v>1806148139.0999999</v>
      </c>
      <c r="H17" s="33">
        <v>1696373863</v>
      </c>
      <c r="I17" s="33">
        <v>331987659</v>
      </c>
      <c r="J17" s="33">
        <v>1488266207</v>
      </c>
      <c r="K17" s="33">
        <v>373638000</v>
      </c>
      <c r="L17" s="99">
        <v>2037692298</v>
      </c>
      <c r="O17" s="1"/>
    </row>
    <row r="18" spans="2:16" s="3" customFormat="1" ht="15.6" x14ac:dyDescent="0.3">
      <c r="B18" s="22" t="s">
        <v>9</v>
      </c>
      <c r="C18" s="33">
        <f t="shared" ref="C18" si="3">+C15-C16-C17</f>
        <v>0</v>
      </c>
      <c r="D18" s="33">
        <f t="shared" ref="D18:K18" si="4">+D15-D16-D17</f>
        <v>0</v>
      </c>
      <c r="E18" s="140">
        <f>+E15-E16-E17</f>
        <v>0</v>
      </c>
      <c r="F18" s="140">
        <f>+F15-F16-F17</f>
        <v>0</v>
      </c>
      <c r="G18" s="33">
        <f>+G15-G16-G17</f>
        <v>0</v>
      </c>
      <c r="H18" s="33">
        <f t="shared" si="4"/>
        <v>0</v>
      </c>
      <c r="I18" s="33">
        <f t="shared" ref="I18:J18" si="5">+I15-I16-I17</f>
        <v>0</v>
      </c>
      <c r="J18" s="33">
        <f t="shared" si="5"/>
        <v>0</v>
      </c>
      <c r="K18" s="33">
        <f t="shared" si="4"/>
        <v>0</v>
      </c>
      <c r="L18" s="99">
        <f t="shared" ref="L18" si="6">+L15-L16-L17</f>
        <v>0</v>
      </c>
      <c r="O18" s="1"/>
    </row>
    <row r="19" spans="2:16" s="3" customFormat="1" ht="15.6" x14ac:dyDescent="0.3">
      <c r="B19" s="22" t="s">
        <v>10</v>
      </c>
      <c r="C19" s="33">
        <v>231145779</v>
      </c>
      <c r="D19" s="33">
        <v>759529969</v>
      </c>
      <c r="E19" s="140">
        <v>544804911</v>
      </c>
      <c r="F19" s="140">
        <v>453005673</v>
      </c>
      <c r="G19" s="33">
        <f>SUM((E19*E$12),(F19*F$12))</f>
        <v>517265139.60000002</v>
      </c>
      <c r="H19" s="33">
        <v>446334451</v>
      </c>
      <c r="I19" s="33">
        <v>129140397</v>
      </c>
      <c r="J19" s="33">
        <v>130759942</v>
      </c>
      <c r="K19" s="33">
        <v>404579000</v>
      </c>
      <c r="L19" s="99">
        <v>450932863</v>
      </c>
      <c r="O19" s="1"/>
    </row>
    <row r="20" spans="2:16" s="3" customFormat="1" ht="15.6" x14ac:dyDescent="0.3">
      <c r="B20" s="22" t="s">
        <v>11</v>
      </c>
      <c r="C20" s="33">
        <v>136301</v>
      </c>
      <c r="D20" s="33">
        <v>35940000</v>
      </c>
      <c r="E20" s="140">
        <v>25980987</v>
      </c>
      <c r="F20" s="140">
        <v>119756058</v>
      </c>
      <c r="G20" s="33">
        <f>SUM((E20*E$12),(F20*F$12))</f>
        <v>54113508.299999997</v>
      </c>
      <c r="H20" s="33">
        <v>11541364</v>
      </c>
      <c r="I20" s="33">
        <v>3156910</v>
      </c>
      <c r="J20" s="33">
        <v>3051254</v>
      </c>
      <c r="K20" s="33">
        <v>0</v>
      </c>
      <c r="L20" s="99">
        <v>0</v>
      </c>
      <c r="O20" s="1"/>
    </row>
    <row r="21" spans="2:16" s="3" customFormat="1" ht="31.2" x14ac:dyDescent="0.3">
      <c r="B21" s="22" t="s">
        <v>12</v>
      </c>
      <c r="C21" s="34">
        <f t="shared" ref="C21:K21" si="7">+C19/C17</f>
        <v>0.15901887137927781</v>
      </c>
      <c r="D21" s="34">
        <f t="shared" si="7"/>
        <v>0.47899224817235359</v>
      </c>
      <c r="E21" s="141">
        <f>+E19/E17</f>
        <v>0.35008350062023502</v>
      </c>
      <c r="F21" s="141">
        <f t="shared" ref="F21" si="8">+F19/F17</f>
        <v>0.18959548253713629</v>
      </c>
      <c r="G21" s="34">
        <f>+G19/G17</f>
        <v>0.28639131442327442</v>
      </c>
      <c r="H21" s="34">
        <f t="shared" si="7"/>
        <v>0.26311089833149592</v>
      </c>
      <c r="I21" s="34">
        <f t="shared" ref="I21:J21" si="9">+I19/I17</f>
        <v>0.38899155886996389</v>
      </c>
      <c r="J21" s="34">
        <f t="shared" si="9"/>
        <v>8.7860586624204651E-2</v>
      </c>
      <c r="K21" s="34">
        <f t="shared" si="7"/>
        <v>1.0828100996151355</v>
      </c>
      <c r="L21" s="85">
        <f t="shared" ref="L21" si="10">+L19/L17</f>
        <v>0.22129585680948577</v>
      </c>
      <c r="O21" s="1"/>
    </row>
    <row r="22" spans="2:16" s="3" customFormat="1" ht="31.2" x14ac:dyDescent="0.25">
      <c r="B22" s="22" t="s">
        <v>13</v>
      </c>
      <c r="C22" s="34">
        <f t="shared" ref="C22:K22" si="11">+C19/C16</f>
        <v>1.6589144391018507</v>
      </c>
      <c r="D22" s="34">
        <f t="shared" si="11"/>
        <v>2.7845069802397626</v>
      </c>
      <c r="E22" s="141">
        <f>+E19/E16</f>
        <v>0.43472636417216004</v>
      </c>
      <c r="F22" s="141">
        <f t="shared" ref="F22" si="12">+F19/F16</f>
        <v>0.31192571240518485</v>
      </c>
      <c r="G22" s="34">
        <f>+G19/G15</f>
        <v>0.16583881633372199</v>
      </c>
      <c r="H22" s="34">
        <f t="shared" si="11"/>
        <v>2.9526603228686947</v>
      </c>
      <c r="I22" s="34">
        <f t="shared" ref="I22:J22" si="13">+I19/I16</f>
        <v>3.8473408503520692</v>
      </c>
      <c r="J22" s="34">
        <f t="shared" si="13"/>
        <v>0.19028300320781982</v>
      </c>
      <c r="K22" s="34">
        <f t="shared" si="11"/>
        <v>4.0840576198984486</v>
      </c>
      <c r="L22" s="85">
        <f t="shared" ref="L22" si="14">+L19/L15</f>
        <v>0.20897567956362037</v>
      </c>
      <c r="N22" s="74" t="s">
        <v>55</v>
      </c>
      <c r="O22" s="77" t="s">
        <v>56</v>
      </c>
      <c r="P22" s="74"/>
    </row>
    <row r="23" spans="2:16" s="3" customFormat="1" ht="15.6" x14ac:dyDescent="0.25">
      <c r="B23" s="10" t="s">
        <v>14</v>
      </c>
      <c r="C23" s="42">
        <f>IF(D12=1,$N$23,"")</f>
        <v>694529560</v>
      </c>
      <c r="D23" s="42">
        <f t="shared" ref="D23:L23" si="15">IF(D12=1,$N$23,"")</f>
        <v>694529560</v>
      </c>
      <c r="E23" s="42"/>
      <c r="F23" s="42"/>
      <c r="G23" s="42">
        <f>IF(C12=1,$N$23,"")</f>
        <v>694529560</v>
      </c>
      <c r="H23" s="42">
        <f t="shared" si="15"/>
        <v>694529560</v>
      </c>
      <c r="I23" s="42">
        <f t="shared" si="15"/>
        <v>694529560</v>
      </c>
      <c r="J23" s="42">
        <f t="shared" ref="J23" si="16">IF(J12=1,$N$23,"")</f>
        <v>694529560</v>
      </c>
      <c r="K23" s="42">
        <f t="shared" si="15"/>
        <v>694529560</v>
      </c>
      <c r="L23" s="86">
        <f t="shared" si="15"/>
        <v>694529560</v>
      </c>
      <c r="N23" s="47">
        <v>694529560</v>
      </c>
      <c r="O23" s="47">
        <v>282571820</v>
      </c>
    </row>
    <row r="24" spans="2:16" s="3" customFormat="1" ht="15.6" x14ac:dyDescent="0.25">
      <c r="B24" s="35" t="s">
        <v>15</v>
      </c>
      <c r="C24" s="36"/>
      <c r="D24" s="36"/>
      <c r="E24" s="36"/>
      <c r="F24" s="36"/>
      <c r="G24" s="36"/>
      <c r="H24" s="36"/>
      <c r="I24" s="36"/>
      <c r="J24" s="36"/>
      <c r="K24" s="36"/>
      <c r="L24" s="37"/>
      <c r="O24" s="73"/>
    </row>
    <row r="25" spans="2:16" s="3" customFormat="1" ht="15.6" x14ac:dyDescent="0.25">
      <c r="B25" s="11" t="s">
        <v>16</v>
      </c>
      <c r="C25" s="12"/>
      <c r="D25" s="12"/>
      <c r="E25" s="12"/>
      <c r="F25" s="12"/>
      <c r="G25" s="12"/>
      <c r="H25" s="12"/>
      <c r="I25" s="12"/>
      <c r="J25" s="12"/>
      <c r="K25" s="12"/>
      <c r="L25" s="87"/>
    </row>
    <row r="26" spans="2:16" s="3" customFormat="1" ht="15.6" x14ac:dyDescent="0.25">
      <c r="B26" s="58" t="s">
        <v>24</v>
      </c>
      <c r="C26" s="53"/>
      <c r="D26" s="53"/>
      <c r="E26" s="53"/>
      <c r="F26" s="53"/>
      <c r="G26" s="53"/>
      <c r="H26" s="53"/>
      <c r="I26" s="53"/>
      <c r="J26" s="53"/>
      <c r="K26" s="53"/>
      <c r="L26" s="54"/>
    </row>
    <row r="27" spans="2:16" s="3" customFormat="1" ht="15.6" x14ac:dyDescent="0.25">
      <c r="B27" s="35" t="s">
        <v>15</v>
      </c>
      <c r="C27" s="36"/>
      <c r="D27" s="36"/>
      <c r="E27" s="36"/>
      <c r="F27" s="36"/>
      <c r="G27" s="36"/>
      <c r="H27" s="36"/>
      <c r="I27" s="36"/>
      <c r="J27" s="36"/>
      <c r="K27" s="36"/>
      <c r="L27" s="37"/>
    </row>
    <row r="28" spans="2:16" s="3" customFormat="1" ht="22.5" customHeight="1" x14ac:dyDescent="0.25">
      <c r="B28" s="39" t="str">
        <f>CONCATENATE("Índice de Liquidez: Mayor o Igual a ",N28)</f>
        <v>Índice de Liquidez: Mayor o Igual a 1,62</v>
      </c>
      <c r="C28" s="13" t="str">
        <f>IF(C75="MiPyME",IF(C29&gt;=$N$28,$B$25,$B$26),IF(C29&gt;=$O$28,$B$25,$B$26))</f>
        <v>HÁBIL</v>
      </c>
      <c r="D28" s="13" t="str">
        <f>IF(D75="MiPyME",IF(D29&gt;=$N$28,$B$25,$B$26),IF(D29&gt;=$O$28,$B$25,$B$26))</f>
        <v>HÁBIL</v>
      </c>
      <c r="E28" s="142"/>
      <c r="F28" s="142"/>
      <c r="G28" s="13" t="str">
        <f t="shared" ref="G28" si="17">IF(G75="MiPyME",IF(G29&gt;=$N$28,$B$25,$B$26),IF(G29&gt;=$O$28,$B$25,$B$26))</f>
        <v>HÁBIL</v>
      </c>
      <c r="H28" s="13" t="str">
        <f>IF(H75="MiPyME",IF(H29&gt;=$N$28,$B$25,$B$26),IF(H29&gt;=$O$28,$B$25,$B$26))</f>
        <v>HÁBIL</v>
      </c>
      <c r="I28" s="13" t="str">
        <f>IF(I75="MiPyME",IF(I29&gt;=$N$28,$B$25,$B$26),IF(I29&gt;=$O$28,$B$25,$B$26))</f>
        <v>HÁBIL</v>
      </c>
      <c r="J28" s="13" t="str">
        <f>IF(J75="MiPyME",IF(J29&gt;=$N$28,$B$25,$B$26),IF(J29&gt;=$O$28,$B$25,$B$26))</f>
        <v>HÁBIL</v>
      </c>
      <c r="K28" s="13" t="str">
        <f>IF(K75="MiPyME",IF(K29&gt;=$N$28,$B$25,$B$26),IF(K29&gt;=$O$28,$B$25,$B$26))</f>
        <v>HÁBIL</v>
      </c>
      <c r="L28" s="88" t="str">
        <f>IF(L75="MiPyME",IF(L29&gt;=$N$28,$B$25,$B$26),IF(L29&gt;=$O$28,$B$25,$B$26))</f>
        <v>HÁBIL</v>
      </c>
      <c r="N28" s="44">
        <v>1.62</v>
      </c>
      <c r="O28" s="44">
        <v>1</v>
      </c>
    </row>
    <row r="29" spans="2:16" s="3" customFormat="1" ht="22.5" customHeight="1" x14ac:dyDescent="0.25">
      <c r="B29" s="21" t="s">
        <v>17</v>
      </c>
      <c r="C29" s="14">
        <f t="shared" ref="C29:K29" si="18">C13/C14</f>
        <v>11.212675774578269</v>
      </c>
      <c r="D29" s="14">
        <f t="shared" si="18"/>
        <v>10.406477290869105</v>
      </c>
      <c r="E29" s="143"/>
      <c r="F29" s="143"/>
      <c r="G29" s="14">
        <f t="shared" ref="G29" si="19">G13/G14</f>
        <v>26.90123664960646</v>
      </c>
      <c r="H29" s="14">
        <f>H13/H14</f>
        <v>11.933785090995581</v>
      </c>
      <c r="I29" s="14">
        <f t="shared" ref="I29:J29" si="20">I13/I14</f>
        <v>10.890550996861599</v>
      </c>
      <c r="J29" s="14">
        <f t="shared" si="20"/>
        <v>5.2035012259776181</v>
      </c>
      <c r="K29" s="14">
        <f t="shared" si="18"/>
        <v>7.2263787364833663</v>
      </c>
      <c r="L29" s="100">
        <f t="shared" ref="L29" si="21">L13/L14</f>
        <v>13.420311227522761</v>
      </c>
    </row>
    <row r="30" spans="2:16" s="3" customFormat="1" ht="22.5" customHeight="1" x14ac:dyDescent="0.25">
      <c r="B30" s="39" t="str">
        <f>CONCATENATE("Endeudamiento total: Menor o Igual a ",N30)</f>
        <v>Endeudamiento total: Menor o Igual a 0,62</v>
      </c>
      <c r="C30" s="15" t="str">
        <f>IF(C75="MiPyME",IF(C31&lt;=$N$30,$B$25,$B$26),IF(C31&lt;=$O$30,$B$25,$B$26))</f>
        <v>HÁBIL</v>
      </c>
      <c r="D30" s="15" t="str">
        <f>IF(D75="MiPyME",IF(D31&lt;=$N$30,$B$25,$B$26),IF(D31&lt;=$O$30,$B$25,$B$26))</f>
        <v>HÁBIL</v>
      </c>
      <c r="E30" s="144"/>
      <c r="F30" s="144"/>
      <c r="G30" s="15" t="str">
        <f t="shared" ref="G30" si="22">IF(G75="MiPyME",IF(G31&lt;=$N$30,$B$25,$B$26),IF(G31&lt;=$O$30,$B$25,$B$26))</f>
        <v>HÁBIL</v>
      </c>
      <c r="H30" s="15" t="str">
        <f>IF(H75="MiPyME",IF(H31&lt;=$N$30,$B$25,$B$26),IF(H31&lt;=$O$30,$B$25,$B$26))</f>
        <v>HÁBIL</v>
      </c>
      <c r="I30" s="15" t="str">
        <f>IF(I75="MiPyME",IF(I31&lt;=$N$30,$B$25,$B$26),IF(I31&lt;=$O$30,$B$25,$B$26))</f>
        <v>HÁBIL</v>
      </c>
      <c r="J30" s="15" t="str">
        <f>IF(J75="MiPyME",IF(J31&lt;=$N$30,$B$25,$B$26),IF(J31&lt;=$O$30,$B$25,$B$26))</f>
        <v>HÁBIL</v>
      </c>
      <c r="K30" s="15" t="str">
        <f>IF(K75="MiPyME",IF(K31&lt;=$N$30,$B$25,$B$26),IF(K31&lt;=$O$30,$B$25,$B$26))</f>
        <v>HÁBIL</v>
      </c>
      <c r="L30" s="89" t="str">
        <f>IF(L75="MiPyME",IF(L31&lt;=$N$30,$B$25,$B$26),IF(L31&lt;=$O$30,$B$25,$B$26))</f>
        <v>HÁBIL</v>
      </c>
      <c r="N30" s="45">
        <v>0.62</v>
      </c>
      <c r="O30" s="45">
        <v>0.62</v>
      </c>
    </row>
    <row r="31" spans="2:16" s="3" customFormat="1" ht="22.5" customHeight="1" x14ac:dyDescent="0.25">
      <c r="B31" s="21" t="s">
        <v>18</v>
      </c>
      <c r="C31" s="16">
        <f t="shared" ref="C31:K31" si="23">C16/C15</f>
        <v>8.747233491045521E-2</v>
      </c>
      <c r="D31" s="16">
        <f t="shared" si="23"/>
        <v>0.14677259427617864</v>
      </c>
      <c r="E31" s="145"/>
      <c r="F31" s="145"/>
      <c r="G31" s="16">
        <f>G16/G15</f>
        <v>0.42093629247212733</v>
      </c>
      <c r="H31" s="16">
        <f t="shared" si="23"/>
        <v>8.1818910685225191E-2</v>
      </c>
      <c r="I31" s="16">
        <f t="shared" ref="I31:J31" si="24">I16/I15</f>
        <v>9.182271863821917E-2</v>
      </c>
      <c r="J31" s="16">
        <f t="shared" si="24"/>
        <v>0.31588211929408522</v>
      </c>
      <c r="K31" s="16">
        <f t="shared" si="23"/>
        <v>0.20956799329808906</v>
      </c>
      <c r="L31" s="101">
        <f>L16/L15</f>
        <v>5.5672878035271489E-2</v>
      </c>
    </row>
    <row r="32" spans="2:16" s="3" customFormat="1" ht="31.2" x14ac:dyDescent="0.25">
      <c r="B32" s="39" t="str">
        <f>CONCATENATE("Razón de Cobertura de Intereses Mayor o Igual a ",N32," o Indeterminado")</f>
        <v>Razón de Cobertura de Intereses Mayor o Igual a 1,5 o Indeterminado</v>
      </c>
      <c r="C32" s="15" t="str">
        <f>IF(C75="MiPyME",IF(AND(C33="Indeterminado",C19&lt;=0),$B$26,IF(C33&gt;=$N$32,$B$25,$B$26)),IF(AND(C33="Indeterminado",C19&lt;=0),$B$26,IF(C33&gt;=$O$32,$B$25,$B$26)))</f>
        <v>HÁBIL</v>
      </c>
      <c r="D32" s="15" t="str">
        <f>IF(D75="MiPyME",IF(AND(D33="Indeterminado",D19&lt;=0),$B$26,IF(D33&gt;=$N$32,$B$25,$B$26)),IF(AND(D33="Indeterminado",D19&lt;=0),$B$26,IF(D33&gt;=$O$32,$B$25,$B$26)))</f>
        <v>HÁBIL</v>
      </c>
      <c r="E32" s="144"/>
      <c r="F32" s="144"/>
      <c r="G32" s="15" t="str">
        <f t="shared" ref="G32" si="25">IF(G75="MiPyME",IF(AND(G33="Indeterminado",G19&lt;=0),$B$26,IF(G33&gt;=$N$32,$B$25,$B$26)),IF(AND(G33="Indeterminado",G19&lt;=0),$B$26,IF(G33&gt;=$O$32,$B$25,$B$26)))</f>
        <v>HÁBIL</v>
      </c>
      <c r="H32" s="15" t="str">
        <f>IF(H75="MiPyME",IF(AND(H33="Indeterminado",H19&lt;=0),$B$26,IF(H33&gt;=$N$32,$B$25,$B$26)),IF(AND(H33="Indeterminado",H19&lt;=0),$B$26,IF(H33&gt;=$O$32,$B$25,$B$26)))</f>
        <v>HÁBIL</v>
      </c>
      <c r="I32" s="15" t="str">
        <f>IF(I75="MiPyME",IF(AND(I33="Indeterminado",I19&lt;=0),$B$26,IF(I33&gt;=$N$32,$B$25,$B$26)),IF(AND(I33="Indeterminado",I19&lt;=0),$B$26,IF(I33&gt;=$O$32,$B$25,$B$26)))</f>
        <v>HÁBIL</v>
      </c>
      <c r="J32" s="15" t="str">
        <f>IF(J75="MiPyME",IF(AND(J33="Indeterminado",J19&lt;=0),$B$26,IF(J33&gt;=$N$32,$B$25,$B$26)),IF(AND(J33="Indeterminado",J19&lt;=0),$B$26,IF(J33&gt;=$O$32,$B$25,$B$26)))</f>
        <v>HÁBIL</v>
      </c>
      <c r="K32" s="15" t="str">
        <f>IF(K75="MiPyME",IF(AND(K33="Indeterminado",K19&lt;=0),$B$26,IF(K33&gt;=$N$32,$B$25,$B$26)),IF(AND(K33="Indeterminado",K19&lt;=0),$B$26,IF(K33&gt;=$O$32,$B$25,$B$26)))</f>
        <v>HÁBIL</v>
      </c>
      <c r="L32" s="89" t="str">
        <f>IF(L75="MiPyME",IF(AND(L33="Indeterminado",L19&lt;=0),$B$26,IF(L33&gt;=$N$32,$B$25,$B$26)),IF(AND(L33="Indeterminado",L19&lt;=0),$B$26,IF(L33&gt;=$O$32,$B$25,$B$26)))</f>
        <v>HÁBIL</v>
      </c>
      <c r="N32" s="46">
        <v>1.5</v>
      </c>
      <c r="O32" s="46">
        <v>0</v>
      </c>
    </row>
    <row r="33" spans="2:16" s="3" customFormat="1" ht="21.6" customHeight="1" x14ac:dyDescent="0.25">
      <c r="B33" s="21" t="s">
        <v>19</v>
      </c>
      <c r="C33" s="41">
        <f t="shared" ref="C33:K33" si="26">IFERROR(C19/C20,"Indeterminado")</f>
        <v>1695.8480055172008</v>
      </c>
      <c r="D33" s="41">
        <f t="shared" si="26"/>
        <v>21.133276822481914</v>
      </c>
      <c r="E33" s="146"/>
      <c r="F33" s="146"/>
      <c r="G33" s="41">
        <f t="shared" ref="G33" si="27">IFERROR(G19/G20,"Indeterminado")</f>
        <v>9.5588912242084305</v>
      </c>
      <c r="H33" s="41">
        <f t="shared" si="26"/>
        <v>38.672591125277741</v>
      </c>
      <c r="I33" s="41">
        <f t="shared" ref="I33:J33" si="28">IFERROR(I19/I20,"Indeterminado")</f>
        <v>40.907215283299173</v>
      </c>
      <c r="J33" s="41">
        <f t="shared" si="28"/>
        <v>42.854492611890059</v>
      </c>
      <c r="K33" s="41" t="str">
        <f t="shared" si="26"/>
        <v>Indeterminado</v>
      </c>
      <c r="L33" s="102" t="str">
        <f t="shared" ref="L33" si="29">IFERROR(L19/L20,"Indeterminado")</f>
        <v>Indeterminado</v>
      </c>
    </row>
    <row r="34" spans="2:16" s="3" customFormat="1" ht="21.6" customHeight="1" x14ac:dyDescent="0.25">
      <c r="B34" s="22" t="str">
        <f>CONCATENATE("CAPITAL DE TRABAJO ≥  A ",TEXT(U34,"40%")," DEL PPTO OFICIAL")</f>
        <v>CAPITAL DE TRABAJO ≥  A 40% DEL PPTO OFICIAL</v>
      </c>
      <c r="C34" s="136"/>
      <c r="D34" s="136"/>
      <c r="E34" s="147"/>
      <c r="F34" s="147"/>
      <c r="G34" s="15"/>
      <c r="H34" s="136"/>
      <c r="I34" s="136"/>
      <c r="J34" s="136"/>
      <c r="K34" s="136"/>
      <c r="L34" s="102"/>
      <c r="M34" s="138" t="s">
        <v>65</v>
      </c>
      <c r="N34" s="139">
        <v>12</v>
      </c>
      <c r="O34" s="139">
        <v>12</v>
      </c>
    </row>
    <row r="35" spans="2:16" s="3" customFormat="1" ht="21.6" customHeight="1" x14ac:dyDescent="0.25">
      <c r="B35" s="137" t="str">
        <f>CONCATENATE("CT = Activo Corriente - Pasivo Corriente ≥ ",TEXT((N23*N35),"$###.###.###.###"))</f>
        <v>CT = Activo Corriente - Pasivo Corriente ≥ $277.811.824</v>
      </c>
      <c r="C35" s="150">
        <f t="shared" ref="C35:L35" si="30">C13-C14</f>
        <v>1422988939</v>
      </c>
      <c r="D35" s="150">
        <f t="shared" si="30"/>
        <v>1154833217</v>
      </c>
      <c r="E35" s="147"/>
      <c r="F35" s="147"/>
      <c r="G35" s="150">
        <f t="shared" ref="G35" si="31">G13-G14</f>
        <v>2012260625.9000001</v>
      </c>
      <c r="H35" s="150">
        <f t="shared" si="30"/>
        <v>1652789157</v>
      </c>
      <c r="I35" s="150">
        <f t="shared" si="30"/>
        <v>331987659</v>
      </c>
      <c r="J35" s="150">
        <f t="shared" ref="J35" si="32">J13-J14</f>
        <v>896678725</v>
      </c>
      <c r="K35" s="150">
        <f t="shared" si="30"/>
        <v>390973000</v>
      </c>
      <c r="L35" s="158">
        <f t="shared" si="30"/>
        <v>1492080629</v>
      </c>
      <c r="M35" s="78" t="s">
        <v>53</v>
      </c>
      <c r="N35" s="135">
        <v>0.4</v>
      </c>
      <c r="O35" s="75"/>
      <c r="P35" s="76" t="s">
        <v>54</v>
      </c>
    </row>
    <row r="36" spans="2:16" s="3" customFormat="1" ht="15.6" x14ac:dyDescent="0.25">
      <c r="B36" s="40" t="s">
        <v>20</v>
      </c>
      <c r="C36" s="36"/>
      <c r="D36" s="36"/>
      <c r="E36" s="36"/>
      <c r="F36" s="36"/>
      <c r="G36" s="36"/>
      <c r="H36" s="36"/>
      <c r="I36" s="36"/>
      <c r="J36" s="36"/>
      <c r="K36" s="36"/>
      <c r="L36" s="90"/>
    </row>
    <row r="37" spans="2:16" s="3" customFormat="1" ht="15.6" x14ac:dyDescent="0.25">
      <c r="B37" s="17"/>
      <c r="C37" s="8"/>
      <c r="D37" s="8"/>
      <c r="E37" s="8"/>
      <c r="F37" s="8"/>
      <c r="G37" s="8"/>
      <c r="H37" s="8"/>
      <c r="I37" s="8"/>
      <c r="J37" s="8"/>
      <c r="K37" s="8"/>
      <c r="L37" s="91"/>
    </row>
    <row r="38" spans="2:16" s="3" customFormat="1" ht="31.2" x14ac:dyDescent="0.25">
      <c r="B38" s="39" t="str">
        <f>CONCATENATE("Indicador  Rentabilidad del Patrimonio",CHAR(10),"Mayor o Igual a ",N38)</f>
        <v>Indicador  Rentabilidad del Patrimonio
Mayor o Igual a 0,04</v>
      </c>
      <c r="C38" s="15" t="str">
        <f>IF(C75="MiPyME",IF(C39&gt;=$N$38,$B$25,$B$26),IF(C39&gt;=$O$38,$B$25,$B$26))</f>
        <v>HÁBIL</v>
      </c>
      <c r="D38" s="15" t="str">
        <f>IF(D75="MiPyME",IF(D39&gt;=$N$38,$B$25,$B$26),IF(D39&gt;=$O$38,$B$25,$B$26))</f>
        <v>HÁBIL</v>
      </c>
      <c r="E38" s="144"/>
      <c r="F38" s="144"/>
      <c r="G38" s="15" t="str">
        <f t="shared" ref="G38" si="33">IF(G75="MiPyME",IF(G39&gt;=$N$38,$B$25,$B$26),IF(G39&gt;=$O$38,$B$25,$B$26))</f>
        <v>HÁBIL</v>
      </c>
      <c r="H38" s="15" t="str">
        <f>IF(H75="MiPyME",IF(H39&gt;=$N$38,$B$25,$B$26),IF(H39&gt;=$O$38,$B$25,$B$26))</f>
        <v>HÁBIL</v>
      </c>
      <c r="I38" s="15" t="str">
        <f>IF(I75="MiPyME",IF(I39&gt;=$N$38,$B$25,$B$26),IF(I39&gt;=$O$38,$B$25,$B$26))</f>
        <v>HÁBIL</v>
      </c>
      <c r="J38" s="15" t="str">
        <f>IF(J75="MiPyME",IF(J39&gt;=$N$38,$B$25,$B$26),IF(J39&gt;=$O$38,$B$25,$B$26))</f>
        <v>HÁBIL</v>
      </c>
      <c r="K38" s="15" t="str">
        <f>IF(K75="MiPyME",IF(K39&gt;=$N$38,$B$25,$B$26),IF(K39&gt;=$O$38,$B$25,$B$26))</f>
        <v>HÁBIL</v>
      </c>
      <c r="L38" s="89" t="str">
        <f>IF(L75="MiPyME",IF(L39&gt;=$N$38,$B$25,$B$26),IF(L39&gt;=$O$38,$B$25,$B$26))</f>
        <v>HÁBIL</v>
      </c>
      <c r="N38" s="45">
        <v>0.04</v>
      </c>
      <c r="O38" s="45">
        <v>0</v>
      </c>
    </row>
    <row r="39" spans="2:16" s="3" customFormat="1" ht="22.5" customHeight="1" x14ac:dyDescent="0.25">
      <c r="B39" s="21" t="s">
        <v>21</v>
      </c>
      <c r="C39" s="18">
        <f t="shared" ref="C39:K39" si="34">C19/C17</f>
        <v>0.15901887137927781</v>
      </c>
      <c r="D39" s="18">
        <f t="shared" si="34"/>
        <v>0.47899224817235359</v>
      </c>
      <c r="E39" s="148"/>
      <c r="F39" s="148"/>
      <c r="G39" s="18">
        <f t="shared" ref="G39" si="35">G19/G17</f>
        <v>0.28639131442327442</v>
      </c>
      <c r="H39" s="18">
        <f t="shared" si="34"/>
        <v>0.26311089833149592</v>
      </c>
      <c r="I39" s="18">
        <f t="shared" ref="I39:J39" si="36">I19/I17</f>
        <v>0.38899155886996389</v>
      </c>
      <c r="J39" s="18">
        <f t="shared" si="36"/>
        <v>8.7860586624204651E-2</v>
      </c>
      <c r="K39" s="18">
        <f t="shared" si="34"/>
        <v>1.0828100996151355</v>
      </c>
      <c r="L39" s="92">
        <f>L19/L17</f>
        <v>0.22129585680948577</v>
      </c>
    </row>
    <row r="40" spans="2:16" s="3" customFormat="1" ht="31.2" x14ac:dyDescent="0.25">
      <c r="B40" s="39" t="str">
        <f>CONCATENATE("Indicador Rentabilidad del Activo",CHAR(10),"Mayor o Igual a ",N40)</f>
        <v>Indicador Rentabilidad del Activo
Mayor o Igual a 0,03</v>
      </c>
      <c r="C40" s="13" t="str">
        <f>IF(C75="MiPyME",IF(C41&gt;=$N$40,$B$25,$B$26),IF(C41&gt;=$O$40,$B$25,$B$26))</f>
        <v>HÁBIL</v>
      </c>
      <c r="D40" s="13" t="str">
        <f>IF(D75="MiPyME",IF(D41&gt;=$N$40,$B$25,$B$26),IF(D41&gt;=$O$40,$B$25,$B$26))</f>
        <v>HÁBIL</v>
      </c>
      <c r="E40" s="142"/>
      <c r="F40" s="142"/>
      <c r="G40" s="13" t="str">
        <f t="shared" ref="G40" si="37">IF(G75="MiPyME",IF(G41&gt;=$N$40,$B$25,$B$26),IF(G41&gt;=$O$40,$B$25,$B$26))</f>
        <v>HÁBIL</v>
      </c>
      <c r="H40" s="13" t="str">
        <f>IF(H75="MiPyME",IF(H41&gt;=$N$40,$B$25,$B$26),IF(H41&gt;=$O$40,$B$25,$B$26))</f>
        <v>HÁBIL</v>
      </c>
      <c r="I40" s="13" t="str">
        <f>IF(I75="MiPyME",IF(I41&gt;=$N$40,$B$25,$B$26),IF(I41&gt;=$O$40,$B$25,$B$26))</f>
        <v>HÁBIL</v>
      </c>
      <c r="J40" s="13" t="str">
        <f>IF(J75="MiPyME",IF(J41&gt;=$N$40,$B$25,$B$26),IF(J41&gt;=$O$40,$B$25,$B$26))</f>
        <v>HÁBIL</v>
      </c>
      <c r="K40" s="13" t="str">
        <f>IF(K75="MiPyME",IF(K41&gt;=$N$40,$B$25,$B$26),IF(K41&gt;=$O$40,$B$25,$B$26))</f>
        <v>HÁBIL</v>
      </c>
      <c r="L40" s="88" t="str">
        <f>IF(L75="MiPyME",IF(L41&gt;=$N$40,$B$25,$B$26),IF(L41&gt;=$O$40,$B$25,$B$26))</f>
        <v>HÁBIL</v>
      </c>
      <c r="N40" s="45">
        <v>0.03</v>
      </c>
      <c r="O40" s="45">
        <v>0</v>
      </c>
    </row>
    <row r="41" spans="2:16" s="3" customFormat="1" ht="22.5" customHeight="1" x14ac:dyDescent="0.25">
      <c r="B41" s="21" t="s">
        <v>22</v>
      </c>
      <c r="C41" s="18">
        <f t="shared" ref="C41:K41" si="38">C19/C15</f>
        <v>0.14510911940490703</v>
      </c>
      <c r="D41" s="18">
        <f t="shared" si="38"/>
        <v>0.40868931326991803</v>
      </c>
      <c r="E41" s="148"/>
      <c r="F41" s="148"/>
      <c r="G41" s="18">
        <f t="shared" ref="G41" si="39">G19/G15</f>
        <v>0.16583881633372199</v>
      </c>
      <c r="H41" s="18">
        <f t="shared" si="38"/>
        <v>0.2415834512406019</v>
      </c>
      <c r="I41" s="18">
        <f t="shared" ref="I41:J41" si="40">I19/I15</f>
        <v>0.35327329640720495</v>
      </c>
      <c r="J41" s="18">
        <f t="shared" si="40"/>
        <v>6.0106998318929336E-2</v>
      </c>
      <c r="K41" s="18">
        <f t="shared" si="38"/>
        <v>0.85588775991588761</v>
      </c>
      <c r="L41" s="92">
        <f>L19/L15</f>
        <v>0.20897567956362037</v>
      </c>
    </row>
    <row r="42" spans="2:16" s="3" customFormat="1" ht="25.95" customHeight="1" thickBot="1" x14ac:dyDescent="0.35">
      <c r="B42" s="107" t="s">
        <v>23</v>
      </c>
      <c r="C42" s="108" t="str">
        <f t="shared" ref="C42:K42" si="41">+IF(COUNTIF(C28:C41,"NO HÁBIL")&gt;=1,"NO HABILITADO","HABILITADO")</f>
        <v>HABILITADO</v>
      </c>
      <c r="D42" s="108" t="str">
        <f t="shared" si="41"/>
        <v>HABILITADO</v>
      </c>
      <c r="E42" s="149"/>
      <c r="F42" s="149"/>
      <c r="G42" s="159" t="str">
        <f t="shared" ref="G42" si="42">+IF(COUNTIF(G28:G41,"NO HÁBIL")&gt;=1,"NO HABILITADO","HABILITADO")</f>
        <v>HABILITADO</v>
      </c>
      <c r="H42" s="108" t="str">
        <f t="shared" si="41"/>
        <v>HABILITADO</v>
      </c>
      <c r="I42" s="108" t="str">
        <f t="shared" si="41"/>
        <v>HABILITADO</v>
      </c>
      <c r="J42" s="108" t="str">
        <f t="shared" ref="J42" si="43">+IF(COUNTIF(J28:J41,"NO HÁBIL")&gt;=1,"NO HABILITADO","HABILITADO")</f>
        <v>HABILITADO</v>
      </c>
      <c r="K42" s="108" t="str">
        <f t="shared" si="41"/>
        <v>HABILITADO</v>
      </c>
      <c r="L42" s="109" t="str">
        <f>+IF(COUNTIF(L28:L41,"NO HÁBIL")&gt;=1,"NO HABILITADO","HABILITADO")</f>
        <v>HABILITADO</v>
      </c>
      <c r="O42" s="1"/>
    </row>
    <row r="43" spans="2:16" s="3" customFormat="1" ht="16.2" thickBot="1" x14ac:dyDescent="0.35">
      <c r="B43" s="104"/>
      <c r="C43" s="105"/>
      <c r="D43" s="105"/>
      <c r="E43" s="105"/>
      <c r="F43" s="105"/>
      <c r="G43" s="105"/>
      <c r="H43" s="105"/>
      <c r="I43" s="105"/>
      <c r="J43" s="105"/>
      <c r="K43" s="105"/>
      <c r="L43" s="106"/>
      <c r="O43" s="1"/>
    </row>
    <row r="44" spans="2:16" s="3" customFormat="1" ht="15.6" customHeight="1" x14ac:dyDescent="0.3">
      <c r="B44" s="166" t="s">
        <v>62</v>
      </c>
      <c r="C44" s="167"/>
      <c r="D44" s="167"/>
      <c r="E44" s="167"/>
      <c r="F44" s="167"/>
      <c r="G44" s="167"/>
      <c r="H44" s="167"/>
      <c r="I44" s="167"/>
      <c r="J44" s="167"/>
      <c r="K44" s="167"/>
      <c r="L44" s="168"/>
      <c r="O44" s="1"/>
    </row>
    <row r="45" spans="2:16" s="3" customFormat="1" ht="21.6" customHeight="1" x14ac:dyDescent="0.3">
      <c r="B45" s="169"/>
      <c r="C45" s="170"/>
      <c r="D45" s="170"/>
      <c r="E45" s="170"/>
      <c r="F45" s="170"/>
      <c r="G45" s="170"/>
      <c r="H45" s="170"/>
      <c r="I45" s="170"/>
      <c r="J45" s="170"/>
      <c r="K45" s="170"/>
      <c r="L45" s="171"/>
      <c r="O45" s="1"/>
    </row>
    <row r="46" spans="2:16" s="3" customFormat="1" ht="15.6" x14ac:dyDescent="0.3">
      <c r="B46" s="19"/>
      <c r="C46" s="38"/>
      <c r="D46" s="38"/>
      <c r="E46" s="38"/>
      <c r="F46" s="38"/>
      <c r="G46" s="38"/>
      <c r="H46" s="38"/>
      <c r="I46" s="38"/>
      <c r="J46" s="38"/>
      <c r="K46" s="38"/>
      <c r="L46" s="20"/>
      <c r="O46" s="1"/>
    </row>
    <row r="47" spans="2:16" s="3" customFormat="1" ht="15.6" x14ac:dyDescent="0.3">
      <c r="B47" s="48" t="str">
        <f>B72</f>
        <v>Fecha de cierre del proceso:</v>
      </c>
      <c r="C47" s="38"/>
      <c r="D47" s="38"/>
      <c r="E47" s="38"/>
      <c r="F47" s="38"/>
      <c r="G47" s="38"/>
      <c r="H47" s="38"/>
      <c r="I47" s="38"/>
      <c r="J47" s="38"/>
      <c r="K47" s="38"/>
      <c r="L47" s="20"/>
      <c r="O47" s="1"/>
    </row>
    <row r="48" spans="2:16" s="3" customFormat="1" ht="15.6" x14ac:dyDescent="0.3">
      <c r="B48" s="52">
        <v>45637</v>
      </c>
      <c r="C48" s="38"/>
      <c r="D48" s="38"/>
      <c r="E48" s="38"/>
      <c r="F48" s="38"/>
      <c r="G48" s="38"/>
      <c r="H48" s="38"/>
      <c r="I48" s="38"/>
      <c r="J48" s="38"/>
      <c r="K48" s="38"/>
      <c r="L48" s="20"/>
      <c r="O48" s="1"/>
    </row>
    <row r="49" spans="1:15" s="3" customFormat="1" ht="15.6" x14ac:dyDescent="0.3">
      <c r="B49" s="49"/>
      <c r="L49" s="93"/>
      <c r="O49" s="1"/>
    </row>
    <row r="50" spans="1:15" s="3" customFormat="1" ht="15.6" x14ac:dyDescent="0.3">
      <c r="B50" s="59" t="s">
        <v>33</v>
      </c>
      <c r="C50" s="55"/>
      <c r="D50" s="55"/>
      <c r="E50" s="55"/>
      <c r="F50" s="55"/>
      <c r="G50" s="55"/>
      <c r="H50" s="55"/>
      <c r="I50" s="55"/>
      <c r="J50" s="55"/>
      <c r="K50" s="55"/>
      <c r="L50" s="93"/>
      <c r="O50" s="1"/>
    </row>
    <row r="51" spans="1:15" s="3" customFormat="1" ht="15.6" x14ac:dyDescent="0.3">
      <c r="A51" s="4"/>
      <c r="B51" s="52">
        <v>45637</v>
      </c>
      <c r="C51" s="56"/>
      <c r="D51" s="56"/>
      <c r="E51" s="56"/>
      <c r="F51" s="56"/>
      <c r="G51" s="56"/>
      <c r="H51" s="56"/>
      <c r="I51" s="56"/>
      <c r="J51" s="56"/>
      <c r="K51" s="56"/>
      <c r="L51" s="93"/>
      <c r="O51" s="1"/>
    </row>
    <row r="52" spans="1:15" s="3" customFormat="1" ht="15.6" x14ac:dyDescent="0.3">
      <c r="A52" s="4"/>
      <c r="B52" s="51"/>
      <c r="E52" s="55" t="s">
        <v>60</v>
      </c>
      <c r="L52" s="94"/>
      <c r="O52" s="1"/>
    </row>
    <row r="53" spans="1:15" ht="15.6" x14ac:dyDescent="0.3">
      <c r="A53" s="5"/>
      <c r="B53" s="59" t="s">
        <v>85</v>
      </c>
      <c r="E53" s="56" t="s">
        <v>66</v>
      </c>
      <c r="L53" s="95"/>
    </row>
    <row r="54" spans="1:15" ht="15.6" x14ac:dyDescent="0.3">
      <c r="A54" s="5"/>
      <c r="B54" s="51"/>
      <c r="E54" s="56" t="s">
        <v>32</v>
      </c>
      <c r="L54" s="95"/>
    </row>
    <row r="55" spans="1:15" ht="15.6" x14ac:dyDescent="0.3">
      <c r="A55" s="5"/>
      <c r="B55" s="51"/>
      <c r="C55" s="50"/>
      <c r="D55" s="50"/>
      <c r="E55" s="50"/>
      <c r="F55" s="50"/>
      <c r="G55" s="50"/>
      <c r="H55" s="50"/>
      <c r="I55" s="50"/>
      <c r="J55" s="50"/>
      <c r="K55" s="50"/>
      <c r="L55" s="57"/>
    </row>
    <row r="56" spans="1:15" ht="15.6" customHeight="1" x14ac:dyDescent="0.3">
      <c r="A56" s="5"/>
      <c r="B56" s="166" t="s">
        <v>82</v>
      </c>
      <c r="C56" s="167"/>
      <c r="D56" s="167"/>
      <c r="E56" s="167"/>
      <c r="F56" s="167"/>
      <c r="G56" s="167"/>
      <c r="H56" s="167"/>
      <c r="I56" s="167"/>
      <c r="J56" s="167"/>
      <c r="K56" s="167"/>
      <c r="L56" s="168"/>
    </row>
    <row r="57" spans="1:15" ht="56.4" customHeight="1" x14ac:dyDescent="0.3">
      <c r="A57" s="5"/>
      <c r="B57" s="169"/>
      <c r="C57" s="170"/>
      <c r="D57" s="170"/>
      <c r="E57" s="170"/>
      <c r="F57" s="170"/>
      <c r="G57" s="170"/>
      <c r="H57" s="170"/>
      <c r="I57" s="170"/>
      <c r="J57" s="170"/>
      <c r="K57" s="170"/>
      <c r="L57" s="171"/>
    </row>
    <row r="58" spans="1:15" ht="15" thickBot="1" x14ac:dyDescent="0.35">
      <c r="B58" s="172"/>
      <c r="C58" s="173"/>
      <c r="D58" s="173"/>
      <c r="E58" s="173"/>
      <c r="F58" s="173"/>
      <c r="G58" s="173"/>
      <c r="H58" s="173"/>
      <c r="I58" s="173"/>
      <c r="J58" s="173"/>
      <c r="K58" s="173"/>
      <c r="L58" s="174"/>
    </row>
    <row r="60" spans="1:15" x14ac:dyDescent="0.3">
      <c r="B60" s="6"/>
      <c r="C60" s="6"/>
      <c r="D60" s="6"/>
      <c r="E60" s="6"/>
      <c r="F60" s="6"/>
      <c r="G60" s="6"/>
      <c r="H60" s="6"/>
      <c r="I60" s="6"/>
      <c r="J60" s="6"/>
      <c r="K60" s="6"/>
      <c r="L60" s="6"/>
    </row>
    <row r="63" spans="1:15" ht="15" thickBot="1" x14ac:dyDescent="0.35"/>
    <row r="64" spans="1:15" x14ac:dyDescent="0.3">
      <c r="B64" s="110" t="s">
        <v>26</v>
      </c>
      <c r="C64" s="111"/>
      <c r="D64" s="111"/>
      <c r="E64" s="111"/>
      <c r="F64" s="111"/>
      <c r="G64" s="111"/>
      <c r="H64" s="111"/>
      <c r="I64" s="111"/>
      <c r="J64" s="111"/>
      <c r="K64" s="111"/>
      <c r="L64" s="112"/>
    </row>
    <row r="65" spans="2:12" x14ac:dyDescent="0.3">
      <c r="B65" s="113"/>
      <c r="L65" s="114"/>
    </row>
    <row r="66" spans="2:12" x14ac:dyDescent="0.3">
      <c r="B66" s="113" t="s">
        <v>30</v>
      </c>
      <c r="C66" s="127">
        <f t="shared" ref="C66:L66" si="44">$B$51</f>
        <v>45637</v>
      </c>
      <c r="D66" s="127">
        <f t="shared" si="44"/>
        <v>45637</v>
      </c>
      <c r="E66" s="127">
        <f t="shared" si="44"/>
        <v>45637</v>
      </c>
      <c r="F66" s="127">
        <f t="shared" si="44"/>
        <v>45637</v>
      </c>
      <c r="G66" s="127"/>
      <c r="H66" s="127">
        <f t="shared" si="44"/>
        <v>45637</v>
      </c>
      <c r="I66" s="127">
        <f t="shared" si="44"/>
        <v>45637</v>
      </c>
      <c r="J66" s="127">
        <f t="shared" si="44"/>
        <v>45637</v>
      </c>
      <c r="K66" s="127">
        <f t="shared" si="44"/>
        <v>45637</v>
      </c>
      <c r="L66" s="115">
        <f t="shared" si="44"/>
        <v>45637</v>
      </c>
    </row>
    <row r="67" spans="2:12" x14ac:dyDescent="0.3">
      <c r="B67" s="113"/>
      <c r="L67" s="114"/>
    </row>
    <row r="68" spans="2:12" x14ac:dyDescent="0.3">
      <c r="B68" s="116"/>
      <c r="C68" s="128">
        <f t="shared" ref="C68:K68" si="45">C9</f>
        <v>1</v>
      </c>
      <c r="D68" s="128">
        <f t="shared" si="45"/>
        <v>2</v>
      </c>
      <c r="E68" s="128" t="str">
        <f t="shared" ref="E68" si="46">E9</f>
        <v>A</v>
      </c>
      <c r="F68" s="128" t="str">
        <f t="shared" ref="F68" si="47">F9</f>
        <v>B</v>
      </c>
      <c r="G68" s="128"/>
      <c r="H68" s="128">
        <f t="shared" si="45"/>
        <v>4</v>
      </c>
      <c r="I68" s="128">
        <f t="shared" si="45"/>
        <v>5</v>
      </c>
      <c r="J68" s="128">
        <f t="shared" ref="J68" si="48">J9</f>
        <v>6</v>
      </c>
      <c r="K68" s="128">
        <f t="shared" si="45"/>
        <v>7</v>
      </c>
      <c r="L68" s="117">
        <f>L9</f>
        <v>8</v>
      </c>
    </row>
    <row r="69" spans="2:12" x14ac:dyDescent="0.3">
      <c r="B69" s="118" t="s">
        <v>27</v>
      </c>
      <c r="C69" s="129">
        <v>45622</v>
      </c>
      <c r="D69" s="129">
        <v>45618</v>
      </c>
      <c r="E69" s="129">
        <v>45636</v>
      </c>
      <c r="F69" s="129">
        <v>45636</v>
      </c>
      <c r="G69" s="129"/>
      <c r="H69" s="129">
        <v>45628</v>
      </c>
      <c r="I69" s="129">
        <v>45611</v>
      </c>
      <c r="J69" s="129">
        <v>45628</v>
      </c>
      <c r="K69" s="129">
        <v>45634</v>
      </c>
      <c r="L69" s="119">
        <v>45623</v>
      </c>
    </row>
    <row r="70" spans="2:12" x14ac:dyDescent="0.3">
      <c r="B70" s="118" t="s">
        <v>28</v>
      </c>
      <c r="C70" s="129">
        <v>45394</v>
      </c>
      <c r="D70" s="129">
        <v>45415</v>
      </c>
      <c r="E70" s="129">
        <v>45414</v>
      </c>
      <c r="F70" s="129">
        <v>45385</v>
      </c>
      <c r="G70" s="129"/>
      <c r="H70" s="129">
        <v>45377</v>
      </c>
      <c r="I70" s="129">
        <v>45373</v>
      </c>
      <c r="J70" s="129">
        <v>45405</v>
      </c>
      <c r="K70" s="129">
        <v>45390</v>
      </c>
      <c r="L70" s="119">
        <v>45387</v>
      </c>
    </row>
    <row r="71" spans="2:12" x14ac:dyDescent="0.3">
      <c r="B71" s="113"/>
      <c r="L71" s="114"/>
    </row>
    <row r="72" spans="2:12" x14ac:dyDescent="0.3">
      <c r="B72" s="113" t="s">
        <v>29</v>
      </c>
      <c r="C72" s="127">
        <f>$B$48</f>
        <v>45637</v>
      </c>
      <c r="D72" s="127">
        <f>$B$48</f>
        <v>45637</v>
      </c>
      <c r="E72" s="127">
        <f>$B$48</f>
        <v>45637</v>
      </c>
      <c r="F72" s="127">
        <f>$B$48</f>
        <v>45637</v>
      </c>
      <c r="G72" s="127"/>
      <c r="H72" s="127">
        <f>$B$48</f>
        <v>45637</v>
      </c>
      <c r="I72" s="127">
        <f>$B$48</f>
        <v>45637</v>
      </c>
      <c r="J72" s="127">
        <f>$B$48</f>
        <v>45637</v>
      </c>
      <c r="K72" s="127">
        <f>$B$48</f>
        <v>45637</v>
      </c>
      <c r="L72" s="115">
        <v>45601</v>
      </c>
    </row>
    <row r="73" spans="2:12" x14ac:dyDescent="0.3">
      <c r="B73" s="118" t="s">
        <v>31</v>
      </c>
      <c r="C73" s="130">
        <f t="shared" ref="C73:D73" si="49">C72-C69</f>
        <v>15</v>
      </c>
      <c r="D73" s="130">
        <f t="shared" si="49"/>
        <v>19</v>
      </c>
      <c r="E73" s="130">
        <f t="shared" ref="E73" si="50">E72-E69</f>
        <v>1</v>
      </c>
      <c r="F73" s="130">
        <f t="shared" ref="F73" si="51">F72-F69</f>
        <v>1</v>
      </c>
      <c r="G73" s="130"/>
      <c r="H73" s="130">
        <f t="shared" ref="H73:K73" si="52">H72-H69</f>
        <v>9</v>
      </c>
      <c r="I73" s="130">
        <f t="shared" ref="I73:J73" si="53">I72-I69</f>
        <v>26</v>
      </c>
      <c r="J73" s="130">
        <f t="shared" si="53"/>
        <v>9</v>
      </c>
      <c r="K73" s="130">
        <f t="shared" si="52"/>
        <v>3</v>
      </c>
      <c r="L73" s="120">
        <v>15</v>
      </c>
    </row>
    <row r="74" spans="2:12" ht="15" thickBot="1" x14ac:dyDescent="0.35">
      <c r="B74" s="131">
        <v>30</v>
      </c>
      <c r="C74" s="132"/>
      <c r="D74" s="132"/>
      <c r="E74" s="132"/>
      <c r="F74" s="132"/>
      <c r="G74" s="132"/>
      <c r="H74" s="132"/>
      <c r="I74" s="132"/>
      <c r="J74" s="132"/>
      <c r="K74" s="132"/>
      <c r="L74" s="133"/>
    </row>
    <row r="75" spans="2:12" x14ac:dyDescent="0.3">
      <c r="B75" s="121" t="s">
        <v>57</v>
      </c>
      <c r="C75" s="103" t="s">
        <v>55</v>
      </c>
      <c r="D75" s="103" t="s">
        <v>55</v>
      </c>
      <c r="E75" s="103" t="s">
        <v>55</v>
      </c>
      <c r="F75" s="103" t="s">
        <v>55</v>
      </c>
      <c r="G75" s="103" t="s">
        <v>55</v>
      </c>
      <c r="H75" s="103" t="s">
        <v>55</v>
      </c>
      <c r="I75" s="103" t="s">
        <v>55</v>
      </c>
      <c r="J75" s="103" t="s">
        <v>55</v>
      </c>
      <c r="K75" s="103" t="s">
        <v>55</v>
      </c>
      <c r="L75" s="122" t="s">
        <v>55</v>
      </c>
    </row>
    <row r="76" spans="2:12" ht="87" thickBot="1" x14ac:dyDescent="0.35">
      <c r="B76" s="123"/>
      <c r="C76" s="124" t="s">
        <v>61</v>
      </c>
      <c r="D76" s="124" t="s">
        <v>61</v>
      </c>
      <c r="E76" s="124" t="s">
        <v>61</v>
      </c>
      <c r="F76" s="124" t="s">
        <v>61</v>
      </c>
      <c r="G76" s="124"/>
      <c r="H76" s="124" t="s">
        <v>61</v>
      </c>
      <c r="I76" s="124" t="s">
        <v>71</v>
      </c>
      <c r="J76" s="124" t="s">
        <v>71</v>
      </c>
      <c r="K76" s="124" t="s">
        <v>64</v>
      </c>
      <c r="L76" s="125" t="s">
        <v>61</v>
      </c>
    </row>
    <row r="77" spans="2:12" x14ac:dyDescent="0.3">
      <c r="B77"/>
      <c r="C77"/>
      <c r="D77"/>
      <c r="E77"/>
      <c r="F77"/>
      <c r="G77"/>
      <c r="H77"/>
      <c r="I77"/>
      <c r="J77"/>
      <c r="K77"/>
      <c r="L77"/>
    </row>
    <row r="78" spans="2:12" x14ac:dyDescent="0.3">
      <c r="B78"/>
      <c r="C78"/>
      <c r="D78"/>
      <c r="E78"/>
      <c r="F78"/>
      <c r="G78"/>
      <c r="H78"/>
      <c r="I78"/>
      <c r="J78"/>
      <c r="K78"/>
      <c r="L78"/>
    </row>
    <row r="79" spans="2:12" x14ac:dyDescent="0.3">
      <c r="B79"/>
      <c r="C79"/>
      <c r="D79"/>
      <c r="E79"/>
      <c r="F79"/>
      <c r="G79"/>
      <c r="H79"/>
      <c r="I79"/>
      <c r="J79"/>
      <c r="K79"/>
      <c r="L79"/>
    </row>
    <row r="80" spans="2:12" x14ac:dyDescent="0.3">
      <c r="B80"/>
      <c r="C80"/>
      <c r="D80"/>
      <c r="E80"/>
      <c r="F80"/>
      <c r="G80"/>
      <c r="H80"/>
      <c r="I80"/>
      <c r="J80"/>
      <c r="K80"/>
      <c r="L80"/>
    </row>
    <row r="81" spans="2:12" x14ac:dyDescent="0.3">
      <c r="B81"/>
      <c r="C81"/>
      <c r="D81"/>
      <c r="E81"/>
      <c r="F81"/>
      <c r="G81"/>
      <c r="H81"/>
      <c r="I81"/>
      <c r="J81"/>
      <c r="K81"/>
      <c r="L81"/>
    </row>
    <row r="82" spans="2:12" x14ac:dyDescent="0.3">
      <c r="B82"/>
      <c r="C82"/>
      <c r="D82"/>
      <c r="E82"/>
      <c r="F82"/>
      <c r="G82"/>
      <c r="H82"/>
      <c r="I82"/>
      <c r="J82"/>
      <c r="K82"/>
      <c r="L82"/>
    </row>
    <row r="83" spans="2:12" x14ac:dyDescent="0.3">
      <c r="B83"/>
      <c r="C83"/>
      <c r="D83"/>
      <c r="E83"/>
      <c r="F83"/>
      <c r="G83"/>
      <c r="H83"/>
      <c r="I83"/>
      <c r="J83"/>
      <c r="K83"/>
      <c r="L83"/>
    </row>
    <row r="84" spans="2:12" x14ac:dyDescent="0.3">
      <c r="B84"/>
      <c r="C84"/>
      <c r="D84"/>
      <c r="E84"/>
      <c r="F84"/>
      <c r="G84"/>
      <c r="H84"/>
      <c r="I84"/>
      <c r="J84"/>
      <c r="K84"/>
      <c r="L84"/>
    </row>
    <row r="85" spans="2:12" x14ac:dyDescent="0.3">
      <c r="B85"/>
      <c r="C85"/>
      <c r="D85"/>
      <c r="E85"/>
      <c r="F85"/>
      <c r="G85"/>
      <c r="H85"/>
      <c r="I85"/>
      <c r="J85"/>
      <c r="K85"/>
      <c r="L85"/>
    </row>
    <row r="86" spans="2:12" x14ac:dyDescent="0.3">
      <c r="B86"/>
      <c r="C86"/>
      <c r="D86"/>
      <c r="E86"/>
      <c r="F86"/>
      <c r="G86"/>
      <c r="H86"/>
      <c r="I86"/>
      <c r="J86"/>
      <c r="K86"/>
      <c r="L86"/>
    </row>
    <row r="87" spans="2:12" x14ac:dyDescent="0.3">
      <c r="B87"/>
      <c r="C87"/>
      <c r="D87"/>
      <c r="E87"/>
      <c r="F87"/>
      <c r="G87"/>
      <c r="H87"/>
      <c r="I87"/>
      <c r="J87"/>
      <c r="K87"/>
      <c r="L87"/>
    </row>
    <row r="88" spans="2:12" x14ac:dyDescent="0.3">
      <c r="B88"/>
      <c r="C88"/>
      <c r="D88"/>
      <c r="E88"/>
      <c r="F88"/>
      <c r="G88"/>
      <c r="H88"/>
      <c r="I88"/>
      <c r="J88"/>
      <c r="K88"/>
      <c r="L88"/>
    </row>
    <row r="89" spans="2:12" x14ac:dyDescent="0.3">
      <c r="B89"/>
      <c r="C89"/>
      <c r="D89"/>
      <c r="E89"/>
      <c r="F89"/>
      <c r="G89"/>
      <c r="H89"/>
      <c r="I89"/>
      <c r="J89"/>
      <c r="K89"/>
      <c r="L89"/>
    </row>
  </sheetData>
  <mergeCells count="4">
    <mergeCell ref="B1:B5"/>
    <mergeCell ref="L1:L5"/>
    <mergeCell ref="B56:L58"/>
    <mergeCell ref="B44:L45"/>
  </mergeCells>
  <conditionalFormatting sqref="B74">
    <cfRule type="cellIs" dxfId="4" priority="35" operator="greaterThan">
      <formula>60</formula>
    </cfRule>
  </conditionalFormatting>
  <conditionalFormatting sqref="C11:L11">
    <cfRule type="cellIs" dxfId="3" priority="3" operator="equal">
      <formula>"NO VIGENTE"</formula>
    </cfRule>
  </conditionalFormatting>
  <conditionalFormatting sqref="C42:L42">
    <cfRule type="cellIs" dxfId="2" priority="1" operator="equal">
      <formula>"NO HABILITADO"</formula>
    </cfRule>
  </conditionalFormatting>
  <conditionalFormatting sqref="C70:L70">
    <cfRule type="expression" dxfId="1" priority="25">
      <formula>YEAR(C70)=2022</formula>
    </cfRule>
  </conditionalFormatting>
  <conditionalFormatting sqref="C73:L73">
    <cfRule type="cellIs" dxfId="0" priority="27" operator="greaterThan">
      <formula>$B$74</formula>
    </cfRule>
  </conditionalFormatting>
  <dataValidations disablePrompts="1" count="1">
    <dataValidation type="list" allowBlank="1" showInputMessage="1" showErrorMessage="1" sqref="C75:L75" xr:uid="{00000000-0002-0000-0000-000000000000}">
      <formula1>$N$22:$O$22</formula1>
    </dataValidation>
  </dataValidations>
  <printOptions horizontalCentered="1" verticalCentered="1"/>
  <pageMargins left="0.19685039370078741" right="0.19685039370078741" top="0.15748031496062992" bottom="0.15748031496062992" header="0.31496062992125984" footer="0.31496062992125984"/>
  <pageSetup paperSize="256" scale="27" orientation="landscape" r:id="rId1"/>
  <ignoredErrors>
    <ignoredError sqref="M21:M33 M37:M60" evalError="1"/>
  </ignoredError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29"/>
  <sheetViews>
    <sheetView showGridLines="0" tabSelected="1" view="pageBreakPreview" topLeftCell="A11" zoomScaleNormal="50" zoomScaleSheetLayoutView="100" workbookViewId="0">
      <selection activeCell="B5" sqref="B5:D5"/>
    </sheetView>
  </sheetViews>
  <sheetFormatPr baseColWidth="10" defaultRowHeight="14.4" x14ac:dyDescent="0.3"/>
  <cols>
    <col min="1" max="1" width="7" style="61" customWidth="1"/>
    <col min="2" max="2" width="39.33203125" style="61" customWidth="1"/>
    <col min="3" max="3" width="19.77734375" style="61" customWidth="1"/>
    <col min="4" max="4" width="16.44140625" style="61" customWidth="1"/>
    <col min="5" max="6" width="18.5546875" style="61" customWidth="1"/>
    <col min="7" max="7" width="17.6640625" style="61" customWidth="1"/>
    <col min="8" max="9" width="18.33203125" style="61" customWidth="1"/>
    <col min="10" max="10" width="21" style="61" customWidth="1"/>
    <col min="11" max="11" width="75.6640625" style="61" customWidth="1"/>
    <col min="12" max="258" width="11.5546875" style="61"/>
    <col min="259" max="259" width="22.33203125" style="61" customWidth="1"/>
    <col min="260" max="260" width="17.33203125" style="61" customWidth="1"/>
    <col min="261" max="261" width="16.44140625" style="61" customWidth="1"/>
    <col min="262" max="262" width="18.5546875" style="61" customWidth="1"/>
    <col min="263" max="263" width="20.33203125" style="61" customWidth="1"/>
    <col min="264" max="264" width="17.6640625" style="61" customWidth="1"/>
    <col min="265" max="265" width="18.33203125" style="61" customWidth="1"/>
    <col min="266" max="514" width="11.5546875" style="61"/>
    <col min="515" max="515" width="22.33203125" style="61" customWidth="1"/>
    <col min="516" max="516" width="17.33203125" style="61" customWidth="1"/>
    <col min="517" max="517" width="16.44140625" style="61" customWidth="1"/>
    <col min="518" max="518" width="18.5546875" style="61" customWidth="1"/>
    <col min="519" max="519" width="20.33203125" style="61" customWidth="1"/>
    <col min="520" max="520" width="17.6640625" style="61" customWidth="1"/>
    <col min="521" max="521" width="18.33203125" style="61" customWidth="1"/>
    <col min="522" max="770" width="11.5546875" style="61"/>
    <col min="771" max="771" width="22.33203125" style="61" customWidth="1"/>
    <col min="772" max="772" width="17.33203125" style="61" customWidth="1"/>
    <col min="773" max="773" width="16.44140625" style="61" customWidth="1"/>
    <col min="774" max="774" width="18.5546875" style="61" customWidth="1"/>
    <col min="775" max="775" width="20.33203125" style="61" customWidth="1"/>
    <col min="776" max="776" width="17.6640625" style="61" customWidth="1"/>
    <col min="777" max="777" width="18.33203125" style="61" customWidth="1"/>
    <col min="778" max="1026" width="11.5546875" style="61"/>
    <col min="1027" max="1027" width="22.33203125" style="61" customWidth="1"/>
    <col min="1028" max="1028" width="17.33203125" style="61" customWidth="1"/>
    <col min="1029" max="1029" width="16.44140625" style="61" customWidth="1"/>
    <col min="1030" max="1030" width="18.5546875" style="61" customWidth="1"/>
    <col min="1031" max="1031" width="20.33203125" style="61" customWidth="1"/>
    <col min="1032" max="1032" width="17.6640625" style="61" customWidth="1"/>
    <col min="1033" max="1033" width="18.33203125" style="61" customWidth="1"/>
    <col min="1034" max="1282" width="11.5546875" style="61"/>
    <col min="1283" max="1283" width="22.33203125" style="61" customWidth="1"/>
    <col min="1284" max="1284" width="17.33203125" style="61" customWidth="1"/>
    <col min="1285" max="1285" width="16.44140625" style="61" customWidth="1"/>
    <col min="1286" max="1286" width="18.5546875" style="61" customWidth="1"/>
    <col min="1287" max="1287" width="20.33203125" style="61" customWidth="1"/>
    <col min="1288" max="1288" width="17.6640625" style="61" customWidth="1"/>
    <col min="1289" max="1289" width="18.33203125" style="61" customWidth="1"/>
    <col min="1290" max="1538" width="11.5546875" style="61"/>
    <col min="1539" max="1539" width="22.33203125" style="61" customWidth="1"/>
    <col min="1540" max="1540" width="17.33203125" style="61" customWidth="1"/>
    <col min="1541" max="1541" width="16.44140625" style="61" customWidth="1"/>
    <col min="1542" max="1542" width="18.5546875" style="61" customWidth="1"/>
    <col min="1543" max="1543" width="20.33203125" style="61" customWidth="1"/>
    <col min="1544" max="1544" width="17.6640625" style="61" customWidth="1"/>
    <col min="1545" max="1545" width="18.33203125" style="61" customWidth="1"/>
    <col min="1546" max="1794" width="11.5546875" style="61"/>
    <col min="1795" max="1795" width="22.33203125" style="61" customWidth="1"/>
    <col min="1796" max="1796" width="17.33203125" style="61" customWidth="1"/>
    <col min="1797" max="1797" width="16.44140625" style="61" customWidth="1"/>
    <col min="1798" max="1798" width="18.5546875" style="61" customWidth="1"/>
    <col min="1799" max="1799" width="20.33203125" style="61" customWidth="1"/>
    <col min="1800" max="1800" width="17.6640625" style="61" customWidth="1"/>
    <col min="1801" max="1801" width="18.33203125" style="61" customWidth="1"/>
    <col min="1802" max="2050" width="11.5546875" style="61"/>
    <col min="2051" max="2051" width="22.33203125" style="61" customWidth="1"/>
    <col min="2052" max="2052" width="17.33203125" style="61" customWidth="1"/>
    <col min="2053" max="2053" width="16.44140625" style="61" customWidth="1"/>
    <col min="2054" max="2054" width="18.5546875" style="61" customWidth="1"/>
    <col min="2055" max="2055" width="20.33203125" style="61" customWidth="1"/>
    <col min="2056" max="2056" width="17.6640625" style="61" customWidth="1"/>
    <col min="2057" max="2057" width="18.33203125" style="61" customWidth="1"/>
    <col min="2058" max="2306" width="11.5546875" style="61"/>
    <col min="2307" max="2307" width="22.33203125" style="61" customWidth="1"/>
    <col min="2308" max="2308" width="17.33203125" style="61" customWidth="1"/>
    <col min="2309" max="2309" width="16.44140625" style="61" customWidth="1"/>
    <col min="2310" max="2310" width="18.5546875" style="61" customWidth="1"/>
    <col min="2311" max="2311" width="20.33203125" style="61" customWidth="1"/>
    <col min="2312" max="2312" width="17.6640625" style="61" customWidth="1"/>
    <col min="2313" max="2313" width="18.33203125" style="61" customWidth="1"/>
    <col min="2314" max="2562" width="11.5546875" style="61"/>
    <col min="2563" max="2563" width="22.33203125" style="61" customWidth="1"/>
    <col min="2564" max="2564" width="17.33203125" style="61" customWidth="1"/>
    <col min="2565" max="2565" width="16.44140625" style="61" customWidth="1"/>
    <col min="2566" max="2566" width="18.5546875" style="61" customWidth="1"/>
    <col min="2567" max="2567" width="20.33203125" style="61" customWidth="1"/>
    <col min="2568" max="2568" width="17.6640625" style="61" customWidth="1"/>
    <col min="2569" max="2569" width="18.33203125" style="61" customWidth="1"/>
    <col min="2570" max="2818" width="11.5546875" style="61"/>
    <col min="2819" max="2819" width="22.33203125" style="61" customWidth="1"/>
    <col min="2820" max="2820" width="17.33203125" style="61" customWidth="1"/>
    <col min="2821" max="2821" width="16.44140625" style="61" customWidth="1"/>
    <col min="2822" max="2822" width="18.5546875" style="61" customWidth="1"/>
    <col min="2823" max="2823" width="20.33203125" style="61" customWidth="1"/>
    <col min="2824" max="2824" width="17.6640625" style="61" customWidth="1"/>
    <col min="2825" max="2825" width="18.33203125" style="61" customWidth="1"/>
    <col min="2826" max="3074" width="11.5546875" style="61"/>
    <col min="3075" max="3075" width="22.33203125" style="61" customWidth="1"/>
    <col min="3076" max="3076" width="17.33203125" style="61" customWidth="1"/>
    <col min="3077" max="3077" width="16.44140625" style="61" customWidth="1"/>
    <col min="3078" max="3078" width="18.5546875" style="61" customWidth="1"/>
    <col min="3079" max="3079" width="20.33203125" style="61" customWidth="1"/>
    <col min="3080" max="3080" width="17.6640625" style="61" customWidth="1"/>
    <col min="3081" max="3081" width="18.33203125" style="61" customWidth="1"/>
    <col min="3082" max="3330" width="11.5546875" style="61"/>
    <col min="3331" max="3331" width="22.33203125" style="61" customWidth="1"/>
    <col min="3332" max="3332" width="17.33203125" style="61" customWidth="1"/>
    <col min="3333" max="3333" width="16.44140625" style="61" customWidth="1"/>
    <col min="3334" max="3334" width="18.5546875" style="61" customWidth="1"/>
    <col min="3335" max="3335" width="20.33203125" style="61" customWidth="1"/>
    <col min="3336" max="3336" width="17.6640625" style="61" customWidth="1"/>
    <col min="3337" max="3337" width="18.33203125" style="61" customWidth="1"/>
    <col min="3338" max="3586" width="11.5546875" style="61"/>
    <col min="3587" max="3587" width="22.33203125" style="61" customWidth="1"/>
    <col min="3588" max="3588" width="17.33203125" style="61" customWidth="1"/>
    <col min="3589" max="3589" width="16.44140625" style="61" customWidth="1"/>
    <col min="3590" max="3590" width="18.5546875" style="61" customWidth="1"/>
    <col min="3591" max="3591" width="20.33203125" style="61" customWidth="1"/>
    <col min="3592" max="3592" width="17.6640625" style="61" customWidth="1"/>
    <col min="3593" max="3593" width="18.33203125" style="61" customWidth="1"/>
    <col min="3594" max="3842" width="11.5546875" style="61"/>
    <col min="3843" max="3843" width="22.33203125" style="61" customWidth="1"/>
    <col min="3844" max="3844" width="17.33203125" style="61" customWidth="1"/>
    <col min="3845" max="3845" width="16.44140625" style="61" customWidth="1"/>
    <col min="3846" max="3846" width="18.5546875" style="61" customWidth="1"/>
    <col min="3847" max="3847" width="20.33203125" style="61" customWidth="1"/>
    <col min="3848" max="3848" width="17.6640625" style="61" customWidth="1"/>
    <col min="3849" max="3849" width="18.33203125" style="61" customWidth="1"/>
    <col min="3850" max="4098" width="11.5546875" style="61"/>
    <col min="4099" max="4099" width="22.33203125" style="61" customWidth="1"/>
    <col min="4100" max="4100" width="17.33203125" style="61" customWidth="1"/>
    <col min="4101" max="4101" width="16.44140625" style="61" customWidth="1"/>
    <col min="4102" max="4102" width="18.5546875" style="61" customWidth="1"/>
    <col min="4103" max="4103" width="20.33203125" style="61" customWidth="1"/>
    <col min="4104" max="4104" width="17.6640625" style="61" customWidth="1"/>
    <col min="4105" max="4105" width="18.33203125" style="61" customWidth="1"/>
    <col min="4106" max="4354" width="11.5546875" style="61"/>
    <col min="4355" max="4355" width="22.33203125" style="61" customWidth="1"/>
    <col min="4356" max="4356" width="17.33203125" style="61" customWidth="1"/>
    <col min="4357" max="4357" width="16.44140625" style="61" customWidth="1"/>
    <col min="4358" max="4358" width="18.5546875" style="61" customWidth="1"/>
    <col min="4359" max="4359" width="20.33203125" style="61" customWidth="1"/>
    <col min="4360" max="4360" width="17.6640625" style="61" customWidth="1"/>
    <col min="4361" max="4361" width="18.33203125" style="61" customWidth="1"/>
    <col min="4362" max="4610" width="11.5546875" style="61"/>
    <col min="4611" max="4611" width="22.33203125" style="61" customWidth="1"/>
    <col min="4612" max="4612" width="17.33203125" style="61" customWidth="1"/>
    <col min="4613" max="4613" width="16.44140625" style="61" customWidth="1"/>
    <col min="4614" max="4614" width="18.5546875" style="61" customWidth="1"/>
    <col min="4615" max="4615" width="20.33203125" style="61" customWidth="1"/>
    <col min="4616" max="4616" width="17.6640625" style="61" customWidth="1"/>
    <col min="4617" max="4617" width="18.33203125" style="61" customWidth="1"/>
    <col min="4618" max="4866" width="11.5546875" style="61"/>
    <col min="4867" max="4867" width="22.33203125" style="61" customWidth="1"/>
    <col min="4868" max="4868" width="17.33203125" style="61" customWidth="1"/>
    <col min="4869" max="4869" width="16.44140625" style="61" customWidth="1"/>
    <col min="4870" max="4870" width="18.5546875" style="61" customWidth="1"/>
    <col min="4871" max="4871" width="20.33203125" style="61" customWidth="1"/>
    <col min="4872" max="4872" width="17.6640625" style="61" customWidth="1"/>
    <col min="4873" max="4873" width="18.33203125" style="61" customWidth="1"/>
    <col min="4874" max="5122" width="11.5546875" style="61"/>
    <col min="5123" max="5123" width="22.33203125" style="61" customWidth="1"/>
    <col min="5124" max="5124" width="17.33203125" style="61" customWidth="1"/>
    <col min="5125" max="5125" width="16.44140625" style="61" customWidth="1"/>
    <col min="5126" max="5126" width="18.5546875" style="61" customWidth="1"/>
    <col min="5127" max="5127" width="20.33203125" style="61" customWidth="1"/>
    <col min="5128" max="5128" width="17.6640625" style="61" customWidth="1"/>
    <col min="5129" max="5129" width="18.33203125" style="61" customWidth="1"/>
    <col min="5130" max="5378" width="11.5546875" style="61"/>
    <col min="5379" max="5379" width="22.33203125" style="61" customWidth="1"/>
    <col min="5380" max="5380" width="17.33203125" style="61" customWidth="1"/>
    <col min="5381" max="5381" width="16.44140625" style="61" customWidth="1"/>
    <col min="5382" max="5382" width="18.5546875" style="61" customWidth="1"/>
    <col min="5383" max="5383" width="20.33203125" style="61" customWidth="1"/>
    <col min="5384" max="5384" width="17.6640625" style="61" customWidth="1"/>
    <col min="5385" max="5385" width="18.33203125" style="61" customWidth="1"/>
    <col min="5386" max="5634" width="11.5546875" style="61"/>
    <col min="5635" max="5635" width="22.33203125" style="61" customWidth="1"/>
    <col min="5636" max="5636" width="17.33203125" style="61" customWidth="1"/>
    <col min="5637" max="5637" width="16.44140625" style="61" customWidth="1"/>
    <col min="5638" max="5638" width="18.5546875" style="61" customWidth="1"/>
    <col min="5639" max="5639" width="20.33203125" style="61" customWidth="1"/>
    <col min="5640" max="5640" width="17.6640625" style="61" customWidth="1"/>
    <col min="5641" max="5641" width="18.33203125" style="61" customWidth="1"/>
    <col min="5642" max="5890" width="11.5546875" style="61"/>
    <col min="5891" max="5891" width="22.33203125" style="61" customWidth="1"/>
    <col min="5892" max="5892" width="17.33203125" style="61" customWidth="1"/>
    <col min="5893" max="5893" width="16.44140625" style="61" customWidth="1"/>
    <col min="5894" max="5894" width="18.5546875" style="61" customWidth="1"/>
    <col min="5895" max="5895" width="20.33203125" style="61" customWidth="1"/>
    <col min="5896" max="5896" width="17.6640625" style="61" customWidth="1"/>
    <col min="5897" max="5897" width="18.33203125" style="61" customWidth="1"/>
    <col min="5898" max="6146" width="11.5546875" style="61"/>
    <col min="6147" max="6147" width="22.33203125" style="61" customWidth="1"/>
    <col min="6148" max="6148" width="17.33203125" style="61" customWidth="1"/>
    <col min="6149" max="6149" width="16.44140625" style="61" customWidth="1"/>
    <col min="6150" max="6150" width="18.5546875" style="61" customWidth="1"/>
    <col min="6151" max="6151" width="20.33203125" style="61" customWidth="1"/>
    <col min="6152" max="6152" width="17.6640625" style="61" customWidth="1"/>
    <col min="6153" max="6153" width="18.33203125" style="61" customWidth="1"/>
    <col min="6154" max="6402" width="11.5546875" style="61"/>
    <col min="6403" max="6403" width="22.33203125" style="61" customWidth="1"/>
    <col min="6404" max="6404" width="17.33203125" style="61" customWidth="1"/>
    <col min="6405" max="6405" width="16.44140625" style="61" customWidth="1"/>
    <col min="6406" max="6406" width="18.5546875" style="61" customWidth="1"/>
    <col min="6407" max="6407" width="20.33203125" style="61" customWidth="1"/>
    <col min="6408" max="6408" width="17.6640625" style="61" customWidth="1"/>
    <col min="6409" max="6409" width="18.33203125" style="61" customWidth="1"/>
    <col min="6410" max="6658" width="11.5546875" style="61"/>
    <col min="6659" max="6659" width="22.33203125" style="61" customWidth="1"/>
    <col min="6660" max="6660" width="17.33203125" style="61" customWidth="1"/>
    <col min="6661" max="6661" width="16.44140625" style="61" customWidth="1"/>
    <col min="6662" max="6662" width="18.5546875" style="61" customWidth="1"/>
    <col min="6663" max="6663" width="20.33203125" style="61" customWidth="1"/>
    <col min="6664" max="6664" width="17.6640625" style="61" customWidth="1"/>
    <col min="6665" max="6665" width="18.33203125" style="61" customWidth="1"/>
    <col min="6666" max="6914" width="11.5546875" style="61"/>
    <col min="6915" max="6915" width="22.33203125" style="61" customWidth="1"/>
    <col min="6916" max="6916" width="17.33203125" style="61" customWidth="1"/>
    <col min="6917" max="6917" width="16.44140625" style="61" customWidth="1"/>
    <col min="6918" max="6918" width="18.5546875" style="61" customWidth="1"/>
    <col min="6919" max="6919" width="20.33203125" style="61" customWidth="1"/>
    <col min="6920" max="6920" width="17.6640625" style="61" customWidth="1"/>
    <col min="6921" max="6921" width="18.33203125" style="61" customWidth="1"/>
    <col min="6922" max="7170" width="11.5546875" style="61"/>
    <col min="7171" max="7171" width="22.33203125" style="61" customWidth="1"/>
    <col min="7172" max="7172" width="17.33203125" style="61" customWidth="1"/>
    <col min="7173" max="7173" width="16.44140625" style="61" customWidth="1"/>
    <col min="7174" max="7174" width="18.5546875" style="61" customWidth="1"/>
    <col min="7175" max="7175" width="20.33203125" style="61" customWidth="1"/>
    <col min="7176" max="7176" width="17.6640625" style="61" customWidth="1"/>
    <col min="7177" max="7177" width="18.33203125" style="61" customWidth="1"/>
    <col min="7178" max="7426" width="11.5546875" style="61"/>
    <col min="7427" max="7427" width="22.33203125" style="61" customWidth="1"/>
    <col min="7428" max="7428" width="17.33203125" style="61" customWidth="1"/>
    <col min="7429" max="7429" width="16.44140625" style="61" customWidth="1"/>
    <col min="7430" max="7430" width="18.5546875" style="61" customWidth="1"/>
    <col min="7431" max="7431" width="20.33203125" style="61" customWidth="1"/>
    <col min="7432" max="7432" width="17.6640625" style="61" customWidth="1"/>
    <col min="7433" max="7433" width="18.33203125" style="61" customWidth="1"/>
    <col min="7434" max="7682" width="11.5546875" style="61"/>
    <col min="7683" max="7683" width="22.33203125" style="61" customWidth="1"/>
    <col min="7684" max="7684" width="17.33203125" style="61" customWidth="1"/>
    <col min="7685" max="7685" width="16.44140625" style="61" customWidth="1"/>
    <col min="7686" max="7686" width="18.5546875" style="61" customWidth="1"/>
    <col min="7687" max="7687" width="20.33203125" style="61" customWidth="1"/>
    <col min="7688" max="7688" width="17.6640625" style="61" customWidth="1"/>
    <col min="7689" max="7689" width="18.33203125" style="61" customWidth="1"/>
    <col min="7690" max="7938" width="11.5546875" style="61"/>
    <col min="7939" max="7939" width="22.33203125" style="61" customWidth="1"/>
    <col min="7940" max="7940" width="17.33203125" style="61" customWidth="1"/>
    <col min="7941" max="7941" width="16.44140625" style="61" customWidth="1"/>
    <col min="7942" max="7942" width="18.5546875" style="61" customWidth="1"/>
    <col min="7943" max="7943" width="20.33203125" style="61" customWidth="1"/>
    <col min="7944" max="7944" width="17.6640625" style="61" customWidth="1"/>
    <col min="7945" max="7945" width="18.33203125" style="61" customWidth="1"/>
    <col min="7946" max="8194" width="11.5546875" style="61"/>
    <col min="8195" max="8195" width="22.33203125" style="61" customWidth="1"/>
    <col min="8196" max="8196" width="17.33203125" style="61" customWidth="1"/>
    <col min="8197" max="8197" width="16.44140625" style="61" customWidth="1"/>
    <col min="8198" max="8198" width="18.5546875" style="61" customWidth="1"/>
    <col min="8199" max="8199" width="20.33203125" style="61" customWidth="1"/>
    <col min="8200" max="8200" width="17.6640625" style="61" customWidth="1"/>
    <col min="8201" max="8201" width="18.33203125" style="61" customWidth="1"/>
    <col min="8202" max="8450" width="11.5546875" style="61"/>
    <col min="8451" max="8451" width="22.33203125" style="61" customWidth="1"/>
    <col min="8452" max="8452" width="17.33203125" style="61" customWidth="1"/>
    <col min="8453" max="8453" width="16.44140625" style="61" customWidth="1"/>
    <col min="8454" max="8454" width="18.5546875" style="61" customWidth="1"/>
    <col min="8455" max="8455" width="20.33203125" style="61" customWidth="1"/>
    <col min="8456" max="8456" width="17.6640625" style="61" customWidth="1"/>
    <col min="8457" max="8457" width="18.33203125" style="61" customWidth="1"/>
    <col min="8458" max="8706" width="11.5546875" style="61"/>
    <col min="8707" max="8707" width="22.33203125" style="61" customWidth="1"/>
    <col min="8708" max="8708" width="17.33203125" style="61" customWidth="1"/>
    <col min="8709" max="8709" width="16.44140625" style="61" customWidth="1"/>
    <col min="8710" max="8710" width="18.5546875" style="61" customWidth="1"/>
    <col min="8711" max="8711" width="20.33203125" style="61" customWidth="1"/>
    <col min="8712" max="8712" width="17.6640625" style="61" customWidth="1"/>
    <col min="8713" max="8713" width="18.33203125" style="61" customWidth="1"/>
    <col min="8714" max="8962" width="11.5546875" style="61"/>
    <col min="8963" max="8963" width="22.33203125" style="61" customWidth="1"/>
    <col min="8964" max="8964" width="17.33203125" style="61" customWidth="1"/>
    <col min="8965" max="8965" width="16.44140625" style="61" customWidth="1"/>
    <col min="8966" max="8966" width="18.5546875" style="61" customWidth="1"/>
    <col min="8967" max="8967" width="20.33203125" style="61" customWidth="1"/>
    <col min="8968" max="8968" width="17.6640625" style="61" customWidth="1"/>
    <col min="8969" max="8969" width="18.33203125" style="61" customWidth="1"/>
    <col min="8970" max="9218" width="11.5546875" style="61"/>
    <col min="9219" max="9219" width="22.33203125" style="61" customWidth="1"/>
    <col min="9220" max="9220" width="17.33203125" style="61" customWidth="1"/>
    <col min="9221" max="9221" width="16.44140625" style="61" customWidth="1"/>
    <col min="9222" max="9222" width="18.5546875" style="61" customWidth="1"/>
    <col min="9223" max="9223" width="20.33203125" style="61" customWidth="1"/>
    <col min="9224" max="9224" width="17.6640625" style="61" customWidth="1"/>
    <col min="9225" max="9225" width="18.33203125" style="61" customWidth="1"/>
    <col min="9226" max="9474" width="11.5546875" style="61"/>
    <col min="9475" max="9475" width="22.33203125" style="61" customWidth="1"/>
    <col min="9476" max="9476" width="17.33203125" style="61" customWidth="1"/>
    <col min="9477" max="9477" width="16.44140625" style="61" customWidth="1"/>
    <col min="9478" max="9478" width="18.5546875" style="61" customWidth="1"/>
    <col min="9479" max="9479" width="20.33203125" style="61" customWidth="1"/>
    <col min="9480" max="9480" width="17.6640625" style="61" customWidth="1"/>
    <col min="9481" max="9481" width="18.33203125" style="61" customWidth="1"/>
    <col min="9482" max="9730" width="11.5546875" style="61"/>
    <col min="9731" max="9731" width="22.33203125" style="61" customWidth="1"/>
    <col min="9732" max="9732" width="17.33203125" style="61" customWidth="1"/>
    <col min="9733" max="9733" width="16.44140625" style="61" customWidth="1"/>
    <col min="9734" max="9734" width="18.5546875" style="61" customWidth="1"/>
    <col min="9735" max="9735" width="20.33203125" style="61" customWidth="1"/>
    <col min="9736" max="9736" width="17.6640625" style="61" customWidth="1"/>
    <col min="9737" max="9737" width="18.33203125" style="61" customWidth="1"/>
    <col min="9738" max="9986" width="11.5546875" style="61"/>
    <col min="9987" max="9987" width="22.33203125" style="61" customWidth="1"/>
    <col min="9988" max="9988" width="17.33203125" style="61" customWidth="1"/>
    <col min="9989" max="9989" width="16.44140625" style="61" customWidth="1"/>
    <col min="9990" max="9990" width="18.5546875" style="61" customWidth="1"/>
    <col min="9991" max="9991" width="20.33203125" style="61" customWidth="1"/>
    <col min="9992" max="9992" width="17.6640625" style="61" customWidth="1"/>
    <col min="9993" max="9993" width="18.33203125" style="61" customWidth="1"/>
    <col min="9994" max="10242" width="11.5546875" style="61"/>
    <col min="10243" max="10243" width="22.33203125" style="61" customWidth="1"/>
    <col min="10244" max="10244" width="17.33203125" style="61" customWidth="1"/>
    <col min="10245" max="10245" width="16.44140625" style="61" customWidth="1"/>
    <col min="10246" max="10246" width="18.5546875" style="61" customWidth="1"/>
    <col min="10247" max="10247" width="20.33203125" style="61" customWidth="1"/>
    <col min="10248" max="10248" width="17.6640625" style="61" customWidth="1"/>
    <col min="10249" max="10249" width="18.33203125" style="61" customWidth="1"/>
    <col min="10250" max="10498" width="11.5546875" style="61"/>
    <col min="10499" max="10499" width="22.33203125" style="61" customWidth="1"/>
    <col min="10500" max="10500" width="17.33203125" style="61" customWidth="1"/>
    <col min="10501" max="10501" width="16.44140625" style="61" customWidth="1"/>
    <col min="10502" max="10502" width="18.5546875" style="61" customWidth="1"/>
    <col min="10503" max="10503" width="20.33203125" style="61" customWidth="1"/>
    <col min="10504" max="10504" width="17.6640625" style="61" customWidth="1"/>
    <col min="10505" max="10505" width="18.33203125" style="61" customWidth="1"/>
    <col min="10506" max="10754" width="11.5546875" style="61"/>
    <col min="10755" max="10755" width="22.33203125" style="61" customWidth="1"/>
    <col min="10756" max="10756" width="17.33203125" style="61" customWidth="1"/>
    <col min="10757" max="10757" width="16.44140625" style="61" customWidth="1"/>
    <col min="10758" max="10758" width="18.5546875" style="61" customWidth="1"/>
    <col min="10759" max="10759" width="20.33203125" style="61" customWidth="1"/>
    <col min="10760" max="10760" width="17.6640625" style="61" customWidth="1"/>
    <col min="10761" max="10761" width="18.33203125" style="61" customWidth="1"/>
    <col min="10762" max="11010" width="11.5546875" style="61"/>
    <col min="11011" max="11011" width="22.33203125" style="61" customWidth="1"/>
    <col min="11012" max="11012" width="17.33203125" style="61" customWidth="1"/>
    <col min="11013" max="11013" width="16.44140625" style="61" customWidth="1"/>
    <col min="11014" max="11014" width="18.5546875" style="61" customWidth="1"/>
    <col min="11015" max="11015" width="20.33203125" style="61" customWidth="1"/>
    <col min="11016" max="11016" width="17.6640625" style="61" customWidth="1"/>
    <col min="11017" max="11017" width="18.33203125" style="61" customWidth="1"/>
    <col min="11018" max="11266" width="11.5546875" style="61"/>
    <col min="11267" max="11267" width="22.33203125" style="61" customWidth="1"/>
    <col min="11268" max="11268" width="17.33203125" style="61" customWidth="1"/>
    <col min="11269" max="11269" width="16.44140625" style="61" customWidth="1"/>
    <col min="11270" max="11270" width="18.5546875" style="61" customWidth="1"/>
    <col min="11271" max="11271" width="20.33203125" style="61" customWidth="1"/>
    <col min="11272" max="11272" width="17.6640625" style="61" customWidth="1"/>
    <col min="11273" max="11273" width="18.33203125" style="61" customWidth="1"/>
    <col min="11274" max="11522" width="11.5546875" style="61"/>
    <col min="11523" max="11523" width="22.33203125" style="61" customWidth="1"/>
    <col min="11524" max="11524" width="17.33203125" style="61" customWidth="1"/>
    <col min="11525" max="11525" width="16.44140625" style="61" customWidth="1"/>
    <col min="11526" max="11526" width="18.5546875" style="61" customWidth="1"/>
    <col min="11527" max="11527" width="20.33203125" style="61" customWidth="1"/>
    <col min="11528" max="11528" width="17.6640625" style="61" customWidth="1"/>
    <col min="11529" max="11529" width="18.33203125" style="61" customWidth="1"/>
    <col min="11530" max="11778" width="11.5546875" style="61"/>
    <col min="11779" max="11779" width="22.33203125" style="61" customWidth="1"/>
    <col min="11780" max="11780" width="17.33203125" style="61" customWidth="1"/>
    <col min="11781" max="11781" width="16.44140625" style="61" customWidth="1"/>
    <col min="11782" max="11782" width="18.5546875" style="61" customWidth="1"/>
    <col min="11783" max="11783" width="20.33203125" style="61" customWidth="1"/>
    <col min="11784" max="11784" width="17.6640625" style="61" customWidth="1"/>
    <col min="11785" max="11785" width="18.33203125" style="61" customWidth="1"/>
    <col min="11786" max="12034" width="11.5546875" style="61"/>
    <col min="12035" max="12035" width="22.33203125" style="61" customWidth="1"/>
    <col min="12036" max="12036" width="17.33203125" style="61" customWidth="1"/>
    <col min="12037" max="12037" width="16.44140625" style="61" customWidth="1"/>
    <col min="12038" max="12038" width="18.5546875" style="61" customWidth="1"/>
    <col min="12039" max="12039" width="20.33203125" style="61" customWidth="1"/>
    <col min="12040" max="12040" width="17.6640625" style="61" customWidth="1"/>
    <col min="12041" max="12041" width="18.33203125" style="61" customWidth="1"/>
    <col min="12042" max="12290" width="11.5546875" style="61"/>
    <col min="12291" max="12291" width="22.33203125" style="61" customWidth="1"/>
    <col min="12292" max="12292" width="17.33203125" style="61" customWidth="1"/>
    <col min="12293" max="12293" width="16.44140625" style="61" customWidth="1"/>
    <col min="12294" max="12294" width="18.5546875" style="61" customWidth="1"/>
    <col min="12295" max="12295" width="20.33203125" style="61" customWidth="1"/>
    <col min="12296" max="12296" width="17.6640625" style="61" customWidth="1"/>
    <col min="12297" max="12297" width="18.33203125" style="61" customWidth="1"/>
    <col min="12298" max="12546" width="11.5546875" style="61"/>
    <col min="12547" max="12547" width="22.33203125" style="61" customWidth="1"/>
    <col min="12548" max="12548" width="17.33203125" style="61" customWidth="1"/>
    <col min="12549" max="12549" width="16.44140625" style="61" customWidth="1"/>
    <col min="12550" max="12550" width="18.5546875" style="61" customWidth="1"/>
    <col min="12551" max="12551" width="20.33203125" style="61" customWidth="1"/>
    <col min="12552" max="12552" width="17.6640625" style="61" customWidth="1"/>
    <col min="12553" max="12553" width="18.33203125" style="61" customWidth="1"/>
    <col min="12554" max="12802" width="11.5546875" style="61"/>
    <col min="12803" max="12803" width="22.33203125" style="61" customWidth="1"/>
    <col min="12804" max="12804" width="17.33203125" style="61" customWidth="1"/>
    <col min="12805" max="12805" width="16.44140625" style="61" customWidth="1"/>
    <col min="12806" max="12806" width="18.5546875" style="61" customWidth="1"/>
    <col min="12807" max="12807" width="20.33203125" style="61" customWidth="1"/>
    <col min="12808" max="12808" width="17.6640625" style="61" customWidth="1"/>
    <col min="12809" max="12809" width="18.33203125" style="61" customWidth="1"/>
    <col min="12810" max="13058" width="11.5546875" style="61"/>
    <col min="13059" max="13059" width="22.33203125" style="61" customWidth="1"/>
    <col min="13060" max="13060" width="17.33203125" style="61" customWidth="1"/>
    <col min="13061" max="13061" width="16.44140625" style="61" customWidth="1"/>
    <col min="13062" max="13062" width="18.5546875" style="61" customWidth="1"/>
    <col min="13063" max="13063" width="20.33203125" style="61" customWidth="1"/>
    <col min="13064" max="13064" width="17.6640625" style="61" customWidth="1"/>
    <col min="13065" max="13065" width="18.33203125" style="61" customWidth="1"/>
    <col min="13066" max="13314" width="11.5546875" style="61"/>
    <col min="13315" max="13315" width="22.33203125" style="61" customWidth="1"/>
    <col min="13316" max="13316" width="17.33203125" style="61" customWidth="1"/>
    <col min="13317" max="13317" width="16.44140625" style="61" customWidth="1"/>
    <col min="13318" max="13318" width="18.5546875" style="61" customWidth="1"/>
    <col min="13319" max="13319" width="20.33203125" style="61" customWidth="1"/>
    <col min="13320" max="13320" width="17.6640625" style="61" customWidth="1"/>
    <col min="13321" max="13321" width="18.33203125" style="61" customWidth="1"/>
    <col min="13322" max="13570" width="11.5546875" style="61"/>
    <col min="13571" max="13571" width="22.33203125" style="61" customWidth="1"/>
    <col min="13572" max="13572" width="17.33203125" style="61" customWidth="1"/>
    <col min="13573" max="13573" width="16.44140625" style="61" customWidth="1"/>
    <col min="13574" max="13574" width="18.5546875" style="61" customWidth="1"/>
    <col min="13575" max="13575" width="20.33203125" style="61" customWidth="1"/>
    <col min="13576" max="13576" width="17.6640625" style="61" customWidth="1"/>
    <col min="13577" max="13577" width="18.33203125" style="61" customWidth="1"/>
    <col min="13578" max="13826" width="11.5546875" style="61"/>
    <col min="13827" max="13827" width="22.33203125" style="61" customWidth="1"/>
    <col min="13828" max="13828" width="17.33203125" style="61" customWidth="1"/>
    <col min="13829" max="13829" width="16.44140625" style="61" customWidth="1"/>
    <col min="13830" max="13830" width="18.5546875" style="61" customWidth="1"/>
    <col min="13831" max="13831" width="20.33203125" style="61" customWidth="1"/>
    <col min="13832" max="13832" width="17.6640625" style="61" customWidth="1"/>
    <col min="13833" max="13833" width="18.33203125" style="61" customWidth="1"/>
    <col min="13834" max="14082" width="11.5546875" style="61"/>
    <col min="14083" max="14083" width="22.33203125" style="61" customWidth="1"/>
    <col min="14084" max="14084" width="17.33203125" style="61" customWidth="1"/>
    <col min="14085" max="14085" width="16.44140625" style="61" customWidth="1"/>
    <col min="14086" max="14086" width="18.5546875" style="61" customWidth="1"/>
    <col min="14087" max="14087" width="20.33203125" style="61" customWidth="1"/>
    <col min="14088" max="14088" width="17.6640625" style="61" customWidth="1"/>
    <col min="14089" max="14089" width="18.33203125" style="61" customWidth="1"/>
    <col min="14090" max="14338" width="11.5546875" style="61"/>
    <col min="14339" max="14339" width="22.33203125" style="61" customWidth="1"/>
    <col min="14340" max="14340" width="17.33203125" style="61" customWidth="1"/>
    <col min="14341" max="14341" width="16.44140625" style="61" customWidth="1"/>
    <col min="14342" max="14342" width="18.5546875" style="61" customWidth="1"/>
    <col min="14343" max="14343" width="20.33203125" style="61" customWidth="1"/>
    <col min="14344" max="14344" width="17.6640625" style="61" customWidth="1"/>
    <col min="14345" max="14345" width="18.33203125" style="61" customWidth="1"/>
    <col min="14346" max="14594" width="11.5546875" style="61"/>
    <col min="14595" max="14595" width="22.33203125" style="61" customWidth="1"/>
    <col min="14596" max="14596" width="17.33203125" style="61" customWidth="1"/>
    <col min="14597" max="14597" width="16.44140625" style="61" customWidth="1"/>
    <col min="14598" max="14598" width="18.5546875" style="61" customWidth="1"/>
    <col min="14599" max="14599" width="20.33203125" style="61" customWidth="1"/>
    <col min="14600" max="14600" width="17.6640625" style="61" customWidth="1"/>
    <col min="14601" max="14601" width="18.33203125" style="61" customWidth="1"/>
    <col min="14602" max="14850" width="11.5546875" style="61"/>
    <col min="14851" max="14851" width="22.33203125" style="61" customWidth="1"/>
    <col min="14852" max="14852" width="17.33203125" style="61" customWidth="1"/>
    <col min="14853" max="14853" width="16.44140625" style="61" customWidth="1"/>
    <col min="14854" max="14854" width="18.5546875" style="61" customWidth="1"/>
    <col min="14855" max="14855" width="20.33203125" style="61" customWidth="1"/>
    <col min="14856" max="14856" width="17.6640625" style="61" customWidth="1"/>
    <col min="14857" max="14857" width="18.33203125" style="61" customWidth="1"/>
    <col min="14858" max="15106" width="11.5546875" style="61"/>
    <col min="15107" max="15107" width="22.33203125" style="61" customWidth="1"/>
    <col min="15108" max="15108" width="17.33203125" style="61" customWidth="1"/>
    <col min="15109" max="15109" width="16.44140625" style="61" customWidth="1"/>
    <col min="15110" max="15110" width="18.5546875" style="61" customWidth="1"/>
    <col min="15111" max="15111" width="20.33203125" style="61" customWidth="1"/>
    <col min="15112" max="15112" width="17.6640625" style="61" customWidth="1"/>
    <col min="15113" max="15113" width="18.33203125" style="61" customWidth="1"/>
    <col min="15114" max="15362" width="11.5546875" style="61"/>
    <col min="15363" max="15363" width="22.33203125" style="61" customWidth="1"/>
    <col min="15364" max="15364" width="17.33203125" style="61" customWidth="1"/>
    <col min="15365" max="15365" width="16.44140625" style="61" customWidth="1"/>
    <col min="15366" max="15366" width="18.5546875" style="61" customWidth="1"/>
    <col min="15367" max="15367" width="20.33203125" style="61" customWidth="1"/>
    <col min="15368" max="15368" width="17.6640625" style="61" customWidth="1"/>
    <col min="15369" max="15369" width="18.33203125" style="61" customWidth="1"/>
    <col min="15370" max="15618" width="11.5546875" style="61"/>
    <col min="15619" max="15619" width="22.33203125" style="61" customWidth="1"/>
    <col min="15620" max="15620" width="17.33203125" style="61" customWidth="1"/>
    <col min="15621" max="15621" width="16.44140625" style="61" customWidth="1"/>
    <col min="15622" max="15622" width="18.5546875" style="61" customWidth="1"/>
    <col min="15623" max="15623" width="20.33203125" style="61" customWidth="1"/>
    <col min="15624" max="15624" width="17.6640625" style="61" customWidth="1"/>
    <col min="15625" max="15625" width="18.33203125" style="61" customWidth="1"/>
    <col min="15626" max="15874" width="11.5546875" style="61"/>
    <col min="15875" max="15875" width="22.33203125" style="61" customWidth="1"/>
    <col min="15876" max="15876" width="17.33203125" style="61" customWidth="1"/>
    <col min="15877" max="15877" width="16.44140625" style="61" customWidth="1"/>
    <col min="15878" max="15878" width="18.5546875" style="61" customWidth="1"/>
    <col min="15879" max="15879" width="20.33203125" style="61" customWidth="1"/>
    <col min="15880" max="15880" width="17.6640625" style="61" customWidth="1"/>
    <col min="15881" max="15881" width="18.33203125" style="61" customWidth="1"/>
    <col min="15882" max="16130" width="11.5546875" style="61"/>
    <col min="16131" max="16131" width="22.33203125" style="61" customWidth="1"/>
    <col min="16132" max="16132" width="17.33203125" style="61" customWidth="1"/>
    <col min="16133" max="16133" width="16.44140625" style="61" customWidth="1"/>
    <col min="16134" max="16134" width="18.5546875" style="61" customWidth="1"/>
    <col min="16135" max="16135" width="20.33203125" style="61" customWidth="1"/>
    <col min="16136" max="16136" width="17.6640625" style="61" customWidth="1"/>
    <col min="16137" max="16137" width="18.33203125" style="61" customWidth="1"/>
    <col min="16138" max="16384" width="11.5546875" style="61"/>
  </cols>
  <sheetData>
    <row r="1" spans="1:12" ht="15.6" x14ac:dyDescent="0.3">
      <c r="B1" s="180" t="s">
        <v>34</v>
      </c>
      <c r="C1" s="180"/>
      <c r="D1" s="180"/>
      <c r="E1" s="180"/>
      <c r="F1" s="180"/>
      <c r="G1" s="180"/>
      <c r="H1" s="180"/>
      <c r="I1" s="180"/>
      <c r="J1" s="180"/>
      <c r="K1" s="180"/>
      <c r="L1" s="62"/>
    </row>
    <row r="2" spans="1:12" x14ac:dyDescent="0.3">
      <c r="B2" s="181" t="s">
        <v>35</v>
      </c>
      <c r="C2" s="181"/>
      <c r="D2" s="181"/>
      <c r="E2" s="181"/>
      <c r="F2" s="181"/>
      <c r="G2" s="181"/>
      <c r="H2" s="181"/>
      <c r="I2" s="181"/>
      <c r="J2" s="181"/>
      <c r="K2" s="181"/>
      <c r="L2" s="62"/>
    </row>
    <row r="3" spans="1:12" x14ac:dyDescent="0.3">
      <c r="B3" s="182" t="s">
        <v>36</v>
      </c>
      <c r="C3" s="182"/>
      <c r="D3" s="182"/>
      <c r="E3" s="182"/>
      <c r="F3" s="182"/>
      <c r="G3" s="182"/>
      <c r="H3" s="182"/>
      <c r="I3" s="182"/>
      <c r="J3" s="182"/>
      <c r="K3" s="182"/>
      <c r="L3" s="62"/>
    </row>
    <row r="4" spans="1:12" x14ac:dyDescent="0.3">
      <c r="B4" s="183"/>
      <c r="C4" s="183"/>
      <c r="D4" s="183"/>
      <c r="E4" s="183"/>
      <c r="F4" s="183"/>
      <c r="G4" s="183"/>
      <c r="H4" s="183"/>
      <c r="I4" s="183"/>
      <c r="J4" s="183"/>
      <c r="K4" s="183"/>
      <c r="L4" s="62"/>
    </row>
    <row r="5" spans="1:12" x14ac:dyDescent="0.3">
      <c r="B5" s="184" t="str">
        <f>' FDLBU-CMA-003-2024 (121627) '!B6</f>
        <v>CONCURSO DE MÉRITO ABIERTO FDLBU-CMA-003-2024 (121627)</v>
      </c>
      <c r="C5" s="185"/>
      <c r="D5" s="185"/>
      <c r="E5" s="62"/>
      <c r="F5" s="62"/>
      <c r="G5" s="62"/>
      <c r="H5" s="62"/>
      <c r="I5" s="62"/>
      <c r="J5" s="62"/>
      <c r="K5" s="62"/>
      <c r="L5" s="62"/>
    </row>
    <row r="6" spans="1:12" ht="58.2" customHeight="1" x14ac:dyDescent="0.3">
      <c r="B6" s="186" t="str">
        <f>' FDLBU-CMA-003-2024 (121627) '!B7</f>
        <v>OBJETO: "PRESTAR LOS SERVICIOS PROFESIONALES ESPECIALIZADOS PARA LA ELABORACIÓN DE LOS ESTUDIOS TÉCNICOS Y DISEÑOS DE REFORZAMIENTO ESTRUCTURAL, MODIFICACIÓN, ADECUACIÓN NORMATIVA, ASÍ COMO PARA REALIZAR EL TRAMITE Y OBTENCIÓN LA LICENCIA DE CONSTRUCCIÓN EN LA MODALIDAD DE RECONOCIMIENTO, REFORZAMIENTO ESTRUCTURAL PARA EL INMUEBLE UBICADO EN LA CALLE 74 A Nº 63 – 04, SEDE PRINCIPAL DE LA ALCALDÍA LOCAL DE BARRIOS UNIDOS"</v>
      </c>
      <c r="C6" s="186"/>
      <c r="D6" s="186"/>
      <c r="E6" s="186"/>
      <c r="F6" s="186"/>
      <c r="G6" s="186"/>
      <c r="H6" s="186"/>
      <c r="I6" s="186"/>
      <c r="J6" s="186"/>
      <c r="K6" s="186"/>
      <c r="L6" s="62"/>
    </row>
    <row r="7" spans="1:12" x14ac:dyDescent="0.3">
      <c r="B7" s="63" t="s">
        <v>37</v>
      </c>
      <c r="C7" s="155">
        <f>' FDLBU-CMA-003-2024 (121627) '!N23</f>
        <v>694529560</v>
      </c>
      <c r="D7" s="153"/>
      <c r="E7" s="62"/>
      <c r="F7" s="62"/>
      <c r="G7" s="62"/>
      <c r="H7" s="62"/>
      <c r="I7" s="62"/>
      <c r="J7" s="62"/>
      <c r="K7" s="62"/>
      <c r="L7" s="62"/>
    </row>
    <row r="8" spans="1:12" x14ac:dyDescent="0.3">
      <c r="B8" s="71" t="s">
        <v>38</v>
      </c>
      <c r="C8" s="69">
        <v>45291</v>
      </c>
      <c r="D8" s="154"/>
      <c r="E8" s="154"/>
      <c r="G8" s="62"/>
      <c r="H8" s="62"/>
      <c r="I8" s="62"/>
      <c r="J8" s="62"/>
      <c r="K8" s="62"/>
      <c r="L8" s="62"/>
    </row>
    <row r="9" spans="1:12" x14ac:dyDescent="0.3">
      <c r="B9" s="71" t="s">
        <v>39</v>
      </c>
      <c r="C9" s="69">
        <f>' FDLBU-CMA-003-2024 (121627) '!B48</f>
        <v>45637</v>
      </c>
      <c r="D9" s="62"/>
      <c r="E9" s="62"/>
      <c r="G9" s="62"/>
      <c r="H9" s="62"/>
      <c r="I9" s="62"/>
      <c r="J9" s="62"/>
      <c r="K9" s="62"/>
      <c r="L9" s="62"/>
    </row>
    <row r="10" spans="1:12" x14ac:dyDescent="0.3">
      <c r="B10" s="175" t="s">
        <v>51</v>
      </c>
      <c r="C10" s="176"/>
      <c r="D10" s="176"/>
      <c r="E10" s="176"/>
      <c r="F10" s="176"/>
      <c r="G10" s="176"/>
      <c r="H10" s="177"/>
      <c r="I10" s="64" t="s">
        <v>52</v>
      </c>
      <c r="J10" s="178" t="s">
        <v>40</v>
      </c>
      <c r="K10" s="179" t="s">
        <v>41</v>
      </c>
      <c r="L10" s="62"/>
    </row>
    <row r="11" spans="1:12" ht="39.6" x14ac:dyDescent="0.3">
      <c r="B11" s="65" t="s">
        <v>42</v>
      </c>
      <c r="C11" s="65" t="s">
        <v>43</v>
      </c>
      <c r="D11" s="65" t="s">
        <v>44</v>
      </c>
      <c r="E11" s="65" t="s">
        <v>45</v>
      </c>
      <c r="F11" s="65" t="s">
        <v>46</v>
      </c>
      <c r="G11" s="65" t="s">
        <v>47</v>
      </c>
      <c r="H11" s="65" t="s">
        <v>48</v>
      </c>
      <c r="I11" s="70" t="s">
        <v>50</v>
      </c>
      <c r="J11" s="178"/>
      <c r="K11" s="179"/>
      <c r="L11" s="62"/>
    </row>
    <row r="12" spans="1:12" ht="40.049999999999997" customHeight="1" x14ac:dyDescent="0.3">
      <c r="A12" s="66">
        <v>1</v>
      </c>
      <c r="B12" s="65" t="str">
        <f>' FDLBU-CMA-003-2024 (121627) '!C8</f>
        <v xml:space="preserve"> FP - OFICINA DE ARQUITECTURA S.A.S.
 N.I.T: 900.698.287-7</v>
      </c>
      <c r="C12" s="67" t="s">
        <v>59</v>
      </c>
      <c r="D12" s="67" t="s">
        <v>59</v>
      </c>
      <c r="E12" s="67" t="s">
        <v>59</v>
      </c>
      <c r="F12" s="67" t="s">
        <v>59</v>
      </c>
      <c r="G12" s="67" t="s">
        <v>59</v>
      </c>
      <c r="H12" s="67" t="s">
        <v>59</v>
      </c>
      <c r="I12" s="67" t="s">
        <v>59</v>
      </c>
      <c r="J12" s="81" t="s">
        <v>58</v>
      </c>
      <c r="K12" s="72"/>
      <c r="L12" s="62"/>
    </row>
    <row r="13" spans="1:12" ht="40.049999999999997" customHeight="1" x14ac:dyDescent="0.3">
      <c r="A13" s="66">
        <f>+A12+1</f>
        <v>2</v>
      </c>
      <c r="B13" s="65" t="str">
        <f>' FDLBU-CMA-003-2024 (121627) '!D8</f>
        <v xml:space="preserve"> ARQUITECTURA Y URBANISMO SXXI SAS
 NIT: 901183827 7</v>
      </c>
      <c r="C13" s="67" t="s">
        <v>59</v>
      </c>
      <c r="D13" s="67" t="s">
        <v>59</v>
      </c>
      <c r="E13" s="67" t="s">
        <v>59</v>
      </c>
      <c r="F13" s="67" t="s">
        <v>59</v>
      </c>
      <c r="G13" s="67" t="s">
        <v>59</v>
      </c>
      <c r="H13" s="67" t="s">
        <v>59</v>
      </c>
      <c r="I13" s="67" t="s">
        <v>59</v>
      </c>
      <c r="J13" s="81" t="s">
        <v>58</v>
      </c>
      <c r="K13" s="72"/>
      <c r="L13" s="62"/>
    </row>
    <row r="14" spans="1:12" ht="40.049999999999997" customHeight="1" x14ac:dyDescent="0.3">
      <c r="A14" s="66">
        <f t="shared" ref="A14:A20" si="0">+A13+1</f>
        <v>3</v>
      </c>
      <c r="B14" s="65" t="str">
        <f>' FDLBU-CMA-003-2024 (121627) '!G8</f>
        <v>CONSORCIO INTERPARQUES BU</v>
      </c>
      <c r="C14" s="67" t="s">
        <v>59</v>
      </c>
      <c r="D14" s="67" t="s">
        <v>59</v>
      </c>
      <c r="E14" s="67" t="s">
        <v>59</v>
      </c>
      <c r="F14" s="67" t="s">
        <v>59</v>
      </c>
      <c r="G14" s="67" t="s">
        <v>59</v>
      </c>
      <c r="H14" s="67" t="s">
        <v>59</v>
      </c>
      <c r="I14" s="67" t="s">
        <v>59</v>
      </c>
      <c r="J14" s="81" t="s">
        <v>58</v>
      </c>
      <c r="K14" s="72"/>
      <c r="L14" s="62"/>
    </row>
    <row r="15" spans="1:12" ht="40.049999999999997" customHeight="1" x14ac:dyDescent="0.3">
      <c r="A15" s="66">
        <f t="shared" si="0"/>
        <v>4</v>
      </c>
      <c r="B15" s="65" t="str">
        <f>' FDLBU-CMA-003-2024 (121627) '!C8</f>
        <v xml:space="preserve"> FP - OFICINA DE ARQUITECTURA S.A.S.
 N.I.T: 900.698.287-7</v>
      </c>
      <c r="C15" s="67" t="s">
        <v>59</v>
      </c>
      <c r="D15" s="67" t="s">
        <v>59</v>
      </c>
      <c r="E15" s="67" t="s">
        <v>59</v>
      </c>
      <c r="F15" s="67" t="s">
        <v>59</v>
      </c>
      <c r="G15" s="67" t="s">
        <v>59</v>
      </c>
      <c r="H15" s="67" t="s">
        <v>59</v>
      </c>
      <c r="I15" s="67" t="s">
        <v>59</v>
      </c>
      <c r="J15" s="81" t="s">
        <v>58</v>
      </c>
      <c r="K15" s="72"/>
      <c r="L15" s="62"/>
    </row>
    <row r="16" spans="1:12" ht="40.049999999999997" customHeight="1" x14ac:dyDescent="0.3">
      <c r="A16" s="66">
        <f t="shared" si="0"/>
        <v>5</v>
      </c>
      <c r="B16" s="65" t="str">
        <f>' FDLBU-CMA-003-2024 (121627) '!D8</f>
        <v xml:space="preserve"> ARQUITECTURA Y URBANISMO SXXI SAS
 NIT: 901183827 7</v>
      </c>
      <c r="C16" s="67" t="s">
        <v>59</v>
      </c>
      <c r="D16" s="67" t="s">
        <v>59</v>
      </c>
      <c r="E16" s="67" t="s">
        <v>59</v>
      </c>
      <c r="F16" s="67" t="s">
        <v>59</v>
      </c>
      <c r="G16" s="67" t="s">
        <v>59</v>
      </c>
      <c r="H16" s="67" t="s">
        <v>59</v>
      </c>
      <c r="I16" s="67" t="s">
        <v>59</v>
      </c>
      <c r="J16" s="81" t="s">
        <v>58</v>
      </c>
      <c r="K16" s="134"/>
      <c r="L16" s="62"/>
    </row>
    <row r="17" spans="1:12" ht="40.049999999999997" customHeight="1" x14ac:dyDescent="0.3">
      <c r="A17" s="66">
        <f t="shared" si="0"/>
        <v>6</v>
      </c>
      <c r="B17" s="65" t="str">
        <f>' FDLBU-CMA-003-2024 (121627) '!H8</f>
        <v xml:space="preserve"> CONSULTORIA ESTRUCTURAL Y DE CONSTRUCCION S A S
 NIT: 900160387 5</v>
      </c>
      <c r="C17" s="67" t="s">
        <v>59</v>
      </c>
      <c r="D17" s="67" t="s">
        <v>59</v>
      </c>
      <c r="E17" s="67" t="s">
        <v>59</v>
      </c>
      <c r="F17" s="67" t="s">
        <v>59</v>
      </c>
      <c r="G17" s="67" t="s">
        <v>59</v>
      </c>
      <c r="H17" s="67" t="s">
        <v>59</v>
      </c>
      <c r="I17" s="67" t="s">
        <v>59</v>
      </c>
      <c r="J17" s="81" t="s">
        <v>58</v>
      </c>
      <c r="K17" s="80"/>
      <c r="L17" s="62"/>
    </row>
    <row r="18" spans="1:12" ht="40.049999999999997" customHeight="1" x14ac:dyDescent="0.3">
      <c r="A18" s="66">
        <f t="shared" si="0"/>
        <v>7</v>
      </c>
      <c r="B18" s="65" t="str">
        <f>' FDLBU-CMA-003-2024 (121627) '!I8</f>
        <v>EDGARDO EDMUNDO BASSI BURGOS
 NIT: 19161709 2</v>
      </c>
      <c r="C18" s="67" t="s">
        <v>59</v>
      </c>
      <c r="D18" s="67" t="s">
        <v>59</v>
      </c>
      <c r="E18" s="67" t="s">
        <v>59</v>
      </c>
      <c r="F18" s="67" t="s">
        <v>59</v>
      </c>
      <c r="G18" s="67" t="s">
        <v>59</v>
      </c>
      <c r="H18" s="67" t="s">
        <v>59</v>
      </c>
      <c r="I18" s="67" t="s">
        <v>59</v>
      </c>
      <c r="J18" s="81" t="s">
        <v>58</v>
      </c>
      <c r="K18" s="80"/>
      <c r="L18" s="62"/>
    </row>
    <row r="19" spans="1:12" ht="40.049999999999997" customHeight="1" x14ac:dyDescent="0.3">
      <c r="A19" s="66">
        <f t="shared" si="0"/>
        <v>8</v>
      </c>
      <c r="B19" s="65" t="str">
        <f>' FDLBU-CMA-003-2024 (121627) '!K8</f>
        <v>QUINTERO Y RIAÑO S A
 NIT: 800203806 3</v>
      </c>
      <c r="C19" s="67" t="s">
        <v>59</v>
      </c>
      <c r="D19" s="67" t="s">
        <v>59</v>
      </c>
      <c r="E19" s="67" t="s">
        <v>59</v>
      </c>
      <c r="F19" s="67" t="s">
        <v>59</v>
      </c>
      <c r="G19" s="67" t="s">
        <v>59</v>
      </c>
      <c r="H19" s="67" t="s">
        <v>59</v>
      </c>
      <c r="I19" s="67" t="s">
        <v>59</v>
      </c>
      <c r="J19" s="81" t="s">
        <v>58</v>
      </c>
      <c r="K19" s="80"/>
      <c r="L19" s="62"/>
    </row>
    <row r="20" spans="1:12" ht="40.049999999999997" customHeight="1" x14ac:dyDescent="0.3">
      <c r="A20" s="66">
        <f t="shared" si="0"/>
        <v>9</v>
      </c>
      <c r="B20" s="65" t="str">
        <f>' FDLBU-CMA-003-2024 (121627) '!L8</f>
        <v>KRIBA INGENIEROS LIMITADA
 NIT: 830514979 2</v>
      </c>
      <c r="C20" s="67" t="s">
        <v>59</v>
      </c>
      <c r="D20" s="67" t="s">
        <v>59</v>
      </c>
      <c r="E20" s="67" t="s">
        <v>59</v>
      </c>
      <c r="F20" s="67" t="s">
        <v>59</v>
      </c>
      <c r="G20" s="67" t="s">
        <v>59</v>
      </c>
      <c r="H20" s="67" t="s">
        <v>59</v>
      </c>
      <c r="I20" s="67" t="s">
        <v>59</v>
      </c>
      <c r="J20" s="81" t="s">
        <v>58</v>
      </c>
      <c r="K20" s="80"/>
      <c r="L20" s="62"/>
    </row>
    <row r="22" spans="1:12" x14ac:dyDescent="0.3">
      <c r="A22" s="61" t="s">
        <v>49</v>
      </c>
    </row>
    <row r="24" spans="1:12" x14ac:dyDescent="0.3">
      <c r="B24" s="79">
        <f>' FDLBU-CMA-003-2024 (121627) '!$B$51</f>
        <v>45637</v>
      </c>
    </row>
    <row r="27" spans="1:12" ht="15.6" x14ac:dyDescent="0.3">
      <c r="E27" s="55" t="s">
        <v>60</v>
      </c>
    </row>
    <row r="28" spans="1:12" ht="15.6" x14ac:dyDescent="0.3">
      <c r="A28" s="68"/>
      <c r="B28" s="68"/>
      <c r="C28" s="68"/>
      <c r="D28" s="68"/>
      <c r="E28" s="56" t="s">
        <v>66</v>
      </c>
      <c r="F28" s="68"/>
    </row>
    <row r="29" spans="1:12" ht="15.6" x14ac:dyDescent="0.3">
      <c r="A29" s="68"/>
      <c r="B29" s="68"/>
      <c r="C29" s="68"/>
      <c r="D29" s="68"/>
      <c r="E29" s="56" t="s">
        <v>32</v>
      </c>
      <c r="F29" s="68"/>
    </row>
  </sheetData>
  <mergeCells count="9">
    <mergeCell ref="B10:H10"/>
    <mergeCell ref="J10:J11"/>
    <mergeCell ref="K10:K11"/>
    <mergeCell ref="B1:K1"/>
    <mergeCell ref="B2:K2"/>
    <mergeCell ref="B3:K3"/>
    <mergeCell ref="B4:K4"/>
    <mergeCell ref="B5:D5"/>
    <mergeCell ref="B6:K6"/>
  </mergeCells>
  <pageMargins left="0.7" right="0.7" top="0.75" bottom="0.75" header="0.3" footer="0.3"/>
  <pageSetup scale="34" orientation="portrait" r:id="rId1"/>
  <colBreaks count="1" manualBreakCount="1">
    <brk id="11"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1730A1E2-9171-48CF-A208-2C83E8E94235}">
  <ds:schemaRefs>
    <ds:schemaRef ds:uri="http://schemas.microsoft.com/sharepoint/v3/contenttype/forms"/>
  </ds:schemaRefs>
</ds:datastoreItem>
</file>

<file path=customXml/itemProps2.xml><?xml version="1.0" encoding="utf-8"?>
<ds:datastoreItem xmlns:ds="http://schemas.openxmlformats.org/officeDocument/2006/customXml" ds:itemID="{B0E4FE81-6603-41B9-8DEB-A69993A120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3C6EE6-E5B2-4CE8-B523-4B2ED91D23E4}">
  <ds:schemaRefs>
    <ds:schemaRef ds:uri="http://www.w3.org/XML/1998/namespace"/>
    <ds:schemaRef ds:uri="http://schemas.microsoft.com/office/2006/documentManagement/types"/>
    <ds:schemaRef ds:uri="http://purl.org/dc/dcmitype/"/>
    <ds:schemaRef ds:uri="http://schemas.microsoft.com/office/2006/metadata/properties"/>
    <ds:schemaRef ds:uri="4d1d2e24-7be0-47eb-a1db-99cc6d75caff"/>
    <ds:schemaRef ds:uri="http://schemas.openxmlformats.org/package/2006/metadata/core-properties"/>
    <ds:schemaRef ds:uri="http://schemas.microsoft.com/office/infopath/2007/PartnerControls"/>
    <ds:schemaRef ds:uri="d6eaa91c-3afb-4015-aba1-5ff992c1a5ca"/>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 FDLBU-CMA-003-2024 (121627) </vt:lpstr>
      <vt:lpstr>Consolidado</vt:lpstr>
      <vt:lpstr>' FDLBU-CMA-003-2024 (121627) '!Área_de_impresión</vt:lpstr>
      <vt:lpstr>Consolidado!Área_de_impresión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Edison Guiovanni Clavijo Martinez</dc:creator>
  <cp:keywords/>
  <dc:description/>
  <cp:lastModifiedBy>Hugo Ferney Pineda Niño</cp:lastModifiedBy>
  <cp:revision/>
  <cp:lastPrinted>2023-03-01T16:07:33Z</cp:lastPrinted>
  <dcterms:created xsi:type="dcterms:W3CDTF">2018-04-20T15:23:46Z</dcterms:created>
  <dcterms:modified xsi:type="dcterms:W3CDTF">2024-12-12T12:34:32Z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