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uleciod\Desktop\procesos\GERENCIA ADM\proceso de materiales y elementos de ferreteria\NUEVOS\EVALUACION PRELIMINAR\"/>
    </mc:Choice>
  </mc:AlternateContent>
  <xr:revisionPtr revIDLastSave="0" documentId="13_ncr:1_{F648222A-05BA-487D-863E-43502DF8FCDA}" xr6:coauthVersionLast="47" xr6:coauthVersionMax="47" xr10:uidLastSave="{00000000-0000-0000-0000-000000000000}"/>
  <bookViews>
    <workbookView xWindow="-120" yWindow="-120" windowWidth="20730" windowHeight="11160" xr2:uid="{2A117F24-062E-4A0C-A90B-D8D1F3D95AAB}"/>
  </bookViews>
  <sheets>
    <sheet name="CONSOLIDADO FINANCIERO" sheetId="6" r:id="rId1"/>
    <sheet name="BRAND CENTER" sheetId="9" r:id="rId2"/>
    <sheet name="INGENIERIA Y SOLUCIONES" sheetId="16" r:id="rId3"/>
    <sheet name="MAFER" sheetId="18" r:id="rId4"/>
    <sheet name="SUMINISTROS E INGENIERIA" sheetId="21" r:id="rId5"/>
    <sheet name="SUMINISTROS Y CONTRATOS SJ" sheetId="22" r:id="rId6"/>
  </sheets>
  <externalReferences>
    <externalReference r:id="rId7"/>
  </externalReferences>
  <definedNames>
    <definedName name="_xlnm._FilterDatabase" localSheetId="0" hidden="1">'CONSOLIDADO FINANCIERO'!$B$9:$P$17</definedName>
    <definedName name="_Toc210551163" localSheetId="1">'BRAND CENTER'!#REF!</definedName>
    <definedName name="_Toc210551163" localSheetId="2">'INGENIERIA Y SOLUCIONES'!#REF!</definedName>
    <definedName name="_Toc210551163" localSheetId="3">MAFER!#REF!</definedName>
    <definedName name="_Toc210551163" localSheetId="4">'SUMINISTROS E INGENIERIA'!#REF!</definedName>
    <definedName name="_Toc210551163" localSheetId="5">'SUMINISTROS Y CONTRATOS SJ'!#REF!</definedName>
    <definedName name="_Toc210551172" localSheetId="1">'BRAND CENTER'!#REF!</definedName>
    <definedName name="_Toc210551172" localSheetId="2">'INGENIERIA Y SOLUCIONES'!#REF!</definedName>
    <definedName name="_Toc210551172" localSheetId="3">MAFER!#REF!</definedName>
    <definedName name="_Toc210551172" localSheetId="4">'SUMINISTROS E INGENIERIA'!#REF!</definedName>
    <definedName name="_Toc210551172" localSheetId="5">'SUMINISTROS Y CONTRATOS SJ'!#REF!</definedName>
    <definedName name="A" localSheetId="1">#REF!</definedName>
    <definedName name="A" localSheetId="0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>#REF!</definedName>
    <definedName name="AA" localSheetId="1">#REF!</definedName>
    <definedName name="AA" localSheetId="0">#REF!</definedName>
    <definedName name="AA" localSheetId="2">#REF!</definedName>
    <definedName name="AA" localSheetId="3">#REF!</definedName>
    <definedName name="AA" localSheetId="4">#REF!</definedName>
    <definedName name="AA" localSheetId="5">#REF!</definedName>
    <definedName name="AA">#REF!</definedName>
    <definedName name="Actividad">#REF!</definedName>
    <definedName name="ACTIVOS_EXCEL">#REF!</definedName>
    <definedName name="ACTUAL">#REF!</definedName>
    <definedName name="_xlnm.Print_Area" localSheetId="1">'BRAND CENTER'!$A$1:$O$41</definedName>
    <definedName name="_xlnm.Print_Area" localSheetId="0">'CONSOLIDADO FINANCIERO'!$B$1:$O$17</definedName>
    <definedName name="_xlnm.Print_Area" localSheetId="2">'INGENIERIA Y SOLUCIONES'!$A$1:$O$41</definedName>
    <definedName name="_xlnm.Print_Area" localSheetId="3">MAFER!$A$1:$O$41</definedName>
    <definedName name="_xlnm.Print_Area" localSheetId="4">'SUMINISTROS E INGENIERIA'!$A$1:$O$41</definedName>
    <definedName name="_xlnm.Print_Area" localSheetId="5">'SUMINISTROS Y CONTRATOS SJ'!$A$1:$O$41</definedName>
    <definedName name="BW">#REF!</definedName>
    <definedName name="CAPA">#REF!</definedName>
    <definedName name="CATEGORIA">#REF!</definedName>
    <definedName name="CIUDADES">#REF!</definedName>
    <definedName name="class" localSheetId="1">#REF!</definedName>
    <definedName name="class" localSheetId="0">#REF!</definedName>
    <definedName name="class" localSheetId="2">#REF!</definedName>
    <definedName name="class" localSheetId="3">#REF!</definedName>
    <definedName name="class" localSheetId="4">#REF!</definedName>
    <definedName name="class" localSheetId="5">#REF!</definedName>
    <definedName name="class">#REF!</definedName>
    <definedName name="class2" localSheetId="1">#REF!</definedName>
    <definedName name="class2" localSheetId="0">#REF!</definedName>
    <definedName name="class2" localSheetId="2">#REF!</definedName>
    <definedName name="class2" localSheetId="3">#REF!</definedName>
    <definedName name="class2" localSheetId="4">#REF!</definedName>
    <definedName name="class2" localSheetId="5">#REF!</definedName>
    <definedName name="class2">#REF!</definedName>
    <definedName name="Compras_Suministro" localSheetId="1">#REF!</definedName>
    <definedName name="Compras_Suministro" localSheetId="0">#REF!</definedName>
    <definedName name="Compras_Suministro" localSheetId="2">#REF!</definedName>
    <definedName name="Compras_Suministro" localSheetId="3">#REF!</definedName>
    <definedName name="Compras_Suministro" localSheetId="4">#REF!</definedName>
    <definedName name="Compras_Suministro" localSheetId="5">#REF!</definedName>
    <definedName name="Compras_Suministro">#REF!</definedName>
    <definedName name="CONTRATO_CPES">#REF!</definedName>
    <definedName name="Contrato_nuevo">#REF!</definedName>
    <definedName name="Diseño" localSheetId="1">#REF!</definedName>
    <definedName name="Diseño" localSheetId="0">#REF!</definedName>
    <definedName name="Diseño" localSheetId="2">#REF!</definedName>
    <definedName name="Diseño" localSheetId="3">#REF!</definedName>
    <definedName name="Diseño" localSheetId="4">#REF!</definedName>
    <definedName name="Diseño" localSheetId="5">#REF!</definedName>
    <definedName name="Diseño">#REF!</definedName>
    <definedName name="Honorarios" localSheetId="1">#REF!</definedName>
    <definedName name="Honorarios" localSheetId="0">#REF!</definedName>
    <definedName name="Honorarios" localSheetId="2">#REF!</definedName>
    <definedName name="Honorarios" localSheetId="3">#REF!</definedName>
    <definedName name="Honorarios" localSheetId="4">#REF!</definedName>
    <definedName name="Honorarios" localSheetId="5">#REF!</definedName>
    <definedName name="Honorarios">#REF!</definedName>
    <definedName name="ica" localSheetId="1">#REF!</definedName>
    <definedName name="ica" localSheetId="0">#REF!</definedName>
    <definedName name="ica" localSheetId="2">#REF!</definedName>
    <definedName name="ica" localSheetId="3">#REF!</definedName>
    <definedName name="ica" localSheetId="4">#REF!</definedName>
    <definedName name="ica" localSheetId="5">#REF!</definedName>
    <definedName name="ica">#REF!</definedName>
    <definedName name="Interventoria_Consultoria" localSheetId="1">#REF!</definedName>
    <definedName name="Interventoria_Consultoria" localSheetId="0">#REF!</definedName>
    <definedName name="Interventoria_Consultoria" localSheetId="2">#REF!</definedName>
    <definedName name="Interventoria_Consultoria" localSheetId="3">#REF!</definedName>
    <definedName name="Interventoria_Consultoria" localSheetId="4">#REF!</definedName>
    <definedName name="Interventoria_Consultoria" localSheetId="5">#REF!</definedName>
    <definedName name="Interventoria_Consultoria">#REF!</definedName>
    <definedName name="MONEDA">#REF!</definedName>
    <definedName name="Obra_Pública" localSheetId="1">#REF!</definedName>
    <definedName name="Obra_Pública" localSheetId="0">#REF!</definedName>
    <definedName name="Obra_Pública" localSheetId="2">#REF!</definedName>
    <definedName name="Obra_Pública" localSheetId="3">#REF!</definedName>
    <definedName name="Obra_Pública" localSheetId="4">#REF!</definedName>
    <definedName name="Obra_Pública" localSheetId="5">#REF!</definedName>
    <definedName name="Obra_Pública">#REF!</definedName>
    <definedName name="PRECIO_INSTALACION">#REF!</definedName>
    <definedName name="Red_2005">#REF!</definedName>
    <definedName name="Red_2006">#REF!</definedName>
    <definedName name="Red_2007">#REF!</definedName>
    <definedName name="Red_2008">#REF!</definedName>
    <definedName name="Red_2009">#REF!</definedName>
    <definedName name="Red_2010">#REF!</definedName>
    <definedName name="Red_2011">#REF!</definedName>
    <definedName name="Red_2012">#REF!</definedName>
    <definedName name="Servicios_Generales" localSheetId="1">#REF!</definedName>
    <definedName name="Servicios_Generales" localSheetId="0">#REF!</definedName>
    <definedName name="Servicios_Generales" localSheetId="2">#REF!</definedName>
    <definedName name="Servicios_Generales" localSheetId="3">#REF!</definedName>
    <definedName name="Servicios_Generales" localSheetId="4">#REF!</definedName>
    <definedName name="Servicios_Generales" localSheetId="5">#REF!</definedName>
    <definedName name="Servicios_Generales">#REF!</definedName>
    <definedName name="tabla">#REF!</definedName>
    <definedName name="TIPO_SS">#REF!</definedName>
    <definedName name="TIPO_UM">#REF!</definedName>
    <definedName name="TIPOS_CPE">#REF!</definedName>
    <definedName name="_xlnm.Print_Titles" localSheetId="1">'BRAND CENTER'!$A:$B</definedName>
    <definedName name="_xlnm.Print_Titles" localSheetId="2">'INGENIERIA Y SOLUCIONES'!$A:$B</definedName>
    <definedName name="_xlnm.Print_Titles" localSheetId="3">MAFER!$A:$B</definedName>
    <definedName name="_xlnm.Print_Titles" localSheetId="4">'SUMINISTROS E INGENIERIA'!$A:$B</definedName>
    <definedName name="_xlnm.Print_Titles" localSheetId="5">'SUMINISTROS Y CONTRATOS SJ'!$A:$B</definedName>
    <definedName name="Transporte_Carga" localSheetId="1">#REF!</definedName>
    <definedName name="Transporte_Carga" localSheetId="0">#REF!</definedName>
    <definedName name="Transporte_Carga" localSheetId="2">#REF!</definedName>
    <definedName name="Transporte_Carga" localSheetId="3">#REF!</definedName>
    <definedName name="Transporte_Carga" localSheetId="4">#REF!</definedName>
    <definedName name="Transporte_Carga" localSheetId="5">#REF!</definedName>
    <definedName name="Transporte_Carga">#REF!</definedName>
    <definedName name="Transporte_Restaurante" localSheetId="1">#REF!</definedName>
    <definedName name="Transporte_Restaurante" localSheetId="0">#REF!</definedName>
    <definedName name="Transporte_Restaurante" localSheetId="2">#REF!</definedName>
    <definedName name="Transporte_Restaurante" localSheetId="3">#REF!</definedName>
    <definedName name="Transporte_Restaurante" localSheetId="4">#REF!</definedName>
    <definedName name="Transporte_Restaurante" localSheetId="5">#REF!</definedName>
    <definedName name="Transporte_Restaurante">#REF!</definedName>
    <definedName name="UM_complet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6" l="1"/>
  <c r="L14" i="6"/>
  <c r="C14" i="6" a="1"/>
  <c r="C14" i="6" s="1"/>
  <c r="M13" i="6"/>
  <c r="L13" i="6"/>
  <c r="C13" i="6" a="1"/>
  <c r="C13" i="6" s="1"/>
  <c r="M12" i="6"/>
  <c r="L12" i="6"/>
  <c r="C12" i="6"/>
  <c r="M11" i="6"/>
  <c r="L11" i="6"/>
  <c r="C11" i="6"/>
  <c r="M10" i="6"/>
  <c r="F37" i="22"/>
  <c r="F36" i="22"/>
  <c r="F35" i="22"/>
  <c r="F34" i="22"/>
  <c r="F32" i="22"/>
  <c r="F27" i="22"/>
  <c r="F26" i="22"/>
  <c r="G36" i="22" l="1"/>
  <c r="D36" i="22"/>
  <c r="B36" i="22"/>
  <c r="G34" i="22"/>
  <c r="H34" i="22" s="1"/>
  <c r="K34" i="22" s="1"/>
  <c r="B34" i="22"/>
  <c r="G32" i="22"/>
  <c r="H32" i="22" s="1"/>
  <c r="K32" i="22" s="1"/>
  <c r="G30" i="22"/>
  <c r="H30" i="22" s="1"/>
  <c r="K30" i="22" s="1"/>
  <c r="G28" i="22"/>
  <c r="H28" i="22" s="1"/>
  <c r="K28" i="22" s="1"/>
  <c r="B28" i="22"/>
  <c r="B30" i="22" s="1"/>
  <c r="G26" i="22"/>
  <c r="H26" i="22" s="1"/>
  <c r="K26" i="22" s="1"/>
  <c r="B26" i="22"/>
  <c r="G24" i="22"/>
  <c r="D24" i="22"/>
  <c r="F22" i="22"/>
  <c r="M18" i="22"/>
  <c r="K18" i="22"/>
  <c r="M17" i="22"/>
  <c r="K17" i="22"/>
  <c r="M16" i="22"/>
  <c r="K16" i="22"/>
  <c r="M12" i="22"/>
  <c r="H12" i="22" s="1"/>
  <c r="K12" i="22" s="1"/>
  <c r="M11" i="22"/>
  <c r="H11" i="22" s="1"/>
  <c r="K11" i="22" s="1"/>
  <c r="M10" i="22"/>
  <c r="H10" i="22" s="1"/>
  <c r="K10" i="22" s="1"/>
  <c r="D4" i="22"/>
  <c r="D3" i="22"/>
  <c r="H36" i="22" l="1"/>
  <c r="K36" i="22" s="1"/>
  <c r="H24" i="22"/>
  <c r="K24" i="22" s="1"/>
  <c r="K38" i="22" s="1"/>
  <c r="G38" i="22" s="1"/>
  <c r="F37" i="21" l="1"/>
  <c r="F36" i="21"/>
  <c r="F35" i="21"/>
  <c r="F34" i="21"/>
  <c r="F32" i="21"/>
  <c r="F27" i="21"/>
  <c r="F26" i="21"/>
  <c r="G36" i="21"/>
  <c r="H36" i="21" s="1"/>
  <c r="K36" i="21" s="1"/>
  <c r="D36" i="21"/>
  <c r="B36" i="21"/>
  <c r="G34" i="21"/>
  <c r="H34" i="21" s="1"/>
  <c r="K34" i="21" s="1"/>
  <c r="B34" i="21"/>
  <c r="G32" i="21"/>
  <c r="H32" i="21" s="1"/>
  <c r="K32" i="21" s="1"/>
  <c r="G30" i="21"/>
  <c r="H30" i="21" s="1"/>
  <c r="K30" i="21" s="1"/>
  <c r="G28" i="21"/>
  <c r="H28" i="21" s="1"/>
  <c r="K28" i="21" s="1"/>
  <c r="B28" i="21"/>
  <c r="B30" i="21" s="1"/>
  <c r="G26" i="21"/>
  <c r="H26" i="21" s="1"/>
  <c r="K26" i="21" s="1"/>
  <c r="B26" i="21"/>
  <c r="G24" i="21"/>
  <c r="D24" i="21"/>
  <c r="F22" i="21"/>
  <c r="M18" i="21"/>
  <c r="K18" i="21"/>
  <c r="M17" i="21"/>
  <c r="K17" i="21"/>
  <c r="M16" i="21"/>
  <c r="K16" i="21"/>
  <c r="M12" i="21"/>
  <c r="H12" i="21" s="1"/>
  <c r="K12" i="21" s="1"/>
  <c r="M11" i="21"/>
  <c r="H11" i="21" s="1"/>
  <c r="K11" i="21" s="1"/>
  <c r="M10" i="21"/>
  <c r="H10" i="21"/>
  <c r="K10" i="21" s="1"/>
  <c r="D4" i="21"/>
  <c r="D3" i="21"/>
  <c r="F37" i="18"/>
  <c r="F36" i="18"/>
  <c r="F35" i="18"/>
  <c r="F34" i="18"/>
  <c r="F32" i="18"/>
  <c r="F27" i="18"/>
  <c r="F26" i="18"/>
  <c r="H24" i="21" l="1"/>
  <c r="K24" i="21" s="1"/>
  <c r="K38" i="21" s="1"/>
  <c r="G38" i="21" s="1"/>
  <c r="G30" i="18"/>
  <c r="H30" i="18" s="1"/>
  <c r="K30" i="18" s="1"/>
  <c r="G36" i="18"/>
  <c r="H36" i="18" s="1"/>
  <c r="K36" i="18" s="1"/>
  <c r="D36" i="18"/>
  <c r="B36" i="18"/>
  <c r="G34" i="18"/>
  <c r="H34" i="18" s="1"/>
  <c r="K34" i="18" s="1"/>
  <c r="B34" i="18"/>
  <c r="G32" i="18"/>
  <c r="H32" i="18" s="1"/>
  <c r="K32" i="18" s="1"/>
  <c r="G28" i="18"/>
  <c r="H28" i="18" s="1"/>
  <c r="K28" i="18" s="1"/>
  <c r="G26" i="18"/>
  <c r="H26" i="18" s="1"/>
  <c r="K26" i="18" s="1"/>
  <c r="B26" i="18"/>
  <c r="B28" i="18" s="1"/>
  <c r="B30" i="18" s="1"/>
  <c r="G24" i="18"/>
  <c r="D24" i="18"/>
  <c r="F22" i="18"/>
  <c r="M18" i="18"/>
  <c r="K18" i="18"/>
  <c r="M17" i="18"/>
  <c r="K17" i="18"/>
  <c r="M16" i="18"/>
  <c r="K16" i="18"/>
  <c r="M12" i="18"/>
  <c r="H12" i="18"/>
  <c r="K12" i="18" s="1"/>
  <c r="M11" i="18"/>
  <c r="H11" i="18" s="1"/>
  <c r="K11" i="18" s="1"/>
  <c r="M10" i="18"/>
  <c r="H10" i="18"/>
  <c r="K10" i="18" s="1"/>
  <c r="D4" i="18"/>
  <c r="D3" i="18"/>
  <c r="H24" i="18" l="1"/>
  <c r="K24" i="18" s="1"/>
  <c r="K38" i="18" s="1"/>
  <c r="G38" i="18" s="1"/>
  <c r="F37" i="16" l="1"/>
  <c r="F36" i="16"/>
  <c r="F35" i="16"/>
  <c r="F34" i="16"/>
  <c r="F32" i="16"/>
  <c r="F27" i="16"/>
  <c r="F26" i="16"/>
  <c r="G36" i="16"/>
  <c r="H36" i="16" s="1"/>
  <c r="K36" i="16" s="1"/>
  <c r="D36" i="16"/>
  <c r="B36" i="16"/>
  <c r="G34" i="16"/>
  <c r="H34" i="16" s="1"/>
  <c r="K34" i="16" s="1"/>
  <c r="B34" i="16"/>
  <c r="G32" i="16"/>
  <c r="H32" i="16" s="1"/>
  <c r="K32" i="16" s="1"/>
  <c r="H30" i="16"/>
  <c r="K30" i="16" s="1"/>
  <c r="G28" i="16"/>
  <c r="H28" i="16" s="1"/>
  <c r="K28" i="16" s="1"/>
  <c r="B28" i="16"/>
  <c r="B30" i="16" s="1"/>
  <c r="G26" i="16"/>
  <c r="H26" i="16" s="1"/>
  <c r="K26" i="16" s="1"/>
  <c r="B26" i="16"/>
  <c r="G24" i="16"/>
  <c r="H24" i="16" s="1"/>
  <c r="K24" i="16" s="1"/>
  <c r="D24" i="16"/>
  <c r="F22" i="16"/>
  <c r="M18" i="16"/>
  <c r="K18" i="16"/>
  <c r="M17" i="16"/>
  <c r="K17" i="16"/>
  <c r="M16" i="16"/>
  <c r="K16" i="16"/>
  <c r="M12" i="16"/>
  <c r="H12" i="16" s="1"/>
  <c r="K12" i="16" s="1"/>
  <c r="M11" i="16"/>
  <c r="H11" i="16" s="1"/>
  <c r="K11" i="16" s="1"/>
  <c r="M10" i="16"/>
  <c r="H10" i="16"/>
  <c r="K10" i="16" s="1"/>
  <c r="D4" i="16"/>
  <c r="D3" i="16"/>
  <c r="K38" i="16" l="1"/>
  <c r="G38" i="16" s="1"/>
  <c r="L10" i="6"/>
  <c r="F37" i="9"/>
  <c r="F36" i="9"/>
  <c r="F35" i="9"/>
  <c r="F34" i="9"/>
  <c r="F32" i="9"/>
  <c r="F27" i="9"/>
  <c r="F26" i="9"/>
  <c r="D24" i="9"/>
  <c r="D36" i="9" l="1"/>
  <c r="C10" i="6" l="1"/>
  <c r="D3" i="9"/>
  <c r="D4" i="9"/>
  <c r="B36" i="9" l="1"/>
  <c r="B34" i="9"/>
  <c r="G32" i="9"/>
  <c r="H32" i="9" s="1"/>
  <c r="K32" i="9" s="1"/>
  <c r="G30" i="9"/>
  <c r="H30" i="9" s="1"/>
  <c r="K30" i="9" s="1"/>
  <c r="G28" i="9"/>
  <c r="H28" i="9" s="1"/>
  <c r="K28" i="9" s="1"/>
  <c r="B26" i="9"/>
  <c r="B28" i="9" s="1"/>
  <c r="B30" i="9" s="1"/>
  <c r="G24" i="9"/>
  <c r="F22" i="9"/>
  <c r="M18" i="9"/>
  <c r="K18" i="9"/>
  <c r="M17" i="9"/>
  <c r="K17" i="9"/>
  <c r="M16" i="9"/>
  <c r="K16" i="9"/>
  <c r="M12" i="9"/>
  <c r="H12" i="9"/>
  <c r="K12" i="9" s="1"/>
  <c r="M11" i="9"/>
  <c r="H11" i="9" s="1"/>
  <c r="K11" i="9" s="1"/>
  <c r="M10" i="9"/>
  <c r="H10" i="9" s="1"/>
  <c r="K10" i="9" s="1"/>
  <c r="H24" i="9" l="1"/>
  <c r="K24" i="9" s="1"/>
  <c r="G36" i="9"/>
  <c r="H36" i="9" s="1"/>
  <c r="K36" i="9" s="1"/>
  <c r="G26" i="9"/>
  <c r="G34" i="9"/>
  <c r="H34" i="9" s="1"/>
  <c r="K34" i="9" s="1"/>
  <c r="H26" i="9" l="1"/>
  <c r="K26" i="9" s="1"/>
  <c r="K38" i="9" s="1"/>
  <c r="G38" i="9" s="1"/>
  <c r="K10" i="6" l="1"/>
  <c r="J10" i="6"/>
  <c r="I10" i="6"/>
  <c r="H10" i="6"/>
  <c r="G10" i="6"/>
  <c r="F10" i="6"/>
  <c r="E10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<sst xmlns="http://schemas.openxmlformats.org/spreadsheetml/2006/main" count="398" uniqueCount="70">
  <si>
    <t xml:space="preserve">Fondo Nacional del Ahorro SA
Evaluación Financiera y Economica </t>
  </si>
  <si>
    <t>CONSOLIDADO VERIFICACIÓN FINANCIERA</t>
  </si>
  <si>
    <t>OBJETO PROCESO</t>
  </si>
  <si>
    <t>SUMINISTRO DE MATERIALES Y/O ELEMENTOS DE FERRETERÍA, HIDROSANITARIOS Y ELÉCTRICOS PARA EL MANTENIMIENTO DE LA PLANTA FÍSICA DE LA SEDE PRINCIPAL – CNA DEL FONDO NACIONAL DEL AHORRO S.A.</t>
  </si>
  <si>
    <t>NUMERO DE PROCESO</t>
  </si>
  <si>
    <t>FNA-VGHA-SBI-001-2024</t>
  </si>
  <si>
    <t>PRESUPUESTO TOTAL</t>
  </si>
  <si>
    <t>N°</t>
  </si>
  <si>
    <t>Proponente</t>
  </si>
  <si>
    <t xml:space="preserve">Capital de Trabajo </t>
  </si>
  <si>
    <t xml:space="preserve">Índice de Liquidez </t>
  </si>
  <si>
    <t xml:space="preserve">Nivel de Endeudamiento </t>
  </si>
  <si>
    <t xml:space="preserve">Razón de Cobertura de Intereses </t>
  </si>
  <si>
    <t xml:space="preserve">Rentabilidad sobre Patrimonio </t>
  </si>
  <si>
    <t xml:space="preserve">Rentabilidad sobre Activo </t>
  </si>
  <si>
    <t xml:space="preserve">Patrimonio </t>
  </si>
  <si>
    <t xml:space="preserve">Observaciones  </t>
  </si>
  <si>
    <t>RESULTADOS DE INDICADORES FINANCIEROS  Y CAPACIDAD ORGANIZACIONAL</t>
  </si>
  <si>
    <t>Observaciones</t>
  </si>
  <si>
    <t>RESULTADOS OFERTA ECONOMICA</t>
  </si>
  <si>
    <t>Presentan Oferta economica con contraseña para ser validada el dia de audiencia.</t>
  </si>
  <si>
    <t>HABILITADO</t>
  </si>
  <si>
    <t xml:space="preserve">
</t>
  </si>
  <si>
    <r>
      <rPr>
        <b/>
        <sz val="18"/>
        <rFont val="Arial Narrow"/>
        <family val="2"/>
      </rPr>
      <t>Elaboró:Lina Andrea Bastidas
Profesional 02
Gerencia Contratación Fondo Nacional del Ahorro SA</t>
    </r>
    <r>
      <rPr>
        <sz val="18"/>
        <rFont val="Arial Narrow"/>
        <family val="2"/>
      </rPr>
      <t xml:space="preserve">
</t>
    </r>
  </si>
  <si>
    <t>FONDO NACIONAL DEL AHORRO</t>
  </si>
  <si>
    <t>PROPONENTE</t>
  </si>
  <si>
    <t>BRAND CENTER SAS
NIT: 830109420 1</t>
  </si>
  <si>
    <t>VERIFICACION EXPEDICIÓN REGISTRO UNICO DE PROPONENTES</t>
  </si>
  <si>
    <t>FECHA CIERRE PROCESO</t>
  </si>
  <si>
    <t>FECHA EXPEDICION RUP</t>
  </si>
  <si>
    <t>mm / dd / aa</t>
  </si>
  <si>
    <t>30 días anteriores</t>
  </si>
  <si>
    <t>FECHA ULTIMA RENOVACION</t>
  </si>
  <si>
    <t>10 días hábiles</t>
  </si>
  <si>
    <t>FECHA DE LOS ESTADOS FINANCIEROS</t>
  </si>
  <si>
    <t>VERIFICACIÓN REQUISITOS HABILITANTES  FINANCIEROS</t>
  </si>
  <si>
    <t>NUMERAL</t>
  </si>
  <si>
    <t>VERIFICACIÓN DE LA CAPACIDAD FINANCIERA</t>
  </si>
  <si>
    <t xml:space="preserve">DESCRIPCION </t>
  </si>
  <si>
    <t>CRITERIO</t>
  </si>
  <si>
    <t>ITEM</t>
  </si>
  <si>
    <t>INDICADOR</t>
  </si>
  <si>
    <t>RESULTADO VERIFICACION</t>
  </si>
  <si>
    <t>DOCUMENTO ELECTRONICO</t>
  </si>
  <si>
    <t>OBSERVACIONES</t>
  </si>
  <si>
    <t>4.1.3</t>
  </si>
  <si>
    <t>4.1.3.1 CAPACIDAD FINANCIERA</t>
  </si>
  <si>
    <t>Capital de Trabajo &gt;=50 % POE</t>
  </si>
  <si>
    <t>Activo Corriente</t>
  </si>
  <si>
    <t>Registro Único de Proponentes</t>
  </si>
  <si>
    <t xml:space="preserve">El proponente cumple con  los indicadores  establecidos en las regals de  participación  de conformidad con lo estabecido en el numeral 4.5 REQUISITOS MÍNIMOS HABILITANTES FINANCIEROS Y CAPACIDAD ORGANIZACIONAL. de las reglas de participación </t>
  </si>
  <si>
    <t>Pasivo Corriente</t>
  </si>
  <si>
    <t>Pasivo Total</t>
  </si>
  <si>
    <t>Activo Total</t>
  </si>
  <si>
    <t xml:space="preserve">Utilidad Operacional </t>
  </si>
  <si>
    <t>Gastos de Intereses</t>
  </si>
  <si>
    <t>4.1.3.2 capacidad Organizacional</t>
  </si>
  <si>
    <t>Utilidad Operacional</t>
  </si>
  <si>
    <t>Patrimonio</t>
  </si>
  <si>
    <t>Rentabilidad sobre Activo</t>
  </si>
  <si>
    <t>Activo total</t>
  </si>
  <si>
    <t>Patrimonio ≥ 50% POE</t>
  </si>
  <si>
    <t>Pasivo total</t>
  </si>
  <si>
    <t>RESULTADO</t>
  </si>
  <si>
    <t>INGENIERIA Y SOLUCIONES J.R. SAS
NIT: 901488976 6</t>
  </si>
  <si>
    <t>INDETERMINADO</t>
  </si>
  <si>
    <t>CENTRO FERRETERO MAFER S A S
NIT: 830129423 9</t>
  </si>
  <si>
    <t>SUMINISTROS E INGENIERIA MASECA SAS NIT: 830118439 9</t>
  </si>
  <si>
    <t>SUMINISTROS Y CONTRATOS SAN JOSE SAS
NIT: 900735538 1</t>
  </si>
  <si>
    <t>Presentan Oferta economica para ser validada el dia de audiencia.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</si>
</sst>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240A]dddd\ d&quot; de &quot;mmmm&quot; de &quot;yyyy;@"/>
    <numFmt numFmtId="165" formatCode="&quot;$&quot;\ #,##0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(* #,##0.00_);_(* \(#,##0.00\);_(* &quot;-&quot;??_);_(@_)"/>
    <numFmt numFmtId="169" formatCode="[$$-240A]\ #,##0"/>
    <numFmt numFmtId="170" formatCode="0.0"/>
    <numFmt numFmtId="171" formatCode="&quot;$&quot;\ #,##0.00"/>
    <numFmt numFmtId="172" formatCode="&quot;$&quot;\ #,##0.0"/>
    <numFmt numFmtId="173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3"/>
      <color theme="0"/>
      <name val="Arial"/>
      <family val="2"/>
    </font>
    <font>
      <sz val="13"/>
      <color theme="0"/>
      <name val="Arial"/>
      <family val="2"/>
    </font>
    <font>
      <b/>
      <sz val="13"/>
      <color indexed="9"/>
      <name val="Arial"/>
      <family val="2"/>
    </font>
    <font>
      <sz val="12"/>
      <name val="Arial"/>
      <family val="2"/>
    </font>
    <font>
      <sz val="13"/>
      <name val="Arial Narrow"/>
      <family val="2"/>
    </font>
    <font>
      <sz val="13"/>
      <color theme="3"/>
      <name val="Arial"/>
      <family val="2"/>
    </font>
    <font>
      <sz val="14"/>
      <color theme="1"/>
      <name val="Arial"/>
      <family val="2"/>
    </font>
    <font>
      <sz val="13"/>
      <color theme="1"/>
      <name val="Arial Narrow"/>
      <family val="2"/>
    </font>
    <font>
      <sz val="13"/>
      <color theme="1"/>
      <name val="Arial"/>
      <family val="2"/>
    </font>
    <font>
      <sz val="14"/>
      <name val="Arial"/>
      <family val="2"/>
    </font>
    <font>
      <sz val="13"/>
      <color theme="0"/>
      <name val="Arial Narrow"/>
      <family val="2"/>
    </font>
    <font>
      <b/>
      <sz val="13"/>
      <name val="Arial Narrow"/>
      <family val="2"/>
    </font>
    <font>
      <b/>
      <sz val="18"/>
      <name val="Arial Narrow"/>
      <family val="2"/>
    </font>
    <font>
      <sz val="18"/>
      <color theme="1"/>
      <name val="Arial Narrow"/>
      <family val="2"/>
    </font>
    <font>
      <sz val="18"/>
      <name val="Arial Narrow"/>
      <family val="2"/>
    </font>
    <font>
      <b/>
      <sz val="18"/>
      <color indexed="9"/>
      <name val="Arial Narrow"/>
      <family val="2"/>
    </font>
    <font>
      <b/>
      <sz val="18"/>
      <color theme="0"/>
      <name val="Arial Narrow"/>
      <family val="2"/>
    </font>
    <font>
      <sz val="18"/>
      <color theme="0"/>
      <name val="Arial Narrow"/>
      <family val="2"/>
    </font>
    <font>
      <sz val="18"/>
      <color rgb="FFFF0000"/>
      <name val="Arial Narrow"/>
      <family val="2"/>
    </font>
    <font>
      <sz val="20"/>
      <name val="Arial Narrow"/>
      <family val="2"/>
    </font>
    <font>
      <b/>
      <sz val="22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8" fillId="0" borderId="0"/>
    <xf numFmtId="0" fontId="1" fillId="0" borderId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164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5" fillId="0" borderId="0" xfId="2" applyFont="1" applyAlignment="1" applyProtection="1">
      <alignment vertical="center" wrapText="1"/>
      <protection hidden="1"/>
    </xf>
    <xf numFmtId="0" fontId="6" fillId="0" borderId="0" xfId="2" applyFont="1" applyAlignment="1">
      <alignment horizontal="center" vertical="center"/>
    </xf>
    <xf numFmtId="0" fontId="4" fillId="3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3" fillId="2" borderId="0" xfId="2" applyFont="1" applyFill="1" applyAlignment="1" applyProtection="1">
      <alignment horizontal="center" vertical="center" wrapText="1"/>
      <protection hidden="1"/>
    </xf>
    <xf numFmtId="0" fontId="5" fillId="0" borderId="0" xfId="2" applyFont="1" applyAlignment="1" applyProtection="1">
      <alignment horizontal="center" vertical="center" wrapText="1"/>
      <protection hidden="1"/>
    </xf>
    <xf numFmtId="0" fontId="7" fillId="4" borderId="5" xfId="2" applyFont="1" applyFill="1" applyBorder="1" applyAlignment="1">
      <alignment horizontal="center" vertical="center" wrapText="1"/>
    </xf>
    <xf numFmtId="0" fontId="6" fillId="0" borderId="0" xfId="2" applyFont="1" applyAlignment="1" applyProtection="1">
      <alignment vertical="center" wrapText="1"/>
      <protection hidden="1"/>
    </xf>
    <xf numFmtId="0" fontId="7" fillId="4" borderId="8" xfId="2" applyFont="1" applyFill="1" applyBorder="1" applyAlignment="1">
      <alignment horizontal="center" vertical="center" wrapText="1"/>
    </xf>
    <xf numFmtId="0" fontId="7" fillId="4" borderId="10" xfId="2" applyFont="1" applyFill="1" applyBorder="1" applyAlignment="1">
      <alignment horizontal="center" vertical="center" wrapText="1"/>
    </xf>
    <xf numFmtId="0" fontId="7" fillId="5" borderId="0" xfId="2" applyFont="1" applyFill="1" applyAlignment="1">
      <alignment horizontal="center" vertical="center" wrapText="1"/>
    </xf>
    <xf numFmtId="0" fontId="4" fillId="2" borderId="0" xfId="2" applyFont="1" applyFill="1" applyAlignment="1" applyProtection="1">
      <alignment horizontal="center" vertical="center" wrapText="1"/>
      <protection hidden="1"/>
    </xf>
    <xf numFmtId="0" fontId="6" fillId="0" borderId="0" xfId="2" applyFont="1" applyAlignment="1">
      <alignment horizontal="center" vertical="center" wrapText="1"/>
    </xf>
    <xf numFmtId="164" fontId="6" fillId="0" borderId="0" xfId="2" applyNumberFormat="1" applyFont="1" applyAlignment="1">
      <alignment horizontal="center" vertical="center"/>
    </xf>
    <xf numFmtId="14" fontId="6" fillId="0" borderId="0" xfId="2" applyNumberFormat="1" applyFont="1" applyAlignment="1">
      <alignment horizontal="center" vertical="center"/>
    </xf>
    <xf numFmtId="0" fontId="6" fillId="3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2" applyFont="1" applyFill="1" applyAlignment="1">
      <alignment horizontal="center" vertical="center" wrapText="1"/>
    </xf>
    <xf numFmtId="164" fontId="4" fillId="2" borderId="0" xfId="2" applyNumberFormat="1" applyFont="1" applyFill="1" applyAlignment="1" applyProtection="1">
      <alignment horizontal="center" vertical="center" wrapText="1"/>
      <protection hidden="1"/>
    </xf>
    <xf numFmtId="165" fontId="4" fillId="2" borderId="0" xfId="2" applyNumberFormat="1" applyFont="1" applyFill="1" applyAlignment="1" applyProtection="1">
      <alignment horizontal="center" vertical="center" wrapText="1"/>
      <protection hidden="1"/>
    </xf>
    <xf numFmtId="2" fontId="4" fillId="2" borderId="0" xfId="2" applyNumberFormat="1" applyFont="1" applyFill="1" applyAlignment="1" applyProtection="1">
      <alignment horizontal="center" vertical="center" wrapText="1"/>
      <protection hidden="1"/>
    </xf>
    <xf numFmtId="2" fontId="4" fillId="2" borderId="0" xfId="2" applyNumberFormat="1" applyFont="1" applyFill="1" applyAlignment="1" applyProtection="1">
      <alignment horizontal="justify" vertical="center" wrapText="1"/>
      <protection hidden="1"/>
    </xf>
    <xf numFmtId="165" fontId="3" fillId="2" borderId="0" xfId="2" applyNumberFormat="1" applyFont="1" applyFill="1" applyAlignment="1" applyProtection="1">
      <alignment horizontal="center" vertical="center" wrapText="1"/>
      <protection hidden="1"/>
    </xf>
    <xf numFmtId="0" fontId="3" fillId="2" borderId="0" xfId="2" applyFont="1" applyFill="1" applyAlignment="1" applyProtection="1">
      <alignment horizontal="justify" vertical="center" wrapText="1"/>
      <protection hidden="1"/>
    </xf>
    <xf numFmtId="165" fontId="7" fillId="4" borderId="1" xfId="2" applyNumberFormat="1" applyFont="1" applyFill="1" applyBorder="1" applyAlignment="1">
      <alignment horizontal="center" vertical="center" wrapText="1"/>
    </xf>
    <xf numFmtId="0" fontId="4" fillId="3" borderId="0" xfId="2" applyFont="1" applyFill="1" applyAlignment="1">
      <alignment horizontal="center" vertical="center"/>
    </xf>
    <xf numFmtId="0" fontId="4" fillId="0" borderId="0" xfId="2" applyFont="1" applyAlignment="1">
      <alignment horizontal="center" vertical="center"/>
    </xf>
    <xf numFmtId="9" fontId="7" fillId="4" borderId="1" xfId="1" applyFont="1" applyFill="1" applyBorder="1" applyAlignment="1">
      <alignment horizontal="center" vertical="center" wrapText="1"/>
    </xf>
    <xf numFmtId="9" fontId="4" fillId="0" borderId="1" xfId="2" applyNumberFormat="1" applyFont="1" applyBorder="1" applyAlignment="1">
      <alignment horizontal="center" vertical="center" wrapText="1"/>
    </xf>
    <xf numFmtId="169" fontId="4" fillId="2" borderId="22" xfId="6" applyNumberFormat="1" applyFont="1" applyFill="1" applyBorder="1" applyAlignment="1">
      <alignment horizontal="center" vertical="center" wrapText="1"/>
    </xf>
    <xf numFmtId="43" fontId="6" fillId="0" borderId="0" xfId="2" applyNumberFormat="1" applyFont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0" fontId="9" fillId="3" borderId="0" xfId="2" applyFont="1" applyFill="1" applyAlignment="1">
      <alignment vertical="center"/>
    </xf>
    <xf numFmtId="169" fontId="4" fillId="0" borderId="1" xfId="6" applyNumberFormat="1" applyFont="1" applyFill="1" applyBorder="1" applyAlignment="1">
      <alignment horizontal="center" vertical="center" wrapText="1"/>
    </xf>
    <xf numFmtId="0" fontId="10" fillId="3" borderId="0" xfId="2" applyFont="1" applyFill="1" applyAlignment="1">
      <alignment vertical="center"/>
    </xf>
    <xf numFmtId="0" fontId="10" fillId="0" borderId="0" xfId="2" applyFont="1" applyAlignment="1">
      <alignment vertical="center"/>
    </xf>
    <xf numFmtId="43" fontId="15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13" fillId="0" borderId="0" xfId="2" applyFont="1" applyAlignment="1">
      <alignment horizontal="center" vertical="center"/>
    </xf>
    <xf numFmtId="169" fontId="4" fillId="8" borderId="1" xfId="6" applyNumberFormat="1" applyFont="1" applyFill="1" applyBorder="1" applyAlignment="1">
      <alignment horizontal="center" vertical="center" wrapText="1"/>
    </xf>
    <xf numFmtId="165" fontId="4" fillId="8" borderId="22" xfId="6" applyNumberFormat="1" applyFont="1" applyFill="1" applyBorder="1" applyAlignment="1">
      <alignment horizontal="center" vertical="center" wrapText="1"/>
    </xf>
    <xf numFmtId="169" fontId="4" fillId="8" borderId="22" xfId="6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/>
    </xf>
    <xf numFmtId="0" fontId="21" fillId="9" borderId="1" xfId="2" applyFont="1" applyFill="1" applyBorder="1" applyAlignment="1">
      <alignment horizontal="center" vertical="center" wrapText="1"/>
    </xf>
    <xf numFmtId="44" fontId="18" fillId="0" borderId="18" xfId="5" applyNumberFormat="1" applyFont="1" applyBorder="1" applyAlignment="1">
      <alignment vertical="center"/>
    </xf>
    <xf numFmtId="44" fontId="18" fillId="0" borderId="19" xfId="5" applyNumberFormat="1" applyFont="1" applyBorder="1" applyAlignment="1">
      <alignment vertical="center"/>
    </xf>
    <xf numFmtId="171" fontId="18" fillId="0" borderId="0" xfId="0" applyNumberFormat="1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1" fillId="10" borderId="1" xfId="2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72" fontId="18" fillId="0" borderId="1" xfId="6" applyNumberFormat="1" applyFont="1" applyFill="1" applyBorder="1" applyAlignment="1">
      <alignment horizontal="center" vertical="center"/>
    </xf>
    <xf numFmtId="168" fontId="18" fillId="0" borderId="1" xfId="6" applyFont="1" applyBorder="1" applyAlignment="1">
      <alignment horizontal="center" vertical="center"/>
    </xf>
    <xf numFmtId="10" fontId="18" fillId="0" borderId="1" xfId="1" applyNumberFormat="1" applyFont="1" applyBorder="1" applyAlignment="1">
      <alignment horizontal="center" vertical="center"/>
    </xf>
    <xf numFmtId="172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justify" vertical="center" wrapText="1"/>
    </xf>
    <xf numFmtId="0" fontId="17" fillId="11" borderId="1" xfId="0" applyFont="1" applyFill="1" applyBorder="1" applyAlignment="1">
      <alignment horizontal="center" vertical="center"/>
    </xf>
    <xf numFmtId="2" fontId="19" fillId="0" borderId="1" xfId="6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173" fontId="18" fillId="0" borderId="0" xfId="6" applyNumberFormat="1" applyFont="1" applyAlignment="1">
      <alignment horizontal="center" vertical="center"/>
    </xf>
    <xf numFmtId="44" fontId="18" fillId="0" borderId="19" xfId="5" applyNumberFormat="1" applyFont="1" applyBorder="1" applyAlignment="1">
      <alignment horizontal="left" vertical="center"/>
    </xf>
    <xf numFmtId="0" fontId="21" fillId="9" borderId="1" xfId="2" applyFont="1" applyFill="1" applyBorder="1" applyAlignment="1">
      <alignment horizontal="center" vertical="center" wrapText="1"/>
    </xf>
    <xf numFmtId="0" fontId="21" fillId="9" borderId="25" xfId="2" applyFont="1" applyFill="1" applyBorder="1" applyAlignment="1">
      <alignment horizontal="center" vertical="center" wrapText="1"/>
    </xf>
    <xf numFmtId="44" fontId="18" fillId="0" borderId="19" xfId="5" applyNumberFormat="1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 wrapText="1"/>
    </xf>
    <xf numFmtId="0" fontId="19" fillId="0" borderId="35" xfId="2" applyFont="1" applyBorder="1" applyAlignment="1">
      <alignment horizontal="center" vertical="center" wrapText="1"/>
    </xf>
    <xf numFmtId="0" fontId="19" fillId="0" borderId="36" xfId="2" applyFont="1" applyBorder="1" applyAlignment="1">
      <alignment horizontal="center" vertical="center" wrapText="1"/>
    </xf>
    <xf numFmtId="0" fontId="19" fillId="0" borderId="37" xfId="2" applyFont="1" applyBorder="1" applyAlignment="1">
      <alignment horizontal="center" vertical="center" wrapText="1"/>
    </xf>
    <xf numFmtId="0" fontId="19" fillId="0" borderId="27" xfId="2" applyFont="1" applyBorder="1" applyAlignment="1">
      <alignment horizontal="center" vertical="center" wrapText="1"/>
    </xf>
    <xf numFmtId="0" fontId="19" fillId="0" borderId="38" xfId="2" applyFont="1" applyBorder="1" applyAlignment="1">
      <alignment horizontal="center" vertical="center" wrapText="1"/>
    </xf>
    <xf numFmtId="0" fontId="19" fillId="0" borderId="34" xfId="2" applyFont="1" applyBorder="1" applyAlignment="1">
      <alignment horizontal="center" vertical="center" wrapText="1"/>
    </xf>
    <xf numFmtId="0" fontId="19" fillId="0" borderId="22" xfId="2" applyFont="1" applyBorder="1" applyAlignment="1">
      <alignment horizontal="center" vertical="center" wrapText="1"/>
    </xf>
    <xf numFmtId="0" fontId="19" fillId="2" borderId="2" xfId="2" applyFont="1" applyFill="1" applyBorder="1" applyAlignment="1" applyProtection="1">
      <alignment horizontal="left" vertical="center" wrapText="1"/>
      <protection hidden="1"/>
    </xf>
    <xf numFmtId="0" fontId="19" fillId="2" borderId="3" xfId="2" applyFont="1" applyFill="1" applyBorder="1" applyAlignment="1" applyProtection="1">
      <alignment horizontal="left" vertical="center" wrapText="1"/>
      <protection hidden="1"/>
    </xf>
    <xf numFmtId="0" fontId="17" fillId="0" borderId="1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0" fillId="9" borderId="2" xfId="2" applyFont="1" applyFill="1" applyBorder="1" applyAlignment="1">
      <alignment horizontal="center" vertical="center" wrapText="1"/>
    </xf>
    <xf numFmtId="0" fontId="20" fillId="9" borderId="3" xfId="2" applyFont="1" applyFill="1" applyBorder="1" applyAlignment="1">
      <alignment horizontal="center" vertical="center" wrapText="1"/>
    </xf>
    <xf numFmtId="0" fontId="24" fillId="2" borderId="2" xfId="2" applyFont="1" applyFill="1" applyBorder="1" applyAlignment="1" applyProtection="1">
      <alignment horizontal="left" vertical="center" wrapText="1"/>
      <protection hidden="1"/>
    </xf>
    <xf numFmtId="0" fontId="24" fillId="2" borderId="3" xfId="2" applyFont="1" applyFill="1" applyBorder="1" applyAlignment="1" applyProtection="1">
      <alignment horizontal="left" vertical="center" wrapText="1"/>
      <protection hidden="1"/>
    </xf>
    <xf numFmtId="0" fontId="6" fillId="0" borderId="0" xfId="2" applyFont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/>
    </xf>
    <xf numFmtId="0" fontId="16" fillId="2" borderId="25" xfId="2" applyFont="1" applyFill="1" applyBorder="1" applyAlignment="1">
      <alignment horizontal="center" vertical="center"/>
    </xf>
    <xf numFmtId="0" fontId="16" fillId="2" borderId="26" xfId="2" applyFont="1" applyFill="1" applyBorder="1" applyAlignment="1">
      <alignment horizontal="center" vertical="center"/>
    </xf>
    <xf numFmtId="0" fontId="16" fillId="2" borderId="24" xfId="2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7" fontId="9" fillId="8" borderId="1" xfId="5" applyNumberFormat="1" applyFont="1" applyFill="1" applyBorder="1" applyAlignment="1">
      <alignment horizontal="left" vertical="center" wrapText="1"/>
    </xf>
    <xf numFmtId="166" fontId="11" fillId="7" borderId="21" xfId="0" applyNumberFormat="1" applyFont="1" applyFill="1" applyBorder="1" applyAlignment="1">
      <alignment vertical="center" wrapText="1"/>
    </xf>
    <xf numFmtId="166" fontId="11" fillId="7" borderId="23" xfId="0" applyNumberFormat="1" applyFont="1" applyFill="1" applyBorder="1" applyAlignment="1">
      <alignment vertical="center" wrapText="1"/>
    </xf>
    <xf numFmtId="0" fontId="9" fillId="0" borderId="23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2" fontId="12" fillId="8" borderId="1" xfId="0" applyNumberFormat="1" applyFont="1" applyFill="1" applyBorder="1" applyAlignment="1">
      <alignment horizontal="center" vertical="center" wrapText="1"/>
    </xf>
    <xf numFmtId="168" fontId="11" fillId="7" borderId="1" xfId="6" applyFont="1" applyFill="1" applyBorder="1" applyAlignment="1">
      <alignment vertical="center" wrapText="1"/>
    </xf>
    <xf numFmtId="0" fontId="6" fillId="0" borderId="22" xfId="2" applyFont="1" applyBorder="1" applyAlignment="1">
      <alignment horizontal="center" vertical="center"/>
    </xf>
    <xf numFmtId="0" fontId="4" fillId="0" borderId="2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1" fontId="9" fillId="8" borderId="1" xfId="1" applyNumberFormat="1" applyFont="1" applyFill="1" applyBorder="1" applyAlignment="1">
      <alignment horizontal="center" vertical="center" wrapText="1"/>
    </xf>
    <xf numFmtId="168" fontId="14" fillId="7" borderId="1" xfId="6" applyFont="1" applyFill="1" applyBorder="1" applyAlignment="1">
      <alignment vertical="center" wrapText="1"/>
    </xf>
    <xf numFmtId="0" fontId="4" fillId="0" borderId="1" xfId="2" applyFont="1" applyBorder="1" applyAlignment="1">
      <alignment horizontal="left" vertical="center" wrapText="1"/>
    </xf>
    <xf numFmtId="9" fontId="9" fillId="8" borderId="1" xfId="1" applyFont="1" applyFill="1" applyBorder="1" applyAlignment="1">
      <alignment horizontal="center" vertical="center" wrapText="1"/>
    </xf>
    <xf numFmtId="9" fontId="14" fillId="7" borderId="1" xfId="1" applyFont="1" applyFill="1" applyBorder="1" applyAlignment="1">
      <alignment vertical="center" wrapText="1"/>
    </xf>
    <xf numFmtId="170" fontId="12" fillId="8" borderId="1" xfId="0" applyNumberFormat="1" applyFont="1" applyFill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166" fontId="11" fillId="7" borderId="21" xfId="5" applyFont="1" applyFill="1" applyBorder="1" applyAlignment="1">
      <alignment vertical="center" wrapText="1"/>
    </xf>
    <xf numFmtId="166" fontId="11" fillId="7" borderId="23" xfId="5" applyFont="1" applyFill="1" applyBorder="1" applyAlignment="1">
      <alignment vertical="center" wrapText="1"/>
    </xf>
    <xf numFmtId="0" fontId="9" fillId="0" borderId="1" xfId="2" applyFont="1" applyBorder="1" applyAlignment="1" applyProtection="1">
      <alignment horizontal="center" vertical="center" wrapText="1"/>
      <protection hidden="1"/>
    </xf>
    <xf numFmtId="0" fontId="9" fillId="0" borderId="6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164" fontId="4" fillId="6" borderId="11" xfId="2" applyNumberFormat="1" applyFont="1" applyFill="1" applyBorder="1" applyAlignment="1" applyProtection="1">
      <alignment horizontal="center" vertical="center" wrapText="1"/>
      <protection hidden="1"/>
    </xf>
    <xf numFmtId="2" fontId="9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3" fillId="2" borderId="18" xfId="3" applyFont="1" applyFill="1" applyBorder="1" applyAlignment="1">
      <alignment horizontal="center" vertical="center" wrapText="1"/>
    </xf>
    <xf numFmtId="0" fontId="3" fillId="2" borderId="19" xfId="3" applyFont="1" applyFill="1" applyBorder="1" applyAlignment="1">
      <alignment horizontal="center" vertical="center" wrapText="1"/>
    </xf>
    <xf numFmtId="165" fontId="3" fillId="2" borderId="19" xfId="3" applyNumberFormat="1" applyFont="1" applyFill="1" applyBorder="1" applyAlignment="1">
      <alignment horizontal="center" vertical="center" wrapText="1"/>
    </xf>
    <xf numFmtId="0" fontId="3" fillId="2" borderId="20" xfId="3" applyFont="1" applyFill="1" applyBorder="1" applyAlignment="1">
      <alignment horizontal="justify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justify" vertical="center" wrapText="1"/>
    </xf>
    <xf numFmtId="164" fontId="4" fillId="6" borderId="1" xfId="2" applyNumberFormat="1" applyFont="1" applyFill="1" applyBorder="1" applyAlignment="1" applyProtection="1">
      <alignment horizontal="center" vertical="center" wrapText="1"/>
      <protection hidden="1"/>
    </xf>
    <xf numFmtId="0" fontId="3" fillId="2" borderId="2" xfId="3" applyFont="1" applyFill="1" applyBorder="1" applyAlignment="1">
      <alignment horizontal="center" vertical="center" wrapText="1"/>
    </xf>
    <xf numFmtId="0" fontId="3" fillId="2" borderId="3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 wrapText="1"/>
    </xf>
    <xf numFmtId="164" fontId="4" fillId="2" borderId="15" xfId="2" applyNumberFormat="1" applyFont="1" applyFill="1" applyBorder="1" applyAlignment="1" applyProtection="1">
      <alignment horizontal="center" vertical="center" wrapText="1"/>
      <protection hidden="1"/>
    </xf>
    <xf numFmtId="164" fontId="4" fillId="2" borderId="16" xfId="2" applyNumberFormat="1" applyFont="1" applyFill="1" applyBorder="1" applyAlignment="1" applyProtection="1">
      <alignment horizontal="center" vertical="center" wrapText="1"/>
      <protection hidden="1"/>
    </xf>
    <xf numFmtId="164" fontId="4" fillId="2" borderId="17" xfId="2" applyNumberFormat="1" applyFont="1" applyFill="1" applyBorder="1" applyAlignment="1" applyProtection="1">
      <alignment horizontal="center" vertical="center" wrapText="1"/>
      <protection hidden="1"/>
    </xf>
    <xf numFmtId="0" fontId="4" fillId="2" borderId="13" xfId="2" applyFont="1" applyFill="1" applyBorder="1" applyAlignment="1">
      <alignment horizontal="center" vertical="center"/>
    </xf>
    <xf numFmtId="0" fontId="4" fillId="2" borderId="14" xfId="2" applyFont="1" applyFill="1" applyBorder="1" applyAlignment="1">
      <alignment horizontal="center" vertical="center"/>
    </xf>
    <xf numFmtId="164" fontId="4" fillId="2" borderId="6" xfId="2" applyNumberFormat="1" applyFont="1" applyFill="1" applyBorder="1" applyAlignment="1" applyProtection="1">
      <alignment horizontal="center" vertical="center" wrapText="1"/>
      <protection hidden="1"/>
    </xf>
    <xf numFmtId="0" fontId="3" fillId="2" borderId="2" xfId="2" applyFont="1" applyFill="1" applyBorder="1" applyAlignment="1" applyProtection="1">
      <alignment horizontal="center" vertical="center" wrapText="1"/>
      <protection hidden="1"/>
    </xf>
    <xf numFmtId="0" fontId="3" fillId="2" borderId="3" xfId="2" applyFont="1" applyFill="1" applyBorder="1" applyAlignment="1" applyProtection="1">
      <alignment horizontal="center" vertical="center" wrapText="1"/>
      <protection hidden="1"/>
    </xf>
    <xf numFmtId="0" fontId="3" fillId="2" borderId="4" xfId="2" applyFont="1" applyFill="1" applyBorder="1" applyAlignment="1" applyProtection="1">
      <alignment horizontal="center" vertical="center" wrapText="1"/>
      <protection hidden="1"/>
    </xf>
    <xf numFmtId="0" fontId="4" fillId="2" borderId="6" xfId="2" applyFont="1" applyFill="1" applyBorder="1" applyAlignment="1" applyProtection="1">
      <alignment horizontal="center" vertical="center" wrapText="1"/>
      <protection hidden="1"/>
    </xf>
    <xf numFmtId="0" fontId="4" fillId="2" borderId="7" xfId="2" applyFont="1" applyFill="1" applyBorder="1" applyAlignment="1" applyProtection="1">
      <alignment horizontal="center" vertical="center" wrapText="1"/>
      <protection hidden="1"/>
    </xf>
    <xf numFmtId="0" fontId="4" fillId="2" borderId="1" xfId="2" applyFont="1" applyFill="1" applyBorder="1" applyAlignment="1" applyProtection="1">
      <alignment horizontal="center" vertical="center" wrapText="1"/>
      <protection hidden="1"/>
    </xf>
    <xf numFmtId="0" fontId="4" fillId="2" borderId="9" xfId="2" applyFont="1" applyFill="1" applyBorder="1" applyAlignment="1" applyProtection="1">
      <alignment horizontal="center" vertical="center" wrapText="1"/>
      <protection hidden="1"/>
    </xf>
    <xf numFmtId="0" fontId="4" fillId="2" borderId="11" xfId="2" applyFont="1" applyFill="1" applyBorder="1" applyAlignment="1" applyProtection="1">
      <alignment horizontal="center" vertical="center" wrapText="1"/>
      <protection hidden="1"/>
    </xf>
    <xf numFmtId="0" fontId="4" fillId="2" borderId="12" xfId="2" applyFont="1" applyFill="1" applyBorder="1" applyAlignment="1" applyProtection="1">
      <alignment horizontal="center" vertical="center" wrapText="1"/>
      <protection hidden="1"/>
    </xf>
    <xf numFmtId="168" fontId="14" fillId="7" borderId="1" xfId="6" applyFont="1" applyFill="1" applyBorder="1" applyAlignment="1">
      <alignment horizontal="center" vertical="center" wrapText="1"/>
    </xf>
  </cellXfs>
  <cellStyles count="7">
    <cellStyle name="Millares 2" xfId="6" xr:uid="{991DB498-15F9-436E-8B14-B541522E907C}"/>
    <cellStyle name="Moneda 2" xfId="5" xr:uid="{E6370852-F73C-4959-9F9F-8DF43457F353}"/>
    <cellStyle name="Normal" xfId="0" builtinId="0"/>
    <cellStyle name="Normal 2" xfId="2" xr:uid="{5D60ADD4-2DA2-49A1-A1E2-C87B3368C9FE}"/>
    <cellStyle name="Normal 2 2" xfId="4" xr:uid="{C665D5A0-51BE-4F83-BFD3-49EB7CC5C2FC}"/>
    <cellStyle name="Normal_CAPACIDAD" xfId="3" xr:uid="{68D6214A-7267-454F-9A03-6E99CD315F24}"/>
    <cellStyle name="Porcentaje" xfId="1" builtinId="5"/>
  </cellStyles>
  <dxfs count="9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800100</xdr:colOff>
      <xdr:row>0</xdr:row>
      <xdr:rowOff>152400</xdr:rowOff>
    </xdr:from>
    <xdr:to>
      <xdr:col>2</xdr:col>
      <xdr:colOff>2705100</xdr:colOff>
      <xdr:row>0</xdr:row>
      <xdr:rowOff>1170767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6994BE-D766-4036-BA4D-AB4FA3464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3050" y="152400"/>
          <a:ext cx="1905000" cy="10183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95250</xdr:rowOff>
    </xdr:from>
    <xdr:to>
      <xdr:col>2</xdr:col>
      <xdr:colOff>1828800</xdr:colOff>
      <xdr:row>0</xdr:row>
      <xdr:rowOff>869209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FA87D8D-6112-4EC0-8AD6-D128D318A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95250"/>
          <a:ext cx="1447800" cy="7739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95250</xdr:rowOff>
    </xdr:from>
    <xdr:to>
      <xdr:col>2</xdr:col>
      <xdr:colOff>1828800</xdr:colOff>
      <xdr:row>0</xdr:row>
      <xdr:rowOff>869209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CEAAA4-0DFC-44AF-9396-1D1A40CA0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95250"/>
          <a:ext cx="1447800" cy="7739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95250</xdr:rowOff>
    </xdr:from>
    <xdr:to>
      <xdr:col>2</xdr:col>
      <xdr:colOff>1828800</xdr:colOff>
      <xdr:row>0</xdr:row>
      <xdr:rowOff>869209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7C7C88-8157-45E0-B983-786479B88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95250"/>
          <a:ext cx="1447800" cy="77395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95250</xdr:rowOff>
    </xdr:from>
    <xdr:to>
      <xdr:col>2</xdr:col>
      <xdr:colOff>1828800</xdr:colOff>
      <xdr:row>0</xdr:row>
      <xdr:rowOff>869209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69B42E-2FA5-48BD-9EE9-9C1118E86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95250"/>
          <a:ext cx="1447800" cy="77395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95250</xdr:rowOff>
    </xdr:from>
    <xdr:to>
      <xdr:col>2</xdr:col>
      <xdr:colOff>1828800</xdr:colOff>
      <xdr:row>0</xdr:row>
      <xdr:rowOff>869209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C969A6-0E9B-47FB-84F7-47721C574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95250"/>
          <a:ext cx="1447800" cy="7739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xdiaz\Documents\2024\SERVICIOS\TEMPORAL\PROPUESTAS\3.INFORME%20EVALUACION%20%20FINANCIERA%20PRELIMINAR%20%20TEMPORAL.xlsx" TargetMode="External"/><Relationship Id="rId1" Type="http://schemas.openxmlformats.org/officeDocument/2006/relationships/externalLinkPath" Target="https://fnagovco-my.sharepoint.com/Users/dxdiaz/Documents/2024/SERVICIOS/TEMPORAL/PROPUESTAS/3.INFORME%20EVALUACION%20%20FINANCIERA%20PRELIMINAR%20%20TEMPO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SOLIDADO FINANCIERO"/>
      <sheetName val="1. SERVICIOS &amp; ASESORIAS"/>
      <sheetName val="2. ACTIVOS SAS"/>
    </sheetNames>
    <sheetDataSet>
      <sheetData sheetId="0" refreshError="1"/>
      <sheetData sheetId="1" refreshError="1">
        <row r="24">
          <cell r="H24">
            <v>9686706324</v>
          </cell>
        </row>
        <row r="26">
          <cell r="H26">
            <v>2.604401003221767</v>
          </cell>
        </row>
        <row r="28">
          <cell r="H28">
            <v>0.58238081547779319</v>
          </cell>
        </row>
        <row r="30">
          <cell r="H30">
            <v>6.4273669316468682</v>
          </cell>
        </row>
        <row r="32">
          <cell r="H32">
            <v>0.59340481068716289</v>
          </cell>
        </row>
        <row r="34">
          <cell r="H34">
            <v>0.24781723313072748</v>
          </cell>
        </row>
        <row r="36">
          <cell r="H36">
            <v>7932941409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3966B-67EA-4746-AA2F-F3CCEE74302C}">
  <sheetPr>
    <tabColor rgb="FFFFFF00"/>
  </sheetPr>
  <dimension ref="B1:P29"/>
  <sheetViews>
    <sheetView showGridLines="0" tabSelected="1" topLeftCell="L9" zoomScale="50" zoomScaleNormal="50" zoomScaleSheetLayoutView="50" workbookViewId="0">
      <selection activeCell="P11" sqref="P11"/>
    </sheetView>
  </sheetViews>
  <sheetFormatPr baseColWidth="10" defaultColWidth="11.42578125" defaultRowHeight="23.25" x14ac:dyDescent="0.25"/>
  <cols>
    <col min="1" max="1" width="4.42578125" style="48" customWidth="1"/>
    <col min="2" max="2" width="6.42578125" style="50" bestFit="1" customWidth="1"/>
    <col min="3" max="3" width="73" style="50" customWidth="1"/>
    <col min="4" max="4" width="38.85546875" style="51" hidden="1" customWidth="1"/>
    <col min="5" max="5" width="34.85546875" style="48" hidden="1" customWidth="1"/>
    <col min="6" max="6" width="22.7109375" style="48" hidden="1" customWidth="1"/>
    <col min="7" max="7" width="25.85546875" style="48" hidden="1" customWidth="1"/>
    <col min="8" max="9" width="21.85546875" style="48" hidden="1" customWidth="1"/>
    <col min="10" max="10" width="20.42578125" style="48" hidden="1" customWidth="1"/>
    <col min="11" max="11" width="36.28515625" style="48" hidden="1" customWidth="1"/>
    <col min="12" max="12" width="128" style="48" customWidth="1"/>
    <col min="13" max="13" width="45.42578125" style="48" customWidth="1"/>
    <col min="14" max="14" width="87.5703125" style="48" customWidth="1"/>
    <col min="15" max="15" width="40.85546875" style="48" customWidth="1"/>
    <col min="16" max="16" width="44.140625" style="48" customWidth="1"/>
    <col min="17" max="16384" width="11.42578125" style="48"/>
  </cols>
  <sheetData>
    <row r="1" spans="2:16" ht="99" customHeight="1" thickBot="1" x14ac:dyDescent="0.3">
      <c r="B1" s="92"/>
      <c r="C1" s="93"/>
      <c r="D1" s="94" t="s">
        <v>0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2:16" ht="9" hidden="1" customHeight="1" thickBot="1" x14ac:dyDescent="0.3">
      <c r="B2" s="49"/>
      <c r="L2" s="52"/>
    </row>
    <row r="3" spans="2:16" ht="57.75" customHeight="1" thickBot="1" x14ac:dyDescent="0.3">
      <c r="B3" s="96" t="s">
        <v>1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</row>
    <row r="4" spans="2:16" ht="7.5" hidden="1" customHeight="1" thickBot="1" x14ac:dyDescent="0.3">
      <c r="B4" s="53"/>
      <c r="C4" s="53"/>
      <c r="D4" s="54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2:16" ht="57" customHeight="1" thickBot="1" x14ac:dyDescent="0.3">
      <c r="B5" s="76" t="s">
        <v>2</v>
      </c>
      <c r="C5" s="77"/>
      <c r="D5" s="98" t="s">
        <v>3</v>
      </c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</row>
    <row r="6" spans="2:16" ht="55.5" customHeight="1" thickBot="1" x14ac:dyDescent="0.3">
      <c r="B6" s="76" t="s">
        <v>4</v>
      </c>
      <c r="C6" s="77"/>
      <c r="D6" s="90" t="s">
        <v>5</v>
      </c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2:16" ht="52.5" customHeight="1" thickBot="1" x14ac:dyDescent="0.3">
      <c r="B7" s="76" t="s">
        <v>6</v>
      </c>
      <c r="C7" s="77"/>
      <c r="D7" s="57"/>
      <c r="E7" s="58"/>
      <c r="F7" s="58"/>
      <c r="G7" s="58"/>
      <c r="H7" s="58"/>
      <c r="I7" s="58"/>
      <c r="J7" s="58"/>
      <c r="K7" s="58"/>
      <c r="L7" s="75">
        <v>269656460</v>
      </c>
      <c r="M7" s="78"/>
      <c r="N7" s="78"/>
      <c r="O7" s="58"/>
      <c r="P7" s="59"/>
    </row>
    <row r="8" spans="2:16" ht="91.5" customHeight="1" x14ac:dyDescent="0.25">
      <c r="B8" s="79"/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</row>
    <row r="9" spans="2:16" s="62" customFormat="1" ht="103.5" customHeight="1" x14ac:dyDescent="0.25">
      <c r="B9" s="56" t="s">
        <v>7</v>
      </c>
      <c r="C9" s="56" t="s">
        <v>8</v>
      </c>
      <c r="D9" s="60"/>
      <c r="E9" s="56" t="s">
        <v>9</v>
      </c>
      <c r="F9" s="56" t="s">
        <v>10</v>
      </c>
      <c r="G9" s="56" t="s">
        <v>11</v>
      </c>
      <c r="H9" s="56" t="s">
        <v>12</v>
      </c>
      <c r="I9" s="56" t="s">
        <v>13</v>
      </c>
      <c r="J9" s="56" t="s">
        <v>14</v>
      </c>
      <c r="K9" s="56" t="s">
        <v>15</v>
      </c>
      <c r="L9" s="56" t="s">
        <v>16</v>
      </c>
      <c r="M9" s="61" t="s">
        <v>17</v>
      </c>
      <c r="N9" s="56" t="s">
        <v>18</v>
      </c>
      <c r="O9" s="56" t="s">
        <v>19</v>
      </c>
    </row>
    <row r="10" spans="2:16" s="62" customFormat="1" ht="103.5" customHeight="1" x14ac:dyDescent="0.25">
      <c r="B10" s="63">
        <v>1</v>
      </c>
      <c r="C10" s="64" t="str">
        <f>+'BRAND CENTER'!D5</f>
        <v>BRAND CENTER SAS
NIT: 830109420 1</v>
      </c>
      <c r="D10" s="65"/>
      <c r="E10" s="66">
        <f>+'[1]1. SERVICIOS &amp; ASESORIAS'!H24</f>
        <v>9686706324</v>
      </c>
      <c r="F10" s="67">
        <f>'[1]1. SERVICIOS &amp; ASESORIAS'!$H26</f>
        <v>2.604401003221767</v>
      </c>
      <c r="G10" s="68">
        <f>'[1]1. SERVICIOS &amp; ASESORIAS'!$H28</f>
        <v>0.58238081547779319</v>
      </c>
      <c r="H10" s="67">
        <f>'[1]1. SERVICIOS &amp; ASESORIAS'!$H30</f>
        <v>6.4273669316468682</v>
      </c>
      <c r="I10" s="67">
        <f>'[1]1. SERVICIOS &amp; ASESORIAS'!$H32</f>
        <v>0.59340481068716289</v>
      </c>
      <c r="J10" s="67">
        <f>'[1]1. SERVICIOS &amp; ASESORIAS'!$H34</f>
        <v>0.24781723313072748</v>
      </c>
      <c r="K10" s="69">
        <f>'[1]1. SERVICIOS &amp; ASESORIAS'!$H36</f>
        <v>7932941409</v>
      </c>
      <c r="L10" s="70" t="str">
        <f>+'BRAND CENTER'!J24</f>
        <v xml:space="preserve">El proponente cumple con  los indicadores  establecidos en las regals de  participación  de conformidad con lo estabecido en el numeral 4.5 REQUISITOS MÍNIMOS HABILITANTES FINANCIEROS Y CAPACIDAD ORGANIZACIONAL. de las reglas de participación </v>
      </c>
      <c r="M10" s="71" t="str">
        <f>+'BRAND CENTER'!G38</f>
        <v>CUMPLE</v>
      </c>
      <c r="N10" s="72" t="s">
        <v>20</v>
      </c>
      <c r="O10" s="71" t="s">
        <v>21</v>
      </c>
    </row>
    <row r="11" spans="2:16" s="62" customFormat="1" ht="103.5" customHeight="1" x14ac:dyDescent="0.25">
      <c r="B11" s="63">
        <v>2</v>
      </c>
      <c r="C11" s="64" t="str">
        <f>+'INGENIERIA Y SOLUCIONES'!D5</f>
        <v>INGENIERIA Y SOLUCIONES J.R. SAS
NIT: 901488976 6</v>
      </c>
      <c r="D11" s="65"/>
      <c r="E11" s="66"/>
      <c r="F11" s="67"/>
      <c r="G11" s="68"/>
      <c r="H11" s="67"/>
      <c r="I11" s="67"/>
      <c r="J11" s="67"/>
      <c r="K11" s="69"/>
      <c r="L11" s="70" t="str">
        <f>+'INGENIERIA Y SOLUCIONES'!J24</f>
        <v xml:space="preserve">El proponente cumple con  los indicadores  establecidos en las regals de  participación  de conformidad con lo estabecido en el numeral 4.5 REQUISITOS MÍNIMOS HABILITANTES FINANCIEROS Y CAPACIDAD ORGANIZACIONAL. de las reglas de participación </v>
      </c>
      <c r="M11" s="71" t="str">
        <f>+'INGENIERIA Y SOLUCIONES'!G38</f>
        <v>CUMPLE</v>
      </c>
      <c r="N11" s="72" t="s">
        <v>69</v>
      </c>
      <c r="O11" s="71" t="s">
        <v>21</v>
      </c>
    </row>
    <row r="12" spans="2:16" s="62" customFormat="1" ht="103.5" customHeight="1" x14ac:dyDescent="0.25">
      <c r="B12" s="63">
        <v>3</v>
      </c>
      <c r="C12" s="64" t="str">
        <f>+MAFER!D5</f>
        <v>CENTRO FERRETERO MAFER S A S
NIT: 830129423 9</v>
      </c>
      <c r="D12" s="65"/>
      <c r="E12" s="66"/>
      <c r="F12" s="67"/>
      <c r="G12" s="68"/>
      <c r="H12" s="67"/>
      <c r="I12" s="67"/>
      <c r="J12" s="67"/>
      <c r="K12" s="69"/>
      <c r="L12" s="70" t="str">
        <f>+MAFER!J24</f>
        <v xml:space="preserve">El proponente cumple con  los indicadores  establecidos en las regals de  participación  de conformidad con lo estabecido en el numeral 4.5 REQUISITOS MÍNIMOS HABILITANTES FINANCIEROS Y CAPACIDAD ORGANIZACIONAL. de las reglas de participación </v>
      </c>
      <c r="M12" s="71" t="str">
        <f>+MAFER!G38</f>
        <v>CUMPLE</v>
      </c>
      <c r="N12" s="72" t="s">
        <v>69</v>
      </c>
      <c r="O12" s="71" t="s">
        <v>21</v>
      </c>
    </row>
    <row r="13" spans="2:16" s="62" customFormat="1" ht="103.5" customHeight="1" x14ac:dyDescent="0.25">
      <c r="B13" s="63">
        <v>4</v>
      </c>
      <c r="C13" s="64" t="str" cm="1">
        <f t="array" ref="C13:H13">+'SUMINISTROS E INGENIERIA'!D5:I5</f>
        <v>SUMINISTROS E INGENIERIA MASECA SAS NIT: 830118439 9</v>
      </c>
      <c r="D13" s="65">
        <v>0</v>
      </c>
      <c r="E13" s="66">
        <v>0</v>
      </c>
      <c r="F13" s="67">
        <v>0</v>
      </c>
      <c r="G13" s="68">
        <v>0</v>
      </c>
      <c r="H13" s="67">
        <v>0</v>
      </c>
      <c r="I13" s="67"/>
      <c r="J13" s="67"/>
      <c r="K13" s="69"/>
      <c r="L13" s="70" t="str">
        <f>+'SUMINISTROS E INGENIERIA'!J24</f>
        <v xml:space="preserve">El proponente cumple con  los indicadores  establecidos en las regals de  participación  de conformidad con lo estabecido en el numeral 4.5 REQUISITOS MÍNIMOS HABILITANTES FINANCIEROS Y CAPACIDAD ORGANIZACIONAL. de las reglas de participación </v>
      </c>
      <c r="M13" s="71" t="str">
        <f>+'SUMINISTROS E INGENIERIA'!G38</f>
        <v>CUMPLE</v>
      </c>
      <c r="N13" s="72" t="s">
        <v>69</v>
      </c>
      <c r="O13" s="71" t="s">
        <v>21</v>
      </c>
    </row>
    <row r="14" spans="2:16" s="62" customFormat="1" ht="103.5" customHeight="1" x14ac:dyDescent="0.25">
      <c r="B14" s="63">
        <v>5</v>
      </c>
      <c r="C14" s="64" t="str" cm="1">
        <f t="array" ref="C14:H14">+'SUMINISTROS Y CONTRATOS SJ'!D5:I5</f>
        <v>SUMINISTROS Y CONTRATOS SAN JOSE SAS
NIT: 900735538 1</v>
      </c>
      <c r="D14" s="65">
        <v>0</v>
      </c>
      <c r="E14" s="66">
        <v>0</v>
      </c>
      <c r="F14" s="67">
        <v>0</v>
      </c>
      <c r="G14" s="68">
        <v>0</v>
      </c>
      <c r="H14" s="67">
        <v>0</v>
      </c>
      <c r="I14" s="67"/>
      <c r="J14" s="67"/>
      <c r="K14" s="69"/>
      <c r="L14" s="70" t="str">
        <f>+'SUMINISTROS Y CONTRATOS SJ'!J24</f>
        <v xml:space="preserve">El proponente cumple con  los indicadores  establecidos en las regals de  participación  de conformidad con lo estabecido en el numeral 4.5 REQUISITOS MÍNIMOS HABILITANTES FINANCIEROS Y CAPACIDAD ORGANIZACIONAL. de las reglas de participación </v>
      </c>
      <c r="M14" s="71" t="str">
        <f>+'SUMINISTROS Y CONTRATOS SJ'!G38</f>
        <v>CUMPLE</v>
      </c>
      <c r="N14" s="72" t="s">
        <v>20</v>
      </c>
      <c r="O14" s="71" t="s">
        <v>21</v>
      </c>
    </row>
    <row r="15" spans="2:16" s="73" customFormat="1" ht="28.5" customHeight="1" x14ac:dyDescent="0.25"/>
    <row r="16" spans="2:16" ht="152.25" customHeight="1" x14ac:dyDescent="0.25">
      <c r="B16" s="82" t="s">
        <v>22</v>
      </c>
      <c r="C16" s="83"/>
      <c r="D16" s="83"/>
      <c r="E16" s="83"/>
      <c r="F16" s="83"/>
      <c r="G16" s="83"/>
      <c r="H16" s="83"/>
      <c r="I16" s="84"/>
      <c r="J16" s="88" t="s">
        <v>23</v>
      </c>
      <c r="K16" s="83"/>
      <c r="L16" s="83"/>
      <c r="M16" s="83"/>
      <c r="N16" s="83"/>
      <c r="O16" s="89"/>
    </row>
    <row r="17" spans="2:15" ht="78" customHeight="1" x14ac:dyDescent="0.25">
      <c r="B17" s="85"/>
      <c r="C17" s="86"/>
      <c r="D17" s="86"/>
      <c r="E17" s="86"/>
      <c r="F17" s="86"/>
      <c r="G17" s="86"/>
      <c r="H17" s="86"/>
      <c r="I17" s="87"/>
      <c r="J17" s="85"/>
      <c r="K17" s="86"/>
      <c r="L17" s="86"/>
      <c r="M17" s="86"/>
      <c r="N17" s="86"/>
      <c r="O17" s="89"/>
    </row>
    <row r="28" spans="2:15" x14ac:dyDescent="0.25">
      <c r="J28" s="74"/>
      <c r="K28" s="74"/>
    </row>
    <row r="29" spans="2:15" x14ac:dyDescent="0.25">
      <c r="J29" s="74"/>
      <c r="K29" s="74"/>
    </row>
  </sheetData>
  <sheetProtection algorithmName="SHA-512" hashValue="CZ5Zr18PgXsBwZ05Ucy277SEyCUehpkAfXY6rk/n6H/JFwDt3yFLVVUXQ2EOHkzl9TXnMi11e3krgeHkUZBG5Q==" saltValue="btDv0q6IU65LmCST+p3obA==" spinCount="100000" sheet="1" objects="1" scenarios="1" selectLockedCells="1" selectUnlockedCells="1"/>
  <mergeCells count="13">
    <mergeCell ref="B6:C6"/>
    <mergeCell ref="D6:O6"/>
    <mergeCell ref="B1:C1"/>
    <mergeCell ref="D1:O1"/>
    <mergeCell ref="B3:O3"/>
    <mergeCell ref="B5:C5"/>
    <mergeCell ref="D5:O5"/>
    <mergeCell ref="B7:C7"/>
    <mergeCell ref="M7:N7"/>
    <mergeCell ref="B8:O8"/>
    <mergeCell ref="B16:I17"/>
    <mergeCell ref="J16:N17"/>
    <mergeCell ref="O16:O17"/>
  </mergeCells>
  <pageMargins left="0.70866141732283472" right="0.70866141732283472" top="0.74803149606299213" bottom="0.74803149606299213" header="0.31496062992125984" footer="0.31496062992125984"/>
  <pageSetup scale="1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72174-09C9-49BD-AF8F-1502AA58B2DD}">
  <sheetPr>
    <tabColor rgb="FF92D050"/>
    <pageSetUpPr fitToPage="1"/>
  </sheetPr>
  <dimension ref="A1:Q41"/>
  <sheetViews>
    <sheetView topLeftCell="A25" zoomScale="50" zoomScaleNormal="50" zoomScaleSheetLayoutView="50" workbookViewId="0">
      <selection activeCell="G30" sqref="G30:G31"/>
    </sheetView>
  </sheetViews>
  <sheetFormatPr baseColWidth="10" defaultColWidth="11.42578125" defaultRowHeight="16.5" x14ac:dyDescent="0.25"/>
  <cols>
    <col min="1" max="1" width="16" style="2" customWidth="1"/>
    <col min="2" max="2" width="25.42578125" style="2" customWidth="1"/>
    <col min="3" max="3" width="43.42578125" style="2" customWidth="1"/>
    <col min="4" max="4" width="24.42578125" style="2" customWidth="1"/>
    <col min="5" max="5" width="26.140625" style="2" customWidth="1"/>
    <col min="6" max="6" width="26.42578125" style="2" customWidth="1"/>
    <col min="7" max="7" width="28.42578125" style="29" customWidth="1"/>
    <col min="8" max="8" width="23.28515625" style="2" customWidth="1"/>
    <col min="9" max="9" width="37.28515625" style="2" bestFit="1" customWidth="1"/>
    <col min="10" max="10" width="37.7109375" style="19" customWidth="1"/>
    <col min="11" max="11" width="45.28515625" style="4" customWidth="1"/>
    <col min="12" max="12" width="13.42578125" style="19" customWidth="1"/>
    <col min="13" max="13" width="41.28515625" style="19" customWidth="1"/>
    <col min="14" max="14" width="23.140625" style="19" customWidth="1"/>
    <col min="15" max="15" width="13" style="19" customWidth="1"/>
    <col min="16" max="17" width="11.42578125" style="5" customWidth="1"/>
    <col min="18" max="19" width="11.42578125" style="2" customWidth="1"/>
    <col min="20" max="16384" width="11.42578125" style="2"/>
  </cols>
  <sheetData>
    <row r="1" spans="1:17" ht="75.75" customHeight="1" thickBot="1" x14ac:dyDescent="0.3">
      <c r="A1" s="1">
        <v>1</v>
      </c>
      <c r="C1" s="154" t="s">
        <v>24</v>
      </c>
      <c r="D1" s="155"/>
      <c r="E1" s="155"/>
      <c r="F1" s="155"/>
      <c r="G1" s="155"/>
      <c r="H1" s="155"/>
      <c r="I1" s="156"/>
      <c r="J1" s="3"/>
      <c r="L1" s="4"/>
      <c r="M1" s="4"/>
      <c r="N1" s="4"/>
      <c r="O1" s="4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8"/>
      <c r="L2" s="4"/>
      <c r="M2" s="4"/>
      <c r="N2" s="4"/>
      <c r="O2" s="4"/>
    </row>
    <row r="3" spans="1:17" ht="49.5" customHeight="1" x14ac:dyDescent="0.25">
      <c r="A3" s="6"/>
      <c r="B3" s="6"/>
      <c r="C3" s="9" t="s">
        <v>2</v>
      </c>
      <c r="D3" s="157" t="str">
        <f>+'CONSOLIDADO FINANCIERO'!D5</f>
        <v>SUMINISTRO DE MATERIALES Y/O ELEMENTOS DE FERRETERÍA, HIDROSANITARIOS Y ELÉCTRICOS PARA EL MANTENIMIENTO DE LA PLANTA FÍSICA DE LA SEDE PRINCIPAL – CNA DEL FONDO NACIONAL DEL AHORRO S.A.</v>
      </c>
      <c r="E3" s="157"/>
      <c r="F3" s="157"/>
      <c r="G3" s="157"/>
      <c r="H3" s="157"/>
      <c r="I3" s="158"/>
      <c r="J3" s="10"/>
      <c r="L3" s="4"/>
      <c r="M3" s="4"/>
      <c r="N3" s="4"/>
      <c r="O3" s="4"/>
    </row>
    <row r="4" spans="1:17" ht="36.75" customHeight="1" x14ac:dyDescent="0.25">
      <c r="A4" s="6"/>
      <c r="B4" s="6"/>
      <c r="C4" s="11" t="s">
        <v>4</v>
      </c>
      <c r="D4" s="159" t="str">
        <f>+'CONSOLIDADO FINANCIERO'!D6</f>
        <v>FNA-VGHA-SBI-001-2024</v>
      </c>
      <c r="E4" s="159"/>
      <c r="F4" s="159"/>
      <c r="G4" s="159"/>
      <c r="H4" s="159"/>
      <c r="I4" s="160"/>
      <c r="J4" s="10"/>
      <c r="L4" s="4"/>
      <c r="M4" s="4"/>
      <c r="N4" s="4"/>
      <c r="O4" s="4"/>
    </row>
    <row r="5" spans="1:17" ht="35.25" customHeight="1" thickBot="1" x14ac:dyDescent="0.3">
      <c r="A5" s="6"/>
      <c r="B5" s="6"/>
      <c r="C5" s="12" t="s">
        <v>25</v>
      </c>
      <c r="D5" s="161" t="s">
        <v>26</v>
      </c>
      <c r="E5" s="161"/>
      <c r="F5" s="161"/>
      <c r="G5" s="161"/>
      <c r="H5" s="161"/>
      <c r="I5" s="162"/>
      <c r="J5" s="10"/>
      <c r="K5" s="44"/>
      <c r="L5" s="4"/>
      <c r="M5" s="4"/>
      <c r="N5" s="4"/>
      <c r="O5" s="4"/>
    </row>
    <row r="6" spans="1:17" ht="16.5" customHeight="1" thickBot="1" x14ac:dyDescent="0.3">
      <c r="A6" s="6"/>
      <c r="B6" s="6"/>
      <c r="C6" s="13"/>
      <c r="D6" s="14"/>
      <c r="E6" s="14"/>
      <c r="F6" s="14"/>
      <c r="G6" s="14"/>
      <c r="H6" s="14"/>
      <c r="I6" s="14"/>
      <c r="J6" s="10"/>
      <c r="K6" s="44"/>
      <c r="L6" s="4"/>
      <c r="M6" s="4"/>
      <c r="N6" s="4"/>
      <c r="O6" s="4"/>
    </row>
    <row r="7" spans="1:17" ht="60" customHeight="1" thickBot="1" x14ac:dyDescent="0.3">
      <c r="A7" s="6"/>
      <c r="B7" s="6"/>
      <c r="C7" s="145" t="s">
        <v>27</v>
      </c>
      <c r="D7" s="146"/>
      <c r="E7" s="146"/>
      <c r="F7" s="146"/>
      <c r="G7" s="146"/>
      <c r="H7" s="146"/>
      <c r="I7" s="147"/>
      <c r="J7" s="10"/>
      <c r="K7" s="44"/>
      <c r="L7" s="4"/>
      <c r="M7" s="4"/>
      <c r="N7" s="4"/>
      <c r="O7" s="4"/>
    </row>
    <row r="8" spans="1:17" ht="5.0999999999999996" customHeight="1" thickBot="1" x14ac:dyDescent="0.3">
      <c r="A8" s="6"/>
      <c r="B8" s="6"/>
      <c r="C8" s="13"/>
      <c r="D8" s="14"/>
      <c r="E8" s="14"/>
      <c r="F8" s="14"/>
      <c r="G8" s="14"/>
      <c r="H8" s="14"/>
      <c r="I8" s="14"/>
      <c r="J8" s="10"/>
      <c r="K8" s="44"/>
      <c r="L8" s="4"/>
      <c r="M8" s="44"/>
      <c r="N8" s="4"/>
      <c r="O8" s="4"/>
    </row>
    <row r="9" spans="1:17" ht="36.75" customHeight="1" x14ac:dyDescent="0.25">
      <c r="A9" s="6"/>
      <c r="B9" s="6"/>
      <c r="C9" s="9" t="s">
        <v>28</v>
      </c>
      <c r="D9" s="153">
        <v>45637</v>
      </c>
      <c r="E9" s="153"/>
      <c r="F9" s="153"/>
      <c r="G9" s="153"/>
      <c r="H9" s="151"/>
      <c r="I9" s="152"/>
      <c r="J9" s="10"/>
      <c r="K9" s="44"/>
      <c r="L9" s="4"/>
      <c r="M9" s="44"/>
      <c r="N9" s="4"/>
      <c r="O9" s="4"/>
    </row>
    <row r="10" spans="1:17" ht="36.75" customHeight="1" x14ac:dyDescent="0.25">
      <c r="A10" s="6"/>
      <c r="B10" s="6"/>
      <c r="C10" s="11" t="s">
        <v>29</v>
      </c>
      <c r="D10" s="144">
        <v>45636</v>
      </c>
      <c r="E10" s="144"/>
      <c r="F10" s="144"/>
      <c r="G10" s="144"/>
      <c r="H10" s="137" t="str">
        <f>IF(D10&gt;=M10,"CUMPLE","NO CUMPLE")</f>
        <v>CUMPLE</v>
      </c>
      <c r="I10" s="137"/>
      <c r="J10" s="10" t="s">
        <v>30</v>
      </c>
      <c r="K10" s="15">
        <f>IF(H10="CUMPLE",0,1)</f>
        <v>0</v>
      </c>
      <c r="L10" s="4"/>
      <c r="M10" s="16">
        <f>+D9-30</f>
        <v>45607</v>
      </c>
      <c r="N10" s="4" t="s">
        <v>31</v>
      </c>
      <c r="O10" s="4"/>
    </row>
    <row r="11" spans="1:17" ht="36.75" customHeight="1" x14ac:dyDescent="0.25">
      <c r="A11" s="6"/>
      <c r="B11" s="6"/>
      <c r="C11" s="11" t="s">
        <v>32</v>
      </c>
      <c r="D11" s="144">
        <v>45384</v>
      </c>
      <c r="E11" s="144"/>
      <c r="F11" s="144"/>
      <c r="G11" s="144"/>
      <c r="H11" s="137" t="str">
        <f>IF(D10&gt;=M11,"CUMPLE","NO CUMPLE")</f>
        <v>CUMPLE</v>
      </c>
      <c r="I11" s="137"/>
      <c r="J11" s="10" t="s">
        <v>30</v>
      </c>
      <c r="K11" s="15">
        <f>IF(H11="CUMPLE",0,1)</f>
        <v>0</v>
      </c>
      <c r="L11" s="4"/>
      <c r="M11" s="17">
        <f>+D11+15</f>
        <v>45399</v>
      </c>
      <c r="N11" s="4" t="s">
        <v>33</v>
      </c>
      <c r="O11" s="4"/>
    </row>
    <row r="12" spans="1:17" s="19" customFormat="1" ht="41.25" customHeight="1" thickBot="1" x14ac:dyDescent="0.3">
      <c r="A12" s="6"/>
      <c r="B12" s="6"/>
      <c r="C12" s="12" t="s">
        <v>34</v>
      </c>
      <c r="D12" s="136">
        <v>45291</v>
      </c>
      <c r="E12" s="136"/>
      <c r="F12" s="136"/>
      <c r="G12" s="136"/>
      <c r="H12" s="137" t="str">
        <f>IF(D10&gt;=M12,"CUMPLE","NO CUMPLE")</f>
        <v>CUMPLE</v>
      </c>
      <c r="I12" s="137"/>
      <c r="J12" s="10" t="s">
        <v>30</v>
      </c>
      <c r="K12" s="15">
        <f>IF(H12="CUMPLE",0,1)</f>
        <v>0</v>
      </c>
      <c r="L12" s="4"/>
      <c r="M12" s="17">
        <f>+D12+15</f>
        <v>45306</v>
      </c>
      <c r="N12" s="4"/>
      <c r="O12" s="4"/>
      <c r="P12" s="5"/>
      <c r="Q12" s="18"/>
    </row>
    <row r="13" spans="1:17" ht="31.5" hidden="1" customHeight="1" thickBot="1" x14ac:dyDescent="0.3">
      <c r="A13" s="6"/>
      <c r="B13" s="6"/>
      <c r="C13" s="145"/>
      <c r="D13" s="146"/>
      <c r="E13" s="146"/>
      <c r="F13" s="146"/>
      <c r="G13" s="146"/>
      <c r="H13" s="146"/>
      <c r="I13" s="147"/>
      <c r="J13" s="10"/>
      <c r="L13" s="4"/>
      <c r="M13" s="4"/>
      <c r="N13" s="4"/>
      <c r="O13" s="4"/>
    </row>
    <row r="14" spans="1:17" ht="263.25" hidden="1" customHeight="1" thickBot="1" x14ac:dyDescent="0.3">
      <c r="A14" s="6"/>
      <c r="B14" s="6"/>
      <c r="C14" s="13"/>
      <c r="D14" s="14"/>
      <c r="E14" s="14"/>
      <c r="F14" s="14"/>
      <c r="G14" s="14"/>
      <c r="H14" s="14"/>
      <c r="I14" s="14"/>
      <c r="J14" s="10"/>
      <c r="L14" s="4"/>
      <c r="M14" s="4"/>
      <c r="N14" s="4"/>
      <c r="O14" s="4"/>
    </row>
    <row r="15" spans="1:17" ht="36.75" hidden="1" customHeight="1" thickBot="1" x14ac:dyDescent="0.3">
      <c r="A15" s="6"/>
      <c r="B15" s="6"/>
      <c r="C15" s="9" t="s">
        <v>28</v>
      </c>
      <c r="D15" s="148"/>
      <c r="E15" s="149"/>
      <c r="F15" s="149"/>
      <c r="G15" s="150"/>
      <c r="H15" s="151"/>
      <c r="I15" s="152"/>
      <c r="J15" s="10"/>
      <c r="L15" s="4"/>
      <c r="M15" s="4"/>
      <c r="N15" s="4"/>
      <c r="O15" s="4"/>
    </row>
    <row r="16" spans="1:17" ht="36.75" hidden="1" customHeight="1" thickBot="1" x14ac:dyDescent="0.3">
      <c r="A16" s="6"/>
      <c r="B16" s="6"/>
      <c r="C16" s="11" t="s">
        <v>29</v>
      </c>
      <c r="D16" s="144"/>
      <c r="E16" s="144"/>
      <c r="F16" s="144"/>
      <c r="G16" s="144"/>
      <c r="H16" s="137"/>
      <c r="I16" s="137"/>
      <c r="J16" s="10" t="s">
        <v>30</v>
      </c>
      <c r="K16" s="15">
        <f>IF(H16="CUMPLE",0,1)</f>
        <v>1</v>
      </c>
      <c r="L16" s="4"/>
      <c r="M16" s="16">
        <f>+D15-30</f>
        <v>-30</v>
      </c>
      <c r="N16" s="4" t="s">
        <v>31</v>
      </c>
      <c r="O16" s="4"/>
    </row>
    <row r="17" spans="1:17" ht="36.75" hidden="1" customHeight="1" thickBot="1" x14ac:dyDescent="0.3">
      <c r="A17" s="6"/>
      <c r="B17" s="6"/>
      <c r="C17" s="11" t="s">
        <v>32</v>
      </c>
      <c r="D17" s="144"/>
      <c r="E17" s="144"/>
      <c r="F17" s="144"/>
      <c r="G17" s="144"/>
      <c r="H17" s="137"/>
      <c r="I17" s="137"/>
      <c r="J17" s="10" t="s">
        <v>30</v>
      </c>
      <c r="K17" s="15">
        <f>IF(H17="CUMPLE",0,1)</f>
        <v>1</v>
      </c>
      <c r="L17" s="4"/>
      <c r="M17" s="17">
        <f>+D16+15</f>
        <v>15</v>
      </c>
      <c r="N17" s="4" t="s">
        <v>33</v>
      </c>
      <c r="O17" s="4"/>
    </row>
    <row r="18" spans="1:17" s="19" customFormat="1" ht="36" hidden="1" customHeight="1" thickBot="1" x14ac:dyDescent="0.3">
      <c r="A18" s="6"/>
      <c r="B18" s="6"/>
      <c r="C18" s="12" t="s">
        <v>34</v>
      </c>
      <c r="D18" s="136"/>
      <c r="E18" s="136"/>
      <c r="F18" s="136"/>
      <c r="G18" s="136"/>
      <c r="H18" s="137"/>
      <c r="I18" s="137"/>
      <c r="J18" s="10" t="s">
        <v>30</v>
      </c>
      <c r="K18" s="15">
        <f>IF(H18="CUMPLE",0,1)</f>
        <v>1</v>
      </c>
      <c r="L18" s="4"/>
      <c r="M18" s="17">
        <f>+D18+15</f>
        <v>15</v>
      </c>
      <c r="N18" s="4"/>
      <c r="O18" s="4"/>
      <c r="P18" s="5"/>
      <c r="Q18" s="18"/>
    </row>
    <row r="19" spans="1:17" ht="13.5" customHeight="1" thickBot="1" x14ac:dyDescent="0.3">
      <c r="B19" s="6"/>
      <c r="C19" s="20"/>
      <c r="D19" s="21"/>
      <c r="E19" s="21"/>
      <c r="F19" s="22"/>
      <c r="G19" s="21"/>
      <c r="H19" s="23"/>
      <c r="I19" s="24"/>
      <c r="J19" s="10"/>
      <c r="K19" s="15"/>
      <c r="L19" s="4"/>
      <c r="M19" s="4"/>
      <c r="N19" s="4"/>
      <c r="O19" s="4"/>
    </row>
    <row r="20" spans="1:17" ht="39" customHeight="1" thickBot="1" x14ac:dyDescent="0.3">
      <c r="A20" s="6"/>
      <c r="B20" s="7"/>
      <c r="C20" s="138" t="s">
        <v>35</v>
      </c>
      <c r="D20" s="139"/>
      <c r="E20" s="139"/>
      <c r="F20" s="140"/>
      <c r="G20" s="139"/>
      <c r="H20" s="139"/>
      <c r="I20" s="141"/>
      <c r="J20" s="8"/>
      <c r="K20" s="4">
        <v>0</v>
      </c>
      <c r="L20" s="4"/>
      <c r="M20" s="4"/>
      <c r="N20" s="4"/>
      <c r="O20" s="4"/>
    </row>
    <row r="21" spans="1:17" ht="7.5" customHeight="1" x14ac:dyDescent="0.25">
      <c r="A21" s="6"/>
      <c r="B21" s="7"/>
      <c r="C21" s="7"/>
      <c r="D21" s="7"/>
      <c r="E21" s="7"/>
      <c r="F21" s="25"/>
      <c r="G21" s="7"/>
      <c r="H21" s="7"/>
      <c r="I21" s="26"/>
      <c r="J21" s="8"/>
      <c r="K21" s="4">
        <v>0</v>
      </c>
      <c r="L21" s="4"/>
      <c r="M21" s="4"/>
      <c r="N21" s="4"/>
      <c r="O21" s="4"/>
    </row>
    <row r="22" spans="1:17" s="29" customFormat="1" ht="69" customHeight="1" x14ac:dyDescent="0.25">
      <c r="A22" s="142" t="s">
        <v>36</v>
      </c>
      <c r="B22" s="142" t="s">
        <v>37</v>
      </c>
      <c r="C22" s="142" t="s">
        <v>38</v>
      </c>
      <c r="D22" s="142" t="s">
        <v>39</v>
      </c>
      <c r="E22" s="142" t="s">
        <v>40</v>
      </c>
      <c r="F22" s="27" t="str">
        <f>D5</f>
        <v>BRAND CENTER SAS
NIT: 830109420 1</v>
      </c>
      <c r="G22" s="142" t="s">
        <v>41</v>
      </c>
      <c r="H22" s="142" t="s">
        <v>42</v>
      </c>
      <c r="I22" s="143" t="s">
        <v>43</v>
      </c>
      <c r="J22" s="128" t="s">
        <v>44</v>
      </c>
      <c r="K22" s="4">
        <v>0</v>
      </c>
      <c r="L22" s="4"/>
      <c r="M22" s="4"/>
      <c r="N22" s="4"/>
      <c r="O22" s="4"/>
      <c r="P22" s="28"/>
      <c r="Q22" s="28"/>
    </row>
    <row r="23" spans="1:17" s="29" customFormat="1" ht="27" customHeight="1" thickBot="1" x14ac:dyDescent="0.3">
      <c r="A23" s="142"/>
      <c r="B23" s="142"/>
      <c r="C23" s="142"/>
      <c r="D23" s="142"/>
      <c r="E23" s="142"/>
      <c r="F23" s="30">
        <v>1</v>
      </c>
      <c r="G23" s="142"/>
      <c r="H23" s="142"/>
      <c r="I23" s="143"/>
      <c r="J23" s="128"/>
      <c r="K23" s="4">
        <v>0</v>
      </c>
      <c r="L23" s="4"/>
      <c r="M23" s="4"/>
      <c r="N23" s="4"/>
      <c r="O23" s="4"/>
      <c r="P23" s="28"/>
      <c r="Q23" s="28"/>
    </row>
    <row r="24" spans="1:17" ht="33" customHeight="1" x14ac:dyDescent="0.25">
      <c r="A24" s="106" t="s">
        <v>45</v>
      </c>
      <c r="B24" s="129" t="s">
        <v>46</v>
      </c>
      <c r="C24" s="108" t="s">
        <v>47</v>
      </c>
      <c r="D24" s="109">
        <f>+'CONSOLIDADO FINANCIERO'!L7*50%</f>
        <v>134828230</v>
      </c>
      <c r="E24" s="31" t="s">
        <v>48</v>
      </c>
      <c r="F24" s="32">
        <v>9082791000</v>
      </c>
      <c r="G24" s="131">
        <f>+F24-F25</f>
        <v>7816756000</v>
      </c>
      <c r="H24" s="127" t="str">
        <f>IF(G24&gt;=D24,"CUMPLE","NO CUMPLE")</f>
        <v>CUMPLE</v>
      </c>
      <c r="I24" s="123" t="s">
        <v>49</v>
      </c>
      <c r="J24" s="133" t="s">
        <v>50</v>
      </c>
      <c r="K24" s="100">
        <f>IF(H24="CUMPLE",0,1)</f>
        <v>0</v>
      </c>
      <c r="L24" s="33"/>
      <c r="M24" s="4"/>
      <c r="N24" s="4"/>
      <c r="O24" s="4"/>
    </row>
    <row r="25" spans="1:17" ht="33" customHeight="1" thickBot="1" x14ac:dyDescent="0.3">
      <c r="A25" s="106"/>
      <c r="B25" s="130"/>
      <c r="C25" s="108"/>
      <c r="D25" s="109"/>
      <c r="E25" s="31" t="s">
        <v>51</v>
      </c>
      <c r="F25" s="32">
        <v>1266035000</v>
      </c>
      <c r="G25" s="132"/>
      <c r="H25" s="113"/>
      <c r="I25" s="123"/>
      <c r="J25" s="133"/>
      <c r="K25" s="100"/>
      <c r="L25" s="4"/>
      <c r="M25" s="4"/>
      <c r="N25" s="4"/>
      <c r="O25" s="4"/>
    </row>
    <row r="26" spans="1:17" ht="33" customHeight="1" x14ac:dyDescent="0.25">
      <c r="A26" s="106" t="s">
        <v>45</v>
      </c>
      <c r="B26" s="107" t="str">
        <f>B24</f>
        <v>4.1.3.1 CAPACIDAD FINANCIERA</v>
      </c>
      <c r="C26" s="108" t="s">
        <v>10</v>
      </c>
      <c r="D26" s="126">
        <v>1.53</v>
      </c>
      <c r="E26" s="31" t="s">
        <v>48</v>
      </c>
      <c r="F26" s="46">
        <f>+F24</f>
        <v>9082791000</v>
      </c>
      <c r="G26" s="116">
        <f>+F26/F27</f>
        <v>7.1742021350120648</v>
      </c>
      <c r="H26" s="127" t="str">
        <f>IF(G26&gt;=D26,"CUMPLE","NO CUMPLE")</f>
        <v>CUMPLE</v>
      </c>
      <c r="I26" s="123" t="s">
        <v>49</v>
      </c>
      <c r="J26" s="133"/>
      <c r="K26" s="100">
        <f t="shared" ref="K26" si="0">IF(H26="CUMPLE",0,1)</f>
        <v>0</v>
      </c>
      <c r="L26" s="4"/>
      <c r="M26" s="4"/>
      <c r="N26" s="4"/>
      <c r="O26" s="4"/>
    </row>
    <row r="27" spans="1:17" ht="33" customHeight="1" x14ac:dyDescent="0.25">
      <c r="A27" s="106"/>
      <c r="B27" s="107"/>
      <c r="C27" s="108"/>
      <c r="D27" s="126"/>
      <c r="E27" s="31" t="s">
        <v>51</v>
      </c>
      <c r="F27" s="47">
        <f>+F25</f>
        <v>1266035000</v>
      </c>
      <c r="G27" s="116"/>
      <c r="H27" s="113"/>
      <c r="I27" s="123"/>
      <c r="J27" s="133"/>
      <c r="K27" s="100"/>
      <c r="L27" s="4"/>
      <c r="M27" s="4"/>
      <c r="N27" s="4"/>
      <c r="O27" s="4"/>
    </row>
    <row r="28" spans="1:17" ht="33" customHeight="1" x14ac:dyDescent="0.25">
      <c r="A28" s="106" t="s">
        <v>45</v>
      </c>
      <c r="B28" s="107" t="str">
        <f>B26</f>
        <v>4.1.3.1 CAPACIDAD FINANCIERA</v>
      </c>
      <c r="C28" s="108" t="s">
        <v>11</v>
      </c>
      <c r="D28" s="124">
        <v>0.6</v>
      </c>
      <c r="E28" s="34" t="s">
        <v>52</v>
      </c>
      <c r="F28" s="32">
        <v>2083570000</v>
      </c>
      <c r="G28" s="125">
        <f>F28/F29</f>
        <v>0.18657652313099543</v>
      </c>
      <c r="H28" s="119" t="str">
        <f>IF(G28&lt;=D28,"CUMPLE","NO CUMPLE")</f>
        <v>CUMPLE</v>
      </c>
      <c r="I28" s="123" t="s">
        <v>49</v>
      </c>
      <c r="J28" s="133"/>
      <c r="K28" s="100">
        <f t="shared" ref="K28" si="1">IF(H28="CUMPLE",0,1)</f>
        <v>0</v>
      </c>
      <c r="L28" s="4"/>
      <c r="M28" s="4"/>
      <c r="N28" s="4"/>
      <c r="O28" s="4"/>
    </row>
    <row r="29" spans="1:17" ht="33" customHeight="1" x14ac:dyDescent="0.25">
      <c r="A29" s="106"/>
      <c r="B29" s="107"/>
      <c r="C29" s="108"/>
      <c r="D29" s="124"/>
      <c r="E29" s="34" t="s">
        <v>53</v>
      </c>
      <c r="F29" s="32">
        <v>11167375000</v>
      </c>
      <c r="G29" s="125"/>
      <c r="H29" s="119"/>
      <c r="I29" s="123"/>
      <c r="J29" s="133"/>
      <c r="K29" s="100"/>
      <c r="L29" s="4"/>
      <c r="M29" s="4"/>
      <c r="N29" s="4"/>
      <c r="O29" s="4"/>
    </row>
    <row r="30" spans="1:17" s="36" customFormat="1" ht="27.75" customHeight="1" x14ac:dyDescent="0.25">
      <c r="A30" s="106" t="s">
        <v>45</v>
      </c>
      <c r="B30" s="107" t="str">
        <f>B28</f>
        <v>4.1.3.1 CAPACIDAD FINANCIERA</v>
      </c>
      <c r="C30" s="108" t="s">
        <v>12</v>
      </c>
      <c r="D30" s="121">
        <v>1.26</v>
      </c>
      <c r="E30" s="34" t="s">
        <v>54</v>
      </c>
      <c r="F30" s="32">
        <v>1668036000</v>
      </c>
      <c r="G30" s="122">
        <f>F30/F31</f>
        <v>212.46159724875812</v>
      </c>
      <c r="H30" s="119" t="str">
        <f>IF(G30&gt;=D30,"CUMPLE","NO CUMPLE")</f>
        <v>CUMPLE</v>
      </c>
      <c r="I30" s="123" t="s">
        <v>49</v>
      </c>
      <c r="J30" s="133"/>
      <c r="K30" s="100">
        <f t="shared" ref="K30" si="2">IF(H30="CUMPLE",0,1)</f>
        <v>0</v>
      </c>
      <c r="L30" s="35"/>
      <c r="M30" s="35"/>
      <c r="N30" s="35"/>
      <c r="O30" s="35"/>
    </row>
    <row r="31" spans="1:17" s="36" customFormat="1" ht="27.75" customHeight="1" x14ac:dyDescent="0.25">
      <c r="A31" s="106"/>
      <c r="B31" s="107"/>
      <c r="C31" s="108"/>
      <c r="D31" s="121"/>
      <c r="E31" s="34" t="s">
        <v>55</v>
      </c>
      <c r="F31" s="32">
        <v>7851000</v>
      </c>
      <c r="G31" s="122"/>
      <c r="H31" s="119"/>
      <c r="I31" s="123"/>
      <c r="J31" s="133"/>
      <c r="K31" s="100"/>
      <c r="L31" s="35"/>
      <c r="M31" s="35"/>
      <c r="N31" s="35"/>
      <c r="O31" s="35"/>
    </row>
    <row r="32" spans="1:17" s="39" customFormat="1" ht="33" customHeight="1" x14ac:dyDescent="0.25">
      <c r="A32" s="106" t="s">
        <v>45</v>
      </c>
      <c r="B32" s="107" t="s">
        <v>56</v>
      </c>
      <c r="C32" s="114" t="s">
        <v>13</v>
      </c>
      <c r="D32" s="115">
        <v>0.1</v>
      </c>
      <c r="E32" s="34" t="s">
        <v>57</v>
      </c>
      <c r="F32" s="45">
        <f>+F30</f>
        <v>1668036000</v>
      </c>
      <c r="G32" s="116">
        <f>F32/F33</f>
        <v>0.18362745567523742</v>
      </c>
      <c r="H32" s="119" t="str">
        <f>IF(G32&gt;=D32,"CUMPLE","NO CUMPLE")</f>
        <v>CUMPLE</v>
      </c>
      <c r="I32" s="123" t="s">
        <v>49</v>
      </c>
      <c r="J32" s="133"/>
      <c r="K32" s="100">
        <f t="shared" ref="K32" si="3">IF(H32="CUMPLE",0,1)</f>
        <v>0</v>
      </c>
      <c r="L32" s="4"/>
      <c r="M32" s="4"/>
      <c r="N32" s="4"/>
      <c r="O32" s="4"/>
      <c r="P32" s="5"/>
      <c r="Q32" s="38"/>
    </row>
    <row r="33" spans="1:17" s="39" customFormat="1" ht="33" customHeight="1" x14ac:dyDescent="0.25">
      <c r="A33" s="106"/>
      <c r="B33" s="107"/>
      <c r="C33" s="114"/>
      <c r="D33" s="115"/>
      <c r="E33" s="34" t="s">
        <v>58</v>
      </c>
      <c r="F33" s="37">
        <v>9083805000</v>
      </c>
      <c r="G33" s="116"/>
      <c r="H33" s="120"/>
      <c r="I33" s="123"/>
      <c r="J33" s="133"/>
      <c r="K33" s="100"/>
      <c r="L33" s="4"/>
      <c r="M33" s="4"/>
      <c r="N33" s="4"/>
      <c r="O33" s="4"/>
      <c r="P33" s="5"/>
      <c r="Q33" s="38"/>
    </row>
    <row r="34" spans="1:17" s="39" customFormat="1" ht="33" customHeight="1" x14ac:dyDescent="0.25">
      <c r="A34" s="106" t="s">
        <v>45</v>
      </c>
      <c r="B34" s="107" t="str">
        <f>+B32</f>
        <v>4.1.3.2 capacidad Organizacional</v>
      </c>
      <c r="C34" s="114" t="s">
        <v>59</v>
      </c>
      <c r="D34" s="115">
        <v>0.08</v>
      </c>
      <c r="E34" s="34" t="s">
        <v>57</v>
      </c>
      <c r="F34" s="45">
        <f>+F30</f>
        <v>1668036000</v>
      </c>
      <c r="G34" s="116">
        <f>F34/F35</f>
        <v>0.14936688344396065</v>
      </c>
      <c r="H34" s="117" t="str">
        <f>IF(G34&gt;=D34,"CUMPLE","NO CUMPLE")</f>
        <v>CUMPLE</v>
      </c>
      <c r="I34" s="118" t="s">
        <v>49</v>
      </c>
      <c r="J34" s="133"/>
      <c r="K34" s="100">
        <f t="shared" ref="K34" si="4">IF(H34="CUMPLE",0,1)</f>
        <v>0</v>
      </c>
      <c r="L34" s="4"/>
      <c r="M34" s="4"/>
      <c r="N34" s="4"/>
      <c r="O34" s="4"/>
      <c r="P34" s="5"/>
      <c r="Q34" s="38"/>
    </row>
    <row r="35" spans="1:17" s="39" customFormat="1" ht="33" customHeight="1" thickBot="1" x14ac:dyDescent="0.3">
      <c r="A35" s="106"/>
      <c r="B35" s="107"/>
      <c r="C35" s="114"/>
      <c r="D35" s="115"/>
      <c r="E35" s="34" t="s">
        <v>60</v>
      </c>
      <c r="F35" s="45">
        <f>+F29</f>
        <v>11167375000</v>
      </c>
      <c r="G35" s="116"/>
      <c r="H35" s="117"/>
      <c r="I35" s="118"/>
      <c r="J35" s="133"/>
      <c r="K35" s="100"/>
      <c r="L35" s="4"/>
      <c r="M35" s="4"/>
      <c r="N35" s="4"/>
      <c r="O35" s="4"/>
      <c r="P35" s="5"/>
      <c r="Q35" s="38"/>
    </row>
    <row r="36" spans="1:17" s="41" customFormat="1" ht="27.75" customHeight="1" x14ac:dyDescent="0.25">
      <c r="A36" s="106" t="s">
        <v>45</v>
      </c>
      <c r="B36" s="107" t="str">
        <f>B24</f>
        <v>4.1.3.1 CAPACIDAD FINANCIERA</v>
      </c>
      <c r="C36" s="108" t="s">
        <v>61</v>
      </c>
      <c r="D36" s="109">
        <f>+'CONSOLIDADO FINANCIERO'!L7*50%</f>
        <v>134828230</v>
      </c>
      <c r="E36" s="34" t="s">
        <v>60</v>
      </c>
      <c r="F36" s="45">
        <f>+F29</f>
        <v>11167375000</v>
      </c>
      <c r="G36" s="110">
        <f>F36-F37</f>
        <v>9083805000</v>
      </c>
      <c r="H36" s="112" t="str">
        <f>IF(G36&gt;=D36,"CUMPLE","NO CUMPLE")</f>
        <v>CUMPLE</v>
      </c>
      <c r="I36" s="134" t="s">
        <v>49</v>
      </c>
      <c r="J36" s="133"/>
      <c r="K36" s="100">
        <f t="shared" ref="K36" si="5">IF(H36="CUMPLE",0,1)</f>
        <v>0</v>
      </c>
      <c r="L36" s="40"/>
      <c r="M36" s="35"/>
      <c r="N36" s="35"/>
      <c r="O36" s="35"/>
      <c r="P36" s="36"/>
      <c r="Q36" s="36"/>
    </row>
    <row r="37" spans="1:17" s="41" customFormat="1" ht="27.75" customHeight="1" thickBot="1" x14ac:dyDescent="0.3">
      <c r="A37" s="106"/>
      <c r="B37" s="107"/>
      <c r="C37" s="108"/>
      <c r="D37" s="109"/>
      <c r="E37" s="34" t="s">
        <v>62</v>
      </c>
      <c r="F37" s="45">
        <f>+F28</f>
        <v>2083570000</v>
      </c>
      <c r="G37" s="111"/>
      <c r="H37" s="113"/>
      <c r="I37" s="135"/>
      <c r="J37" s="133"/>
      <c r="K37" s="100"/>
      <c r="L37" s="35"/>
      <c r="M37" s="35"/>
      <c r="N37" s="35"/>
      <c r="O37" s="35"/>
      <c r="P37" s="36"/>
      <c r="Q37" s="36"/>
    </row>
    <row r="38" spans="1:17" ht="34.5" customHeight="1" thickBot="1" x14ac:dyDescent="0.3">
      <c r="A38" s="6"/>
      <c r="B38" s="6"/>
      <c r="C38" s="6"/>
      <c r="D38" s="6"/>
      <c r="E38" s="101" t="s">
        <v>63</v>
      </c>
      <c r="F38" s="102"/>
      <c r="G38" s="103" t="str">
        <f>IF(K38&gt;0,"NO CUMPLE","CUMPLE")</f>
        <v>CUMPLE</v>
      </c>
      <c r="H38" s="104"/>
      <c r="I38" s="105"/>
      <c r="K38" s="4">
        <f>K36+K34+K32+K30+K28+K26+K24+K12+K11+K10</f>
        <v>0</v>
      </c>
      <c r="L38" s="4"/>
      <c r="M38" s="4"/>
      <c r="N38" s="4"/>
      <c r="O38" s="4"/>
    </row>
    <row r="39" spans="1:17" x14ac:dyDescent="0.25">
      <c r="A39" s="6"/>
      <c r="B39" s="6"/>
      <c r="C39" s="6"/>
      <c r="D39" s="6"/>
      <c r="E39" s="42"/>
      <c r="F39" s="42"/>
      <c r="G39" s="42"/>
      <c r="H39" s="42"/>
      <c r="I39" s="42"/>
      <c r="L39" s="4"/>
      <c r="M39" s="4"/>
      <c r="N39" s="4"/>
      <c r="O39" s="4"/>
    </row>
    <row r="40" spans="1:17" x14ac:dyDescent="0.25">
      <c r="A40" s="6"/>
      <c r="B40" s="6"/>
      <c r="C40" s="6"/>
      <c r="D40" s="6"/>
      <c r="E40" s="6"/>
      <c r="F40" s="6"/>
      <c r="G40" s="43"/>
      <c r="H40" s="6"/>
      <c r="I40" s="6"/>
      <c r="L40" s="4"/>
      <c r="M40" s="4"/>
      <c r="N40" s="4"/>
      <c r="O40" s="4"/>
    </row>
    <row r="41" spans="1:17" x14ac:dyDescent="0.25">
      <c r="A41" s="6"/>
      <c r="B41" s="6"/>
      <c r="C41" s="6"/>
      <c r="D41" s="6"/>
      <c r="E41" s="6"/>
      <c r="F41" s="6"/>
      <c r="G41" s="43"/>
      <c r="H41" s="6"/>
      <c r="I41" s="6"/>
      <c r="L41" s="4"/>
      <c r="M41" s="4"/>
      <c r="N41" s="4"/>
      <c r="O41" s="4"/>
    </row>
  </sheetData>
  <sheetProtection algorithmName="SHA-512" hashValue="eAu1FkdHa1X7i4wzeFawZ7syP966eykBj38LlTVIU4hehObSKIVtuHsmo52MgfANzlKfsqCaMboB6VJlK7+hIA==" saltValue="Qap+/8qqH21OXnMTuD/v9A==" spinCount="100000" sheet="1" objects="1" scenarios="1" selectLockedCells="1" selectUnlockedCells="1"/>
  <mergeCells count="91">
    <mergeCell ref="D9:G9"/>
    <mergeCell ref="H9:I9"/>
    <mergeCell ref="C1:I1"/>
    <mergeCell ref="D3:I3"/>
    <mergeCell ref="D4:I4"/>
    <mergeCell ref="D5:I5"/>
    <mergeCell ref="C7:I7"/>
    <mergeCell ref="D17:G17"/>
    <mergeCell ref="H17:I17"/>
    <mergeCell ref="D10:G10"/>
    <mergeCell ref="H10:I10"/>
    <mergeCell ref="D11:G11"/>
    <mergeCell ref="H11:I11"/>
    <mergeCell ref="D12:G12"/>
    <mergeCell ref="H12:I12"/>
    <mergeCell ref="C13:I13"/>
    <mergeCell ref="D15:G15"/>
    <mergeCell ref="H15:I15"/>
    <mergeCell ref="D16:G16"/>
    <mergeCell ref="H16:I16"/>
    <mergeCell ref="D18:G18"/>
    <mergeCell ref="H18:I18"/>
    <mergeCell ref="C20:I20"/>
    <mergeCell ref="A22:A23"/>
    <mergeCell ref="B22:B23"/>
    <mergeCell ref="C22:C23"/>
    <mergeCell ref="D22:D23"/>
    <mergeCell ref="E22:E23"/>
    <mergeCell ref="G22:G23"/>
    <mergeCell ref="H22:H23"/>
    <mergeCell ref="I22:I23"/>
    <mergeCell ref="J22:J23"/>
    <mergeCell ref="A24:A25"/>
    <mergeCell ref="B24:B25"/>
    <mergeCell ref="C24:C25"/>
    <mergeCell ref="D24:D25"/>
    <mergeCell ref="G24:G25"/>
    <mergeCell ref="H24:H25"/>
    <mergeCell ref="I24:I25"/>
    <mergeCell ref="J24:J37"/>
    <mergeCell ref="I28:I29"/>
    <mergeCell ref="I32:I33"/>
    <mergeCell ref="I36:I37"/>
    <mergeCell ref="K24:K25"/>
    <mergeCell ref="A26:A27"/>
    <mergeCell ref="B26:B27"/>
    <mergeCell ref="C26:C27"/>
    <mergeCell ref="D26:D27"/>
    <mergeCell ref="G26:G27"/>
    <mergeCell ref="H26:H27"/>
    <mergeCell ref="I26:I27"/>
    <mergeCell ref="K26:K27"/>
    <mergeCell ref="K28:K29"/>
    <mergeCell ref="A30:A31"/>
    <mergeCell ref="B30:B31"/>
    <mergeCell ref="C30:C31"/>
    <mergeCell ref="D30:D31"/>
    <mergeCell ref="G30:G31"/>
    <mergeCell ref="H30:H31"/>
    <mergeCell ref="I30:I31"/>
    <mergeCell ref="K30:K31"/>
    <mergeCell ref="A28:A29"/>
    <mergeCell ref="B28:B29"/>
    <mergeCell ref="C28:C29"/>
    <mergeCell ref="D28:D29"/>
    <mergeCell ref="G28:G29"/>
    <mergeCell ref="H28:H29"/>
    <mergeCell ref="K32:K33"/>
    <mergeCell ref="A34:A35"/>
    <mergeCell ref="B34:B35"/>
    <mergeCell ref="C34:C35"/>
    <mergeCell ref="D34:D35"/>
    <mergeCell ref="G34:G35"/>
    <mergeCell ref="H34:H35"/>
    <mergeCell ref="I34:I35"/>
    <mergeCell ref="K34:K35"/>
    <mergeCell ref="A32:A33"/>
    <mergeCell ref="B32:B33"/>
    <mergeCell ref="C32:C33"/>
    <mergeCell ref="D32:D33"/>
    <mergeCell ref="G32:G33"/>
    <mergeCell ref="H32:H33"/>
    <mergeCell ref="K36:K37"/>
    <mergeCell ref="E38:F38"/>
    <mergeCell ref="G38:I38"/>
    <mergeCell ref="A36:A37"/>
    <mergeCell ref="B36:B37"/>
    <mergeCell ref="C36:C37"/>
    <mergeCell ref="D36:D37"/>
    <mergeCell ref="G36:G37"/>
    <mergeCell ref="H36:H37"/>
  </mergeCells>
  <conditionalFormatting sqref="H10:H12">
    <cfRule type="cellIs" dxfId="94" priority="9" operator="equal">
      <formula>"CUMPLE"</formula>
    </cfRule>
  </conditionalFormatting>
  <conditionalFormatting sqref="H16:H18">
    <cfRule type="cellIs" dxfId="93" priority="5" operator="equal">
      <formula>"CUMPLE"</formula>
    </cfRule>
  </conditionalFormatting>
  <conditionalFormatting sqref="H24:H37">
    <cfRule type="cellIs" dxfId="92" priority="3" operator="equal">
      <formula>"CUMPLE"</formula>
    </cfRule>
    <cfRule type="cellIs" dxfId="91" priority="4" operator="equal">
      <formula>"NO CUMPLE"</formula>
    </cfRule>
  </conditionalFormatting>
  <conditionalFormatting sqref="H19:I19">
    <cfRule type="cellIs" dxfId="90" priority="8" operator="equal">
      <formula>"CUMPLE"</formula>
    </cfRule>
  </conditionalFormatting>
  <conditionalFormatting sqref="I24">
    <cfRule type="cellIs" dxfId="89" priority="18" operator="equal">
      <formula>"CUMPLE"</formula>
    </cfRule>
    <cfRule type="cellIs" dxfId="88" priority="19" operator="equal">
      <formula>"NO CUMPLE"</formula>
    </cfRule>
  </conditionalFormatting>
  <conditionalFormatting sqref="I26 I28 I32 I34">
    <cfRule type="cellIs" dxfId="87" priority="14" operator="equal">
      <formula>"CUMPLE"</formula>
    </cfRule>
    <cfRule type="cellIs" dxfId="86" priority="15" operator="equal">
      <formula>"NO CUMPLE"</formula>
    </cfRule>
  </conditionalFormatting>
  <conditionalFormatting sqref="I30">
    <cfRule type="cellIs" dxfId="85" priority="1" operator="equal">
      <formula>"CUMPLE"</formula>
    </cfRule>
    <cfRule type="cellIs" dxfId="84" priority="2" operator="equal">
      <formula>"NO CUMPLE"</formula>
    </cfRule>
  </conditionalFormatting>
  <conditionalFormatting sqref="I36">
    <cfRule type="cellIs" dxfId="83" priority="6" operator="equal">
      <formula>"CUMPLE"</formula>
    </cfRule>
    <cfRule type="cellIs" dxfId="82" priority="7" operator="equal">
      <formula>"NO CUMPLE"</formula>
    </cfRule>
  </conditionalFormatting>
  <conditionalFormatting sqref="K10:K12">
    <cfRule type="cellIs" dxfId="81" priority="12" operator="equal">
      <formula>"CUMPLE"</formula>
    </cfRule>
    <cfRule type="cellIs" dxfId="80" priority="13" operator="equal">
      <formula>"NO CUMPLE"</formula>
    </cfRule>
  </conditionalFormatting>
  <conditionalFormatting sqref="K16:K19">
    <cfRule type="cellIs" dxfId="79" priority="10" operator="equal">
      <formula>"CUMPLE"</formula>
    </cfRule>
    <cfRule type="cellIs" dxfId="78" priority="11" operator="equal">
      <formula>"NO CUMPLE"</formula>
    </cfRule>
  </conditionalFormatting>
  <conditionalFormatting sqref="K24 K26 K28 K30 K32 K34 K36">
    <cfRule type="cellIs" dxfId="77" priority="16" operator="equal">
      <formula>"CUMPLE"</formula>
    </cfRule>
    <cfRule type="cellIs" dxfId="76" priority="17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36" fitToHeight="0"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825E5-72F6-41AF-A6C7-DA64AC4B07E8}">
  <sheetPr>
    <tabColor rgb="FF92D050"/>
    <pageSetUpPr fitToPage="1"/>
  </sheetPr>
  <dimension ref="A1:Q41"/>
  <sheetViews>
    <sheetView topLeftCell="A10" zoomScale="50" zoomScaleNormal="50" zoomScaleSheetLayoutView="50" workbookViewId="0">
      <selection activeCell="H10" sqref="H10:I10"/>
    </sheetView>
  </sheetViews>
  <sheetFormatPr baseColWidth="10" defaultColWidth="11.42578125" defaultRowHeight="16.5" x14ac:dyDescent="0.25"/>
  <cols>
    <col min="1" max="1" width="16" style="2" customWidth="1"/>
    <col min="2" max="2" width="25.42578125" style="2" customWidth="1"/>
    <col min="3" max="3" width="43.42578125" style="2" customWidth="1"/>
    <col min="4" max="4" width="24.42578125" style="2" customWidth="1"/>
    <col min="5" max="5" width="26.140625" style="2" customWidth="1"/>
    <col min="6" max="6" width="31.5703125" style="2" customWidth="1"/>
    <col min="7" max="7" width="28.42578125" style="29" customWidth="1"/>
    <col min="8" max="8" width="23.28515625" style="2" customWidth="1"/>
    <col min="9" max="9" width="37.28515625" style="2" bestFit="1" customWidth="1"/>
    <col min="10" max="10" width="37.7109375" style="19" customWidth="1"/>
    <col min="11" max="11" width="45.28515625" style="4" customWidth="1"/>
    <col min="12" max="12" width="13.42578125" style="19" customWidth="1"/>
    <col min="13" max="13" width="41.28515625" style="19" customWidth="1"/>
    <col min="14" max="14" width="23.140625" style="19" customWidth="1"/>
    <col min="15" max="15" width="13" style="19" customWidth="1"/>
    <col min="16" max="17" width="11.42578125" style="5" customWidth="1"/>
    <col min="18" max="19" width="11.42578125" style="2" customWidth="1"/>
    <col min="20" max="16384" width="11.42578125" style="2"/>
  </cols>
  <sheetData>
    <row r="1" spans="1:17" ht="75.75" customHeight="1" thickBot="1" x14ac:dyDescent="0.3">
      <c r="A1" s="1">
        <v>2</v>
      </c>
      <c r="C1" s="154" t="s">
        <v>24</v>
      </c>
      <c r="D1" s="155"/>
      <c r="E1" s="155"/>
      <c r="F1" s="155"/>
      <c r="G1" s="155"/>
      <c r="H1" s="155"/>
      <c r="I1" s="156"/>
      <c r="J1" s="3"/>
      <c r="L1" s="4"/>
      <c r="M1" s="4"/>
      <c r="N1" s="4"/>
      <c r="O1" s="4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8"/>
      <c r="L2" s="4"/>
      <c r="M2" s="4"/>
      <c r="N2" s="4"/>
      <c r="O2" s="4"/>
    </row>
    <row r="3" spans="1:17" ht="49.5" customHeight="1" x14ac:dyDescent="0.25">
      <c r="A3" s="6"/>
      <c r="B3" s="6"/>
      <c r="C3" s="9" t="s">
        <v>2</v>
      </c>
      <c r="D3" s="157" t="str">
        <f>+'CONSOLIDADO FINANCIERO'!D5</f>
        <v>SUMINISTRO DE MATERIALES Y/O ELEMENTOS DE FERRETERÍA, HIDROSANITARIOS Y ELÉCTRICOS PARA EL MANTENIMIENTO DE LA PLANTA FÍSICA DE LA SEDE PRINCIPAL – CNA DEL FONDO NACIONAL DEL AHORRO S.A.</v>
      </c>
      <c r="E3" s="157"/>
      <c r="F3" s="157"/>
      <c r="G3" s="157"/>
      <c r="H3" s="157"/>
      <c r="I3" s="158"/>
      <c r="J3" s="10"/>
      <c r="L3" s="4"/>
      <c r="M3" s="4"/>
      <c r="N3" s="4"/>
      <c r="O3" s="4"/>
    </row>
    <row r="4" spans="1:17" ht="36.75" customHeight="1" x14ac:dyDescent="0.25">
      <c r="A4" s="6"/>
      <c r="B4" s="6"/>
      <c r="C4" s="11" t="s">
        <v>4</v>
      </c>
      <c r="D4" s="159" t="str">
        <f>+'CONSOLIDADO FINANCIERO'!D6</f>
        <v>FNA-VGHA-SBI-001-2024</v>
      </c>
      <c r="E4" s="159"/>
      <c r="F4" s="159"/>
      <c r="G4" s="159"/>
      <c r="H4" s="159"/>
      <c r="I4" s="160"/>
      <c r="J4" s="10"/>
      <c r="L4" s="4"/>
      <c r="M4" s="4"/>
      <c r="N4" s="4"/>
      <c r="O4" s="4"/>
    </row>
    <row r="5" spans="1:17" ht="35.25" customHeight="1" thickBot="1" x14ac:dyDescent="0.3">
      <c r="A5" s="6"/>
      <c r="B5" s="6"/>
      <c r="C5" s="12" t="s">
        <v>25</v>
      </c>
      <c r="D5" s="161" t="s">
        <v>64</v>
      </c>
      <c r="E5" s="161"/>
      <c r="F5" s="161"/>
      <c r="G5" s="161"/>
      <c r="H5" s="161"/>
      <c r="I5" s="162"/>
      <c r="J5" s="10"/>
      <c r="K5" s="44"/>
      <c r="L5" s="4"/>
      <c r="M5" s="4"/>
      <c r="N5" s="4"/>
      <c r="O5" s="4"/>
    </row>
    <row r="6" spans="1:17" ht="16.5" customHeight="1" thickBot="1" x14ac:dyDescent="0.3">
      <c r="A6" s="6"/>
      <c r="B6" s="6"/>
      <c r="C6" s="13"/>
      <c r="D6" s="14"/>
      <c r="E6" s="14"/>
      <c r="F6" s="14"/>
      <c r="G6" s="14"/>
      <c r="H6" s="14"/>
      <c r="I6" s="14"/>
      <c r="J6" s="10"/>
      <c r="K6" s="44"/>
      <c r="L6" s="4"/>
      <c r="M6" s="4"/>
      <c r="N6" s="4"/>
      <c r="O6" s="4"/>
    </row>
    <row r="7" spans="1:17" ht="60" customHeight="1" thickBot="1" x14ac:dyDescent="0.3">
      <c r="A7" s="6"/>
      <c r="B7" s="6"/>
      <c r="C7" s="145" t="s">
        <v>27</v>
      </c>
      <c r="D7" s="146"/>
      <c r="E7" s="146"/>
      <c r="F7" s="146"/>
      <c r="G7" s="146"/>
      <c r="H7" s="146"/>
      <c r="I7" s="147"/>
      <c r="J7" s="10"/>
      <c r="K7" s="44"/>
      <c r="L7" s="4"/>
      <c r="M7" s="4"/>
      <c r="N7" s="4"/>
      <c r="O7" s="4"/>
    </row>
    <row r="8" spans="1:17" ht="5.0999999999999996" customHeight="1" thickBot="1" x14ac:dyDescent="0.3">
      <c r="A8" s="6"/>
      <c r="B8" s="6"/>
      <c r="C8" s="13"/>
      <c r="D8" s="14"/>
      <c r="E8" s="14"/>
      <c r="F8" s="14"/>
      <c r="G8" s="14"/>
      <c r="H8" s="14"/>
      <c r="I8" s="14"/>
      <c r="J8" s="10"/>
      <c r="K8" s="44"/>
      <c r="L8" s="4"/>
      <c r="M8" s="44"/>
      <c r="N8" s="4"/>
      <c r="O8" s="4"/>
    </row>
    <row r="9" spans="1:17" ht="36.75" customHeight="1" x14ac:dyDescent="0.25">
      <c r="A9" s="6"/>
      <c r="B9" s="6"/>
      <c r="C9" s="9" t="s">
        <v>28</v>
      </c>
      <c r="D9" s="153">
        <v>45637</v>
      </c>
      <c r="E9" s="153"/>
      <c r="F9" s="153"/>
      <c r="G9" s="153"/>
      <c r="H9" s="151"/>
      <c r="I9" s="152"/>
      <c r="J9" s="10"/>
      <c r="K9" s="44"/>
      <c r="L9" s="4"/>
      <c r="M9" s="44"/>
      <c r="N9" s="4"/>
      <c r="O9" s="4"/>
    </row>
    <row r="10" spans="1:17" ht="36.75" customHeight="1" x14ac:dyDescent="0.25">
      <c r="A10" s="6"/>
      <c r="B10" s="6"/>
      <c r="C10" s="11" t="s">
        <v>29</v>
      </c>
      <c r="D10" s="144">
        <v>45631</v>
      </c>
      <c r="E10" s="144"/>
      <c r="F10" s="144"/>
      <c r="G10" s="144"/>
      <c r="H10" s="137" t="str">
        <f>IF(D10&gt;=M10,"CUMPLE","NO CUMPLE")</f>
        <v>CUMPLE</v>
      </c>
      <c r="I10" s="137"/>
      <c r="J10" s="10" t="s">
        <v>30</v>
      </c>
      <c r="K10" s="15">
        <f>IF(H10="CUMPLE",0,1)</f>
        <v>0</v>
      </c>
      <c r="L10" s="4"/>
      <c r="M10" s="16">
        <f>+D9-30</f>
        <v>45607</v>
      </c>
      <c r="N10" s="4" t="s">
        <v>31</v>
      </c>
      <c r="O10" s="4"/>
    </row>
    <row r="11" spans="1:17" ht="36.75" customHeight="1" x14ac:dyDescent="0.25">
      <c r="A11" s="6"/>
      <c r="B11" s="6"/>
      <c r="C11" s="11" t="s">
        <v>32</v>
      </c>
      <c r="D11" s="144">
        <v>45399</v>
      </c>
      <c r="E11" s="144"/>
      <c r="F11" s="144"/>
      <c r="G11" s="144"/>
      <c r="H11" s="137" t="str">
        <f>IF(D10&gt;=M11,"CUMPLE","NO CUMPLE")</f>
        <v>CUMPLE</v>
      </c>
      <c r="I11" s="137"/>
      <c r="J11" s="10" t="s">
        <v>30</v>
      </c>
      <c r="K11" s="15">
        <f>IF(H11="CUMPLE",0,1)</f>
        <v>0</v>
      </c>
      <c r="L11" s="4"/>
      <c r="M11" s="17">
        <f>+D11+15</f>
        <v>45414</v>
      </c>
      <c r="N11" s="4" t="s">
        <v>33</v>
      </c>
      <c r="O11" s="4"/>
    </row>
    <row r="12" spans="1:17" s="19" customFormat="1" ht="41.25" customHeight="1" thickBot="1" x14ac:dyDescent="0.3">
      <c r="A12" s="6"/>
      <c r="B12" s="6"/>
      <c r="C12" s="12" t="s">
        <v>34</v>
      </c>
      <c r="D12" s="136">
        <v>45291</v>
      </c>
      <c r="E12" s="136"/>
      <c r="F12" s="136"/>
      <c r="G12" s="136"/>
      <c r="H12" s="137" t="str">
        <f>IF(D10&gt;=M12,"CUMPLE","NO CUMPLE")</f>
        <v>CUMPLE</v>
      </c>
      <c r="I12" s="137"/>
      <c r="J12" s="10" t="s">
        <v>30</v>
      </c>
      <c r="K12" s="15">
        <f>IF(H12="CUMPLE",0,1)</f>
        <v>0</v>
      </c>
      <c r="L12" s="4"/>
      <c r="M12" s="17">
        <f>+D12+15</f>
        <v>45306</v>
      </c>
      <c r="N12" s="4"/>
      <c r="O12" s="4"/>
      <c r="P12" s="5"/>
      <c r="Q12" s="18"/>
    </row>
    <row r="13" spans="1:17" ht="31.5" hidden="1" customHeight="1" thickBot="1" x14ac:dyDescent="0.3">
      <c r="A13" s="6"/>
      <c r="B13" s="6"/>
      <c r="C13" s="145"/>
      <c r="D13" s="146"/>
      <c r="E13" s="146"/>
      <c r="F13" s="146"/>
      <c r="G13" s="146"/>
      <c r="H13" s="146"/>
      <c r="I13" s="147"/>
      <c r="J13" s="10"/>
      <c r="L13" s="4"/>
      <c r="M13" s="4"/>
      <c r="N13" s="4"/>
      <c r="O13" s="4"/>
    </row>
    <row r="14" spans="1:17" ht="263.25" hidden="1" customHeight="1" thickBot="1" x14ac:dyDescent="0.3">
      <c r="A14" s="6"/>
      <c r="B14" s="6"/>
      <c r="C14" s="13"/>
      <c r="D14" s="14"/>
      <c r="E14" s="14"/>
      <c r="F14" s="14"/>
      <c r="G14" s="14"/>
      <c r="H14" s="14"/>
      <c r="I14" s="14"/>
      <c r="J14" s="10"/>
      <c r="L14" s="4"/>
      <c r="M14" s="4"/>
      <c r="N14" s="4"/>
      <c r="O14" s="4"/>
    </row>
    <row r="15" spans="1:17" ht="36.75" hidden="1" customHeight="1" thickBot="1" x14ac:dyDescent="0.3">
      <c r="A15" s="6"/>
      <c r="B15" s="6"/>
      <c r="C15" s="9" t="s">
        <v>28</v>
      </c>
      <c r="D15" s="148"/>
      <c r="E15" s="149"/>
      <c r="F15" s="149"/>
      <c r="G15" s="150"/>
      <c r="H15" s="151"/>
      <c r="I15" s="152"/>
      <c r="J15" s="10"/>
      <c r="L15" s="4"/>
      <c r="M15" s="4"/>
      <c r="N15" s="4"/>
      <c r="O15" s="4"/>
    </row>
    <row r="16" spans="1:17" ht="36.75" hidden="1" customHeight="1" thickBot="1" x14ac:dyDescent="0.3">
      <c r="A16" s="6"/>
      <c r="B16" s="6"/>
      <c r="C16" s="11" t="s">
        <v>29</v>
      </c>
      <c r="D16" s="144"/>
      <c r="E16" s="144"/>
      <c r="F16" s="144"/>
      <c r="G16" s="144"/>
      <c r="H16" s="137"/>
      <c r="I16" s="137"/>
      <c r="J16" s="10" t="s">
        <v>30</v>
      </c>
      <c r="K16" s="15">
        <f>IF(H16="CUMPLE",0,1)</f>
        <v>1</v>
      </c>
      <c r="L16" s="4"/>
      <c r="M16" s="16">
        <f>+D15-30</f>
        <v>-30</v>
      </c>
      <c r="N16" s="4" t="s">
        <v>31</v>
      </c>
      <c r="O16" s="4"/>
    </row>
    <row r="17" spans="1:17" ht="36.75" hidden="1" customHeight="1" thickBot="1" x14ac:dyDescent="0.3">
      <c r="A17" s="6"/>
      <c r="B17" s="6"/>
      <c r="C17" s="11" t="s">
        <v>32</v>
      </c>
      <c r="D17" s="144"/>
      <c r="E17" s="144"/>
      <c r="F17" s="144"/>
      <c r="G17" s="144"/>
      <c r="H17" s="137"/>
      <c r="I17" s="137"/>
      <c r="J17" s="10" t="s">
        <v>30</v>
      </c>
      <c r="K17" s="15">
        <f>IF(H17="CUMPLE",0,1)</f>
        <v>1</v>
      </c>
      <c r="L17" s="4"/>
      <c r="M17" s="17">
        <f>+D16+15</f>
        <v>15</v>
      </c>
      <c r="N17" s="4" t="s">
        <v>33</v>
      </c>
      <c r="O17" s="4"/>
    </row>
    <row r="18" spans="1:17" s="19" customFormat="1" ht="36" hidden="1" customHeight="1" thickBot="1" x14ac:dyDescent="0.3">
      <c r="A18" s="6"/>
      <c r="B18" s="6"/>
      <c r="C18" s="12" t="s">
        <v>34</v>
      </c>
      <c r="D18" s="136"/>
      <c r="E18" s="136"/>
      <c r="F18" s="136"/>
      <c r="G18" s="136"/>
      <c r="H18" s="137"/>
      <c r="I18" s="137"/>
      <c r="J18" s="10" t="s">
        <v>30</v>
      </c>
      <c r="K18" s="15">
        <f>IF(H18="CUMPLE",0,1)</f>
        <v>1</v>
      </c>
      <c r="L18" s="4"/>
      <c r="M18" s="17">
        <f>+D18+15</f>
        <v>15</v>
      </c>
      <c r="N18" s="4"/>
      <c r="O18" s="4"/>
      <c r="P18" s="5"/>
      <c r="Q18" s="18"/>
    </row>
    <row r="19" spans="1:17" ht="13.5" customHeight="1" thickBot="1" x14ac:dyDescent="0.3">
      <c r="B19" s="6"/>
      <c r="C19" s="20"/>
      <c r="D19" s="21"/>
      <c r="E19" s="21"/>
      <c r="F19" s="22"/>
      <c r="G19" s="21"/>
      <c r="H19" s="23"/>
      <c r="I19" s="24"/>
      <c r="J19" s="10"/>
      <c r="K19" s="15"/>
      <c r="L19" s="4"/>
      <c r="M19" s="4"/>
      <c r="N19" s="4"/>
      <c r="O19" s="4"/>
    </row>
    <row r="20" spans="1:17" ht="39" customHeight="1" thickBot="1" x14ac:dyDescent="0.3">
      <c r="A20" s="6"/>
      <c r="B20" s="7"/>
      <c r="C20" s="138" t="s">
        <v>35</v>
      </c>
      <c r="D20" s="139"/>
      <c r="E20" s="139"/>
      <c r="F20" s="140"/>
      <c r="G20" s="139"/>
      <c r="H20" s="139"/>
      <c r="I20" s="141"/>
      <c r="J20" s="8"/>
      <c r="K20" s="4">
        <v>0</v>
      </c>
      <c r="L20" s="4"/>
      <c r="M20" s="4"/>
      <c r="N20" s="4"/>
      <c r="O20" s="4"/>
    </row>
    <row r="21" spans="1:17" ht="7.5" customHeight="1" x14ac:dyDescent="0.25">
      <c r="A21" s="6"/>
      <c r="B21" s="7"/>
      <c r="C21" s="7"/>
      <c r="D21" s="7"/>
      <c r="E21" s="7"/>
      <c r="F21" s="25"/>
      <c r="G21" s="7"/>
      <c r="H21" s="7"/>
      <c r="I21" s="26"/>
      <c r="J21" s="8"/>
      <c r="K21" s="4">
        <v>0</v>
      </c>
      <c r="L21" s="4"/>
      <c r="M21" s="4"/>
      <c r="N21" s="4"/>
      <c r="O21" s="4"/>
    </row>
    <row r="22" spans="1:17" s="29" customFormat="1" ht="69" customHeight="1" x14ac:dyDescent="0.25">
      <c r="A22" s="142" t="s">
        <v>36</v>
      </c>
      <c r="B22" s="142" t="s">
        <v>37</v>
      </c>
      <c r="C22" s="142" t="s">
        <v>38</v>
      </c>
      <c r="D22" s="142" t="s">
        <v>39</v>
      </c>
      <c r="E22" s="142" t="s">
        <v>40</v>
      </c>
      <c r="F22" s="27" t="str">
        <f>D5</f>
        <v>INGENIERIA Y SOLUCIONES J.R. SAS
NIT: 901488976 6</v>
      </c>
      <c r="G22" s="142" t="s">
        <v>41</v>
      </c>
      <c r="H22" s="142" t="s">
        <v>42</v>
      </c>
      <c r="I22" s="143" t="s">
        <v>43</v>
      </c>
      <c r="J22" s="128" t="s">
        <v>44</v>
      </c>
      <c r="K22" s="4">
        <v>0</v>
      </c>
      <c r="L22" s="4"/>
      <c r="M22" s="4"/>
      <c r="N22" s="4"/>
      <c r="O22" s="4"/>
      <c r="P22" s="28"/>
      <c r="Q22" s="28"/>
    </row>
    <row r="23" spans="1:17" s="29" customFormat="1" ht="27" customHeight="1" thickBot="1" x14ac:dyDescent="0.3">
      <c r="A23" s="142"/>
      <c r="B23" s="142"/>
      <c r="C23" s="142"/>
      <c r="D23" s="142"/>
      <c r="E23" s="142"/>
      <c r="F23" s="30">
        <v>1</v>
      </c>
      <c r="G23" s="142"/>
      <c r="H23" s="142"/>
      <c r="I23" s="143"/>
      <c r="J23" s="128"/>
      <c r="K23" s="4">
        <v>0</v>
      </c>
      <c r="L23" s="4"/>
      <c r="M23" s="4"/>
      <c r="N23" s="4"/>
      <c r="O23" s="4"/>
      <c r="P23" s="28"/>
      <c r="Q23" s="28"/>
    </row>
    <row r="24" spans="1:17" ht="33" customHeight="1" x14ac:dyDescent="0.25">
      <c r="A24" s="106" t="s">
        <v>45</v>
      </c>
      <c r="B24" s="129" t="s">
        <v>46</v>
      </c>
      <c r="C24" s="108" t="s">
        <v>47</v>
      </c>
      <c r="D24" s="109">
        <f>+'CONSOLIDADO FINANCIERO'!L7*50%</f>
        <v>134828230</v>
      </c>
      <c r="E24" s="31" t="s">
        <v>48</v>
      </c>
      <c r="F24" s="32">
        <v>854998527</v>
      </c>
      <c r="G24" s="131">
        <f>+F24-F25</f>
        <v>767404843</v>
      </c>
      <c r="H24" s="127" t="str">
        <f>IF(G24&gt;=D24,"CUMPLE","NO CUMPLE")</f>
        <v>CUMPLE</v>
      </c>
      <c r="I24" s="123" t="s">
        <v>49</v>
      </c>
      <c r="J24" s="133" t="s">
        <v>50</v>
      </c>
      <c r="K24" s="100">
        <f>IF(H24="CUMPLE",0,1)</f>
        <v>0</v>
      </c>
      <c r="L24" s="33"/>
      <c r="M24" s="4"/>
      <c r="N24" s="4"/>
      <c r="O24" s="4"/>
    </row>
    <row r="25" spans="1:17" ht="33" customHeight="1" thickBot="1" x14ac:dyDescent="0.3">
      <c r="A25" s="106"/>
      <c r="B25" s="130"/>
      <c r="C25" s="108"/>
      <c r="D25" s="109"/>
      <c r="E25" s="31" t="s">
        <v>51</v>
      </c>
      <c r="F25" s="32">
        <v>87593684</v>
      </c>
      <c r="G25" s="132"/>
      <c r="H25" s="113"/>
      <c r="I25" s="123"/>
      <c r="J25" s="133"/>
      <c r="K25" s="100"/>
      <c r="L25" s="4"/>
      <c r="M25" s="4"/>
      <c r="N25" s="4"/>
      <c r="O25" s="4"/>
    </row>
    <row r="26" spans="1:17" ht="33" customHeight="1" x14ac:dyDescent="0.25">
      <c r="A26" s="106" t="s">
        <v>45</v>
      </c>
      <c r="B26" s="107" t="str">
        <f>B24</f>
        <v>4.1.3.1 CAPACIDAD FINANCIERA</v>
      </c>
      <c r="C26" s="108" t="s">
        <v>10</v>
      </c>
      <c r="D26" s="126">
        <v>1.53</v>
      </c>
      <c r="E26" s="31" t="s">
        <v>48</v>
      </c>
      <c r="F26" s="46">
        <f>+F24</f>
        <v>854998527</v>
      </c>
      <c r="G26" s="116">
        <f>+F26/F27</f>
        <v>9.7609609272741622</v>
      </c>
      <c r="H26" s="127" t="str">
        <f>IF(G26&gt;=D26,"CUMPLE","NO CUMPLE")</f>
        <v>CUMPLE</v>
      </c>
      <c r="I26" s="123" t="s">
        <v>49</v>
      </c>
      <c r="J26" s="133"/>
      <c r="K26" s="100">
        <f t="shared" ref="K26" si="0">IF(H26="CUMPLE",0,1)</f>
        <v>0</v>
      </c>
      <c r="L26" s="4"/>
      <c r="M26" s="4"/>
      <c r="N26" s="4"/>
      <c r="O26" s="4"/>
    </row>
    <row r="27" spans="1:17" ht="33" customHeight="1" x14ac:dyDescent="0.25">
      <c r="A27" s="106"/>
      <c r="B27" s="107"/>
      <c r="C27" s="108"/>
      <c r="D27" s="126"/>
      <c r="E27" s="31" t="s">
        <v>51</v>
      </c>
      <c r="F27" s="47">
        <f>+F25</f>
        <v>87593684</v>
      </c>
      <c r="G27" s="116"/>
      <c r="H27" s="113"/>
      <c r="I27" s="123"/>
      <c r="J27" s="133"/>
      <c r="K27" s="100"/>
      <c r="L27" s="4"/>
      <c r="M27" s="4"/>
      <c r="N27" s="4"/>
      <c r="O27" s="4"/>
    </row>
    <row r="28" spans="1:17" ht="33" customHeight="1" x14ac:dyDescent="0.25">
      <c r="A28" s="106" t="s">
        <v>45</v>
      </c>
      <c r="B28" s="107" t="str">
        <f>B26</f>
        <v>4.1.3.1 CAPACIDAD FINANCIERA</v>
      </c>
      <c r="C28" s="108" t="s">
        <v>11</v>
      </c>
      <c r="D28" s="124">
        <v>0.6</v>
      </c>
      <c r="E28" s="34" t="s">
        <v>52</v>
      </c>
      <c r="F28" s="32">
        <v>199381574</v>
      </c>
      <c r="G28" s="125">
        <f>F28/F29</f>
        <v>0.20224278006861546</v>
      </c>
      <c r="H28" s="119" t="str">
        <f>IF(G28&lt;=D28,"CUMPLE","NO CUMPLE")</f>
        <v>CUMPLE</v>
      </c>
      <c r="I28" s="123" t="s">
        <v>49</v>
      </c>
      <c r="J28" s="133"/>
      <c r="K28" s="100">
        <f t="shared" ref="K28" si="1">IF(H28="CUMPLE",0,1)</f>
        <v>0</v>
      </c>
      <c r="L28" s="4"/>
      <c r="M28" s="4"/>
      <c r="N28" s="4"/>
      <c r="O28" s="4"/>
    </row>
    <row r="29" spans="1:17" ht="33" customHeight="1" x14ac:dyDescent="0.25">
      <c r="A29" s="106"/>
      <c r="B29" s="107"/>
      <c r="C29" s="108"/>
      <c r="D29" s="124"/>
      <c r="E29" s="34" t="s">
        <v>53</v>
      </c>
      <c r="F29" s="32">
        <v>985852617</v>
      </c>
      <c r="G29" s="125"/>
      <c r="H29" s="119"/>
      <c r="I29" s="123"/>
      <c r="J29" s="133"/>
      <c r="K29" s="100"/>
      <c r="L29" s="4"/>
      <c r="M29" s="4"/>
      <c r="N29" s="4"/>
      <c r="O29" s="4"/>
    </row>
    <row r="30" spans="1:17" s="36" customFormat="1" ht="27.75" customHeight="1" x14ac:dyDescent="0.25">
      <c r="A30" s="106" t="s">
        <v>45</v>
      </c>
      <c r="B30" s="107" t="str">
        <f>B28</f>
        <v>4.1.3.1 CAPACIDAD FINANCIERA</v>
      </c>
      <c r="C30" s="108" t="s">
        <v>12</v>
      </c>
      <c r="D30" s="121">
        <v>1.26</v>
      </c>
      <c r="E30" s="34" t="s">
        <v>54</v>
      </c>
      <c r="F30" s="32">
        <v>370585980</v>
      </c>
      <c r="G30" s="163" t="s">
        <v>65</v>
      </c>
      <c r="H30" s="119" t="str">
        <f>IF(G30&gt;=D30,"CUMPLE","NO CUMPLE")</f>
        <v>CUMPLE</v>
      </c>
      <c r="I30" s="123" t="s">
        <v>49</v>
      </c>
      <c r="J30" s="133"/>
      <c r="K30" s="100">
        <f t="shared" ref="K30" si="2">IF(H30="CUMPLE",0,1)</f>
        <v>0</v>
      </c>
      <c r="L30" s="35"/>
      <c r="M30" s="35"/>
      <c r="N30" s="35"/>
      <c r="O30" s="35"/>
    </row>
    <row r="31" spans="1:17" s="36" customFormat="1" ht="27.75" customHeight="1" x14ac:dyDescent="0.25">
      <c r="A31" s="106"/>
      <c r="B31" s="107"/>
      <c r="C31" s="108"/>
      <c r="D31" s="121"/>
      <c r="E31" s="34" t="s">
        <v>55</v>
      </c>
      <c r="F31" s="32">
        <v>0</v>
      </c>
      <c r="G31" s="163"/>
      <c r="H31" s="119"/>
      <c r="I31" s="123"/>
      <c r="J31" s="133"/>
      <c r="K31" s="100"/>
      <c r="L31" s="35"/>
      <c r="M31" s="35"/>
      <c r="N31" s="35"/>
      <c r="O31" s="35"/>
    </row>
    <row r="32" spans="1:17" s="39" customFormat="1" ht="33" customHeight="1" x14ac:dyDescent="0.25">
      <c r="A32" s="106" t="s">
        <v>45</v>
      </c>
      <c r="B32" s="107" t="s">
        <v>56</v>
      </c>
      <c r="C32" s="114" t="s">
        <v>13</v>
      </c>
      <c r="D32" s="115">
        <v>0.1</v>
      </c>
      <c r="E32" s="34" t="s">
        <v>57</v>
      </c>
      <c r="F32" s="45">
        <f>+F30</f>
        <v>370585980</v>
      </c>
      <c r="G32" s="116">
        <f>F32/F33</f>
        <v>0.47120104840274457</v>
      </c>
      <c r="H32" s="119" t="str">
        <f>IF(G32&gt;=D32,"CUMPLE","NO CUMPLE")</f>
        <v>CUMPLE</v>
      </c>
      <c r="I32" s="123" t="s">
        <v>49</v>
      </c>
      <c r="J32" s="133"/>
      <c r="K32" s="100">
        <f t="shared" ref="K32" si="3">IF(H32="CUMPLE",0,1)</f>
        <v>0</v>
      </c>
      <c r="L32" s="4"/>
      <c r="M32" s="4"/>
      <c r="N32" s="4"/>
      <c r="O32" s="4"/>
      <c r="P32" s="5"/>
      <c r="Q32" s="38"/>
    </row>
    <row r="33" spans="1:17" s="39" customFormat="1" ht="33" customHeight="1" x14ac:dyDescent="0.25">
      <c r="A33" s="106"/>
      <c r="B33" s="107"/>
      <c r="C33" s="114"/>
      <c r="D33" s="115"/>
      <c r="E33" s="34" t="s">
        <v>58</v>
      </c>
      <c r="F33" s="37">
        <v>786471043</v>
      </c>
      <c r="G33" s="116"/>
      <c r="H33" s="120"/>
      <c r="I33" s="123"/>
      <c r="J33" s="133"/>
      <c r="K33" s="100"/>
      <c r="L33" s="4"/>
      <c r="M33" s="4"/>
      <c r="N33" s="4"/>
      <c r="O33" s="4"/>
      <c r="P33" s="5"/>
      <c r="Q33" s="38"/>
    </row>
    <row r="34" spans="1:17" s="39" customFormat="1" ht="33" customHeight="1" x14ac:dyDescent="0.25">
      <c r="A34" s="106" t="s">
        <v>45</v>
      </c>
      <c r="B34" s="107" t="str">
        <f>+B32</f>
        <v>4.1.3.2 capacidad Organizacional</v>
      </c>
      <c r="C34" s="114" t="s">
        <v>59</v>
      </c>
      <c r="D34" s="115">
        <v>0.08</v>
      </c>
      <c r="E34" s="34" t="s">
        <v>57</v>
      </c>
      <c r="F34" s="45">
        <f>+F30</f>
        <v>370585980</v>
      </c>
      <c r="G34" s="116">
        <f>F34/F35</f>
        <v>0.37590403840252729</v>
      </c>
      <c r="H34" s="117" t="str">
        <f>IF(G34&gt;=D34,"CUMPLE","NO CUMPLE")</f>
        <v>CUMPLE</v>
      </c>
      <c r="I34" s="118" t="s">
        <v>49</v>
      </c>
      <c r="J34" s="133"/>
      <c r="K34" s="100">
        <f t="shared" ref="K34" si="4">IF(H34="CUMPLE",0,1)</f>
        <v>0</v>
      </c>
      <c r="L34" s="4"/>
      <c r="M34" s="4"/>
      <c r="N34" s="4"/>
      <c r="O34" s="4"/>
      <c r="P34" s="5"/>
      <c r="Q34" s="38"/>
    </row>
    <row r="35" spans="1:17" s="39" customFormat="1" ht="33" customHeight="1" thickBot="1" x14ac:dyDescent="0.3">
      <c r="A35" s="106"/>
      <c r="B35" s="107"/>
      <c r="C35" s="114"/>
      <c r="D35" s="115"/>
      <c r="E35" s="34" t="s">
        <v>60</v>
      </c>
      <c r="F35" s="45">
        <f>+F29</f>
        <v>985852617</v>
      </c>
      <c r="G35" s="116"/>
      <c r="H35" s="117"/>
      <c r="I35" s="118"/>
      <c r="J35" s="133"/>
      <c r="K35" s="100"/>
      <c r="L35" s="4"/>
      <c r="M35" s="4"/>
      <c r="N35" s="4"/>
      <c r="O35" s="4"/>
      <c r="P35" s="5"/>
      <c r="Q35" s="38"/>
    </row>
    <row r="36" spans="1:17" s="41" customFormat="1" ht="27.75" customHeight="1" x14ac:dyDescent="0.25">
      <c r="A36" s="106" t="s">
        <v>45</v>
      </c>
      <c r="B36" s="107" t="str">
        <f>B24</f>
        <v>4.1.3.1 CAPACIDAD FINANCIERA</v>
      </c>
      <c r="C36" s="108" t="s">
        <v>61</v>
      </c>
      <c r="D36" s="109">
        <f>+'CONSOLIDADO FINANCIERO'!L7*50%</f>
        <v>134828230</v>
      </c>
      <c r="E36" s="34" t="s">
        <v>60</v>
      </c>
      <c r="F36" s="45">
        <f>+F29</f>
        <v>985852617</v>
      </c>
      <c r="G36" s="110">
        <f>F36-F37</f>
        <v>786471043</v>
      </c>
      <c r="H36" s="112" t="str">
        <f>IF(G36&gt;=D36,"CUMPLE","NO CUMPLE")</f>
        <v>CUMPLE</v>
      </c>
      <c r="I36" s="134" t="s">
        <v>49</v>
      </c>
      <c r="J36" s="133"/>
      <c r="K36" s="100">
        <f t="shared" ref="K36" si="5">IF(H36="CUMPLE",0,1)</f>
        <v>0</v>
      </c>
      <c r="L36" s="40"/>
      <c r="M36" s="35"/>
      <c r="N36" s="35"/>
      <c r="O36" s="35"/>
      <c r="P36" s="36"/>
      <c r="Q36" s="36"/>
    </row>
    <row r="37" spans="1:17" s="41" customFormat="1" ht="27.75" customHeight="1" thickBot="1" x14ac:dyDescent="0.3">
      <c r="A37" s="106"/>
      <c r="B37" s="107"/>
      <c r="C37" s="108"/>
      <c r="D37" s="109"/>
      <c r="E37" s="34" t="s">
        <v>62</v>
      </c>
      <c r="F37" s="45">
        <f>+F28</f>
        <v>199381574</v>
      </c>
      <c r="G37" s="111"/>
      <c r="H37" s="113"/>
      <c r="I37" s="135"/>
      <c r="J37" s="133"/>
      <c r="K37" s="100"/>
      <c r="L37" s="35"/>
      <c r="M37" s="35"/>
      <c r="N37" s="35"/>
      <c r="O37" s="35"/>
      <c r="P37" s="36"/>
      <c r="Q37" s="36"/>
    </row>
    <row r="38" spans="1:17" ht="34.5" customHeight="1" thickBot="1" x14ac:dyDescent="0.3">
      <c r="A38" s="6"/>
      <c r="B38" s="6"/>
      <c r="C38" s="6"/>
      <c r="D38" s="6"/>
      <c r="E38" s="101" t="s">
        <v>63</v>
      </c>
      <c r="F38" s="102"/>
      <c r="G38" s="103" t="str">
        <f>IF(K38&gt;0,"NO CUMPLE","CUMPLE")</f>
        <v>CUMPLE</v>
      </c>
      <c r="H38" s="104"/>
      <c r="I38" s="105"/>
      <c r="K38" s="4">
        <f>K36+K34+K32+K30+K28+K26+K24+K12+K11+K10</f>
        <v>0</v>
      </c>
      <c r="L38" s="4"/>
      <c r="M38" s="4"/>
      <c r="N38" s="4"/>
      <c r="O38" s="4"/>
    </row>
    <row r="39" spans="1:17" x14ac:dyDescent="0.25">
      <c r="A39" s="6"/>
      <c r="B39" s="6"/>
      <c r="C39" s="6"/>
      <c r="D39" s="6"/>
      <c r="E39" s="42"/>
      <c r="F39" s="42"/>
      <c r="G39" s="42"/>
      <c r="H39" s="42"/>
      <c r="I39" s="42"/>
      <c r="L39" s="4"/>
      <c r="M39" s="4"/>
      <c r="N39" s="4"/>
      <c r="O39" s="4"/>
    </row>
    <row r="40" spans="1:17" x14ac:dyDescent="0.25">
      <c r="A40" s="6"/>
      <c r="B40" s="6"/>
      <c r="C40" s="6"/>
      <c r="D40" s="6"/>
      <c r="E40" s="6"/>
      <c r="F40" s="6"/>
      <c r="G40" s="43"/>
      <c r="H40" s="6"/>
      <c r="I40" s="6"/>
      <c r="L40" s="4"/>
      <c r="M40" s="4"/>
      <c r="N40" s="4"/>
      <c r="O40" s="4"/>
    </row>
    <row r="41" spans="1:17" x14ac:dyDescent="0.25">
      <c r="A41" s="6"/>
      <c r="B41" s="6"/>
      <c r="C41" s="6"/>
      <c r="D41" s="6"/>
      <c r="E41" s="6"/>
      <c r="F41" s="6"/>
      <c r="G41" s="43"/>
      <c r="H41" s="6"/>
      <c r="I41" s="6"/>
      <c r="L41" s="4"/>
      <c r="M41" s="4"/>
      <c r="N41" s="4"/>
      <c r="O41" s="4"/>
    </row>
  </sheetData>
  <sheetProtection algorithmName="SHA-512" hashValue="UIlHh5LpXTFDOuOptw1lIDDEkXxpSvx8mhuIMu4LMTjYzwp4BFBSoqYddurQDm//hip3rVC8iSiXrNfsaAuXWA==" saltValue="Uefaj10u2r4Hz8Tc6JDJTg==" spinCount="100000" sheet="1" objects="1" scenarios="1" selectLockedCells="1" selectUnlockedCells="1"/>
  <mergeCells count="91">
    <mergeCell ref="D9:G9"/>
    <mergeCell ref="H9:I9"/>
    <mergeCell ref="C1:I1"/>
    <mergeCell ref="D3:I3"/>
    <mergeCell ref="D4:I4"/>
    <mergeCell ref="D5:I5"/>
    <mergeCell ref="C7:I7"/>
    <mergeCell ref="D17:G17"/>
    <mergeCell ref="H17:I17"/>
    <mergeCell ref="D10:G10"/>
    <mergeCell ref="H10:I10"/>
    <mergeCell ref="D11:G11"/>
    <mergeCell ref="H11:I11"/>
    <mergeCell ref="D12:G12"/>
    <mergeCell ref="H12:I12"/>
    <mergeCell ref="C13:I13"/>
    <mergeCell ref="D15:G15"/>
    <mergeCell ref="H15:I15"/>
    <mergeCell ref="D16:G16"/>
    <mergeCell ref="H16:I16"/>
    <mergeCell ref="D18:G18"/>
    <mergeCell ref="H18:I18"/>
    <mergeCell ref="C20:I20"/>
    <mergeCell ref="A22:A23"/>
    <mergeCell ref="B22:B23"/>
    <mergeCell ref="C22:C23"/>
    <mergeCell ref="D22:D23"/>
    <mergeCell ref="E22:E23"/>
    <mergeCell ref="G22:G23"/>
    <mergeCell ref="H22:H23"/>
    <mergeCell ref="I22:I23"/>
    <mergeCell ref="J22:J23"/>
    <mergeCell ref="A24:A25"/>
    <mergeCell ref="B24:B25"/>
    <mergeCell ref="C24:C25"/>
    <mergeCell ref="D24:D25"/>
    <mergeCell ref="G24:G25"/>
    <mergeCell ref="H24:H25"/>
    <mergeCell ref="I24:I25"/>
    <mergeCell ref="J24:J37"/>
    <mergeCell ref="I28:I29"/>
    <mergeCell ref="I32:I33"/>
    <mergeCell ref="I36:I37"/>
    <mergeCell ref="K24:K25"/>
    <mergeCell ref="A26:A27"/>
    <mergeCell ref="B26:B27"/>
    <mergeCell ref="C26:C27"/>
    <mergeCell ref="D26:D27"/>
    <mergeCell ref="G26:G27"/>
    <mergeCell ref="H26:H27"/>
    <mergeCell ref="I26:I27"/>
    <mergeCell ref="K26:K27"/>
    <mergeCell ref="K28:K29"/>
    <mergeCell ref="A30:A31"/>
    <mergeCell ref="B30:B31"/>
    <mergeCell ref="C30:C31"/>
    <mergeCell ref="D30:D31"/>
    <mergeCell ref="G30:G31"/>
    <mergeCell ref="H30:H31"/>
    <mergeCell ref="I30:I31"/>
    <mergeCell ref="K30:K31"/>
    <mergeCell ref="A28:A29"/>
    <mergeCell ref="B28:B29"/>
    <mergeCell ref="C28:C29"/>
    <mergeCell ref="D28:D29"/>
    <mergeCell ref="G28:G29"/>
    <mergeCell ref="H28:H29"/>
    <mergeCell ref="K32:K33"/>
    <mergeCell ref="A34:A35"/>
    <mergeCell ref="B34:B35"/>
    <mergeCell ref="C34:C35"/>
    <mergeCell ref="D34:D35"/>
    <mergeCell ref="G34:G35"/>
    <mergeCell ref="H34:H35"/>
    <mergeCell ref="I34:I35"/>
    <mergeCell ref="K34:K35"/>
    <mergeCell ref="A32:A33"/>
    <mergeCell ref="B32:B33"/>
    <mergeCell ref="C32:C33"/>
    <mergeCell ref="D32:D33"/>
    <mergeCell ref="G32:G33"/>
    <mergeCell ref="H32:H33"/>
    <mergeCell ref="K36:K37"/>
    <mergeCell ref="E38:F38"/>
    <mergeCell ref="G38:I38"/>
    <mergeCell ref="A36:A37"/>
    <mergeCell ref="B36:B37"/>
    <mergeCell ref="C36:C37"/>
    <mergeCell ref="D36:D37"/>
    <mergeCell ref="G36:G37"/>
    <mergeCell ref="H36:H37"/>
  </mergeCells>
  <conditionalFormatting sqref="H10:H12">
    <cfRule type="cellIs" dxfId="75" priority="9" operator="equal">
      <formula>"CUMPLE"</formula>
    </cfRule>
  </conditionalFormatting>
  <conditionalFormatting sqref="H16:H18">
    <cfRule type="cellIs" dxfId="74" priority="5" operator="equal">
      <formula>"CUMPLE"</formula>
    </cfRule>
  </conditionalFormatting>
  <conditionalFormatting sqref="H24:H37">
    <cfRule type="cellIs" dxfId="73" priority="3" operator="equal">
      <formula>"CUMPLE"</formula>
    </cfRule>
    <cfRule type="cellIs" dxfId="72" priority="4" operator="equal">
      <formula>"NO CUMPLE"</formula>
    </cfRule>
  </conditionalFormatting>
  <conditionalFormatting sqref="H19:I19">
    <cfRule type="cellIs" dxfId="71" priority="8" operator="equal">
      <formula>"CUMPLE"</formula>
    </cfRule>
  </conditionalFormatting>
  <conditionalFormatting sqref="I24">
    <cfRule type="cellIs" dxfId="70" priority="18" operator="equal">
      <formula>"CUMPLE"</formula>
    </cfRule>
    <cfRule type="cellIs" dxfId="69" priority="19" operator="equal">
      <formula>"NO CUMPLE"</formula>
    </cfRule>
  </conditionalFormatting>
  <conditionalFormatting sqref="I26 I28 I32 I34">
    <cfRule type="cellIs" dxfId="68" priority="14" operator="equal">
      <formula>"CUMPLE"</formula>
    </cfRule>
    <cfRule type="cellIs" dxfId="67" priority="15" operator="equal">
      <formula>"NO CUMPLE"</formula>
    </cfRule>
  </conditionalFormatting>
  <conditionalFormatting sqref="I30">
    <cfRule type="cellIs" dxfId="66" priority="1" operator="equal">
      <formula>"CUMPLE"</formula>
    </cfRule>
    <cfRule type="cellIs" dxfId="65" priority="2" operator="equal">
      <formula>"NO CUMPLE"</formula>
    </cfRule>
  </conditionalFormatting>
  <conditionalFormatting sqref="I36">
    <cfRule type="cellIs" dxfId="64" priority="6" operator="equal">
      <formula>"CUMPLE"</formula>
    </cfRule>
    <cfRule type="cellIs" dxfId="63" priority="7" operator="equal">
      <formula>"NO CUMPLE"</formula>
    </cfRule>
  </conditionalFormatting>
  <conditionalFormatting sqref="K10:K12">
    <cfRule type="cellIs" dxfId="62" priority="12" operator="equal">
      <formula>"CUMPLE"</formula>
    </cfRule>
    <cfRule type="cellIs" dxfId="61" priority="13" operator="equal">
      <formula>"NO CUMPLE"</formula>
    </cfRule>
  </conditionalFormatting>
  <conditionalFormatting sqref="K16:K19">
    <cfRule type="cellIs" dxfId="60" priority="10" operator="equal">
      <formula>"CUMPLE"</formula>
    </cfRule>
    <cfRule type="cellIs" dxfId="59" priority="11" operator="equal">
      <formula>"NO CUMPLE"</formula>
    </cfRule>
  </conditionalFormatting>
  <conditionalFormatting sqref="K24 K26 K28 K30 K32 K34 K36">
    <cfRule type="cellIs" dxfId="58" priority="16" operator="equal">
      <formula>"CUMPLE"</formula>
    </cfRule>
    <cfRule type="cellIs" dxfId="57" priority="17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36" fitToHeight="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8EF85-680C-4A8F-9466-F470624D95E0}">
  <sheetPr>
    <tabColor rgb="FF92D050"/>
    <pageSetUpPr fitToPage="1"/>
  </sheetPr>
  <dimension ref="A1:Q41"/>
  <sheetViews>
    <sheetView topLeftCell="A23" zoomScale="50" zoomScaleNormal="50" zoomScaleSheetLayoutView="50" workbookViewId="0">
      <selection activeCell="H32" sqref="H32:H33"/>
    </sheetView>
  </sheetViews>
  <sheetFormatPr baseColWidth="10" defaultColWidth="11.42578125" defaultRowHeight="16.5" x14ac:dyDescent="0.25"/>
  <cols>
    <col min="1" max="1" width="16" style="2" customWidth="1"/>
    <col min="2" max="2" width="25.42578125" style="2" customWidth="1"/>
    <col min="3" max="3" width="43.42578125" style="2" customWidth="1"/>
    <col min="4" max="4" width="24.42578125" style="2" customWidth="1"/>
    <col min="5" max="5" width="26.140625" style="2" customWidth="1"/>
    <col min="6" max="6" width="31.5703125" style="2" customWidth="1"/>
    <col min="7" max="7" width="28.42578125" style="29" customWidth="1"/>
    <col min="8" max="8" width="23.28515625" style="2" customWidth="1"/>
    <col min="9" max="9" width="37.28515625" style="2" bestFit="1" customWidth="1"/>
    <col min="10" max="10" width="37.7109375" style="19" customWidth="1"/>
    <col min="11" max="11" width="45.28515625" style="4" customWidth="1"/>
    <col min="12" max="12" width="13.42578125" style="19" customWidth="1"/>
    <col min="13" max="13" width="41.28515625" style="19" customWidth="1"/>
    <col min="14" max="14" width="23.140625" style="19" customWidth="1"/>
    <col min="15" max="15" width="13" style="19" customWidth="1"/>
    <col min="16" max="17" width="11.42578125" style="5" customWidth="1"/>
    <col min="18" max="19" width="11.42578125" style="2" customWidth="1"/>
    <col min="20" max="16384" width="11.42578125" style="2"/>
  </cols>
  <sheetData>
    <row r="1" spans="1:17" ht="75.75" customHeight="1" thickBot="1" x14ac:dyDescent="0.3">
      <c r="A1" s="1">
        <v>3</v>
      </c>
      <c r="C1" s="154" t="s">
        <v>24</v>
      </c>
      <c r="D1" s="155"/>
      <c r="E1" s="155"/>
      <c r="F1" s="155"/>
      <c r="G1" s="155"/>
      <c r="H1" s="155"/>
      <c r="I1" s="156"/>
      <c r="J1" s="3"/>
      <c r="L1" s="4"/>
      <c r="M1" s="4"/>
      <c r="N1" s="4"/>
      <c r="O1" s="4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8"/>
      <c r="L2" s="4"/>
      <c r="M2" s="4"/>
      <c r="N2" s="4"/>
      <c r="O2" s="4"/>
    </row>
    <row r="3" spans="1:17" ht="49.5" customHeight="1" x14ac:dyDescent="0.25">
      <c r="A3" s="6"/>
      <c r="B3" s="6"/>
      <c r="C3" s="9" t="s">
        <v>2</v>
      </c>
      <c r="D3" s="157" t="str">
        <f>+'CONSOLIDADO FINANCIERO'!D5</f>
        <v>SUMINISTRO DE MATERIALES Y/O ELEMENTOS DE FERRETERÍA, HIDROSANITARIOS Y ELÉCTRICOS PARA EL MANTENIMIENTO DE LA PLANTA FÍSICA DE LA SEDE PRINCIPAL – CNA DEL FONDO NACIONAL DEL AHORRO S.A.</v>
      </c>
      <c r="E3" s="157"/>
      <c r="F3" s="157"/>
      <c r="G3" s="157"/>
      <c r="H3" s="157"/>
      <c r="I3" s="158"/>
      <c r="J3" s="10"/>
      <c r="L3" s="4"/>
      <c r="M3" s="4"/>
      <c r="N3" s="4"/>
      <c r="O3" s="4"/>
    </row>
    <row r="4" spans="1:17" ht="36.75" customHeight="1" x14ac:dyDescent="0.25">
      <c r="A4" s="6"/>
      <c r="B4" s="6"/>
      <c r="C4" s="11" t="s">
        <v>4</v>
      </c>
      <c r="D4" s="159" t="str">
        <f>+'CONSOLIDADO FINANCIERO'!D6</f>
        <v>FNA-VGHA-SBI-001-2024</v>
      </c>
      <c r="E4" s="159"/>
      <c r="F4" s="159"/>
      <c r="G4" s="159"/>
      <c r="H4" s="159"/>
      <c r="I4" s="160"/>
      <c r="J4" s="10"/>
      <c r="L4" s="4"/>
      <c r="M4" s="4"/>
      <c r="N4" s="4"/>
      <c r="O4" s="4"/>
    </row>
    <row r="5" spans="1:17" ht="35.25" customHeight="1" thickBot="1" x14ac:dyDescent="0.3">
      <c r="A5" s="6"/>
      <c r="B5" s="6"/>
      <c r="C5" s="12" t="s">
        <v>25</v>
      </c>
      <c r="D5" s="161" t="s">
        <v>66</v>
      </c>
      <c r="E5" s="161"/>
      <c r="F5" s="161"/>
      <c r="G5" s="161"/>
      <c r="H5" s="161"/>
      <c r="I5" s="162"/>
      <c r="J5" s="10"/>
      <c r="K5" s="44"/>
      <c r="L5" s="4"/>
      <c r="M5" s="4"/>
      <c r="N5" s="4"/>
      <c r="O5" s="4"/>
    </row>
    <row r="6" spans="1:17" ht="16.5" customHeight="1" thickBot="1" x14ac:dyDescent="0.3">
      <c r="A6" s="6"/>
      <c r="B6" s="6"/>
      <c r="C6" s="13"/>
      <c r="D6" s="14"/>
      <c r="E6" s="14"/>
      <c r="F6" s="14"/>
      <c r="G6" s="14"/>
      <c r="H6" s="14"/>
      <c r="I6" s="14"/>
      <c r="J6" s="10"/>
      <c r="K6" s="44"/>
      <c r="L6" s="4"/>
      <c r="M6" s="4"/>
      <c r="N6" s="4"/>
      <c r="O6" s="4"/>
    </row>
    <row r="7" spans="1:17" ht="60" customHeight="1" thickBot="1" x14ac:dyDescent="0.3">
      <c r="A7" s="6"/>
      <c r="B7" s="6"/>
      <c r="C7" s="145" t="s">
        <v>27</v>
      </c>
      <c r="D7" s="146"/>
      <c r="E7" s="146"/>
      <c r="F7" s="146"/>
      <c r="G7" s="146"/>
      <c r="H7" s="146"/>
      <c r="I7" s="147"/>
      <c r="J7" s="10"/>
      <c r="K7" s="44"/>
      <c r="L7" s="4"/>
      <c r="M7" s="4"/>
      <c r="N7" s="4"/>
      <c r="O7" s="4"/>
    </row>
    <row r="8" spans="1:17" ht="5.0999999999999996" customHeight="1" thickBot="1" x14ac:dyDescent="0.3">
      <c r="A8" s="6"/>
      <c r="B8" s="6"/>
      <c r="C8" s="13"/>
      <c r="D8" s="14"/>
      <c r="E8" s="14"/>
      <c r="F8" s="14"/>
      <c r="G8" s="14"/>
      <c r="H8" s="14"/>
      <c r="I8" s="14"/>
      <c r="J8" s="10"/>
      <c r="K8" s="44"/>
      <c r="L8" s="4"/>
      <c r="M8" s="44"/>
      <c r="N8" s="4"/>
      <c r="O8" s="4"/>
    </row>
    <row r="9" spans="1:17" ht="36.75" customHeight="1" x14ac:dyDescent="0.25">
      <c r="A9" s="6"/>
      <c r="B9" s="6"/>
      <c r="C9" s="9" t="s">
        <v>28</v>
      </c>
      <c r="D9" s="153">
        <v>45637</v>
      </c>
      <c r="E9" s="153"/>
      <c r="F9" s="153"/>
      <c r="G9" s="153"/>
      <c r="H9" s="151"/>
      <c r="I9" s="152"/>
      <c r="J9" s="10"/>
      <c r="K9" s="44"/>
      <c r="L9" s="4"/>
      <c r="M9" s="44"/>
      <c r="N9" s="4"/>
      <c r="O9" s="4"/>
    </row>
    <row r="10" spans="1:17" ht="36.75" customHeight="1" x14ac:dyDescent="0.25">
      <c r="A10" s="6"/>
      <c r="B10" s="6"/>
      <c r="C10" s="11" t="s">
        <v>29</v>
      </c>
      <c r="D10" s="144">
        <v>45628</v>
      </c>
      <c r="E10" s="144"/>
      <c r="F10" s="144"/>
      <c r="G10" s="144"/>
      <c r="H10" s="137" t="str">
        <f>IF(D10&gt;=M10,"CUMPLE","NO CUMPLE")</f>
        <v>CUMPLE</v>
      </c>
      <c r="I10" s="137"/>
      <c r="J10" s="10" t="s">
        <v>30</v>
      </c>
      <c r="K10" s="15">
        <f>IF(H10="CUMPLE",0,1)</f>
        <v>0</v>
      </c>
      <c r="L10" s="4"/>
      <c r="M10" s="16">
        <f>+D9-30</f>
        <v>45607</v>
      </c>
      <c r="N10" s="4" t="s">
        <v>31</v>
      </c>
      <c r="O10" s="4"/>
    </row>
    <row r="11" spans="1:17" ht="36.75" customHeight="1" x14ac:dyDescent="0.25">
      <c r="A11" s="6"/>
      <c r="B11" s="6"/>
      <c r="C11" s="11" t="s">
        <v>32</v>
      </c>
      <c r="D11" s="144">
        <v>45407</v>
      </c>
      <c r="E11" s="144"/>
      <c r="F11" s="144"/>
      <c r="G11" s="144"/>
      <c r="H11" s="137" t="str">
        <f>IF(D10&gt;=M11,"CUMPLE","NO CUMPLE")</f>
        <v>CUMPLE</v>
      </c>
      <c r="I11" s="137"/>
      <c r="J11" s="10" t="s">
        <v>30</v>
      </c>
      <c r="K11" s="15">
        <f>IF(H11="CUMPLE",0,1)</f>
        <v>0</v>
      </c>
      <c r="L11" s="4"/>
      <c r="M11" s="17">
        <f>+D11+15</f>
        <v>45422</v>
      </c>
      <c r="N11" s="4" t="s">
        <v>33</v>
      </c>
      <c r="O11" s="4"/>
    </row>
    <row r="12" spans="1:17" s="19" customFormat="1" ht="41.25" customHeight="1" thickBot="1" x14ac:dyDescent="0.3">
      <c r="A12" s="6"/>
      <c r="B12" s="6"/>
      <c r="C12" s="12" t="s">
        <v>34</v>
      </c>
      <c r="D12" s="136">
        <v>45291</v>
      </c>
      <c r="E12" s="136"/>
      <c r="F12" s="136"/>
      <c r="G12" s="136"/>
      <c r="H12" s="137" t="str">
        <f>IF(D10&gt;=M12,"CUMPLE","NO CUMPLE")</f>
        <v>CUMPLE</v>
      </c>
      <c r="I12" s="137"/>
      <c r="J12" s="10" t="s">
        <v>30</v>
      </c>
      <c r="K12" s="15">
        <f>IF(H12="CUMPLE",0,1)</f>
        <v>0</v>
      </c>
      <c r="L12" s="4"/>
      <c r="M12" s="17">
        <f>+D12+15</f>
        <v>45306</v>
      </c>
      <c r="N12" s="4"/>
      <c r="O12" s="4"/>
      <c r="P12" s="5"/>
      <c r="Q12" s="18"/>
    </row>
    <row r="13" spans="1:17" ht="31.5" hidden="1" customHeight="1" thickBot="1" x14ac:dyDescent="0.3">
      <c r="A13" s="6"/>
      <c r="B13" s="6"/>
      <c r="C13" s="145"/>
      <c r="D13" s="146"/>
      <c r="E13" s="146"/>
      <c r="F13" s="146"/>
      <c r="G13" s="146"/>
      <c r="H13" s="146"/>
      <c r="I13" s="147"/>
      <c r="J13" s="10"/>
      <c r="L13" s="4"/>
      <c r="M13" s="4"/>
      <c r="N13" s="4"/>
      <c r="O13" s="4"/>
    </row>
    <row r="14" spans="1:17" ht="263.25" hidden="1" customHeight="1" thickBot="1" x14ac:dyDescent="0.3">
      <c r="A14" s="6"/>
      <c r="B14" s="6"/>
      <c r="C14" s="13"/>
      <c r="D14" s="14"/>
      <c r="E14" s="14"/>
      <c r="F14" s="14"/>
      <c r="G14" s="14"/>
      <c r="H14" s="14"/>
      <c r="I14" s="14"/>
      <c r="J14" s="10"/>
      <c r="L14" s="4"/>
      <c r="M14" s="4"/>
      <c r="N14" s="4"/>
      <c r="O14" s="4"/>
    </row>
    <row r="15" spans="1:17" ht="36.75" hidden="1" customHeight="1" thickBot="1" x14ac:dyDescent="0.3">
      <c r="A15" s="6"/>
      <c r="B15" s="6"/>
      <c r="C15" s="9" t="s">
        <v>28</v>
      </c>
      <c r="D15" s="148"/>
      <c r="E15" s="149"/>
      <c r="F15" s="149"/>
      <c r="G15" s="150"/>
      <c r="H15" s="151"/>
      <c r="I15" s="152"/>
      <c r="J15" s="10"/>
      <c r="L15" s="4"/>
      <c r="M15" s="4"/>
      <c r="N15" s="4"/>
      <c r="O15" s="4"/>
    </row>
    <row r="16" spans="1:17" ht="36.75" hidden="1" customHeight="1" thickBot="1" x14ac:dyDescent="0.3">
      <c r="A16" s="6"/>
      <c r="B16" s="6"/>
      <c r="C16" s="11" t="s">
        <v>29</v>
      </c>
      <c r="D16" s="144"/>
      <c r="E16" s="144"/>
      <c r="F16" s="144"/>
      <c r="G16" s="144"/>
      <c r="H16" s="137"/>
      <c r="I16" s="137"/>
      <c r="J16" s="10" t="s">
        <v>30</v>
      </c>
      <c r="K16" s="15">
        <f>IF(H16="CUMPLE",0,1)</f>
        <v>1</v>
      </c>
      <c r="L16" s="4"/>
      <c r="M16" s="16">
        <f>+D15-30</f>
        <v>-30</v>
      </c>
      <c r="N16" s="4" t="s">
        <v>31</v>
      </c>
      <c r="O16" s="4"/>
    </row>
    <row r="17" spans="1:17" ht="36.75" hidden="1" customHeight="1" thickBot="1" x14ac:dyDescent="0.3">
      <c r="A17" s="6"/>
      <c r="B17" s="6"/>
      <c r="C17" s="11" t="s">
        <v>32</v>
      </c>
      <c r="D17" s="144"/>
      <c r="E17" s="144"/>
      <c r="F17" s="144"/>
      <c r="G17" s="144"/>
      <c r="H17" s="137"/>
      <c r="I17" s="137"/>
      <c r="J17" s="10" t="s">
        <v>30</v>
      </c>
      <c r="K17" s="15">
        <f>IF(H17="CUMPLE",0,1)</f>
        <v>1</v>
      </c>
      <c r="L17" s="4"/>
      <c r="M17" s="17">
        <f>+D16+15</f>
        <v>15</v>
      </c>
      <c r="N17" s="4" t="s">
        <v>33</v>
      </c>
      <c r="O17" s="4"/>
    </row>
    <row r="18" spans="1:17" s="19" customFormat="1" ht="36" hidden="1" customHeight="1" thickBot="1" x14ac:dyDescent="0.3">
      <c r="A18" s="6"/>
      <c r="B18" s="6"/>
      <c r="C18" s="12" t="s">
        <v>34</v>
      </c>
      <c r="D18" s="136"/>
      <c r="E18" s="136"/>
      <c r="F18" s="136"/>
      <c r="G18" s="136"/>
      <c r="H18" s="137"/>
      <c r="I18" s="137"/>
      <c r="J18" s="10" t="s">
        <v>30</v>
      </c>
      <c r="K18" s="15">
        <f>IF(H18="CUMPLE",0,1)</f>
        <v>1</v>
      </c>
      <c r="L18" s="4"/>
      <c r="M18" s="17">
        <f>+D18+15</f>
        <v>15</v>
      </c>
      <c r="N18" s="4"/>
      <c r="O18" s="4"/>
      <c r="P18" s="5"/>
      <c r="Q18" s="18"/>
    </row>
    <row r="19" spans="1:17" ht="13.5" customHeight="1" thickBot="1" x14ac:dyDescent="0.3">
      <c r="B19" s="6"/>
      <c r="C19" s="20"/>
      <c r="D19" s="21"/>
      <c r="E19" s="21"/>
      <c r="F19" s="22"/>
      <c r="G19" s="21"/>
      <c r="H19" s="23"/>
      <c r="I19" s="24"/>
      <c r="J19" s="10"/>
      <c r="K19" s="15"/>
      <c r="L19" s="4"/>
      <c r="M19" s="4"/>
      <c r="N19" s="4"/>
      <c r="O19" s="4"/>
    </row>
    <row r="20" spans="1:17" ht="39" customHeight="1" thickBot="1" x14ac:dyDescent="0.3">
      <c r="A20" s="6"/>
      <c r="B20" s="7"/>
      <c r="C20" s="138" t="s">
        <v>35</v>
      </c>
      <c r="D20" s="139"/>
      <c r="E20" s="139"/>
      <c r="F20" s="140"/>
      <c r="G20" s="139"/>
      <c r="H20" s="139"/>
      <c r="I20" s="141"/>
      <c r="J20" s="8"/>
      <c r="K20" s="4">
        <v>0</v>
      </c>
      <c r="L20" s="4"/>
      <c r="M20" s="4"/>
      <c r="N20" s="4"/>
      <c r="O20" s="4"/>
    </row>
    <row r="21" spans="1:17" ht="7.5" customHeight="1" x14ac:dyDescent="0.25">
      <c r="A21" s="6"/>
      <c r="B21" s="7"/>
      <c r="C21" s="7"/>
      <c r="D21" s="7"/>
      <c r="E21" s="7"/>
      <c r="F21" s="25"/>
      <c r="G21" s="7"/>
      <c r="H21" s="7"/>
      <c r="I21" s="26"/>
      <c r="J21" s="8"/>
      <c r="K21" s="4">
        <v>0</v>
      </c>
      <c r="L21" s="4"/>
      <c r="M21" s="4"/>
      <c r="N21" s="4"/>
      <c r="O21" s="4"/>
    </row>
    <row r="22" spans="1:17" s="29" customFormat="1" ht="69" customHeight="1" x14ac:dyDescent="0.25">
      <c r="A22" s="142" t="s">
        <v>36</v>
      </c>
      <c r="B22" s="142" t="s">
        <v>37</v>
      </c>
      <c r="C22" s="142" t="s">
        <v>38</v>
      </c>
      <c r="D22" s="142" t="s">
        <v>39</v>
      </c>
      <c r="E22" s="142" t="s">
        <v>40</v>
      </c>
      <c r="F22" s="27" t="str">
        <f>D5</f>
        <v>CENTRO FERRETERO MAFER S A S
NIT: 830129423 9</v>
      </c>
      <c r="G22" s="142" t="s">
        <v>41</v>
      </c>
      <c r="H22" s="142" t="s">
        <v>42</v>
      </c>
      <c r="I22" s="143" t="s">
        <v>43</v>
      </c>
      <c r="J22" s="128" t="s">
        <v>44</v>
      </c>
      <c r="K22" s="4">
        <v>0</v>
      </c>
      <c r="L22" s="4"/>
      <c r="M22" s="4"/>
      <c r="N22" s="4"/>
      <c r="O22" s="4"/>
      <c r="P22" s="28"/>
      <c r="Q22" s="28"/>
    </row>
    <row r="23" spans="1:17" s="29" customFormat="1" ht="27" customHeight="1" thickBot="1" x14ac:dyDescent="0.3">
      <c r="A23" s="142"/>
      <c r="B23" s="142"/>
      <c r="C23" s="142"/>
      <c r="D23" s="142"/>
      <c r="E23" s="142"/>
      <c r="F23" s="30">
        <v>1</v>
      </c>
      <c r="G23" s="142"/>
      <c r="H23" s="142"/>
      <c r="I23" s="143"/>
      <c r="J23" s="128"/>
      <c r="K23" s="4">
        <v>0</v>
      </c>
      <c r="L23" s="4"/>
      <c r="M23" s="4"/>
      <c r="N23" s="4"/>
      <c r="O23" s="4"/>
      <c r="P23" s="28"/>
      <c r="Q23" s="28"/>
    </row>
    <row r="24" spans="1:17" ht="33" customHeight="1" x14ac:dyDescent="0.25">
      <c r="A24" s="106" t="s">
        <v>45</v>
      </c>
      <c r="B24" s="129" t="s">
        <v>46</v>
      </c>
      <c r="C24" s="108" t="s">
        <v>47</v>
      </c>
      <c r="D24" s="109">
        <f>+'CONSOLIDADO FINANCIERO'!L7*50%</f>
        <v>134828230</v>
      </c>
      <c r="E24" s="31" t="s">
        <v>48</v>
      </c>
      <c r="F24" s="32">
        <v>12358706131</v>
      </c>
      <c r="G24" s="131">
        <f>+F24-F25</f>
        <v>11161193070</v>
      </c>
      <c r="H24" s="127" t="str">
        <f>IF(G24&gt;=D24,"CUMPLE","NO CUMPLE")</f>
        <v>CUMPLE</v>
      </c>
      <c r="I24" s="123" t="s">
        <v>49</v>
      </c>
      <c r="J24" s="133" t="s">
        <v>50</v>
      </c>
      <c r="K24" s="100">
        <f>IF(H24="CUMPLE",0,1)</f>
        <v>0</v>
      </c>
      <c r="L24" s="33"/>
      <c r="M24" s="4"/>
      <c r="N24" s="4"/>
      <c r="O24" s="4"/>
    </row>
    <row r="25" spans="1:17" ht="33" customHeight="1" thickBot="1" x14ac:dyDescent="0.3">
      <c r="A25" s="106"/>
      <c r="B25" s="130"/>
      <c r="C25" s="108"/>
      <c r="D25" s="109"/>
      <c r="E25" s="31" t="s">
        <v>51</v>
      </c>
      <c r="F25" s="32">
        <v>1197513061</v>
      </c>
      <c r="G25" s="132"/>
      <c r="H25" s="113"/>
      <c r="I25" s="123"/>
      <c r="J25" s="133"/>
      <c r="K25" s="100"/>
      <c r="L25" s="4"/>
      <c r="M25" s="4"/>
      <c r="N25" s="4"/>
      <c r="O25" s="4"/>
    </row>
    <row r="26" spans="1:17" ht="33" customHeight="1" x14ac:dyDescent="0.25">
      <c r="A26" s="106" t="s">
        <v>45</v>
      </c>
      <c r="B26" s="107" t="str">
        <f>B24</f>
        <v>4.1.3.1 CAPACIDAD FINANCIERA</v>
      </c>
      <c r="C26" s="108" t="s">
        <v>10</v>
      </c>
      <c r="D26" s="126">
        <v>1.53</v>
      </c>
      <c r="E26" s="31" t="s">
        <v>48</v>
      </c>
      <c r="F26" s="46">
        <f>+F24</f>
        <v>12358706131</v>
      </c>
      <c r="G26" s="116">
        <f>+F26/F27</f>
        <v>10.320310093887151</v>
      </c>
      <c r="H26" s="127" t="str">
        <f>IF(G26&gt;=D26,"CUMPLE","NO CUMPLE")</f>
        <v>CUMPLE</v>
      </c>
      <c r="I26" s="123" t="s">
        <v>49</v>
      </c>
      <c r="J26" s="133"/>
      <c r="K26" s="100">
        <f t="shared" ref="K26" si="0">IF(H26="CUMPLE",0,1)</f>
        <v>0</v>
      </c>
      <c r="L26" s="4"/>
      <c r="M26" s="4"/>
      <c r="N26" s="4"/>
      <c r="O26" s="4"/>
    </row>
    <row r="27" spans="1:17" ht="33" customHeight="1" x14ac:dyDescent="0.25">
      <c r="A27" s="106"/>
      <c r="B27" s="107"/>
      <c r="C27" s="108"/>
      <c r="D27" s="126"/>
      <c r="E27" s="31" t="s">
        <v>51</v>
      </c>
      <c r="F27" s="47">
        <f>+F25</f>
        <v>1197513061</v>
      </c>
      <c r="G27" s="116"/>
      <c r="H27" s="113"/>
      <c r="I27" s="123"/>
      <c r="J27" s="133"/>
      <c r="K27" s="100"/>
      <c r="L27" s="4"/>
      <c r="M27" s="4"/>
      <c r="N27" s="4"/>
      <c r="O27" s="4"/>
    </row>
    <row r="28" spans="1:17" ht="33" customHeight="1" x14ac:dyDescent="0.25">
      <c r="A28" s="106" t="s">
        <v>45</v>
      </c>
      <c r="B28" s="107" t="str">
        <f>B26</f>
        <v>4.1.3.1 CAPACIDAD FINANCIERA</v>
      </c>
      <c r="C28" s="108" t="s">
        <v>11</v>
      </c>
      <c r="D28" s="124">
        <v>0.6</v>
      </c>
      <c r="E28" s="34" t="s">
        <v>52</v>
      </c>
      <c r="F28" s="32">
        <v>3064904145</v>
      </c>
      <c r="G28" s="125">
        <f>F28/F29</f>
        <v>0.20054180928089749</v>
      </c>
      <c r="H28" s="119" t="str">
        <f>IF(G28&lt;=D28,"CUMPLE","NO CUMPLE")</f>
        <v>CUMPLE</v>
      </c>
      <c r="I28" s="123" t="s">
        <v>49</v>
      </c>
      <c r="J28" s="133"/>
      <c r="K28" s="100">
        <f t="shared" ref="K28" si="1">IF(H28="CUMPLE",0,1)</f>
        <v>0</v>
      </c>
      <c r="L28" s="4"/>
      <c r="M28" s="4"/>
      <c r="N28" s="4"/>
      <c r="O28" s="4"/>
    </row>
    <row r="29" spans="1:17" ht="33" customHeight="1" x14ac:dyDescent="0.25">
      <c r="A29" s="106"/>
      <c r="B29" s="107"/>
      <c r="C29" s="108"/>
      <c r="D29" s="124"/>
      <c r="E29" s="34" t="s">
        <v>53</v>
      </c>
      <c r="F29" s="32">
        <v>15283118049</v>
      </c>
      <c r="G29" s="125"/>
      <c r="H29" s="119"/>
      <c r="I29" s="123"/>
      <c r="J29" s="133"/>
      <c r="K29" s="100"/>
      <c r="L29" s="4"/>
      <c r="M29" s="4"/>
      <c r="N29" s="4"/>
      <c r="O29" s="4"/>
    </row>
    <row r="30" spans="1:17" s="36" customFormat="1" ht="27.75" customHeight="1" x14ac:dyDescent="0.25">
      <c r="A30" s="106" t="s">
        <v>45</v>
      </c>
      <c r="B30" s="107" t="str">
        <f>B28</f>
        <v>4.1.3.1 CAPACIDAD FINANCIERA</v>
      </c>
      <c r="C30" s="108" t="s">
        <v>12</v>
      </c>
      <c r="D30" s="121">
        <v>1.26</v>
      </c>
      <c r="E30" s="34" t="s">
        <v>54</v>
      </c>
      <c r="F30" s="32">
        <v>4601713593</v>
      </c>
      <c r="G30" s="122">
        <f>F30/F31</f>
        <v>20.170586247194286</v>
      </c>
      <c r="H30" s="119" t="str">
        <f>IF(G30&gt;=D30,"CUMPLE","NO CUMPLE")</f>
        <v>CUMPLE</v>
      </c>
      <c r="I30" s="123" t="s">
        <v>49</v>
      </c>
      <c r="J30" s="133"/>
      <c r="K30" s="100">
        <f t="shared" ref="K30" si="2">IF(H30="CUMPLE",0,1)</f>
        <v>0</v>
      </c>
      <c r="L30" s="35"/>
      <c r="M30" s="35"/>
      <c r="N30" s="35"/>
      <c r="O30" s="35"/>
    </row>
    <row r="31" spans="1:17" s="36" customFormat="1" ht="27.75" customHeight="1" x14ac:dyDescent="0.25">
      <c r="A31" s="106"/>
      <c r="B31" s="107"/>
      <c r="C31" s="108"/>
      <c r="D31" s="121"/>
      <c r="E31" s="34" t="s">
        <v>55</v>
      </c>
      <c r="F31" s="32">
        <v>228139804</v>
      </c>
      <c r="G31" s="122"/>
      <c r="H31" s="119"/>
      <c r="I31" s="123"/>
      <c r="J31" s="133"/>
      <c r="K31" s="100"/>
      <c r="L31" s="35"/>
      <c r="M31" s="35"/>
      <c r="N31" s="35"/>
      <c r="O31" s="35"/>
    </row>
    <row r="32" spans="1:17" s="39" customFormat="1" ht="33" customHeight="1" x14ac:dyDescent="0.25">
      <c r="A32" s="106" t="s">
        <v>45</v>
      </c>
      <c r="B32" s="107" t="s">
        <v>56</v>
      </c>
      <c r="C32" s="114" t="s">
        <v>13</v>
      </c>
      <c r="D32" s="115">
        <v>0.1</v>
      </c>
      <c r="E32" s="34" t="s">
        <v>57</v>
      </c>
      <c r="F32" s="45">
        <f>+F30</f>
        <v>4601713593</v>
      </c>
      <c r="G32" s="116">
        <f>F32/F33</f>
        <v>0.37662735561484079</v>
      </c>
      <c r="H32" s="119" t="str">
        <f>IF(G32&gt;=D32,"CUMPLE","NO CUMPLE")</f>
        <v>CUMPLE</v>
      </c>
      <c r="I32" s="123" t="s">
        <v>49</v>
      </c>
      <c r="J32" s="133"/>
      <c r="K32" s="100">
        <f t="shared" ref="K32" si="3">IF(H32="CUMPLE",0,1)</f>
        <v>0</v>
      </c>
      <c r="L32" s="4"/>
      <c r="M32" s="4"/>
      <c r="N32" s="4"/>
      <c r="O32" s="4"/>
      <c r="P32" s="5"/>
      <c r="Q32" s="38"/>
    </row>
    <row r="33" spans="1:17" s="39" customFormat="1" ht="33" customHeight="1" x14ac:dyDescent="0.25">
      <c r="A33" s="106"/>
      <c r="B33" s="107"/>
      <c r="C33" s="114"/>
      <c r="D33" s="115"/>
      <c r="E33" s="34" t="s">
        <v>58</v>
      </c>
      <c r="F33" s="37">
        <v>12218213904</v>
      </c>
      <c r="G33" s="116"/>
      <c r="H33" s="120"/>
      <c r="I33" s="123"/>
      <c r="J33" s="133"/>
      <c r="K33" s="100"/>
      <c r="L33" s="4"/>
      <c r="M33" s="4"/>
      <c r="N33" s="4"/>
      <c r="O33" s="4"/>
      <c r="P33" s="5"/>
      <c r="Q33" s="38"/>
    </row>
    <row r="34" spans="1:17" s="39" customFormat="1" ht="33" customHeight="1" x14ac:dyDescent="0.25">
      <c r="A34" s="106" t="s">
        <v>45</v>
      </c>
      <c r="B34" s="107" t="str">
        <f>+B32</f>
        <v>4.1.3.2 capacidad Organizacional</v>
      </c>
      <c r="C34" s="114" t="s">
        <v>59</v>
      </c>
      <c r="D34" s="115">
        <v>0.08</v>
      </c>
      <c r="E34" s="34" t="s">
        <v>57</v>
      </c>
      <c r="F34" s="45">
        <f>+F30</f>
        <v>4601713593</v>
      </c>
      <c r="G34" s="116">
        <f>F34/F35</f>
        <v>0.30109782429516063</v>
      </c>
      <c r="H34" s="117" t="str">
        <f>IF(G34&gt;=D34,"CUMPLE","NO CUMPLE")</f>
        <v>CUMPLE</v>
      </c>
      <c r="I34" s="118" t="s">
        <v>49</v>
      </c>
      <c r="J34" s="133"/>
      <c r="K34" s="100">
        <f t="shared" ref="K34" si="4">IF(H34="CUMPLE",0,1)</f>
        <v>0</v>
      </c>
      <c r="L34" s="4"/>
      <c r="M34" s="4"/>
      <c r="N34" s="4"/>
      <c r="O34" s="4"/>
      <c r="P34" s="5"/>
      <c r="Q34" s="38"/>
    </row>
    <row r="35" spans="1:17" s="39" customFormat="1" ht="33" customHeight="1" thickBot="1" x14ac:dyDescent="0.3">
      <c r="A35" s="106"/>
      <c r="B35" s="107"/>
      <c r="C35" s="114"/>
      <c r="D35" s="115"/>
      <c r="E35" s="34" t="s">
        <v>60</v>
      </c>
      <c r="F35" s="45">
        <f>+F29</f>
        <v>15283118049</v>
      </c>
      <c r="G35" s="116"/>
      <c r="H35" s="117"/>
      <c r="I35" s="118"/>
      <c r="J35" s="133"/>
      <c r="K35" s="100"/>
      <c r="L35" s="4"/>
      <c r="M35" s="4"/>
      <c r="N35" s="4"/>
      <c r="O35" s="4"/>
      <c r="P35" s="5"/>
      <c r="Q35" s="38"/>
    </row>
    <row r="36" spans="1:17" s="41" customFormat="1" ht="27.75" customHeight="1" x14ac:dyDescent="0.25">
      <c r="A36" s="106" t="s">
        <v>45</v>
      </c>
      <c r="B36" s="107" t="str">
        <f>B24</f>
        <v>4.1.3.1 CAPACIDAD FINANCIERA</v>
      </c>
      <c r="C36" s="108" t="s">
        <v>61</v>
      </c>
      <c r="D36" s="109">
        <f>+'CONSOLIDADO FINANCIERO'!L7*50%</f>
        <v>134828230</v>
      </c>
      <c r="E36" s="34" t="s">
        <v>60</v>
      </c>
      <c r="F36" s="45">
        <f>+F29</f>
        <v>15283118049</v>
      </c>
      <c r="G36" s="110">
        <f>F36-F37</f>
        <v>12218213904</v>
      </c>
      <c r="H36" s="112" t="str">
        <f>IF(G36&gt;=D36,"CUMPLE","NO CUMPLE")</f>
        <v>CUMPLE</v>
      </c>
      <c r="I36" s="134" t="s">
        <v>49</v>
      </c>
      <c r="J36" s="133"/>
      <c r="K36" s="100">
        <f t="shared" ref="K36" si="5">IF(H36="CUMPLE",0,1)</f>
        <v>0</v>
      </c>
      <c r="L36" s="40"/>
      <c r="M36" s="35"/>
      <c r="N36" s="35"/>
      <c r="O36" s="35"/>
      <c r="P36" s="36"/>
      <c r="Q36" s="36"/>
    </row>
    <row r="37" spans="1:17" s="41" customFormat="1" ht="27.75" customHeight="1" thickBot="1" x14ac:dyDescent="0.3">
      <c r="A37" s="106"/>
      <c r="B37" s="107"/>
      <c r="C37" s="108"/>
      <c r="D37" s="109"/>
      <c r="E37" s="34" t="s">
        <v>62</v>
      </c>
      <c r="F37" s="45">
        <f>+F28</f>
        <v>3064904145</v>
      </c>
      <c r="G37" s="111"/>
      <c r="H37" s="113"/>
      <c r="I37" s="135"/>
      <c r="J37" s="133"/>
      <c r="K37" s="100"/>
      <c r="L37" s="35"/>
      <c r="M37" s="35"/>
      <c r="N37" s="35"/>
      <c r="O37" s="35"/>
      <c r="P37" s="36"/>
      <c r="Q37" s="36"/>
    </row>
    <row r="38" spans="1:17" ht="34.5" customHeight="1" thickBot="1" x14ac:dyDescent="0.3">
      <c r="A38" s="6"/>
      <c r="B38" s="6"/>
      <c r="C38" s="6"/>
      <c r="D38" s="6"/>
      <c r="E38" s="101" t="s">
        <v>63</v>
      </c>
      <c r="F38" s="102"/>
      <c r="G38" s="103" t="str">
        <f>IF(K38&gt;0,"NO CUMPLE","CUMPLE")</f>
        <v>CUMPLE</v>
      </c>
      <c r="H38" s="104"/>
      <c r="I38" s="105"/>
      <c r="K38" s="4">
        <f>K36+K34+K32+K30+K28+K26+K24+K12+K11+K10</f>
        <v>0</v>
      </c>
      <c r="L38" s="4"/>
      <c r="M38" s="4"/>
      <c r="N38" s="4"/>
      <c r="O38" s="4"/>
    </row>
    <row r="39" spans="1:17" x14ac:dyDescent="0.25">
      <c r="A39" s="6"/>
      <c r="B39" s="6"/>
      <c r="C39" s="6"/>
      <c r="D39" s="6"/>
      <c r="E39" s="42"/>
      <c r="F39" s="42"/>
      <c r="G39" s="42"/>
      <c r="H39" s="42"/>
      <c r="I39" s="42"/>
      <c r="L39" s="4"/>
      <c r="M39" s="4"/>
      <c r="N39" s="4"/>
      <c r="O39" s="4"/>
    </row>
    <row r="40" spans="1:17" x14ac:dyDescent="0.25">
      <c r="A40" s="6"/>
      <c r="B40" s="6"/>
      <c r="C40" s="6"/>
      <c r="D40" s="6"/>
      <c r="E40" s="6"/>
      <c r="F40" s="6"/>
      <c r="G40" s="43"/>
      <c r="H40" s="6"/>
      <c r="I40" s="6"/>
      <c r="L40" s="4"/>
      <c r="M40" s="4"/>
      <c r="N40" s="4"/>
      <c r="O40" s="4"/>
    </row>
    <row r="41" spans="1:17" x14ac:dyDescent="0.25">
      <c r="A41" s="6"/>
      <c r="B41" s="6"/>
      <c r="C41" s="6"/>
      <c r="D41" s="6"/>
      <c r="E41" s="6"/>
      <c r="F41" s="6"/>
      <c r="G41" s="43"/>
      <c r="H41" s="6"/>
      <c r="I41" s="6"/>
      <c r="L41" s="4"/>
      <c r="M41" s="4"/>
      <c r="N41" s="4"/>
      <c r="O41" s="4"/>
    </row>
  </sheetData>
  <sheetProtection algorithmName="SHA-512" hashValue="TSnRlRbU8swaGu21IOQWxpHA5uE1zYwSycDBtn12tPFq9mm+RXqQRPpxaYKlckUnXo7GDiLliWz2CuF66fHcDg==" saltValue="XjdPWYM+5PjqXkPFGSXw0Q==" spinCount="100000" sheet="1" objects="1" scenarios="1" selectLockedCells="1" selectUnlockedCells="1"/>
  <mergeCells count="91">
    <mergeCell ref="D9:G9"/>
    <mergeCell ref="H9:I9"/>
    <mergeCell ref="C1:I1"/>
    <mergeCell ref="D3:I3"/>
    <mergeCell ref="D4:I4"/>
    <mergeCell ref="D5:I5"/>
    <mergeCell ref="C7:I7"/>
    <mergeCell ref="D17:G17"/>
    <mergeCell ref="H17:I17"/>
    <mergeCell ref="D10:G10"/>
    <mergeCell ref="H10:I10"/>
    <mergeCell ref="D11:G11"/>
    <mergeCell ref="H11:I11"/>
    <mergeCell ref="D12:G12"/>
    <mergeCell ref="H12:I12"/>
    <mergeCell ref="C13:I13"/>
    <mergeCell ref="D15:G15"/>
    <mergeCell ref="H15:I15"/>
    <mergeCell ref="D16:G16"/>
    <mergeCell ref="H16:I16"/>
    <mergeCell ref="D18:G18"/>
    <mergeCell ref="H18:I18"/>
    <mergeCell ref="C20:I20"/>
    <mergeCell ref="A22:A23"/>
    <mergeCell ref="B22:B23"/>
    <mergeCell ref="C22:C23"/>
    <mergeCell ref="D22:D23"/>
    <mergeCell ref="E22:E23"/>
    <mergeCell ref="G22:G23"/>
    <mergeCell ref="H22:H23"/>
    <mergeCell ref="I22:I23"/>
    <mergeCell ref="J22:J23"/>
    <mergeCell ref="A24:A25"/>
    <mergeCell ref="B24:B25"/>
    <mergeCell ref="C24:C25"/>
    <mergeCell ref="D24:D25"/>
    <mergeCell ref="G24:G25"/>
    <mergeCell ref="H24:H25"/>
    <mergeCell ref="I24:I25"/>
    <mergeCell ref="J24:J37"/>
    <mergeCell ref="I28:I29"/>
    <mergeCell ref="I32:I33"/>
    <mergeCell ref="I36:I37"/>
    <mergeCell ref="K24:K25"/>
    <mergeCell ref="A26:A27"/>
    <mergeCell ref="B26:B27"/>
    <mergeCell ref="C26:C27"/>
    <mergeCell ref="D26:D27"/>
    <mergeCell ref="G26:G27"/>
    <mergeCell ref="H26:H27"/>
    <mergeCell ref="I26:I27"/>
    <mergeCell ref="K26:K27"/>
    <mergeCell ref="K28:K29"/>
    <mergeCell ref="A30:A31"/>
    <mergeCell ref="B30:B31"/>
    <mergeCell ref="C30:C31"/>
    <mergeCell ref="D30:D31"/>
    <mergeCell ref="G30:G31"/>
    <mergeCell ref="H30:H31"/>
    <mergeCell ref="I30:I31"/>
    <mergeCell ref="K30:K31"/>
    <mergeCell ref="A28:A29"/>
    <mergeCell ref="B28:B29"/>
    <mergeCell ref="C28:C29"/>
    <mergeCell ref="D28:D29"/>
    <mergeCell ref="G28:G29"/>
    <mergeCell ref="H28:H29"/>
    <mergeCell ref="K32:K33"/>
    <mergeCell ref="A34:A35"/>
    <mergeCell ref="B34:B35"/>
    <mergeCell ref="C34:C35"/>
    <mergeCell ref="D34:D35"/>
    <mergeCell ref="G34:G35"/>
    <mergeCell ref="H34:H35"/>
    <mergeCell ref="I34:I35"/>
    <mergeCell ref="K34:K35"/>
    <mergeCell ref="A32:A33"/>
    <mergeCell ref="B32:B33"/>
    <mergeCell ref="C32:C33"/>
    <mergeCell ref="D32:D33"/>
    <mergeCell ref="G32:G33"/>
    <mergeCell ref="H32:H33"/>
    <mergeCell ref="K36:K37"/>
    <mergeCell ref="E38:F38"/>
    <mergeCell ref="G38:I38"/>
    <mergeCell ref="A36:A37"/>
    <mergeCell ref="B36:B37"/>
    <mergeCell ref="C36:C37"/>
    <mergeCell ref="D36:D37"/>
    <mergeCell ref="G36:G37"/>
    <mergeCell ref="H36:H37"/>
  </mergeCells>
  <conditionalFormatting sqref="H10:H12">
    <cfRule type="cellIs" dxfId="56" priority="9" operator="equal">
      <formula>"CUMPLE"</formula>
    </cfRule>
  </conditionalFormatting>
  <conditionalFormatting sqref="H16:H18">
    <cfRule type="cellIs" dxfId="55" priority="5" operator="equal">
      <formula>"CUMPLE"</formula>
    </cfRule>
  </conditionalFormatting>
  <conditionalFormatting sqref="H24:H37">
    <cfRule type="cellIs" dxfId="54" priority="3" operator="equal">
      <formula>"CUMPLE"</formula>
    </cfRule>
    <cfRule type="cellIs" dxfId="53" priority="4" operator="equal">
      <formula>"NO CUMPLE"</formula>
    </cfRule>
  </conditionalFormatting>
  <conditionalFormatting sqref="H19:I19">
    <cfRule type="cellIs" dxfId="52" priority="8" operator="equal">
      <formula>"CUMPLE"</formula>
    </cfRule>
  </conditionalFormatting>
  <conditionalFormatting sqref="I24">
    <cfRule type="cellIs" dxfId="51" priority="18" operator="equal">
      <formula>"CUMPLE"</formula>
    </cfRule>
    <cfRule type="cellIs" dxfId="50" priority="19" operator="equal">
      <formula>"NO CUMPLE"</formula>
    </cfRule>
  </conditionalFormatting>
  <conditionalFormatting sqref="I26 I28 I32 I34">
    <cfRule type="cellIs" dxfId="49" priority="14" operator="equal">
      <formula>"CUMPLE"</formula>
    </cfRule>
    <cfRule type="cellIs" dxfId="48" priority="15" operator="equal">
      <formula>"NO CUMPLE"</formula>
    </cfRule>
  </conditionalFormatting>
  <conditionalFormatting sqref="I30">
    <cfRule type="cellIs" dxfId="47" priority="1" operator="equal">
      <formula>"CUMPLE"</formula>
    </cfRule>
    <cfRule type="cellIs" dxfId="46" priority="2" operator="equal">
      <formula>"NO CUMPLE"</formula>
    </cfRule>
  </conditionalFormatting>
  <conditionalFormatting sqref="I36">
    <cfRule type="cellIs" dxfId="45" priority="6" operator="equal">
      <formula>"CUMPLE"</formula>
    </cfRule>
    <cfRule type="cellIs" dxfId="44" priority="7" operator="equal">
      <formula>"NO CUMPLE"</formula>
    </cfRule>
  </conditionalFormatting>
  <conditionalFormatting sqref="K10:K12">
    <cfRule type="cellIs" dxfId="43" priority="12" operator="equal">
      <formula>"CUMPLE"</formula>
    </cfRule>
    <cfRule type="cellIs" dxfId="42" priority="13" operator="equal">
      <formula>"NO CUMPLE"</formula>
    </cfRule>
  </conditionalFormatting>
  <conditionalFormatting sqref="K16:K19">
    <cfRule type="cellIs" dxfId="41" priority="10" operator="equal">
      <formula>"CUMPLE"</formula>
    </cfRule>
    <cfRule type="cellIs" dxfId="40" priority="11" operator="equal">
      <formula>"NO CUMPLE"</formula>
    </cfRule>
  </conditionalFormatting>
  <conditionalFormatting sqref="K24 K26 K28 K30 K32 K34 K36">
    <cfRule type="cellIs" dxfId="39" priority="16" operator="equal">
      <formula>"CUMPLE"</formula>
    </cfRule>
    <cfRule type="cellIs" dxfId="38" priority="17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36" fitToHeight="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06834-BC73-4EAF-8545-2B0ABDE552E7}">
  <sheetPr>
    <tabColor rgb="FF92D050"/>
    <pageSetUpPr fitToPage="1"/>
  </sheetPr>
  <dimension ref="A1:Q41"/>
  <sheetViews>
    <sheetView topLeftCell="A23" zoomScale="50" zoomScaleNormal="50" zoomScaleSheetLayoutView="50" workbookViewId="0">
      <selection activeCell="A2" sqref="A2"/>
    </sheetView>
  </sheetViews>
  <sheetFormatPr baseColWidth="10" defaultColWidth="11.42578125" defaultRowHeight="16.5" x14ac:dyDescent="0.25"/>
  <cols>
    <col min="1" max="1" width="16" style="2" customWidth="1"/>
    <col min="2" max="2" width="25.42578125" style="2" customWidth="1"/>
    <col min="3" max="3" width="43.42578125" style="2" customWidth="1"/>
    <col min="4" max="4" width="24.42578125" style="2" customWidth="1"/>
    <col min="5" max="5" width="26.140625" style="2" customWidth="1"/>
    <col min="6" max="6" width="31.5703125" style="2" customWidth="1"/>
    <col min="7" max="7" width="28.42578125" style="29" customWidth="1"/>
    <col min="8" max="8" width="23.28515625" style="2" customWidth="1"/>
    <col min="9" max="9" width="37.28515625" style="2" bestFit="1" customWidth="1"/>
    <col min="10" max="10" width="37.7109375" style="19" customWidth="1"/>
    <col min="11" max="11" width="45.28515625" style="4" customWidth="1"/>
    <col min="12" max="12" width="13.42578125" style="19" customWidth="1"/>
    <col min="13" max="13" width="41.28515625" style="19" customWidth="1"/>
    <col min="14" max="14" width="23.140625" style="19" customWidth="1"/>
    <col min="15" max="15" width="13" style="19" customWidth="1"/>
    <col min="16" max="17" width="11.42578125" style="5" customWidth="1"/>
    <col min="18" max="19" width="11.42578125" style="2" customWidth="1"/>
    <col min="20" max="16384" width="11.42578125" style="2"/>
  </cols>
  <sheetData>
    <row r="1" spans="1:17" ht="75.75" customHeight="1" thickBot="1" x14ac:dyDescent="0.3">
      <c r="A1" s="1">
        <v>4</v>
      </c>
      <c r="C1" s="154" t="s">
        <v>24</v>
      </c>
      <c r="D1" s="155"/>
      <c r="E1" s="155"/>
      <c r="F1" s="155"/>
      <c r="G1" s="155"/>
      <c r="H1" s="155"/>
      <c r="I1" s="156"/>
      <c r="J1" s="3"/>
      <c r="L1" s="4"/>
      <c r="M1" s="4"/>
      <c r="N1" s="4"/>
      <c r="O1" s="4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8"/>
      <c r="L2" s="4"/>
      <c r="M2" s="4"/>
      <c r="N2" s="4"/>
      <c r="O2" s="4"/>
    </row>
    <row r="3" spans="1:17" ht="49.5" customHeight="1" x14ac:dyDescent="0.25">
      <c r="A3" s="6"/>
      <c r="B3" s="6"/>
      <c r="C3" s="9" t="s">
        <v>2</v>
      </c>
      <c r="D3" s="157" t="str">
        <f>+'CONSOLIDADO FINANCIERO'!D5</f>
        <v>SUMINISTRO DE MATERIALES Y/O ELEMENTOS DE FERRETERÍA, HIDROSANITARIOS Y ELÉCTRICOS PARA EL MANTENIMIENTO DE LA PLANTA FÍSICA DE LA SEDE PRINCIPAL – CNA DEL FONDO NACIONAL DEL AHORRO S.A.</v>
      </c>
      <c r="E3" s="157"/>
      <c r="F3" s="157"/>
      <c r="G3" s="157"/>
      <c r="H3" s="157"/>
      <c r="I3" s="158"/>
      <c r="J3" s="10"/>
      <c r="L3" s="4"/>
      <c r="M3" s="4"/>
      <c r="N3" s="4"/>
      <c r="O3" s="4"/>
    </row>
    <row r="4" spans="1:17" ht="36.75" customHeight="1" x14ac:dyDescent="0.25">
      <c r="A4" s="6"/>
      <c r="B4" s="6"/>
      <c r="C4" s="11" t="s">
        <v>4</v>
      </c>
      <c r="D4" s="159" t="str">
        <f>+'CONSOLIDADO FINANCIERO'!D6</f>
        <v>FNA-VGHA-SBI-001-2024</v>
      </c>
      <c r="E4" s="159"/>
      <c r="F4" s="159"/>
      <c r="G4" s="159"/>
      <c r="H4" s="159"/>
      <c r="I4" s="160"/>
      <c r="J4" s="10"/>
      <c r="L4" s="4"/>
      <c r="M4" s="4"/>
      <c r="N4" s="4"/>
      <c r="O4" s="4"/>
    </row>
    <row r="5" spans="1:17" ht="35.25" customHeight="1" thickBot="1" x14ac:dyDescent="0.3">
      <c r="A5" s="6"/>
      <c r="B5" s="6"/>
      <c r="C5" s="12" t="s">
        <v>25</v>
      </c>
      <c r="D5" s="161" t="s">
        <v>67</v>
      </c>
      <c r="E5" s="161"/>
      <c r="F5" s="161"/>
      <c r="G5" s="161"/>
      <c r="H5" s="161"/>
      <c r="I5" s="162"/>
      <c r="J5" s="10"/>
      <c r="K5" s="44"/>
      <c r="L5" s="4"/>
      <c r="M5" s="4"/>
      <c r="N5" s="4"/>
      <c r="O5" s="4"/>
    </row>
    <row r="6" spans="1:17" ht="16.5" customHeight="1" thickBot="1" x14ac:dyDescent="0.3">
      <c r="A6" s="6"/>
      <c r="B6" s="6"/>
      <c r="C6" s="13"/>
      <c r="D6" s="14"/>
      <c r="E6" s="14"/>
      <c r="F6" s="14"/>
      <c r="G6" s="14"/>
      <c r="H6" s="14"/>
      <c r="I6" s="14"/>
      <c r="J6" s="10"/>
      <c r="K6" s="44"/>
      <c r="L6" s="4"/>
      <c r="M6" s="4"/>
      <c r="N6" s="4"/>
      <c r="O6" s="4"/>
    </row>
    <row r="7" spans="1:17" ht="60" customHeight="1" thickBot="1" x14ac:dyDescent="0.3">
      <c r="A7" s="6"/>
      <c r="B7" s="6"/>
      <c r="C7" s="145" t="s">
        <v>27</v>
      </c>
      <c r="D7" s="146"/>
      <c r="E7" s="146"/>
      <c r="F7" s="146"/>
      <c r="G7" s="146"/>
      <c r="H7" s="146"/>
      <c r="I7" s="147"/>
      <c r="J7" s="10"/>
      <c r="K7" s="44"/>
      <c r="L7" s="4"/>
      <c r="M7" s="4"/>
      <c r="N7" s="4"/>
      <c r="O7" s="4"/>
    </row>
    <row r="8" spans="1:17" ht="5.0999999999999996" customHeight="1" thickBot="1" x14ac:dyDescent="0.3">
      <c r="A8" s="6"/>
      <c r="B8" s="6"/>
      <c r="C8" s="13"/>
      <c r="D8" s="14"/>
      <c r="E8" s="14"/>
      <c r="F8" s="14"/>
      <c r="G8" s="14"/>
      <c r="H8" s="14"/>
      <c r="I8" s="14"/>
      <c r="J8" s="10"/>
      <c r="K8" s="44"/>
      <c r="L8" s="4"/>
      <c r="M8" s="44"/>
      <c r="N8" s="4"/>
      <c r="O8" s="4"/>
    </row>
    <row r="9" spans="1:17" ht="36.75" customHeight="1" x14ac:dyDescent="0.25">
      <c r="A9" s="6"/>
      <c r="B9" s="6"/>
      <c r="C9" s="9" t="s">
        <v>28</v>
      </c>
      <c r="D9" s="153">
        <v>45637</v>
      </c>
      <c r="E9" s="153"/>
      <c r="F9" s="153"/>
      <c r="G9" s="153"/>
      <c r="H9" s="151"/>
      <c r="I9" s="152"/>
      <c r="J9" s="10"/>
      <c r="K9" s="44"/>
      <c r="L9" s="4"/>
      <c r="M9" s="44"/>
      <c r="N9" s="4"/>
      <c r="O9" s="4"/>
    </row>
    <row r="10" spans="1:17" ht="36.75" customHeight="1" x14ac:dyDescent="0.25">
      <c r="A10" s="6"/>
      <c r="B10" s="6"/>
      <c r="C10" s="11" t="s">
        <v>29</v>
      </c>
      <c r="D10" s="144">
        <v>45622</v>
      </c>
      <c r="E10" s="144"/>
      <c r="F10" s="144"/>
      <c r="G10" s="144"/>
      <c r="H10" s="137" t="str">
        <f>IF(D10&gt;=M10,"CUMPLE","NO CUMPLE")</f>
        <v>CUMPLE</v>
      </c>
      <c r="I10" s="137"/>
      <c r="J10" s="10" t="s">
        <v>30</v>
      </c>
      <c r="K10" s="15">
        <f>IF(H10="CUMPLE",0,1)</f>
        <v>0</v>
      </c>
      <c r="L10" s="4"/>
      <c r="M10" s="16">
        <f>+D9-30</f>
        <v>45607</v>
      </c>
      <c r="N10" s="4" t="s">
        <v>31</v>
      </c>
      <c r="O10" s="4"/>
    </row>
    <row r="11" spans="1:17" ht="36.75" customHeight="1" x14ac:dyDescent="0.25">
      <c r="A11" s="6"/>
      <c r="B11" s="6"/>
      <c r="C11" s="11" t="s">
        <v>32</v>
      </c>
      <c r="D11" s="144">
        <v>45408</v>
      </c>
      <c r="E11" s="144"/>
      <c r="F11" s="144"/>
      <c r="G11" s="144"/>
      <c r="H11" s="137" t="str">
        <f>IF(D10&gt;=M11,"CUMPLE","NO CUMPLE")</f>
        <v>CUMPLE</v>
      </c>
      <c r="I11" s="137"/>
      <c r="J11" s="10" t="s">
        <v>30</v>
      </c>
      <c r="K11" s="15">
        <f>IF(H11="CUMPLE",0,1)</f>
        <v>0</v>
      </c>
      <c r="L11" s="4"/>
      <c r="M11" s="17">
        <f>+D11+15</f>
        <v>45423</v>
      </c>
      <c r="N11" s="4" t="s">
        <v>33</v>
      </c>
      <c r="O11" s="4"/>
    </row>
    <row r="12" spans="1:17" s="19" customFormat="1" ht="41.25" customHeight="1" thickBot="1" x14ac:dyDescent="0.3">
      <c r="A12" s="6"/>
      <c r="B12" s="6"/>
      <c r="C12" s="12" t="s">
        <v>34</v>
      </c>
      <c r="D12" s="136">
        <v>45291</v>
      </c>
      <c r="E12" s="136"/>
      <c r="F12" s="136"/>
      <c r="G12" s="136"/>
      <c r="H12" s="137" t="str">
        <f>IF(D10&gt;=M12,"CUMPLE","NO CUMPLE")</f>
        <v>CUMPLE</v>
      </c>
      <c r="I12" s="137"/>
      <c r="J12" s="10" t="s">
        <v>30</v>
      </c>
      <c r="K12" s="15">
        <f>IF(H12="CUMPLE",0,1)</f>
        <v>0</v>
      </c>
      <c r="L12" s="4"/>
      <c r="M12" s="17">
        <f>+D12+15</f>
        <v>45306</v>
      </c>
      <c r="N12" s="4"/>
      <c r="O12" s="4"/>
      <c r="P12" s="5"/>
      <c r="Q12" s="18"/>
    </row>
    <row r="13" spans="1:17" ht="31.5" hidden="1" customHeight="1" thickBot="1" x14ac:dyDescent="0.3">
      <c r="A13" s="6"/>
      <c r="B13" s="6"/>
      <c r="C13" s="145"/>
      <c r="D13" s="146"/>
      <c r="E13" s="146"/>
      <c r="F13" s="146"/>
      <c r="G13" s="146"/>
      <c r="H13" s="146"/>
      <c r="I13" s="147"/>
      <c r="J13" s="10"/>
      <c r="L13" s="4"/>
      <c r="M13" s="4"/>
      <c r="N13" s="4"/>
      <c r="O13" s="4"/>
    </row>
    <row r="14" spans="1:17" ht="263.25" hidden="1" customHeight="1" thickBot="1" x14ac:dyDescent="0.3">
      <c r="A14" s="6"/>
      <c r="B14" s="6"/>
      <c r="C14" s="13"/>
      <c r="D14" s="14"/>
      <c r="E14" s="14"/>
      <c r="F14" s="14"/>
      <c r="G14" s="14"/>
      <c r="H14" s="14"/>
      <c r="I14" s="14"/>
      <c r="J14" s="10"/>
      <c r="L14" s="4"/>
      <c r="M14" s="4"/>
      <c r="N14" s="4"/>
      <c r="O14" s="4"/>
    </row>
    <row r="15" spans="1:17" ht="36.75" hidden="1" customHeight="1" thickBot="1" x14ac:dyDescent="0.3">
      <c r="A15" s="6"/>
      <c r="B15" s="6"/>
      <c r="C15" s="9" t="s">
        <v>28</v>
      </c>
      <c r="D15" s="148"/>
      <c r="E15" s="149"/>
      <c r="F15" s="149"/>
      <c r="G15" s="150"/>
      <c r="H15" s="151"/>
      <c r="I15" s="152"/>
      <c r="J15" s="10"/>
      <c r="L15" s="4"/>
      <c r="M15" s="4"/>
      <c r="N15" s="4"/>
      <c r="O15" s="4"/>
    </row>
    <row r="16" spans="1:17" ht="36.75" hidden="1" customHeight="1" thickBot="1" x14ac:dyDescent="0.3">
      <c r="A16" s="6"/>
      <c r="B16" s="6"/>
      <c r="C16" s="11" t="s">
        <v>29</v>
      </c>
      <c r="D16" s="144"/>
      <c r="E16" s="144"/>
      <c r="F16" s="144"/>
      <c r="G16" s="144"/>
      <c r="H16" s="137"/>
      <c r="I16" s="137"/>
      <c r="J16" s="10" t="s">
        <v>30</v>
      </c>
      <c r="K16" s="15">
        <f>IF(H16="CUMPLE",0,1)</f>
        <v>1</v>
      </c>
      <c r="L16" s="4"/>
      <c r="M16" s="16">
        <f>+D15-30</f>
        <v>-30</v>
      </c>
      <c r="N16" s="4" t="s">
        <v>31</v>
      </c>
      <c r="O16" s="4"/>
    </row>
    <row r="17" spans="1:17" ht="36.75" hidden="1" customHeight="1" thickBot="1" x14ac:dyDescent="0.3">
      <c r="A17" s="6"/>
      <c r="B17" s="6"/>
      <c r="C17" s="11" t="s">
        <v>32</v>
      </c>
      <c r="D17" s="144"/>
      <c r="E17" s="144"/>
      <c r="F17" s="144"/>
      <c r="G17" s="144"/>
      <c r="H17" s="137"/>
      <c r="I17" s="137"/>
      <c r="J17" s="10" t="s">
        <v>30</v>
      </c>
      <c r="K17" s="15">
        <f>IF(H17="CUMPLE",0,1)</f>
        <v>1</v>
      </c>
      <c r="L17" s="4"/>
      <c r="M17" s="17">
        <f>+D16+15</f>
        <v>15</v>
      </c>
      <c r="N17" s="4" t="s">
        <v>33</v>
      </c>
      <c r="O17" s="4"/>
    </row>
    <row r="18" spans="1:17" s="19" customFormat="1" ht="36" hidden="1" customHeight="1" thickBot="1" x14ac:dyDescent="0.3">
      <c r="A18" s="6"/>
      <c r="B18" s="6"/>
      <c r="C18" s="12" t="s">
        <v>34</v>
      </c>
      <c r="D18" s="136"/>
      <c r="E18" s="136"/>
      <c r="F18" s="136"/>
      <c r="G18" s="136"/>
      <c r="H18" s="137"/>
      <c r="I18" s="137"/>
      <c r="J18" s="10" t="s">
        <v>30</v>
      </c>
      <c r="K18" s="15">
        <f>IF(H18="CUMPLE",0,1)</f>
        <v>1</v>
      </c>
      <c r="L18" s="4"/>
      <c r="M18" s="17">
        <f>+D18+15</f>
        <v>15</v>
      </c>
      <c r="N18" s="4"/>
      <c r="O18" s="4"/>
      <c r="P18" s="5"/>
      <c r="Q18" s="18"/>
    </row>
    <row r="19" spans="1:17" ht="13.5" customHeight="1" thickBot="1" x14ac:dyDescent="0.3">
      <c r="B19" s="6"/>
      <c r="C19" s="20"/>
      <c r="D19" s="21"/>
      <c r="E19" s="21"/>
      <c r="F19" s="22"/>
      <c r="G19" s="21"/>
      <c r="H19" s="23"/>
      <c r="I19" s="24"/>
      <c r="J19" s="10"/>
      <c r="K19" s="15"/>
      <c r="L19" s="4"/>
      <c r="M19" s="4"/>
      <c r="N19" s="4"/>
      <c r="O19" s="4"/>
    </row>
    <row r="20" spans="1:17" ht="39" customHeight="1" thickBot="1" x14ac:dyDescent="0.3">
      <c r="A20" s="6"/>
      <c r="B20" s="7"/>
      <c r="C20" s="138" t="s">
        <v>35</v>
      </c>
      <c r="D20" s="139"/>
      <c r="E20" s="139"/>
      <c r="F20" s="140"/>
      <c r="G20" s="139"/>
      <c r="H20" s="139"/>
      <c r="I20" s="141"/>
      <c r="J20" s="8"/>
      <c r="K20" s="4">
        <v>0</v>
      </c>
      <c r="L20" s="4"/>
      <c r="M20" s="4"/>
      <c r="N20" s="4"/>
      <c r="O20" s="4"/>
    </row>
    <row r="21" spans="1:17" ht="7.5" customHeight="1" x14ac:dyDescent="0.25">
      <c r="A21" s="6"/>
      <c r="B21" s="7"/>
      <c r="C21" s="7"/>
      <c r="D21" s="7"/>
      <c r="E21" s="7"/>
      <c r="F21" s="25"/>
      <c r="G21" s="7"/>
      <c r="H21" s="7"/>
      <c r="I21" s="26"/>
      <c r="J21" s="8"/>
      <c r="K21" s="4">
        <v>0</v>
      </c>
      <c r="L21" s="4"/>
      <c r="M21" s="4"/>
      <c r="N21" s="4"/>
      <c r="O21" s="4"/>
    </row>
    <row r="22" spans="1:17" s="29" customFormat="1" ht="69" customHeight="1" x14ac:dyDescent="0.25">
      <c r="A22" s="142" t="s">
        <v>36</v>
      </c>
      <c r="B22" s="142" t="s">
        <v>37</v>
      </c>
      <c r="C22" s="142" t="s">
        <v>38</v>
      </c>
      <c r="D22" s="142" t="s">
        <v>39</v>
      </c>
      <c r="E22" s="142" t="s">
        <v>40</v>
      </c>
      <c r="F22" s="27" t="str">
        <f>D5</f>
        <v>SUMINISTROS E INGENIERIA MASECA SAS NIT: 830118439 9</v>
      </c>
      <c r="G22" s="142" t="s">
        <v>41</v>
      </c>
      <c r="H22" s="142" t="s">
        <v>42</v>
      </c>
      <c r="I22" s="143" t="s">
        <v>43</v>
      </c>
      <c r="J22" s="128" t="s">
        <v>44</v>
      </c>
      <c r="K22" s="4">
        <v>0</v>
      </c>
      <c r="L22" s="4"/>
      <c r="M22" s="4"/>
      <c r="N22" s="4"/>
      <c r="O22" s="4"/>
      <c r="P22" s="28"/>
      <c r="Q22" s="28"/>
    </row>
    <row r="23" spans="1:17" s="29" customFormat="1" ht="27" customHeight="1" thickBot="1" x14ac:dyDescent="0.3">
      <c r="A23" s="142"/>
      <c r="B23" s="142"/>
      <c r="C23" s="142"/>
      <c r="D23" s="142"/>
      <c r="E23" s="142"/>
      <c r="F23" s="30">
        <v>1</v>
      </c>
      <c r="G23" s="142"/>
      <c r="H23" s="142"/>
      <c r="I23" s="143"/>
      <c r="J23" s="128"/>
      <c r="K23" s="4">
        <v>0</v>
      </c>
      <c r="L23" s="4"/>
      <c r="M23" s="4"/>
      <c r="N23" s="4"/>
      <c r="O23" s="4"/>
      <c r="P23" s="28"/>
      <c r="Q23" s="28"/>
    </row>
    <row r="24" spans="1:17" ht="33" customHeight="1" x14ac:dyDescent="0.25">
      <c r="A24" s="106" t="s">
        <v>45</v>
      </c>
      <c r="B24" s="129" t="s">
        <v>46</v>
      </c>
      <c r="C24" s="108" t="s">
        <v>47</v>
      </c>
      <c r="D24" s="109">
        <f>+'CONSOLIDADO FINANCIERO'!L7*50%</f>
        <v>134828230</v>
      </c>
      <c r="E24" s="31" t="s">
        <v>48</v>
      </c>
      <c r="F24" s="32">
        <v>2343525911</v>
      </c>
      <c r="G24" s="131">
        <f>+F24-F25</f>
        <v>2200195378</v>
      </c>
      <c r="H24" s="127" t="str">
        <f>IF(G24&gt;=D24,"CUMPLE","NO CUMPLE")</f>
        <v>CUMPLE</v>
      </c>
      <c r="I24" s="123" t="s">
        <v>49</v>
      </c>
      <c r="J24" s="133" t="s">
        <v>50</v>
      </c>
      <c r="K24" s="100">
        <f>IF(H24="CUMPLE",0,1)</f>
        <v>0</v>
      </c>
      <c r="L24" s="33"/>
      <c r="M24" s="4"/>
      <c r="N24" s="4"/>
      <c r="O24" s="4"/>
    </row>
    <row r="25" spans="1:17" ht="33" customHeight="1" thickBot="1" x14ac:dyDescent="0.3">
      <c r="A25" s="106"/>
      <c r="B25" s="130"/>
      <c r="C25" s="108"/>
      <c r="D25" s="109"/>
      <c r="E25" s="31" t="s">
        <v>51</v>
      </c>
      <c r="F25" s="32">
        <v>143330533</v>
      </c>
      <c r="G25" s="132"/>
      <c r="H25" s="113"/>
      <c r="I25" s="123"/>
      <c r="J25" s="133"/>
      <c r="K25" s="100"/>
      <c r="L25" s="4"/>
      <c r="M25" s="4"/>
      <c r="N25" s="4"/>
      <c r="O25" s="4"/>
    </row>
    <row r="26" spans="1:17" ht="33" customHeight="1" x14ac:dyDescent="0.25">
      <c r="A26" s="106" t="s">
        <v>45</v>
      </c>
      <c r="B26" s="107" t="str">
        <f>B24</f>
        <v>4.1.3.1 CAPACIDAD FINANCIERA</v>
      </c>
      <c r="C26" s="108" t="s">
        <v>10</v>
      </c>
      <c r="D26" s="126">
        <v>1.53</v>
      </c>
      <c r="E26" s="31" t="s">
        <v>48</v>
      </c>
      <c r="F26" s="46">
        <f>+F24</f>
        <v>2343525911</v>
      </c>
      <c r="G26" s="116">
        <f>+F26/F27</f>
        <v>16.350500217563553</v>
      </c>
      <c r="H26" s="127" t="str">
        <f>IF(G26&gt;=D26,"CUMPLE","NO CUMPLE")</f>
        <v>CUMPLE</v>
      </c>
      <c r="I26" s="123" t="s">
        <v>49</v>
      </c>
      <c r="J26" s="133"/>
      <c r="K26" s="100">
        <f t="shared" ref="K26" si="0">IF(H26="CUMPLE",0,1)</f>
        <v>0</v>
      </c>
      <c r="L26" s="4"/>
      <c r="M26" s="4"/>
      <c r="N26" s="4"/>
      <c r="O26" s="4"/>
    </row>
    <row r="27" spans="1:17" ht="33" customHeight="1" x14ac:dyDescent="0.25">
      <c r="A27" s="106"/>
      <c r="B27" s="107"/>
      <c r="C27" s="108"/>
      <c r="D27" s="126"/>
      <c r="E27" s="31" t="s">
        <v>51</v>
      </c>
      <c r="F27" s="47">
        <f>+F25</f>
        <v>143330533</v>
      </c>
      <c r="G27" s="116"/>
      <c r="H27" s="113"/>
      <c r="I27" s="123"/>
      <c r="J27" s="133"/>
      <c r="K27" s="100"/>
      <c r="L27" s="4"/>
      <c r="M27" s="4"/>
      <c r="N27" s="4"/>
      <c r="O27" s="4"/>
    </row>
    <row r="28" spans="1:17" ht="33" customHeight="1" x14ac:dyDescent="0.25">
      <c r="A28" s="106" t="s">
        <v>45</v>
      </c>
      <c r="B28" s="107" t="str">
        <f>B26</f>
        <v>4.1.3.1 CAPACIDAD FINANCIERA</v>
      </c>
      <c r="C28" s="108" t="s">
        <v>11</v>
      </c>
      <c r="D28" s="124">
        <v>0.6</v>
      </c>
      <c r="E28" s="34" t="s">
        <v>52</v>
      </c>
      <c r="F28" s="32">
        <v>1125596356</v>
      </c>
      <c r="G28" s="125">
        <f>F28/F29</f>
        <v>0.47684790927534831</v>
      </c>
      <c r="H28" s="119" t="str">
        <f>IF(G28&lt;=D28,"CUMPLE","NO CUMPLE")</f>
        <v>CUMPLE</v>
      </c>
      <c r="I28" s="123" t="s">
        <v>49</v>
      </c>
      <c r="J28" s="133"/>
      <c r="K28" s="100">
        <f t="shared" ref="K28" si="1">IF(H28="CUMPLE",0,1)</f>
        <v>0</v>
      </c>
      <c r="L28" s="4"/>
      <c r="M28" s="4"/>
      <c r="N28" s="4"/>
      <c r="O28" s="4"/>
    </row>
    <row r="29" spans="1:17" ht="33" customHeight="1" x14ac:dyDescent="0.25">
      <c r="A29" s="106"/>
      <c r="B29" s="107"/>
      <c r="C29" s="108"/>
      <c r="D29" s="124"/>
      <c r="E29" s="34" t="s">
        <v>53</v>
      </c>
      <c r="F29" s="32">
        <v>2360493428</v>
      </c>
      <c r="G29" s="125"/>
      <c r="H29" s="119"/>
      <c r="I29" s="123"/>
      <c r="J29" s="133"/>
      <c r="K29" s="100"/>
      <c r="L29" s="4"/>
      <c r="M29" s="4"/>
      <c r="N29" s="4"/>
      <c r="O29" s="4"/>
    </row>
    <row r="30" spans="1:17" s="36" customFormat="1" ht="27.75" customHeight="1" x14ac:dyDescent="0.25">
      <c r="A30" s="106" t="s">
        <v>45</v>
      </c>
      <c r="B30" s="107" t="str">
        <f>B28</f>
        <v>4.1.3.1 CAPACIDAD FINANCIERA</v>
      </c>
      <c r="C30" s="108" t="s">
        <v>12</v>
      </c>
      <c r="D30" s="121">
        <v>1.26</v>
      </c>
      <c r="E30" s="34" t="s">
        <v>54</v>
      </c>
      <c r="F30" s="32">
        <v>237630003</v>
      </c>
      <c r="G30" s="122">
        <f>F30/F31</f>
        <v>4.1263955236622989</v>
      </c>
      <c r="H30" s="119" t="str">
        <f>IF(G30&gt;=D30,"CUMPLE","NO CUMPLE")</f>
        <v>CUMPLE</v>
      </c>
      <c r="I30" s="123" t="s">
        <v>49</v>
      </c>
      <c r="J30" s="133"/>
      <c r="K30" s="100">
        <f t="shared" ref="K30" si="2">IF(H30="CUMPLE",0,1)</f>
        <v>0</v>
      </c>
      <c r="L30" s="35"/>
      <c r="M30" s="35"/>
      <c r="N30" s="35"/>
      <c r="O30" s="35"/>
    </row>
    <row r="31" spans="1:17" s="36" customFormat="1" ht="27.75" customHeight="1" x14ac:dyDescent="0.25">
      <c r="A31" s="106"/>
      <c r="B31" s="107"/>
      <c r="C31" s="108"/>
      <c r="D31" s="121"/>
      <c r="E31" s="34" t="s">
        <v>55</v>
      </c>
      <c r="F31" s="32">
        <v>57587791</v>
      </c>
      <c r="G31" s="122"/>
      <c r="H31" s="119"/>
      <c r="I31" s="123"/>
      <c r="J31" s="133"/>
      <c r="K31" s="100"/>
      <c r="L31" s="35"/>
      <c r="M31" s="35"/>
      <c r="N31" s="35"/>
      <c r="O31" s="35"/>
    </row>
    <row r="32" spans="1:17" s="39" customFormat="1" ht="33" customHeight="1" x14ac:dyDescent="0.25">
      <c r="A32" s="106" t="s">
        <v>45</v>
      </c>
      <c r="B32" s="107" t="s">
        <v>56</v>
      </c>
      <c r="C32" s="114" t="s">
        <v>13</v>
      </c>
      <c r="D32" s="115">
        <v>0.1</v>
      </c>
      <c r="E32" s="34" t="s">
        <v>57</v>
      </c>
      <c r="F32" s="45">
        <f>+F30</f>
        <v>237630003</v>
      </c>
      <c r="G32" s="116">
        <f>F32/F33</f>
        <v>0.19242899541023448</v>
      </c>
      <c r="H32" s="119" t="str">
        <f>IF(G32&gt;=D32,"CUMPLE","NO CUMPLE")</f>
        <v>CUMPLE</v>
      </c>
      <c r="I32" s="123" t="s">
        <v>49</v>
      </c>
      <c r="J32" s="133"/>
      <c r="K32" s="100">
        <f t="shared" ref="K32" si="3">IF(H32="CUMPLE",0,1)</f>
        <v>0</v>
      </c>
      <c r="L32" s="4"/>
      <c r="M32" s="4"/>
      <c r="N32" s="4"/>
      <c r="O32" s="4"/>
      <c r="P32" s="5"/>
      <c r="Q32" s="38"/>
    </row>
    <row r="33" spans="1:17" s="39" customFormat="1" ht="33" customHeight="1" x14ac:dyDescent="0.25">
      <c r="A33" s="106"/>
      <c r="B33" s="107"/>
      <c r="C33" s="114"/>
      <c r="D33" s="115"/>
      <c r="E33" s="34" t="s">
        <v>58</v>
      </c>
      <c r="F33" s="37">
        <v>1234897072</v>
      </c>
      <c r="G33" s="116"/>
      <c r="H33" s="120"/>
      <c r="I33" s="123"/>
      <c r="J33" s="133"/>
      <c r="K33" s="100"/>
      <c r="L33" s="4"/>
      <c r="M33" s="4"/>
      <c r="N33" s="4"/>
      <c r="O33" s="4"/>
      <c r="P33" s="5"/>
      <c r="Q33" s="38"/>
    </row>
    <row r="34" spans="1:17" s="39" customFormat="1" ht="33" customHeight="1" x14ac:dyDescent="0.25">
      <c r="A34" s="106" t="s">
        <v>45</v>
      </c>
      <c r="B34" s="107" t="str">
        <f>+B32</f>
        <v>4.1.3.2 capacidad Organizacional</v>
      </c>
      <c r="C34" s="114" t="s">
        <v>59</v>
      </c>
      <c r="D34" s="115">
        <v>0.08</v>
      </c>
      <c r="E34" s="34" t="s">
        <v>57</v>
      </c>
      <c r="F34" s="45">
        <f>+F30</f>
        <v>237630003</v>
      </c>
      <c r="G34" s="116">
        <f>F34/F35</f>
        <v>0.10066963126490856</v>
      </c>
      <c r="H34" s="117" t="str">
        <f>IF(G34&gt;=D34,"CUMPLE","NO CUMPLE")</f>
        <v>CUMPLE</v>
      </c>
      <c r="I34" s="118" t="s">
        <v>49</v>
      </c>
      <c r="J34" s="133"/>
      <c r="K34" s="100">
        <f t="shared" ref="K34" si="4">IF(H34="CUMPLE",0,1)</f>
        <v>0</v>
      </c>
      <c r="L34" s="4"/>
      <c r="M34" s="4"/>
      <c r="N34" s="4"/>
      <c r="O34" s="4"/>
      <c r="P34" s="5"/>
      <c r="Q34" s="38"/>
    </row>
    <row r="35" spans="1:17" s="39" customFormat="1" ht="33" customHeight="1" thickBot="1" x14ac:dyDescent="0.3">
      <c r="A35" s="106"/>
      <c r="B35" s="107"/>
      <c r="C35" s="114"/>
      <c r="D35" s="115"/>
      <c r="E35" s="34" t="s">
        <v>60</v>
      </c>
      <c r="F35" s="45">
        <f>+F29</f>
        <v>2360493428</v>
      </c>
      <c r="G35" s="116"/>
      <c r="H35" s="117"/>
      <c r="I35" s="118"/>
      <c r="J35" s="133"/>
      <c r="K35" s="100"/>
      <c r="L35" s="4"/>
      <c r="M35" s="4"/>
      <c r="N35" s="4"/>
      <c r="O35" s="4"/>
      <c r="P35" s="5"/>
      <c r="Q35" s="38"/>
    </row>
    <row r="36" spans="1:17" s="41" customFormat="1" ht="27.75" customHeight="1" x14ac:dyDescent="0.25">
      <c r="A36" s="106" t="s">
        <v>45</v>
      </c>
      <c r="B36" s="107" t="str">
        <f>B24</f>
        <v>4.1.3.1 CAPACIDAD FINANCIERA</v>
      </c>
      <c r="C36" s="108" t="s">
        <v>61</v>
      </c>
      <c r="D36" s="109">
        <f>+'CONSOLIDADO FINANCIERO'!L7*50%</f>
        <v>134828230</v>
      </c>
      <c r="E36" s="34" t="s">
        <v>60</v>
      </c>
      <c r="F36" s="45">
        <f>+F29</f>
        <v>2360493428</v>
      </c>
      <c r="G36" s="110">
        <f>F36-F37</f>
        <v>1234897072</v>
      </c>
      <c r="H36" s="112" t="str">
        <f>IF(G36&gt;=D36,"CUMPLE","NO CUMPLE")</f>
        <v>CUMPLE</v>
      </c>
      <c r="I36" s="134" t="s">
        <v>49</v>
      </c>
      <c r="J36" s="133"/>
      <c r="K36" s="100">
        <f t="shared" ref="K36" si="5">IF(H36="CUMPLE",0,1)</f>
        <v>0</v>
      </c>
      <c r="L36" s="40"/>
      <c r="M36" s="35"/>
      <c r="N36" s="35"/>
      <c r="O36" s="35"/>
      <c r="P36" s="36"/>
      <c r="Q36" s="36"/>
    </row>
    <row r="37" spans="1:17" s="41" customFormat="1" ht="27.75" customHeight="1" thickBot="1" x14ac:dyDescent="0.3">
      <c r="A37" s="106"/>
      <c r="B37" s="107"/>
      <c r="C37" s="108"/>
      <c r="D37" s="109"/>
      <c r="E37" s="34" t="s">
        <v>62</v>
      </c>
      <c r="F37" s="45">
        <f>+F28</f>
        <v>1125596356</v>
      </c>
      <c r="G37" s="111"/>
      <c r="H37" s="113"/>
      <c r="I37" s="135"/>
      <c r="J37" s="133"/>
      <c r="K37" s="100"/>
      <c r="L37" s="35"/>
      <c r="M37" s="35"/>
      <c r="N37" s="35"/>
      <c r="O37" s="35"/>
      <c r="P37" s="36"/>
      <c r="Q37" s="36"/>
    </row>
    <row r="38" spans="1:17" ht="34.5" customHeight="1" thickBot="1" x14ac:dyDescent="0.3">
      <c r="A38" s="6"/>
      <c r="B38" s="6"/>
      <c r="C38" s="6"/>
      <c r="D38" s="6"/>
      <c r="E38" s="101" t="s">
        <v>63</v>
      </c>
      <c r="F38" s="102"/>
      <c r="G38" s="103" t="str">
        <f>IF(K38&gt;0,"NO CUMPLE","CUMPLE")</f>
        <v>CUMPLE</v>
      </c>
      <c r="H38" s="104"/>
      <c r="I38" s="105"/>
      <c r="K38" s="4">
        <f>K36+K34+K32+K30+K28+K26+K24+K12+K11+K10</f>
        <v>0</v>
      </c>
      <c r="L38" s="4"/>
      <c r="M38" s="4"/>
      <c r="N38" s="4"/>
      <c r="O38" s="4"/>
    </row>
    <row r="39" spans="1:17" x14ac:dyDescent="0.25">
      <c r="A39" s="6"/>
      <c r="B39" s="6"/>
      <c r="C39" s="6"/>
      <c r="D39" s="6"/>
      <c r="E39" s="42"/>
      <c r="F39" s="42"/>
      <c r="G39" s="42"/>
      <c r="H39" s="42"/>
      <c r="I39" s="42"/>
      <c r="L39" s="4"/>
      <c r="M39" s="4"/>
      <c r="N39" s="4"/>
      <c r="O39" s="4"/>
    </row>
    <row r="40" spans="1:17" x14ac:dyDescent="0.25">
      <c r="A40" s="6"/>
      <c r="B40" s="6"/>
      <c r="C40" s="6"/>
      <c r="D40" s="6"/>
      <c r="E40" s="6"/>
      <c r="F40" s="6"/>
      <c r="G40" s="43"/>
      <c r="H40" s="6"/>
      <c r="I40" s="6"/>
      <c r="L40" s="4"/>
      <c r="M40" s="4"/>
      <c r="N40" s="4"/>
      <c r="O40" s="4"/>
    </row>
    <row r="41" spans="1:17" x14ac:dyDescent="0.25">
      <c r="A41" s="6"/>
      <c r="B41" s="6"/>
      <c r="C41" s="6"/>
      <c r="D41" s="6"/>
      <c r="E41" s="6"/>
      <c r="F41" s="6"/>
      <c r="G41" s="43"/>
      <c r="H41" s="6"/>
      <c r="I41" s="6"/>
      <c r="L41" s="4"/>
      <c r="M41" s="4"/>
      <c r="N41" s="4"/>
      <c r="O41" s="4"/>
    </row>
  </sheetData>
  <sheetProtection algorithmName="SHA-512" hashValue="DGDUsyqC3CCWNwg4Ejm8uqjZYDaqhXWXvL7wqWep8LMANMapmortCi5YAPTDYoc7fveDXQRf5AlT8JCnXb3z8w==" saltValue="ThGcqidITaivssn+setMqw==" spinCount="100000" sheet="1" objects="1" scenarios="1" selectLockedCells="1" selectUnlockedCells="1"/>
  <mergeCells count="91">
    <mergeCell ref="D9:G9"/>
    <mergeCell ref="H9:I9"/>
    <mergeCell ref="C1:I1"/>
    <mergeCell ref="D3:I3"/>
    <mergeCell ref="D4:I4"/>
    <mergeCell ref="D5:I5"/>
    <mergeCell ref="C7:I7"/>
    <mergeCell ref="D17:G17"/>
    <mergeCell ref="H17:I17"/>
    <mergeCell ref="D10:G10"/>
    <mergeCell ref="H10:I10"/>
    <mergeCell ref="D11:G11"/>
    <mergeCell ref="H11:I11"/>
    <mergeCell ref="D12:G12"/>
    <mergeCell ref="H12:I12"/>
    <mergeCell ref="C13:I13"/>
    <mergeCell ref="D15:G15"/>
    <mergeCell ref="H15:I15"/>
    <mergeCell ref="D16:G16"/>
    <mergeCell ref="H16:I16"/>
    <mergeCell ref="D18:G18"/>
    <mergeCell ref="H18:I18"/>
    <mergeCell ref="C20:I20"/>
    <mergeCell ref="A22:A23"/>
    <mergeCell ref="B22:B23"/>
    <mergeCell ref="C22:C23"/>
    <mergeCell ref="D22:D23"/>
    <mergeCell ref="E22:E23"/>
    <mergeCell ref="G22:G23"/>
    <mergeCell ref="H22:H23"/>
    <mergeCell ref="I22:I23"/>
    <mergeCell ref="J22:J23"/>
    <mergeCell ref="A24:A25"/>
    <mergeCell ref="B24:B25"/>
    <mergeCell ref="C24:C25"/>
    <mergeCell ref="D24:D25"/>
    <mergeCell ref="G24:G25"/>
    <mergeCell ref="H24:H25"/>
    <mergeCell ref="I24:I25"/>
    <mergeCell ref="J24:J37"/>
    <mergeCell ref="I28:I29"/>
    <mergeCell ref="I32:I33"/>
    <mergeCell ref="I36:I37"/>
    <mergeCell ref="K24:K25"/>
    <mergeCell ref="A26:A27"/>
    <mergeCell ref="B26:B27"/>
    <mergeCell ref="C26:C27"/>
    <mergeCell ref="D26:D27"/>
    <mergeCell ref="G26:G27"/>
    <mergeCell ref="H26:H27"/>
    <mergeCell ref="I26:I27"/>
    <mergeCell ref="K26:K27"/>
    <mergeCell ref="K28:K29"/>
    <mergeCell ref="A30:A31"/>
    <mergeCell ref="B30:B31"/>
    <mergeCell ref="C30:C31"/>
    <mergeCell ref="D30:D31"/>
    <mergeCell ref="G30:G31"/>
    <mergeCell ref="H30:H31"/>
    <mergeCell ref="I30:I31"/>
    <mergeCell ref="K30:K31"/>
    <mergeCell ref="A28:A29"/>
    <mergeCell ref="B28:B29"/>
    <mergeCell ref="C28:C29"/>
    <mergeCell ref="D28:D29"/>
    <mergeCell ref="G28:G29"/>
    <mergeCell ref="H28:H29"/>
    <mergeCell ref="K32:K33"/>
    <mergeCell ref="A34:A35"/>
    <mergeCell ref="B34:B35"/>
    <mergeCell ref="C34:C35"/>
    <mergeCell ref="D34:D35"/>
    <mergeCell ref="G34:G35"/>
    <mergeCell ref="H34:H35"/>
    <mergeCell ref="I34:I35"/>
    <mergeCell ref="K34:K35"/>
    <mergeCell ref="A32:A33"/>
    <mergeCell ref="B32:B33"/>
    <mergeCell ref="C32:C33"/>
    <mergeCell ref="D32:D33"/>
    <mergeCell ref="G32:G33"/>
    <mergeCell ref="H32:H33"/>
    <mergeCell ref="K36:K37"/>
    <mergeCell ref="E38:F38"/>
    <mergeCell ref="G38:I38"/>
    <mergeCell ref="A36:A37"/>
    <mergeCell ref="B36:B37"/>
    <mergeCell ref="C36:C37"/>
    <mergeCell ref="D36:D37"/>
    <mergeCell ref="G36:G37"/>
    <mergeCell ref="H36:H37"/>
  </mergeCells>
  <conditionalFormatting sqref="H10:H12">
    <cfRule type="cellIs" dxfId="37" priority="9" operator="equal">
      <formula>"CUMPLE"</formula>
    </cfRule>
  </conditionalFormatting>
  <conditionalFormatting sqref="H16:H18">
    <cfRule type="cellIs" dxfId="36" priority="5" operator="equal">
      <formula>"CUMPLE"</formula>
    </cfRule>
  </conditionalFormatting>
  <conditionalFormatting sqref="H24:H37">
    <cfRule type="cellIs" dxfId="35" priority="3" operator="equal">
      <formula>"CUMPLE"</formula>
    </cfRule>
    <cfRule type="cellIs" dxfId="34" priority="4" operator="equal">
      <formula>"NO CUMPLE"</formula>
    </cfRule>
  </conditionalFormatting>
  <conditionalFormatting sqref="H19:I19">
    <cfRule type="cellIs" dxfId="33" priority="8" operator="equal">
      <formula>"CUMPLE"</formula>
    </cfRule>
  </conditionalFormatting>
  <conditionalFormatting sqref="I24">
    <cfRule type="cellIs" dxfId="32" priority="18" operator="equal">
      <formula>"CUMPLE"</formula>
    </cfRule>
    <cfRule type="cellIs" dxfId="31" priority="19" operator="equal">
      <formula>"NO CUMPLE"</formula>
    </cfRule>
  </conditionalFormatting>
  <conditionalFormatting sqref="I26 I28 I32 I34">
    <cfRule type="cellIs" dxfId="30" priority="14" operator="equal">
      <formula>"CUMPLE"</formula>
    </cfRule>
    <cfRule type="cellIs" dxfId="29" priority="15" operator="equal">
      <formula>"NO CUMPLE"</formula>
    </cfRule>
  </conditionalFormatting>
  <conditionalFormatting sqref="I30">
    <cfRule type="cellIs" dxfId="28" priority="1" operator="equal">
      <formula>"CUMPLE"</formula>
    </cfRule>
    <cfRule type="cellIs" dxfId="27" priority="2" operator="equal">
      <formula>"NO CUMPLE"</formula>
    </cfRule>
  </conditionalFormatting>
  <conditionalFormatting sqref="I36">
    <cfRule type="cellIs" dxfId="26" priority="6" operator="equal">
      <formula>"CUMPLE"</formula>
    </cfRule>
    <cfRule type="cellIs" dxfId="25" priority="7" operator="equal">
      <formula>"NO CUMPLE"</formula>
    </cfRule>
  </conditionalFormatting>
  <conditionalFormatting sqref="K10:K12">
    <cfRule type="cellIs" dxfId="24" priority="12" operator="equal">
      <formula>"CUMPLE"</formula>
    </cfRule>
    <cfRule type="cellIs" dxfId="23" priority="13" operator="equal">
      <formula>"NO CUMPLE"</formula>
    </cfRule>
  </conditionalFormatting>
  <conditionalFormatting sqref="K16:K19">
    <cfRule type="cellIs" dxfId="22" priority="10" operator="equal">
      <formula>"CUMPLE"</formula>
    </cfRule>
    <cfRule type="cellIs" dxfId="21" priority="11" operator="equal">
      <formula>"NO CUMPLE"</formula>
    </cfRule>
  </conditionalFormatting>
  <conditionalFormatting sqref="K24 K26 K28 K30 K32 K34 K36">
    <cfRule type="cellIs" dxfId="20" priority="16" operator="equal">
      <formula>"CUMPLE"</formula>
    </cfRule>
    <cfRule type="cellIs" dxfId="19" priority="17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36" fitToHeight="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B8C2-D2F6-4336-9FB0-E3B1FBD1CC1C}">
  <sheetPr>
    <tabColor rgb="FF92D050"/>
    <pageSetUpPr fitToPage="1"/>
  </sheetPr>
  <dimension ref="A1:Q41"/>
  <sheetViews>
    <sheetView topLeftCell="A22" zoomScale="50" zoomScaleNormal="50" zoomScaleSheetLayoutView="50" workbookViewId="0">
      <selection activeCell="M27" sqref="M27"/>
    </sheetView>
  </sheetViews>
  <sheetFormatPr baseColWidth="10" defaultColWidth="11.42578125" defaultRowHeight="16.5" x14ac:dyDescent="0.25"/>
  <cols>
    <col min="1" max="1" width="16" style="2" customWidth="1"/>
    <col min="2" max="2" width="25.42578125" style="2" customWidth="1"/>
    <col min="3" max="3" width="43.42578125" style="2" customWidth="1"/>
    <col min="4" max="4" width="24.42578125" style="2" customWidth="1"/>
    <col min="5" max="5" width="26.140625" style="2" customWidth="1"/>
    <col min="6" max="6" width="31.5703125" style="2" customWidth="1"/>
    <col min="7" max="7" width="28.42578125" style="29" customWidth="1"/>
    <col min="8" max="8" width="23.28515625" style="2" customWidth="1"/>
    <col min="9" max="9" width="37.28515625" style="2" bestFit="1" customWidth="1"/>
    <col min="10" max="10" width="37.7109375" style="19" customWidth="1"/>
    <col min="11" max="11" width="45.28515625" style="4" customWidth="1"/>
    <col min="12" max="12" width="13.42578125" style="19" customWidth="1"/>
    <col min="13" max="13" width="41.28515625" style="19" customWidth="1"/>
    <col min="14" max="14" width="23.140625" style="19" customWidth="1"/>
    <col min="15" max="15" width="13" style="19" customWidth="1"/>
    <col min="16" max="17" width="11.42578125" style="5" customWidth="1"/>
    <col min="18" max="19" width="11.42578125" style="2" customWidth="1"/>
    <col min="20" max="16384" width="11.42578125" style="2"/>
  </cols>
  <sheetData>
    <row r="1" spans="1:17" ht="75.75" customHeight="1" thickBot="1" x14ac:dyDescent="0.3">
      <c r="A1" s="1">
        <v>5</v>
      </c>
      <c r="C1" s="154" t="s">
        <v>24</v>
      </c>
      <c r="D1" s="155"/>
      <c r="E1" s="155"/>
      <c r="F1" s="155"/>
      <c r="G1" s="155"/>
      <c r="H1" s="155"/>
      <c r="I1" s="156"/>
      <c r="J1" s="3"/>
      <c r="L1" s="4"/>
      <c r="M1" s="4"/>
      <c r="N1" s="4"/>
      <c r="O1" s="4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8"/>
      <c r="L2" s="4"/>
      <c r="M2" s="4"/>
      <c r="N2" s="4"/>
      <c r="O2" s="4"/>
    </row>
    <row r="3" spans="1:17" ht="49.5" customHeight="1" x14ac:dyDescent="0.25">
      <c r="A3" s="6"/>
      <c r="B3" s="6"/>
      <c r="C3" s="9" t="s">
        <v>2</v>
      </c>
      <c r="D3" s="157" t="str">
        <f>+'CONSOLIDADO FINANCIERO'!D5</f>
        <v>SUMINISTRO DE MATERIALES Y/O ELEMENTOS DE FERRETERÍA, HIDROSANITARIOS Y ELÉCTRICOS PARA EL MANTENIMIENTO DE LA PLANTA FÍSICA DE LA SEDE PRINCIPAL – CNA DEL FONDO NACIONAL DEL AHORRO S.A.</v>
      </c>
      <c r="E3" s="157"/>
      <c r="F3" s="157"/>
      <c r="G3" s="157"/>
      <c r="H3" s="157"/>
      <c r="I3" s="158"/>
      <c r="J3" s="10"/>
      <c r="L3" s="4"/>
      <c r="M3" s="4"/>
      <c r="N3" s="4"/>
      <c r="O3" s="4"/>
    </row>
    <row r="4" spans="1:17" ht="36.75" customHeight="1" x14ac:dyDescent="0.25">
      <c r="A4" s="6"/>
      <c r="B4" s="6"/>
      <c r="C4" s="11" t="s">
        <v>4</v>
      </c>
      <c r="D4" s="159" t="str">
        <f>+'CONSOLIDADO FINANCIERO'!D6</f>
        <v>FNA-VGHA-SBI-001-2024</v>
      </c>
      <c r="E4" s="159"/>
      <c r="F4" s="159"/>
      <c r="G4" s="159"/>
      <c r="H4" s="159"/>
      <c r="I4" s="160"/>
      <c r="J4" s="10"/>
      <c r="L4" s="4"/>
      <c r="M4" s="4"/>
      <c r="N4" s="4"/>
      <c r="O4" s="4"/>
    </row>
    <row r="5" spans="1:17" ht="35.25" customHeight="1" thickBot="1" x14ac:dyDescent="0.3">
      <c r="A5" s="6"/>
      <c r="B5" s="6"/>
      <c r="C5" s="12" t="s">
        <v>25</v>
      </c>
      <c r="D5" s="161" t="s">
        <v>68</v>
      </c>
      <c r="E5" s="161"/>
      <c r="F5" s="161"/>
      <c r="G5" s="161"/>
      <c r="H5" s="161"/>
      <c r="I5" s="162"/>
      <c r="J5" s="10"/>
      <c r="K5" s="44"/>
      <c r="L5" s="4"/>
      <c r="M5" s="4"/>
      <c r="N5" s="4"/>
      <c r="O5" s="4"/>
    </row>
    <row r="6" spans="1:17" ht="16.5" customHeight="1" thickBot="1" x14ac:dyDescent="0.3">
      <c r="A6" s="6"/>
      <c r="B6" s="6"/>
      <c r="C6" s="13"/>
      <c r="D6" s="14"/>
      <c r="E6" s="14"/>
      <c r="F6" s="14"/>
      <c r="G6" s="14"/>
      <c r="H6" s="14"/>
      <c r="I6" s="14"/>
      <c r="J6" s="10"/>
      <c r="K6" s="44"/>
      <c r="L6" s="4"/>
      <c r="M6" s="4"/>
      <c r="N6" s="4"/>
      <c r="O6" s="4"/>
    </row>
    <row r="7" spans="1:17" ht="60" customHeight="1" thickBot="1" x14ac:dyDescent="0.3">
      <c r="A7" s="6"/>
      <c r="B7" s="6"/>
      <c r="C7" s="145" t="s">
        <v>27</v>
      </c>
      <c r="D7" s="146"/>
      <c r="E7" s="146"/>
      <c r="F7" s="146"/>
      <c r="G7" s="146"/>
      <c r="H7" s="146"/>
      <c r="I7" s="147"/>
      <c r="J7" s="10"/>
      <c r="K7" s="44"/>
      <c r="L7" s="4"/>
      <c r="M7" s="4"/>
      <c r="N7" s="4"/>
      <c r="O7" s="4"/>
    </row>
    <row r="8" spans="1:17" ht="5.0999999999999996" customHeight="1" thickBot="1" x14ac:dyDescent="0.3">
      <c r="A8" s="6"/>
      <c r="B8" s="6"/>
      <c r="C8" s="13"/>
      <c r="D8" s="14"/>
      <c r="E8" s="14"/>
      <c r="F8" s="14"/>
      <c r="G8" s="14"/>
      <c r="H8" s="14"/>
      <c r="I8" s="14"/>
      <c r="J8" s="10"/>
      <c r="K8" s="44"/>
      <c r="L8" s="4"/>
      <c r="M8" s="44"/>
      <c r="N8" s="4"/>
      <c r="O8" s="4"/>
    </row>
    <row r="9" spans="1:17" ht="36.75" customHeight="1" x14ac:dyDescent="0.25">
      <c r="A9" s="6"/>
      <c r="B9" s="6"/>
      <c r="C9" s="9" t="s">
        <v>28</v>
      </c>
      <c r="D9" s="153">
        <v>45637</v>
      </c>
      <c r="E9" s="153"/>
      <c r="F9" s="153"/>
      <c r="G9" s="153"/>
      <c r="H9" s="151"/>
      <c r="I9" s="152"/>
      <c r="J9" s="10"/>
      <c r="K9" s="44"/>
      <c r="L9" s="4"/>
      <c r="M9" s="44"/>
      <c r="N9" s="4"/>
      <c r="O9" s="4"/>
    </row>
    <row r="10" spans="1:17" ht="36.75" customHeight="1" x14ac:dyDescent="0.25">
      <c r="A10" s="6"/>
      <c r="B10" s="6"/>
      <c r="C10" s="11" t="s">
        <v>29</v>
      </c>
      <c r="D10" s="144">
        <v>45617</v>
      </c>
      <c r="E10" s="144"/>
      <c r="F10" s="144"/>
      <c r="G10" s="144"/>
      <c r="H10" s="137" t="str">
        <f>IF(D10&gt;=M10,"CUMPLE","NO CUMPLE")</f>
        <v>CUMPLE</v>
      </c>
      <c r="I10" s="137"/>
      <c r="J10" s="10" t="s">
        <v>30</v>
      </c>
      <c r="K10" s="15">
        <f>IF(H10="CUMPLE",0,1)</f>
        <v>0</v>
      </c>
      <c r="L10" s="4"/>
      <c r="M10" s="16">
        <f>+D9-30</f>
        <v>45607</v>
      </c>
      <c r="N10" s="4" t="s">
        <v>31</v>
      </c>
      <c r="O10" s="4"/>
    </row>
    <row r="11" spans="1:17" ht="36.75" customHeight="1" x14ac:dyDescent="0.25">
      <c r="A11" s="6"/>
      <c r="B11" s="6"/>
      <c r="C11" s="11" t="s">
        <v>32</v>
      </c>
      <c r="D11" s="144">
        <v>45398</v>
      </c>
      <c r="E11" s="144"/>
      <c r="F11" s="144"/>
      <c r="G11" s="144"/>
      <c r="H11" s="137" t="str">
        <f>IF(D10&gt;=M11,"CUMPLE","NO CUMPLE")</f>
        <v>CUMPLE</v>
      </c>
      <c r="I11" s="137"/>
      <c r="J11" s="10" t="s">
        <v>30</v>
      </c>
      <c r="K11" s="15">
        <f>IF(H11="CUMPLE",0,1)</f>
        <v>0</v>
      </c>
      <c r="L11" s="4"/>
      <c r="M11" s="17">
        <f>+D11+15</f>
        <v>45413</v>
      </c>
      <c r="N11" s="4" t="s">
        <v>33</v>
      </c>
      <c r="O11" s="4"/>
    </row>
    <row r="12" spans="1:17" s="19" customFormat="1" ht="41.25" customHeight="1" thickBot="1" x14ac:dyDescent="0.3">
      <c r="A12" s="6"/>
      <c r="B12" s="6"/>
      <c r="C12" s="12" t="s">
        <v>34</v>
      </c>
      <c r="D12" s="136">
        <v>45291</v>
      </c>
      <c r="E12" s="136"/>
      <c r="F12" s="136"/>
      <c r="G12" s="136"/>
      <c r="H12" s="137" t="str">
        <f>IF(D10&gt;=M12,"CUMPLE","NO CUMPLE")</f>
        <v>CUMPLE</v>
      </c>
      <c r="I12" s="137"/>
      <c r="J12" s="10" t="s">
        <v>30</v>
      </c>
      <c r="K12" s="15">
        <f>IF(H12="CUMPLE",0,1)</f>
        <v>0</v>
      </c>
      <c r="L12" s="4"/>
      <c r="M12" s="17">
        <f>+D12+15</f>
        <v>45306</v>
      </c>
      <c r="N12" s="4"/>
      <c r="O12" s="4"/>
      <c r="P12" s="5"/>
      <c r="Q12" s="18"/>
    </row>
    <row r="13" spans="1:17" ht="31.5" hidden="1" customHeight="1" thickBot="1" x14ac:dyDescent="0.3">
      <c r="A13" s="6"/>
      <c r="B13" s="6"/>
      <c r="C13" s="145"/>
      <c r="D13" s="146"/>
      <c r="E13" s="146"/>
      <c r="F13" s="146"/>
      <c r="G13" s="146"/>
      <c r="H13" s="146"/>
      <c r="I13" s="147"/>
      <c r="J13" s="10"/>
      <c r="L13" s="4"/>
      <c r="M13" s="4"/>
      <c r="N13" s="4"/>
      <c r="O13" s="4"/>
    </row>
    <row r="14" spans="1:17" ht="263.25" hidden="1" customHeight="1" thickBot="1" x14ac:dyDescent="0.3">
      <c r="A14" s="6"/>
      <c r="B14" s="6"/>
      <c r="C14" s="13"/>
      <c r="D14" s="14"/>
      <c r="E14" s="14"/>
      <c r="F14" s="14"/>
      <c r="G14" s="14"/>
      <c r="H14" s="14"/>
      <c r="I14" s="14"/>
      <c r="J14" s="10"/>
      <c r="L14" s="4"/>
      <c r="M14" s="4"/>
      <c r="N14" s="4"/>
      <c r="O14" s="4"/>
    </row>
    <row r="15" spans="1:17" ht="36.75" hidden="1" customHeight="1" thickBot="1" x14ac:dyDescent="0.3">
      <c r="A15" s="6"/>
      <c r="B15" s="6"/>
      <c r="C15" s="9" t="s">
        <v>28</v>
      </c>
      <c r="D15" s="148"/>
      <c r="E15" s="149"/>
      <c r="F15" s="149"/>
      <c r="G15" s="150"/>
      <c r="H15" s="151"/>
      <c r="I15" s="152"/>
      <c r="J15" s="10"/>
      <c r="L15" s="4"/>
      <c r="M15" s="4"/>
      <c r="N15" s="4"/>
      <c r="O15" s="4"/>
    </row>
    <row r="16" spans="1:17" ht="36.75" hidden="1" customHeight="1" thickBot="1" x14ac:dyDescent="0.3">
      <c r="A16" s="6"/>
      <c r="B16" s="6"/>
      <c r="C16" s="11" t="s">
        <v>29</v>
      </c>
      <c r="D16" s="144"/>
      <c r="E16" s="144"/>
      <c r="F16" s="144"/>
      <c r="G16" s="144"/>
      <c r="H16" s="137"/>
      <c r="I16" s="137"/>
      <c r="J16" s="10" t="s">
        <v>30</v>
      </c>
      <c r="K16" s="15">
        <f>IF(H16="CUMPLE",0,1)</f>
        <v>1</v>
      </c>
      <c r="L16" s="4"/>
      <c r="M16" s="16">
        <f>+D15-30</f>
        <v>-30</v>
      </c>
      <c r="N16" s="4" t="s">
        <v>31</v>
      </c>
      <c r="O16" s="4"/>
    </row>
    <row r="17" spans="1:17" ht="36.75" hidden="1" customHeight="1" thickBot="1" x14ac:dyDescent="0.3">
      <c r="A17" s="6"/>
      <c r="B17" s="6"/>
      <c r="C17" s="11" t="s">
        <v>32</v>
      </c>
      <c r="D17" s="144"/>
      <c r="E17" s="144"/>
      <c r="F17" s="144"/>
      <c r="G17" s="144"/>
      <c r="H17" s="137"/>
      <c r="I17" s="137"/>
      <c r="J17" s="10" t="s">
        <v>30</v>
      </c>
      <c r="K17" s="15">
        <f>IF(H17="CUMPLE",0,1)</f>
        <v>1</v>
      </c>
      <c r="L17" s="4"/>
      <c r="M17" s="17">
        <f>+D16+15</f>
        <v>15</v>
      </c>
      <c r="N17" s="4" t="s">
        <v>33</v>
      </c>
      <c r="O17" s="4"/>
    </row>
    <row r="18" spans="1:17" s="19" customFormat="1" ht="36" hidden="1" customHeight="1" thickBot="1" x14ac:dyDescent="0.3">
      <c r="A18" s="6"/>
      <c r="B18" s="6"/>
      <c r="C18" s="12" t="s">
        <v>34</v>
      </c>
      <c r="D18" s="136"/>
      <c r="E18" s="136"/>
      <c r="F18" s="136"/>
      <c r="G18" s="136"/>
      <c r="H18" s="137"/>
      <c r="I18" s="137"/>
      <c r="J18" s="10" t="s">
        <v>30</v>
      </c>
      <c r="K18" s="15">
        <f>IF(H18="CUMPLE",0,1)</f>
        <v>1</v>
      </c>
      <c r="L18" s="4"/>
      <c r="M18" s="17">
        <f>+D18+15</f>
        <v>15</v>
      </c>
      <c r="N18" s="4"/>
      <c r="O18" s="4"/>
      <c r="P18" s="5"/>
      <c r="Q18" s="18"/>
    </row>
    <row r="19" spans="1:17" ht="13.5" customHeight="1" thickBot="1" x14ac:dyDescent="0.3">
      <c r="B19" s="6"/>
      <c r="C19" s="20"/>
      <c r="D19" s="21"/>
      <c r="E19" s="21"/>
      <c r="F19" s="22"/>
      <c r="G19" s="21"/>
      <c r="H19" s="23"/>
      <c r="I19" s="24"/>
      <c r="J19" s="10"/>
      <c r="K19" s="15"/>
      <c r="L19" s="4"/>
      <c r="M19" s="4"/>
      <c r="N19" s="4"/>
      <c r="O19" s="4"/>
    </row>
    <row r="20" spans="1:17" ht="39" customHeight="1" thickBot="1" x14ac:dyDescent="0.3">
      <c r="A20" s="6"/>
      <c r="B20" s="7"/>
      <c r="C20" s="138" t="s">
        <v>35</v>
      </c>
      <c r="D20" s="139"/>
      <c r="E20" s="139"/>
      <c r="F20" s="140"/>
      <c r="G20" s="139"/>
      <c r="H20" s="139"/>
      <c r="I20" s="141"/>
      <c r="J20" s="8"/>
      <c r="K20" s="4">
        <v>0</v>
      </c>
      <c r="L20" s="4"/>
      <c r="M20" s="4"/>
      <c r="N20" s="4"/>
      <c r="O20" s="4"/>
    </row>
    <row r="21" spans="1:17" ht="7.5" customHeight="1" x14ac:dyDescent="0.25">
      <c r="A21" s="6"/>
      <c r="B21" s="7"/>
      <c r="C21" s="7"/>
      <c r="D21" s="7"/>
      <c r="E21" s="7"/>
      <c r="F21" s="25"/>
      <c r="G21" s="7"/>
      <c r="H21" s="7"/>
      <c r="I21" s="26"/>
      <c r="J21" s="8"/>
      <c r="K21" s="4">
        <v>0</v>
      </c>
      <c r="L21" s="4"/>
      <c r="M21" s="4"/>
      <c r="N21" s="4"/>
      <c r="O21" s="4"/>
    </row>
    <row r="22" spans="1:17" s="29" customFormat="1" ht="69" customHeight="1" x14ac:dyDescent="0.25">
      <c r="A22" s="142" t="s">
        <v>36</v>
      </c>
      <c r="B22" s="142" t="s">
        <v>37</v>
      </c>
      <c r="C22" s="142" t="s">
        <v>38</v>
      </c>
      <c r="D22" s="142" t="s">
        <v>39</v>
      </c>
      <c r="E22" s="142" t="s">
        <v>40</v>
      </c>
      <c r="F22" s="27" t="str">
        <f>D5</f>
        <v>SUMINISTROS Y CONTRATOS SAN JOSE SAS
NIT: 900735538 1</v>
      </c>
      <c r="G22" s="142" t="s">
        <v>41</v>
      </c>
      <c r="H22" s="142" t="s">
        <v>42</v>
      </c>
      <c r="I22" s="143" t="s">
        <v>43</v>
      </c>
      <c r="J22" s="128" t="s">
        <v>44</v>
      </c>
      <c r="K22" s="4">
        <v>0</v>
      </c>
      <c r="L22" s="4"/>
      <c r="M22" s="4"/>
      <c r="N22" s="4"/>
      <c r="O22" s="4"/>
      <c r="P22" s="28"/>
      <c r="Q22" s="28"/>
    </row>
    <row r="23" spans="1:17" s="29" customFormat="1" ht="27" customHeight="1" thickBot="1" x14ac:dyDescent="0.3">
      <c r="A23" s="142"/>
      <c r="B23" s="142"/>
      <c r="C23" s="142"/>
      <c r="D23" s="142"/>
      <c r="E23" s="142"/>
      <c r="F23" s="30">
        <v>1</v>
      </c>
      <c r="G23" s="142"/>
      <c r="H23" s="142"/>
      <c r="I23" s="143"/>
      <c r="J23" s="128"/>
      <c r="K23" s="4">
        <v>0</v>
      </c>
      <c r="L23" s="4"/>
      <c r="M23" s="4"/>
      <c r="N23" s="4"/>
      <c r="O23" s="4"/>
      <c r="P23" s="28"/>
      <c r="Q23" s="28"/>
    </row>
    <row r="24" spans="1:17" ht="33" customHeight="1" x14ac:dyDescent="0.25">
      <c r="A24" s="106" t="s">
        <v>45</v>
      </c>
      <c r="B24" s="129" t="s">
        <v>46</v>
      </c>
      <c r="C24" s="108" t="s">
        <v>47</v>
      </c>
      <c r="D24" s="109">
        <f>+'CONSOLIDADO FINANCIERO'!L7*50%</f>
        <v>134828230</v>
      </c>
      <c r="E24" s="31" t="s">
        <v>48</v>
      </c>
      <c r="F24" s="32">
        <v>1665985600</v>
      </c>
      <c r="G24" s="131">
        <f>+F24-F25</f>
        <v>1636555884</v>
      </c>
      <c r="H24" s="127" t="str">
        <f>IF(G24&gt;=D24,"CUMPLE","NO CUMPLE")</f>
        <v>CUMPLE</v>
      </c>
      <c r="I24" s="123" t="s">
        <v>49</v>
      </c>
      <c r="J24" s="133" t="s">
        <v>50</v>
      </c>
      <c r="K24" s="100">
        <f>IF(H24="CUMPLE",0,1)</f>
        <v>0</v>
      </c>
      <c r="L24" s="33"/>
      <c r="M24" s="4"/>
      <c r="N24" s="4"/>
      <c r="O24" s="4"/>
    </row>
    <row r="25" spans="1:17" ht="33" customHeight="1" thickBot="1" x14ac:dyDescent="0.3">
      <c r="A25" s="106"/>
      <c r="B25" s="130"/>
      <c r="C25" s="108"/>
      <c r="D25" s="109"/>
      <c r="E25" s="31" t="s">
        <v>51</v>
      </c>
      <c r="F25" s="32">
        <v>29429716</v>
      </c>
      <c r="G25" s="132"/>
      <c r="H25" s="113"/>
      <c r="I25" s="123"/>
      <c r="J25" s="133"/>
      <c r="K25" s="100"/>
      <c r="L25" s="4"/>
      <c r="M25" s="4"/>
      <c r="N25" s="4"/>
      <c r="O25" s="4"/>
    </row>
    <row r="26" spans="1:17" ht="33" customHeight="1" x14ac:dyDescent="0.25">
      <c r="A26" s="106" t="s">
        <v>45</v>
      </c>
      <c r="B26" s="107" t="str">
        <f>B24</f>
        <v>4.1.3.1 CAPACIDAD FINANCIERA</v>
      </c>
      <c r="C26" s="108" t="s">
        <v>10</v>
      </c>
      <c r="D26" s="126">
        <v>1.53</v>
      </c>
      <c r="E26" s="31" t="s">
        <v>48</v>
      </c>
      <c r="F26" s="46">
        <f>+F24</f>
        <v>1665985600</v>
      </c>
      <c r="G26" s="116">
        <f>+F26/F27</f>
        <v>56.608959461246585</v>
      </c>
      <c r="H26" s="127" t="str">
        <f>IF(G26&gt;=D26,"CUMPLE","NO CUMPLE")</f>
        <v>CUMPLE</v>
      </c>
      <c r="I26" s="123" t="s">
        <v>49</v>
      </c>
      <c r="J26" s="133"/>
      <c r="K26" s="100">
        <f t="shared" ref="K26" si="0">IF(H26="CUMPLE",0,1)</f>
        <v>0</v>
      </c>
      <c r="L26" s="4"/>
      <c r="M26" s="4"/>
      <c r="N26" s="4"/>
      <c r="O26" s="4"/>
    </row>
    <row r="27" spans="1:17" ht="33" customHeight="1" x14ac:dyDescent="0.25">
      <c r="A27" s="106"/>
      <c r="B27" s="107"/>
      <c r="C27" s="108"/>
      <c r="D27" s="126"/>
      <c r="E27" s="31" t="s">
        <v>51</v>
      </c>
      <c r="F27" s="47">
        <f>+F25</f>
        <v>29429716</v>
      </c>
      <c r="G27" s="116"/>
      <c r="H27" s="113"/>
      <c r="I27" s="123"/>
      <c r="J27" s="133"/>
      <c r="K27" s="100"/>
      <c r="L27" s="4"/>
      <c r="M27" s="4"/>
      <c r="N27" s="4"/>
      <c r="O27" s="4"/>
    </row>
    <row r="28" spans="1:17" ht="33" customHeight="1" x14ac:dyDescent="0.25">
      <c r="A28" s="106" t="s">
        <v>45</v>
      </c>
      <c r="B28" s="107" t="str">
        <f>B26</f>
        <v>4.1.3.1 CAPACIDAD FINANCIERA</v>
      </c>
      <c r="C28" s="108" t="s">
        <v>11</v>
      </c>
      <c r="D28" s="124">
        <v>0.6</v>
      </c>
      <c r="E28" s="34" t="s">
        <v>52</v>
      </c>
      <c r="F28" s="32">
        <v>65204841</v>
      </c>
      <c r="G28" s="125">
        <f>F28/F29</f>
        <v>3.2707820404603585E-2</v>
      </c>
      <c r="H28" s="119" t="str">
        <f>IF(G28&lt;=D28,"CUMPLE","NO CUMPLE")</f>
        <v>CUMPLE</v>
      </c>
      <c r="I28" s="123" t="s">
        <v>49</v>
      </c>
      <c r="J28" s="133"/>
      <c r="K28" s="100">
        <f t="shared" ref="K28" si="1">IF(H28="CUMPLE",0,1)</f>
        <v>0</v>
      </c>
      <c r="L28" s="4"/>
      <c r="M28" s="4"/>
      <c r="N28" s="4"/>
      <c r="O28" s="4"/>
    </row>
    <row r="29" spans="1:17" ht="33" customHeight="1" x14ac:dyDescent="0.25">
      <c r="A29" s="106"/>
      <c r="B29" s="107"/>
      <c r="C29" s="108"/>
      <c r="D29" s="124"/>
      <c r="E29" s="34" t="s">
        <v>53</v>
      </c>
      <c r="F29" s="32">
        <v>1993555064</v>
      </c>
      <c r="G29" s="125"/>
      <c r="H29" s="119"/>
      <c r="I29" s="123"/>
      <c r="J29" s="133"/>
      <c r="K29" s="100"/>
      <c r="L29" s="4"/>
      <c r="M29" s="4"/>
      <c r="N29" s="4"/>
      <c r="O29" s="4"/>
    </row>
    <row r="30" spans="1:17" s="36" customFormat="1" ht="27.75" customHeight="1" x14ac:dyDescent="0.25">
      <c r="A30" s="106" t="s">
        <v>45</v>
      </c>
      <c r="B30" s="107" t="str">
        <f>B28</f>
        <v>4.1.3.1 CAPACIDAD FINANCIERA</v>
      </c>
      <c r="C30" s="108" t="s">
        <v>12</v>
      </c>
      <c r="D30" s="121">
        <v>1.26</v>
      </c>
      <c r="E30" s="34" t="s">
        <v>54</v>
      </c>
      <c r="F30" s="32">
        <v>1035342451</v>
      </c>
      <c r="G30" s="122">
        <f>F30/F31</f>
        <v>1900.059554046614</v>
      </c>
      <c r="H30" s="119" t="str">
        <f>IF(G30&gt;=D30,"CUMPLE","NO CUMPLE")</f>
        <v>CUMPLE</v>
      </c>
      <c r="I30" s="123" t="s">
        <v>49</v>
      </c>
      <c r="J30" s="133"/>
      <c r="K30" s="100">
        <f t="shared" ref="K30" si="2">IF(H30="CUMPLE",0,1)</f>
        <v>0</v>
      </c>
      <c r="L30" s="35"/>
      <c r="M30" s="35"/>
      <c r="N30" s="35"/>
      <c r="O30" s="35"/>
    </row>
    <row r="31" spans="1:17" s="36" customFormat="1" ht="27.75" customHeight="1" x14ac:dyDescent="0.25">
      <c r="A31" s="106"/>
      <c r="B31" s="107"/>
      <c r="C31" s="108"/>
      <c r="D31" s="121"/>
      <c r="E31" s="34" t="s">
        <v>55</v>
      </c>
      <c r="F31" s="32">
        <v>544900</v>
      </c>
      <c r="G31" s="122"/>
      <c r="H31" s="119"/>
      <c r="I31" s="123"/>
      <c r="J31" s="133"/>
      <c r="K31" s="100"/>
      <c r="L31" s="35"/>
      <c r="M31" s="35"/>
      <c r="N31" s="35"/>
      <c r="O31" s="35"/>
    </row>
    <row r="32" spans="1:17" s="39" customFormat="1" ht="33" customHeight="1" x14ac:dyDescent="0.25">
      <c r="A32" s="106" t="s">
        <v>45</v>
      </c>
      <c r="B32" s="107" t="s">
        <v>56</v>
      </c>
      <c r="C32" s="114" t="s">
        <v>13</v>
      </c>
      <c r="D32" s="115">
        <v>0.1</v>
      </c>
      <c r="E32" s="34" t="s">
        <v>57</v>
      </c>
      <c r="F32" s="45">
        <f>+F30</f>
        <v>1035342451</v>
      </c>
      <c r="G32" s="116">
        <f>F32/F33</f>
        <v>0.53690581651152691</v>
      </c>
      <c r="H32" s="119" t="str">
        <f>IF(G32&gt;=D32,"CUMPLE","NO CUMPLE")</f>
        <v>CUMPLE</v>
      </c>
      <c r="I32" s="123" t="s">
        <v>49</v>
      </c>
      <c r="J32" s="133"/>
      <c r="K32" s="100">
        <f t="shared" ref="K32" si="3">IF(H32="CUMPLE",0,1)</f>
        <v>0</v>
      </c>
      <c r="L32" s="4"/>
      <c r="M32" s="4"/>
      <c r="N32" s="4"/>
      <c r="O32" s="4"/>
      <c r="P32" s="5"/>
      <c r="Q32" s="38"/>
    </row>
    <row r="33" spans="1:17" s="39" customFormat="1" ht="33" customHeight="1" x14ac:dyDescent="0.25">
      <c r="A33" s="106"/>
      <c r="B33" s="107"/>
      <c r="C33" s="114"/>
      <c r="D33" s="115"/>
      <c r="E33" s="34" t="s">
        <v>58</v>
      </c>
      <c r="F33" s="37">
        <v>1928350223</v>
      </c>
      <c r="G33" s="116"/>
      <c r="H33" s="120"/>
      <c r="I33" s="123"/>
      <c r="J33" s="133"/>
      <c r="K33" s="100"/>
      <c r="L33" s="4"/>
      <c r="M33" s="4"/>
      <c r="N33" s="4"/>
      <c r="O33" s="4"/>
      <c r="P33" s="5"/>
      <c r="Q33" s="38"/>
    </row>
    <row r="34" spans="1:17" s="39" customFormat="1" ht="33" customHeight="1" x14ac:dyDescent="0.25">
      <c r="A34" s="106" t="s">
        <v>45</v>
      </c>
      <c r="B34" s="107" t="str">
        <f>+B32</f>
        <v>4.1.3.2 capacidad Organizacional</v>
      </c>
      <c r="C34" s="114" t="s">
        <v>59</v>
      </c>
      <c r="D34" s="115">
        <v>0.08</v>
      </c>
      <c r="E34" s="34" t="s">
        <v>57</v>
      </c>
      <c r="F34" s="45">
        <f>+F30</f>
        <v>1035342451</v>
      </c>
      <c r="G34" s="116">
        <f>F34/F35</f>
        <v>0.51934479749088081</v>
      </c>
      <c r="H34" s="117" t="str">
        <f>IF(G34&gt;=D34,"CUMPLE","NO CUMPLE")</f>
        <v>CUMPLE</v>
      </c>
      <c r="I34" s="118" t="s">
        <v>49</v>
      </c>
      <c r="J34" s="133"/>
      <c r="K34" s="100">
        <f t="shared" ref="K34" si="4">IF(H34="CUMPLE",0,1)</f>
        <v>0</v>
      </c>
      <c r="L34" s="4"/>
      <c r="M34" s="4"/>
      <c r="N34" s="4"/>
      <c r="O34" s="4"/>
      <c r="P34" s="5"/>
      <c r="Q34" s="38"/>
    </row>
    <row r="35" spans="1:17" s="39" customFormat="1" ht="33" customHeight="1" thickBot="1" x14ac:dyDescent="0.3">
      <c r="A35" s="106"/>
      <c r="B35" s="107"/>
      <c r="C35" s="114"/>
      <c r="D35" s="115"/>
      <c r="E35" s="34" t="s">
        <v>60</v>
      </c>
      <c r="F35" s="45">
        <f>+F29</f>
        <v>1993555064</v>
      </c>
      <c r="G35" s="116"/>
      <c r="H35" s="117"/>
      <c r="I35" s="118"/>
      <c r="J35" s="133"/>
      <c r="K35" s="100"/>
      <c r="L35" s="4"/>
      <c r="M35" s="4"/>
      <c r="N35" s="4"/>
      <c r="O35" s="4"/>
      <c r="P35" s="5"/>
      <c r="Q35" s="38"/>
    </row>
    <row r="36" spans="1:17" s="41" customFormat="1" ht="27.75" customHeight="1" x14ac:dyDescent="0.25">
      <c r="A36" s="106" t="s">
        <v>45</v>
      </c>
      <c r="B36" s="107" t="str">
        <f>B24</f>
        <v>4.1.3.1 CAPACIDAD FINANCIERA</v>
      </c>
      <c r="C36" s="108" t="s">
        <v>61</v>
      </c>
      <c r="D36" s="109">
        <f>+'CONSOLIDADO FINANCIERO'!L7*50%</f>
        <v>134828230</v>
      </c>
      <c r="E36" s="34" t="s">
        <v>60</v>
      </c>
      <c r="F36" s="45">
        <f>+F29</f>
        <v>1993555064</v>
      </c>
      <c r="G36" s="110">
        <f>F36-F37</f>
        <v>1928350223</v>
      </c>
      <c r="H36" s="112" t="str">
        <f>IF(G36&gt;=D36,"CUMPLE","NO CUMPLE")</f>
        <v>CUMPLE</v>
      </c>
      <c r="I36" s="134" t="s">
        <v>49</v>
      </c>
      <c r="J36" s="133"/>
      <c r="K36" s="100">
        <f t="shared" ref="K36" si="5">IF(H36="CUMPLE",0,1)</f>
        <v>0</v>
      </c>
      <c r="L36" s="40"/>
      <c r="M36" s="35"/>
      <c r="N36" s="35"/>
      <c r="O36" s="35"/>
      <c r="P36" s="36"/>
      <c r="Q36" s="36"/>
    </row>
    <row r="37" spans="1:17" s="41" customFormat="1" ht="27.75" customHeight="1" thickBot="1" x14ac:dyDescent="0.3">
      <c r="A37" s="106"/>
      <c r="B37" s="107"/>
      <c r="C37" s="108"/>
      <c r="D37" s="109"/>
      <c r="E37" s="34" t="s">
        <v>62</v>
      </c>
      <c r="F37" s="45">
        <f>+F28</f>
        <v>65204841</v>
      </c>
      <c r="G37" s="111"/>
      <c r="H37" s="113"/>
      <c r="I37" s="135"/>
      <c r="J37" s="133"/>
      <c r="K37" s="100"/>
      <c r="L37" s="35"/>
      <c r="M37" s="35"/>
      <c r="N37" s="35"/>
      <c r="O37" s="35"/>
      <c r="P37" s="36"/>
      <c r="Q37" s="36"/>
    </row>
    <row r="38" spans="1:17" ht="34.5" customHeight="1" thickBot="1" x14ac:dyDescent="0.3">
      <c r="A38" s="6"/>
      <c r="B38" s="6"/>
      <c r="C38" s="6"/>
      <c r="D38" s="6"/>
      <c r="E38" s="101" t="s">
        <v>63</v>
      </c>
      <c r="F38" s="102"/>
      <c r="G38" s="103" t="str">
        <f>IF(K38&gt;0,"NO CUMPLE","CUMPLE")</f>
        <v>CUMPLE</v>
      </c>
      <c r="H38" s="104"/>
      <c r="I38" s="105"/>
      <c r="K38" s="4">
        <f>K36+K34+K32+K30+K28+K26+K24+K12+K11+K10</f>
        <v>0</v>
      </c>
      <c r="L38" s="4"/>
      <c r="M38" s="4"/>
      <c r="N38" s="4"/>
      <c r="O38" s="4"/>
    </row>
    <row r="39" spans="1:17" x14ac:dyDescent="0.25">
      <c r="A39" s="6"/>
      <c r="B39" s="6"/>
      <c r="C39" s="6"/>
      <c r="D39" s="6"/>
      <c r="E39" s="42"/>
      <c r="F39" s="42"/>
      <c r="G39" s="42"/>
      <c r="H39" s="42"/>
      <c r="I39" s="42"/>
      <c r="L39" s="4"/>
      <c r="M39" s="4"/>
      <c r="N39" s="4"/>
      <c r="O39" s="4"/>
    </row>
    <row r="40" spans="1:17" x14ac:dyDescent="0.25">
      <c r="A40" s="6"/>
      <c r="B40" s="6"/>
      <c r="C40" s="6"/>
      <c r="D40" s="6"/>
      <c r="E40" s="6"/>
      <c r="F40" s="6"/>
      <c r="G40" s="43"/>
      <c r="H40" s="6"/>
      <c r="I40" s="6"/>
      <c r="L40" s="4"/>
      <c r="M40" s="4"/>
      <c r="N40" s="4"/>
      <c r="O40" s="4"/>
    </row>
    <row r="41" spans="1:17" x14ac:dyDescent="0.25">
      <c r="A41" s="6"/>
      <c r="B41" s="6"/>
      <c r="C41" s="6"/>
      <c r="D41" s="6"/>
      <c r="E41" s="6"/>
      <c r="F41" s="6"/>
      <c r="G41" s="43"/>
      <c r="H41" s="6"/>
      <c r="I41" s="6"/>
      <c r="L41" s="4"/>
      <c r="M41" s="4"/>
      <c r="N41" s="4"/>
      <c r="O41" s="4"/>
    </row>
  </sheetData>
  <sheetProtection algorithmName="SHA-512" hashValue="Qhl9Zb26ypzOh2AU/bIaOR+s6W70StcHRqWJz3SPHcJ9cmtFu0lexvy/PpCSE4wPjtyw6+twqNSxLjXzS8vSEQ==" saltValue="tARVl80nZApZlIwebgh9xQ==" spinCount="100000" sheet="1" objects="1" scenarios="1" selectLockedCells="1" selectUnlockedCells="1"/>
  <mergeCells count="91">
    <mergeCell ref="D9:G9"/>
    <mergeCell ref="H9:I9"/>
    <mergeCell ref="C1:I1"/>
    <mergeCell ref="D3:I3"/>
    <mergeCell ref="D4:I4"/>
    <mergeCell ref="D5:I5"/>
    <mergeCell ref="C7:I7"/>
    <mergeCell ref="D17:G17"/>
    <mergeCell ref="H17:I17"/>
    <mergeCell ref="D10:G10"/>
    <mergeCell ref="H10:I10"/>
    <mergeCell ref="D11:G11"/>
    <mergeCell ref="H11:I11"/>
    <mergeCell ref="D12:G12"/>
    <mergeCell ref="H12:I12"/>
    <mergeCell ref="C13:I13"/>
    <mergeCell ref="D15:G15"/>
    <mergeCell ref="H15:I15"/>
    <mergeCell ref="D16:G16"/>
    <mergeCell ref="H16:I16"/>
    <mergeCell ref="D18:G18"/>
    <mergeCell ref="H18:I18"/>
    <mergeCell ref="C20:I20"/>
    <mergeCell ref="A22:A23"/>
    <mergeCell ref="B22:B23"/>
    <mergeCell ref="C22:C23"/>
    <mergeCell ref="D22:D23"/>
    <mergeCell ref="E22:E23"/>
    <mergeCell ref="G22:G23"/>
    <mergeCell ref="H22:H23"/>
    <mergeCell ref="I22:I23"/>
    <mergeCell ref="J22:J23"/>
    <mergeCell ref="A24:A25"/>
    <mergeCell ref="B24:B25"/>
    <mergeCell ref="C24:C25"/>
    <mergeCell ref="D24:D25"/>
    <mergeCell ref="G24:G25"/>
    <mergeCell ref="H24:H25"/>
    <mergeCell ref="I24:I25"/>
    <mergeCell ref="J24:J37"/>
    <mergeCell ref="I28:I29"/>
    <mergeCell ref="I32:I33"/>
    <mergeCell ref="I36:I37"/>
    <mergeCell ref="K24:K25"/>
    <mergeCell ref="A26:A27"/>
    <mergeCell ref="B26:B27"/>
    <mergeCell ref="C26:C27"/>
    <mergeCell ref="D26:D27"/>
    <mergeCell ref="G26:G27"/>
    <mergeCell ref="H26:H27"/>
    <mergeCell ref="I26:I27"/>
    <mergeCell ref="K26:K27"/>
    <mergeCell ref="K28:K29"/>
    <mergeCell ref="A30:A31"/>
    <mergeCell ref="B30:B31"/>
    <mergeCell ref="C30:C31"/>
    <mergeCell ref="D30:D31"/>
    <mergeCell ref="G30:G31"/>
    <mergeCell ref="H30:H31"/>
    <mergeCell ref="I30:I31"/>
    <mergeCell ref="K30:K31"/>
    <mergeCell ref="A28:A29"/>
    <mergeCell ref="B28:B29"/>
    <mergeCell ref="C28:C29"/>
    <mergeCell ref="D28:D29"/>
    <mergeCell ref="G28:G29"/>
    <mergeCell ref="H28:H29"/>
    <mergeCell ref="K32:K33"/>
    <mergeCell ref="A34:A35"/>
    <mergeCell ref="B34:B35"/>
    <mergeCell ref="C34:C35"/>
    <mergeCell ref="D34:D35"/>
    <mergeCell ref="G34:G35"/>
    <mergeCell ref="H34:H35"/>
    <mergeCell ref="I34:I35"/>
    <mergeCell ref="K34:K35"/>
    <mergeCell ref="A32:A33"/>
    <mergeCell ref="B32:B33"/>
    <mergeCell ref="C32:C33"/>
    <mergeCell ref="D32:D33"/>
    <mergeCell ref="G32:G33"/>
    <mergeCell ref="H32:H33"/>
    <mergeCell ref="K36:K37"/>
    <mergeCell ref="E38:F38"/>
    <mergeCell ref="G38:I38"/>
    <mergeCell ref="A36:A37"/>
    <mergeCell ref="B36:B37"/>
    <mergeCell ref="C36:C37"/>
    <mergeCell ref="D36:D37"/>
    <mergeCell ref="G36:G37"/>
    <mergeCell ref="H36:H37"/>
  </mergeCells>
  <conditionalFormatting sqref="H10:H12">
    <cfRule type="cellIs" dxfId="18" priority="9" operator="equal">
      <formula>"CUMPLE"</formula>
    </cfRule>
  </conditionalFormatting>
  <conditionalFormatting sqref="H16:H18">
    <cfRule type="cellIs" dxfId="17" priority="5" operator="equal">
      <formula>"CUMPLE"</formula>
    </cfRule>
  </conditionalFormatting>
  <conditionalFormatting sqref="H24:H37">
    <cfRule type="cellIs" dxfId="16" priority="3" operator="equal">
      <formula>"CUMPLE"</formula>
    </cfRule>
    <cfRule type="cellIs" dxfId="15" priority="4" operator="equal">
      <formula>"NO CUMPLE"</formula>
    </cfRule>
  </conditionalFormatting>
  <conditionalFormatting sqref="H19:I19">
    <cfRule type="cellIs" dxfId="14" priority="8" operator="equal">
      <formula>"CUMPLE"</formula>
    </cfRule>
  </conditionalFormatting>
  <conditionalFormatting sqref="I24">
    <cfRule type="cellIs" dxfId="13" priority="18" operator="equal">
      <formula>"CUMPLE"</formula>
    </cfRule>
    <cfRule type="cellIs" dxfId="12" priority="19" operator="equal">
      <formula>"NO CUMPLE"</formula>
    </cfRule>
  </conditionalFormatting>
  <conditionalFormatting sqref="I26 I28 I32 I34">
    <cfRule type="cellIs" dxfId="11" priority="14" operator="equal">
      <formula>"CUMPLE"</formula>
    </cfRule>
    <cfRule type="cellIs" dxfId="10" priority="15" operator="equal">
      <formula>"NO CUMPLE"</formula>
    </cfRule>
  </conditionalFormatting>
  <conditionalFormatting sqref="I30">
    <cfRule type="cellIs" dxfId="9" priority="1" operator="equal">
      <formula>"CUMPLE"</formula>
    </cfRule>
    <cfRule type="cellIs" dxfId="8" priority="2" operator="equal">
      <formula>"NO CUMPLE"</formula>
    </cfRule>
  </conditionalFormatting>
  <conditionalFormatting sqref="I36">
    <cfRule type="cellIs" dxfId="7" priority="6" operator="equal">
      <formula>"CUMPLE"</formula>
    </cfRule>
    <cfRule type="cellIs" dxfId="6" priority="7" operator="equal">
      <formula>"NO CUMPLE"</formula>
    </cfRule>
  </conditionalFormatting>
  <conditionalFormatting sqref="K10:K12">
    <cfRule type="cellIs" dxfId="5" priority="12" operator="equal">
      <formula>"CUMPLE"</formula>
    </cfRule>
    <cfRule type="cellIs" dxfId="4" priority="13" operator="equal">
      <formula>"NO CUMPLE"</formula>
    </cfRule>
  </conditionalFormatting>
  <conditionalFormatting sqref="K16:K19">
    <cfRule type="cellIs" dxfId="3" priority="10" operator="equal">
      <formula>"CUMPLE"</formula>
    </cfRule>
    <cfRule type="cellIs" dxfId="2" priority="11" operator="equal">
      <formula>"NO CUMPLE"</formula>
    </cfRule>
  </conditionalFormatting>
  <conditionalFormatting sqref="K24 K26 K28 K30 K32 K34 K36">
    <cfRule type="cellIs" dxfId="1" priority="16" operator="equal">
      <formula>"CUMPLE"</formula>
    </cfRule>
    <cfRule type="cellIs" dxfId="0" priority="17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36" fitToHeight="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11</vt:i4>
      </vt:variant>
    </vt:vector>
  </HeadingPairs>
  <TitlesOfParts>
    <vt:vector size="17" baseType="lpstr">
      <vt:lpstr>CONSOLIDADO FINANCIERO</vt:lpstr>
      <vt:lpstr>BRAND CENTER</vt:lpstr>
      <vt:lpstr>INGENIERIA Y SOLUCIONES</vt:lpstr>
      <vt:lpstr>MAFER</vt:lpstr>
      <vt:lpstr>SUMINISTROS E INGENIERIA</vt:lpstr>
      <vt:lpstr>SUMINISTROS Y CONTRATOS SJ</vt:lpstr>
      <vt:lpstr>'BRAND CENTER'!Área_de_impresión</vt:lpstr>
      <vt:lpstr>'CONSOLIDADO FINANCIERO'!Área_de_impresión</vt:lpstr>
      <vt:lpstr>'INGENIERIA Y SOLUCIONES'!Área_de_impresión</vt:lpstr>
      <vt:lpstr>MAFER!Área_de_impresión</vt:lpstr>
      <vt:lpstr>'SUMINISTROS E INGENIERIA'!Área_de_impresión</vt:lpstr>
      <vt:lpstr>'SUMINISTROS Y CONTRATOS SJ'!Área_de_impresión</vt:lpstr>
      <vt:lpstr>'BRAND CENTER'!Títulos_a_imprimir</vt:lpstr>
      <vt:lpstr>'INGENIERIA Y SOLUCIONES'!Títulos_a_imprimir</vt:lpstr>
      <vt:lpstr>MAFER!Títulos_a_imprimir</vt:lpstr>
      <vt:lpstr>'SUMINISTROS E INGENIERIA'!Títulos_a_imprimir</vt:lpstr>
      <vt:lpstr>'SUMINISTROS Y CONTRATOS SJ'!Títulos_a_imprimir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Ximena Diaz Ramirez</dc:creator>
  <cp:keywords/>
  <dc:description/>
  <cp:lastModifiedBy>Juan Sebastian Pulecio Domínguez</cp:lastModifiedBy>
  <cp:revision/>
  <dcterms:created xsi:type="dcterms:W3CDTF">2024-07-08T14:36:32Z</dcterms:created>
  <dcterms:modified xsi:type="dcterms:W3CDTF">2024-12-12T19:33:50Z</dcterms:modified>
  <cp:category/>
  <cp:contentStatus/>
</cp:coreProperties>
</file>