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D:\Documentos\11- LPAEZ 24000270 H3 AÑO 2024\Proyecto VF Mto y Op Ptar Barranquilla\REVISION 1 DE  ADMINISTRATIVA\"/>
    </mc:Choice>
  </mc:AlternateContent>
  <xr:revisionPtr revIDLastSave="0" documentId="13_ncr:1_{727E1AAD-F54C-492E-AA01-D424CAD6671E}" xr6:coauthVersionLast="47" xr6:coauthVersionMax="47" xr10:uidLastSave="{00000000-0000-0000-0000-000000000000}"/>
  <bookViews>
    <workbookView xWindow="-75" yWindow="-11640" windowWidth="20730" windowHeight="11160" xr2:uid="{61B6145B-4E7C-4E38-8DF4-F84BEA047968}"/>
  </bookViews>
  <sheets>
    <sheet name="FORMATO 7 OFERTA ECONOMICA" sheetId="16"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2" i="16" l="1"/>
  <c r="F41" i="16"/>
  <c r="C340" i="16"/>
  <c r="B340" i="16"/>
  <c r="C339" i="16"/>
  <c r="C338" i="16"/>
  <c r="B337" i="16"/>
  <c r="R325" i="16"/>
  <c r="G323" i="16"/>
  <c r="C313" i="16"/>
  <c r="B313" i="16"/>
  <c r="C312" i="16"/>
  <c r="C311" i="16"/>
  <c r="B310" i="16"/>
  <c r="R298" i="16"/>
  <c r="G296" i="16"/>
  <c r="C286" i="16"/>
  <c r="B286" i="16"/>
  <c r="C337" i="16" s="1"/>
  <c r="C285" i="16"/>
  <c r="C284" i="16"/>
  <c r="C283" i="16"/>
  <c r="B283" i="16"/>
  <c r="H277" i="16"/>
  <c r="H304" i="16" s="1"/>
  <c r="H331" i="16" s="1"/>
  <c r="G276" i="16"/>
  <c r="R271" i="16"/>
  <c r="G269" i="16"/>
  <c r="C259" i="16"/>
  <c r="B259" i="16"/>
  <c r="C310" i="16" s="1"/>
  <c r="C258" i="16"/>
  <c r="C257" i="16"/>
  <c r="C256" i="16"/>
  <c r="B256" i="16"/>
  <c r="G254" i="16"/>
  <c r="R250" i="16"/>
  <c r="H249" i="16"/>
  <c r="H276" i="16" s="1"/>
  <c r="H303" i="16" s="1"/>
  <c r="H330" i="16" s="1"/>
  <c r="G249" i="16"/>
  <c r="R249" i="16" s="1"/>
  <c r="H248" i="16"/>
  <c r="H275" i="16" s="1"/>
  <c r="H302" i="16" s="1"/>
  <c r="H329" i="16" s="1"/>
  <c r="R247" i="16"/>
  <c r="R244" i="16"/>
  <c r="H243" i="16"/>
  <c r="H242" i="16"/>
  <c r="G242" i="16"/>
  <c r="H240" i="16"/>
  <c r="H267" i="16" s="1"/>
  <c r="G240" i="16"/>
  <c r="G267" i="16" s="1"/>
  <c r="G294" i="16" s="1"/>
  <c r="G321" i="16" s="1"/>
  <c r="H239" i="16"/>
  <c r="H266" i="16" s="1"/>
  <c r="H293" i="16" s="1"/>
  <c r="H320" i="16" s="1"/>
  <c r="H238" i="16"/>
  <c r="H265" i="16" s="1"/>
  <c r="H292" i="16" s="1"/>
  <c r="H319" i="16" s="1"/>
  <c r="H237" i="16"/>
  <c r="H264" i="16" s="1"/>
  <c r="H291" i="16" s="1"/>
  <c r="H318" i="16" s="1"/>
  <c r="C231" i="16"/>
  <c r="B231" i="16"/>
  <c r="C230" i="16"/>
  <c r="C229" i="16"/>
  <c r="B228" i="16"/>
  <c r="R226" i="16"/>
  <c r="G226" i="16"/>
  <c r="G225" i="16"/>
  <c r="G224" i="16"/>
  <c r="R224" i="16" s="1"/>
  <c r="R223" i="16"/>
  <c r="G223" i="16"/>
  <c r="G251" i="16" s="1"/>
  <c r="R251" i="16" s="1"/>
  <c r="R222" i="16"/>
  <c r="G222" i="16"/>
  <c r="G250" i="16" s="1"/>
  <c r="G277" i="16" s="1"/>
  <c r="R221" i="16"/>
  <c r="G221" i="16"/>
  <c r="R220" i="16"/>
  <c r="G220" i="16"/>
  <c r="G248" i="16" s="1"/>
  <c r="R219" i="16"/>
  <c r="G219" i="16"/>
  <c r="G247" i="16" s="1"/>
  <c r="G274" i="16" s="1"/>
  <c r="G218" i="16"/>
  <c r="G217" i="16"/>
  <c r="R216" i="16"/>
  <c r="R214" i="16"/>
  <c r="H214" i="16"/>
  <c r="G214" i="16"/>
  <c r="C214" i="16"/>
  <c r="C242" i="16" s="1"/>
  <c r="C269" i="16" s="1"/>
  <c r="C323" i="16" s="1"/>
  <c r="G212" i="16"/>
  <c r="G211" i="16"/>
  <c r="G239" i="16" s="1"/>
  <c r="G266" i="16" s="1"/>
  <c r="G293" i="16" s="1"/>
  <c r="G320" i="16" s="1"/>
  <c r="G210" i="16"/>
  <c r="G238" i="16" s="1"/>
  <c r="G265" i="16" s="1"/>
  <c r="G292" i="16" s="1"/>
  <c r="G319" i="16" s="1"/>
  <c r="G209" i="16"/>
  <c r="G237" i="16" s="1"/>
  <c r="G264" i="16" s="1"/>
  <c r="C204" i="16"/>
  <c r="B204" i="16"/>
  <c r="C203" i="16"/>
  <c r="C202" i="16"/>
  <c r="C201" i="16"/>
  <c r="B201" i="16"/>
  <c r="C197" i="16"/>
  <c r="R189" i="16"/>
  <c r="H188" i="16"/>
  <c r="G188" i="16"/>
  <c r="F188" i="16"/>
  <c r="H187" i="16"/>
  <c r="G187" i="16"/>
  <c r="R187" i="16" s="1"/>
  <c r="C177" i="16"/>
  <c r="B177" i="16"/>
  <c r="C228" i="16" s="1"/>
  <c r="C176" i="16"/>
  <c r="C175" i="16"/>
  <c r="B174" i="16"/>
  <c r="H171" i="16"/>
  <c r="H198" i="16" s="1"/>
  <c r="H225" i="16" s="1"/>
  <c r="H253" i="16" s="1"/>
  <c r="H280" i="16" s="1"/>
  <c r="H307" i="16" s="1"/>
  <c r="H334" i="16" s="1"/>
  <c r="R162" i="16"/>
  <c r="G160" i="16"/>
  <c r="G159" i="16"/>
  <c r="G186" i="16" s="1"/>
  <c r="G213" i="16" s="1"/>
  <c r="G241" i="16" s="1"/>
  <c r="G268" i="16" s="1"/>
  <c r="G295" i="16" s="1"/>
  <c r="G322" i="16" s="1"/>
  <c r="C150" i="16"/>
  <c r="B150" i="16"/>
  <c r="C149" i="16"/>
  <c r="C148" i="16"/>
  <c r="B147" i="16"/>
  <c r="R135" i="16"/>
  <c r="H134" i="16"/>
  <c r="G134" i="16"/>
  <c r="F134" i="16"/>
  <c r="G133" i="16"/>
  <c r="G131" i="16"/>
  <c r="G158" i="16" s="1"/>
  <c r="G185" i="16" s="1"/>
  <c r="C123" i="16"/>
  <c r="B123" i="16"/>
  <c r="C174" i="16" s="1"/>
  <c r="C122" i="16"/>
  <c r="C121" i="16"/>
  <c r="B120" i="16"/>
  <c r="C118" i="16"/>
  <c r="C172" i="16" s="1"/>
  <c r="C226" i="16" s="1"/>
  <c r="C254" i="16" s="1"/>
  <c r="C115" i="16"/>
  <c r="C169" i="16" s="1"/>
  <c r="C223" i="16" s="1"/>
  <c r="C251" i="16" s="1"/>
  <c r="D113" i="16"/>
  <c r="D140" i="16" s="1"/>
  <c r="D167" i="16" s="1"/>
  <c r="D194" i="16" s="1"/>
  <c r="D221" i="16" s="1"/>
  <c r="D249" i="16" s="1"/>
  <c r="D276" i="16" s="1"/>
  <c r="D303" i="16" s="1"/>
  <c r="D330" i="16" s="1"/>
  <c r="H111" i="16"/>
  <c r="H138" i="16" s="1"/>
  <c r="H165" i="16" s="1"/>
  <c r="H192" i="16" s="1"/>
  <c r="H219" i="16" s="1"/>
  <c r="H247" i="16" s="1"/>
  <c r="H274" i="16" s="1"/>
  <c r="H301" i="16" s="1"/>
  <c r="H328" i="16" s="1"/>
  <c r="C110" i="16"/>
  <c r="C164" i="16" s="1"/>
  <c r="C218" i="16" s="1"/>
  <c r="C246" i="16" s="1"/>
  <c r="R108" i="16"/>
  <c r="G108" i="16"/>
  <c r="G135" i="16" s="1"/>
  <c r="G162" i="16" s="1"/>
  <c r="G189" i="16" s="1"/>
  <c r="G216" i="16" s="1"/>
  <c r="G244" i="16" s="1"/>
  <c r="G271" i="16" s="1"/>
  <c r="G298" i="16" s="1"/>
  <c r="G325" i="16" s="1"/>
  <c r="G106" i="16"/>
  <c r="C106" i="16"/>
  <c r="C160" i="16" s="1"/>
  <c r="H105" i="16"/>
  <c r="H132" i="16" s="1"/>
  <c r="H159" i="16" s="1"/>
  <c r="H186" i="16" s="1"/>
  <c r="H213" i="16" s="1"/>
  <c r="H241" i="16" s="1"/>
  <c r="H268" i="16" s="1"/>
  <c r="H295" i="16" s="1"/>
  <c r="H322" i="16" s="1"/>
  <c r="C104" i="16"/>
  <c r="C158" i="16" s="1"/>
  <c r="C212" i="16" s="1"/>
  <c r="C240" i="16" s="1"/>
  <c r="H102" i="16"/>
  <c r="H129" i="16" s="1"/>
  <c r="H156" i="16" s="1"/>
  <c r="E101" i="16"/>
  <c r="E128" i="16" s="1"/>
  <c r="E155" i="16" s="1"/>
  <c r="E182" i="16" s="1"/>
  <c r="E209" i="16" s="1"/>
  <c r="E237" i="16" s="1"/>
  <c r="E264" i="16" s="1"/>
  <c r="E291" i="16" s="1"/>
  <c r="E318" i="16" s="1"/>
  <c r="C96" i="16"/>
  <c r="B96" i="16"/>
  <c r="C147" i="16" s="1"/>
  <c r="C95" i="16"/>
  <c r="C94" i="16"/>
  <c r="B93" i="16"/>
  <c r="H91" i="16"/>
  <c r="H118" i="16" s="1"/>
  <c r="H145" i="16" s="1"/>
  <c r="H172" i="16" s="1"/>
  <c r="H199" i="16" s="1"/>
  <c r="H226" i="16" s="1"/>
  <c r="H254" i="16" s="1"/>
  <c r="H281" i="16" s="1"/>
  <c r="H308" i="16" s="1"/>
  <c r="H335" i="16" s="1"/>
  <c r="H90" i="16"/>
  <c r="H117" i="16" s="1"/>
  <c r="H144" i="16" s="1"/>
  <c r="G90" i="16"/>
  <c r="H89" i="16"/>
  <c r="H116" i="16" s="1"/>
  <c r="H143" i="16" s="1"/>
  <c r="H170" i="16" s="1"/>
  <c r="H197" i="16" s="1"/>
  <c r="H224" i="16" s="1"/>
  <c r="H252" i="16" s="1"/>
  <c r="H279" i="16" s="1"/>
  <c r="H306" i="16" s="1"/>
  <c r="H333" i="16" s="1"/>
  <c r="C89" i="16"/>
  <c r="C143" i="16" s="1"/>
  <c r="H88" i="16"/>
  <c r="H115" i="16" s="1"/>
  <c r="H142" i="16" s="1"/>
  <c r="H169" i="16" s="1"/>
  <c r="H196" i="16" s="1"/>
  <c r="H223" i="16" s="1"/>
  <c r="H251" i="16" s="1"/>
  <c r="H278" i="16" s="1"/>
  <c r="H305" i="16" s="1"/>
  <c r="H332" i="16" s="1"/>
  <c r="C88" i="16"/>
  <c r="C142" i="16" s="1"/>
  <c r="C196" i="16" s="1"/>
  <c r="D87" i="16"/>
  <c r="D114" i="16" s="1"/>
  <c r="D141" i="16" s="1"/>
  <c r="D168" i="16" s="1"/>
  <c r="D195" i="16" s="1"/>
  <c r="D222" i="16" s="1"/>
  <c r="D250" i="16" s="1"/>
  <c r="D277" i="16" s="1"/>
  <c r="D304" i="16" s="1"/>
  <c r="D331" i="16" s="1"/>
  <c r="G86" i="16"/>
  <c r="H85" i="16"/>
  <c r="H112" i="16" s="1"/>
  <c r="H139" i="16" s="1"/>
  <c r="H166" i="16" s="1"/>
  <c r="R84" i="16"/>
  <c r="H84" i="16"/>
  <c r="D84" i="16"/>
  <c r="D111" i="16" s="1"/>
  <c r="D138" i="16" s="1"/>
  <c r="D165" i="16" s="1"/>
  <c r="D192" i="16" s="1"/>
  <c r="D219" i="16" s="1"/>
  <c r="D247" i="16" s="1"/>
  <c r="D274" i="16" s="1"/>
  <c r="D301" i="16" s="1"/>
  <c r="D328" i="16" s="1"/>
  <c r="C84" i="16"/>
  <c r="C138" i="16" s="1"/>
  <c r="C192" i="16" s="1"/>
  <c r="H83" i="16"/>
  <c r="H110" i="16" s="1"/>
  <c r="H137" i="16" s="1"/>
  <c r="H164" i="16" s="1"/>
  <c r="H191" i="16" s="1"/>
  <c r="H218" i="16" s="1"/>
  <c r="H246" i="16" s="1"/>
  <c r="H273" i="16" s="1"/>
  <c r="H300" i="16" s="1"/>
  <c r="H327" i="16" s="1"/>
  <c r="G83" i="16"/>
  <c r="R83" i="16" s="1"/>
  <c r="D83" i="16"/>
  <c r="D110" i="16" s="1"/>
  <c r="D137" i="16" s="1"/>
  <c r="D164" i="16" s="1"/>
  <c r="D191" i="16" s="1"/>
  <c r="D218" i="16" s="1"/>
  <c r="D246" i="16" s="1"/>
  <c r="D273" i="16" s="1"/>
  <c r="D300" i="16" s="1"/>
  <c r="D327" i="16" s="1"/>
  <c r="H82" i="16"/>
  <c r="H109" i="16" s="1"/>
  <c r="H136" i="16" s="1"/>
  <c r="H163" i="16" s="1"/>
  <c r="H190" i="16" s="1"/>
  <c r="H217" i="16" s="1"/>
  <c r="H245" i="16" s="1"/>
  <c r="H272" i="16" s="1"/>
  <c r="H299" i="16" s="1"/>
  <c r="H326" i="16" s="1"/>
  <c r="G82" i="16"/>
  <c r="R81" i="16"/>
  <c r="H81" i="16"/>
  <c r="H108" i="16" s="1"/>
  <c r="H135" i="16" s="1"/>
  <c r="H162" i="16" s="1"/>
  <c r="H189" i="16" s="1"/>
  <c r="H216" i="16" s="1"/>
  <c r="H244" i="16" s="1"/>
  <c r="H271" i="16" s="1"/>
  <c r="H298" i="16" s="1"/>
  <c r="H325" i="16" s="1"/>
  <c r="G81" i="16"/>
  <c r="F81" i="16"/>
  <c r="F108" i="16" s="1"/>
  <c r="F135" i="16" s="1"/>
  <c r="F162" i="16" s="1"/>
  <c r="F189" i="16" s="1"/>
  <c r="F216" i="16" s="1"/>
  <c r="F244" i="16" s="1"/>
  <c r="F271" i="16" s="1"/>
  <c r="F298" i="16" s="1"/>
  <c r="F325" i="16" s="1"/>
  <c r="G79" i="16"/>
  <c r="D79" i="16"/>
  <c r="D106" i="16" s="1"/>
  <c r="D133" i="16" s="1"/>
  <c r="D160" i="16" s="1"/>
  <c r="D187" i="16" s="1"/>
  <c r="D214" i="16" s="1"/>
  <c r="D242" i="16" s="1"/>
  <c r="D269" i="16" s="1"/>
  <c r="D296" i="16" s="1"/>
  <c r="D323" i="16" s="1"/>
  <c r="C79" i="16"/>
  <c r="C133" i="16" s="1"/>
  <c r="C187" i="16" s="1"/>
  <c r="H78" i="16"/>
  <c r="G78" i="16"/>
  <c r="G105" i="16" s="1"/>
  <c r="G132" i="16" s="1"/>
  <c r="F78" i="16"/>
  <c r="F105" i="16" s="1"/>
  <c r="F132" i="16" s="1"/>
  <c r="F159" i="16" s="1"/>
  <c r="F186" i="16" s="1"/>
  <c r="F213" i="16" s="1"/>
  <c r="F241" i="16" s="1"/>
  <c r="F268" i="16" s="1"/>
  <c r="F295" i="16" s="1"/>
  <c r="F322" i="16" s="1"/>
  <c r="D77" i="16"/>
  <c r="D104" i="16" s="1"/>
  <c r="D131" i="16" s="1"/>
  <c r="D158" i="16" s="1"/>
  <c r="D185" i="16" s="1"/>
  <c r="D212" i="16" s="1"/>
  <c r="G76" i="16"/>
  <c r="G103" i="16" s="1"/>
  <c r="G130" i="16" s="1"/>
  <c r="G157" i="16" s="1"/>
  <c r="G184" i="16" s="1"/>
  <c r="D76" i="16"/>
  <c r="D103" i="16" s="1"/>
  <c r="D130" i="16" s="1"/>
  <c r="D157" i="16" s="1"/>
  <c r="D184" i="16" s="1"/>
  <c r="D211" i="16" s="1"/>
  <c r="R75" i="16"/>
  <c r="D75" i="16"/>
  <c r="D102" i="16" s="1"/>
  <c r="D129" i="16" s="1"/>
  <c r="D156" i="16" s="1"/>
  <c r="D183" i="16" s="1"/>
  <c r="D210" i="16" s="1"/>
  <c r="H74" i="16"/>
  <c r="H101" i="16" s="1"/>
  <c r="H128" i="16" s="1"/>
  <c r="H155" i="16" s="1"/>
  <c r="G74" i="16"/>
  <c r="E74" i="16"/>
  <c r="D74" i="16"/>
  <c r="D101" i="16" s="1"/>
  <c r="D128" i="16" s="1"/>
  <c r="D155" i="16" s="1"/>
  <c r="D182" i="16" s="1"/>
  <c r="D209" i="16" s="1"/>
  <c r="C69" i="16"/>
  <c r="B69" i="16"/>
  <c r="C120" i="16" s="1"/>
  <c r="C68" i="16"/>
  <c r="C67" i="16"/>
  <c r="C66" i="16"/>
  <c r="B66" i="16"/>
  <c r="G64" i="16"/>
  <c r="G91" i="16" s="1"/>
  <c r="D64" i="16"/>
  <c r="D91" i="16" s="1"/>
  <c r="D118" i="16" s="1"/>
  <c r="D145" i="16" s="1"/>
  <c r="D172" i="16" s="1"/>
  <c r="D199" i="16" s="1"/>
  <c r="D226" i="16" s="1"/>
  <c r="D254" i="16" s="1"/>
  <c r="D281" i="16" s="1"/>
  <c r="D308" i="16" s="1"/>
  <c r="D335" i="16" s="1"/>
  <c r="C64" i="16"/>
  <c r="C91" i="16" s="1"/>
  <c r="C145" i="16" s="1"/>
  <c r="C199" i="16" s="1"/>
  <c r="G63" i="16"/>
  <c r="R63" i="16" s="1"/>
  <c r="D63" i="16"/>
  <c r="D90" i="16" s="1"/>
  <c r="D117" i="16" s="1"/>
  <c r="D144" i="16" s="1"/>
  <c r="D171" i="16" s="1"/>
  <c r="D198" i="16" s="1"/>
  <c r="D225" i="16" s="1"/>
  <c r="D253" i="16" s="1"/>
  <c r="D280" i="16" s="1"/>
  <c r="D307" i="16" s="1"/>
  <c r="D334" i="16" s="1"/>
  <c r="C63" i="16"/>
  <c r="C117" i="16" s="1"/>
  <c r="C171" i="16" s="1"/>
  <c r="C225" i="16" s="1"/>
  <c r="C253" i="16" s="1"/>
  <c r="G62" i="16"/>
  <c r="G89" i="16" s="1"/>
  <c r="R89" i="16" s="1"/>
  <c r="D62" i="16"/>
  <c r="D89" i="16" s="1"/>
  <c r="D116" i="16" s="1"/>
  <c r="D143" i="16" s="1"/>
  <c r="D170" i="16" s="1"/>
  <c r="D197" i="16" s="1"/>
  <c r="D224" i="16" s="1"/>
  <c r="D252" i="16" s="1"/>
  <c r="D279" i="16" s="1"/>
  <c r="D306" i="16" s="1"/>
  <c r="D333" i="16" s="1"/>
  <c r="C62" i="16"/>
  <c r="C116" i="16" s="1"/>
  <c r="C170" i="16" s="1"/>
  <c r="C224" i="16" s="1"/>
  <c r="C252" i="16" s="1"/>
  <c r="G61" i="16"/>
  <c r="G88" i="16" s="1"/>
  <c r="G115" i="16" s="1"/>
  <c r="D61" i="16"/>
  <c r="D88" i="16" s="1"/>
  <c r="D115" i="16" s="1"/>
  <c r="D142" i="16" s="1"/>
  <c r="D169" i="16" s="1"/>
  <c r="D196" i="16" s="1"/>
  <c r="D223" i="16" s="1"/>
  <c r="D251" i="16" s="1"/>
  <c r="D278" i="16" s="1"/>
  <c r="D305" i="16" s="1"/>
  <c r="D332" i="16" s="1"/>
  <c r="C61" i="16"/>
  <c r="G60" i="16"/>
  <c r="D60" i="16"/>
  <c r="C60" i="16"/>
  <c r="C87" i="16" s="1"/>
  <c r="C141" i="16" s="1"/>
  <c r="C195" i="16" s="1"/>
  <c r="H59" i="16"/>
  <c r="G59" i="16"/>
  <c r="D59" i="16"/>
  <c r="D86" i="16" s="1"/>
  <c r="C59" i="16"/>
  <c r="C113" i="16" s="1"/>
  <c r="C167" i="16" s="1"/>
  <c r="C221" i="16" s="1"/>
  <c r="C249" i="16" s="1"/>
  <c r="R58" i="16"/>
  <c r="G58" i="16"/>
  <c r="G85" i="16" s="1"/>
  <c r="D58" i="16"/>
  <c r="D85" i="16" s="1"/>
  <c r="D112" i="16" s="1"/>
  <c r="D139" i="16" s="1"/>
  <c r="D166" i="16" s="1"/>
  <c r="D193" i="16" s="1"/>
  <c r="D220" i="16" s="1"/>
  <c r="D248" i="16" s="1"/>
  <c r="D275" i="16" s="1"/>
  <c r="D302" i="16" s="1"/>
  <c r="D329" i="16" s="1"/>
  <c r="C58" i="16"/>
  <c r="C85" i="16" s="1"/>
  <c r="C139" i="16" s="1"/>
  <c r="C193" i="16" s="1"/>
  <c r="R57" i="16"/>
  <c r="G57" i="16"/>
  <c r="G84" i="16" s="1"/>
  <c r="G111" i="16" s="1"/>
  <c r="D57" i="16"/>
  <c r="C57" i="16"/>
  <c r="C111" i="16" s="1"/>
  <c r="C165" i="16" s="1"/>
  <c r="C219" i="16" s="1"/>
  <c r="C247" i="16" s="1"/>
  <c r="R56" i="16"/>
  <c r="G56" i="16"/>
  <c r="D56" i="16"/>
  <c r="C56" i="16"/>
  <c r="C83" i="16" s="1"/>
  <c r="C137" i="16" s="1"/>
  <c r="C191" i="16" s="1"/>
  <c r="R55" i="16"/>
  <c r="R65" i="16" s="1"/>
  <c r="G55" i="16"/>
  <c r="D55" i="16"/>
  <c r="D82" i="16" s="1"/>
  <c r="D109" i="16" s="1"/>
  <c r="D136" i="16" s="1"/>
  <c r="D163" i="16" s="1"/>
  <c r="D190" i="16" s="1"/>
  <c r="D217" i="16" s="1"/>
  <c r="D245" i="16" s="1"/>
  <c r="D272" i="16" s="1"/>
  <c r="D299" i="16" s="1"/>
  <c r="D326" i="16" s="1"/>
  <c r="C55" i="16"/>
  <c r="C109" i="16" s="1"/>
  <c r="C163" i="16" s="1"/>
  <c r="C217" i="16" s="1"/>
  <c r="C245" i="16" s="1"/>
  <c r="R54" i="16"/>
  <c r="G52" i="16"/>
  <c r="C52" i="16"/>
  <c r="G50" i="16"/>
  <c r="G77" i="16" s="1"/>
  <c r="G104" i="16" s="1"/>
  <c r="C50" i="16"/>
  <c r="C77" i="16" s="1"/>
  <c r="C131" i="16" s="1"/>
  <c r="C185" i="16" s="1"/>
  <c r="H49" i="16"/>
  <c r="G49" i="16"/>
  <c r="C49" i="16"/>
  <c r="C103" i="16" s="1"/>
  <c r="C157" i="16" s="1"/>
  <c r="C211" i="16" s="1"/>
  <c r="C239" i="16" s="1"/>
  <c r="R48" i="16"/>
  <c r="H48" i="16"/>
  <c r="H75" i="16" s="1"/>
  <c r="G48" i="16"/>
  <c r="G75" i="16" s="1"/>
  <c r="G102" i="16" s="1"/>
  <c r="G129" i="16" s="1"/>
  <c r="G156" i="16" s="1"/>
  <c r="G183" i="16" s="1"/>
  <c r="E48" i="16"/>
  <c r="E49" i="16" s="1"/>
  <c r="C48" i="16"/>
  <c r="C75" i="16" s="1"/>
  <c r="C129" i="16" s="1"/>
  <c r="C183" i="16" s="1"/>
  <c r="R47" i="16"/>
  <c r="R53" i="16" s="1"/>
  <c r="G47" i="16"/>
  <c r="C47" i="16"/>
  <c r="C74" i="16" s="1"/>
  <c r="C128" i="16" s="1"/>
  <c r="C182" i="16" s="1"/>
  <c r="R20" i="16"/>
  <c r="E14" i="16"/>
  <c r="C114" i="16" l="1"/>
  <c r="C168" i="16" s="1"/>
  <c r="C222" i="16" s="1"/>
  <c r="C250" i="16" s="1"/>
  <c r="R209" i="16"/>
  <c r="R215" i="16" s="1"/>
  <c r="D237" i="16"/>
  <c r="D264" i="16" s="1"/>
  <c r="D291" i="16" s="1"/>
  <c r="D318" i="16" s="1"/>
  <c r="D239" i="16"/>
  <c r="D266" i="16" s="1"/>
  <c r="D293" i="16" s="1"/>
  <c r="D320" i="16" s="1"/>
  <c r="H86" i="16"/>
  <c r="H113" i="16" s="1"/>
  <c r="H140" i="16" s="1"/>
  <c r="H167" i="16" s="1"/>
  <c r="H60" i="16"/>
  <c r="H87" i="16" s="1"/>
  <c r="H114" i="16" s="1"/>
  <c r="H141" i="16" s="1"/>
  <c r="H168" i="16" s="1"/>
  <c r="R59" i="16"/>
  <c r="G109" i="16"/>
  <c r="R82" i="16"/>
  <c r="R92" i="16" s="1"/>
  <c r="C300" i="16"/>
  <c r="C273" i="16"/>
  <c r="C327" i="16" s="1"/>
  <c r="G101" i="16"/>
  <c r="R74" i="16"/>
  <c r="R80" i="16" s="1"/>
  <c r="R93" i="16" s="1"/>
  <c r="G142" i="16"/>
  <c r="R115" i="16"/>
  <c r="G113" i="16"/>
  <c r="R86" i="16"/>
  <c r="R88" i="16"/>
  <c r="C305" i="16"/>
  <c r="C278" i="16"/>
  <c r="C332" i="16" s="1"/>
  <c r="C102" i="16"/>
  <c r="C156" i="16" s="1"/>
  <c r="C210" i="16" s="1"/>
  <c r="C238" i="16" s="1"/>
  <c r="C308" i="16"/>
  <c r="C281" i="16"/>
  <c r="C335" i="16" s="1"/>
  <c r="C304" i="16"/>
  <c r="C277" i="16"/>
  <c r="C331" i="16" s="1"/>
  <c r="R320" i="16"/>
  <c r="R293" i="16"/>
  <c r="R266" i="16"/>
  <c r="R184" i="16"/>
  <c r="R239" i="16"/>
  <c r="E76" i="16"/>
  <c r="E103" i="16" s="1"/>
  <c r="E130" i="16" s="1"/>
  <c r="E157" i="16" s="1"/>
  <c r="E184" i="16" s="1"/>
  <c r="E211" i="16" s="1"/>
  <c r="E239" i="16" s="1"/>
  <c r="E266" i="16" s="1"/>
  <c r="E293" i="16" s="1"/>
  <c r="E320" i="16" s="1"/>
  <c r="E50" i="16"/>
  <c r="R49" i="16"/>
  <c r="R76" i="16"/>
  <c r="C293" i="16"/>
  <c r="C266" i="16"/>
  <c r="C320" i="16" s="1"/>
  <c r="C299" i="16"/>
  <c r="C272" i="16"/>
  <c r="C326" i="16" s="1"/>
  <c r="C301" i="16"/>
  <c r="C274" i="16"/>
  <c r="C328" i="16" s="1"/>
  <c r="C303" i="16"/>
  <c r="C276" i="16"/>
  <c r="C330" i="16" s="1"/>
  <c r="G117" i="16"/>
  <c r="R90" i="16"/>
  <c r="E15" i="16"/>
  <c r="R66" i="16"/>
  <c r="H76" i="16"/>
  <c r="H103" i="16" s="1"/>
  <c r="H130" i="16" s="1"/>
  <c r="H157" i="16" s="1"/>
  <c r="R157" i="16" s="1"/>
  <c r="H50" i="16"/>
  <c r="G138" i="16"/>
  <c r="R111" i="16"/>
  <c r="R85" i="16"/>
  <c r="G87" i="16"/>
  <c r="R60" i="16"/>
  <c r="G118" i="16"/>
  <c r="R91" i="16"/>
  <c r="D238" i="16"/>
  <c r="D265" i="16" s="1"/>
  <c r="D292" i="16" s="1"/>
  <c r="D319" i="16" s="1"/>
  <c r="D240" i="16"/>
  <c r="D267" i="16" s="1"/>
  <c r="D294" i="16" s="1"/>
  <c r="D321" i="16" s="1"/>
  <c r="C294" i="16"/>
  <c r="C267" i="16"/>
  <c r="C321" i="16" s="1"/>
  <c r="G112" i="16"/>
  <c r="G116" i="16"/>
  <c r="R264" i="16"/>
  <c r="R270" i="16" s="1"/>
  <c r="G291" i="16"/>
  <c r="R274" i="16"/>
  <c r="G301" i="16"/>
  <c r="R269" i="16"/>
  <c r="C76" i="16"/>
  <c r="C130" i="16" s="1"/>
  <c r="C184" i="16" s="1"/>
  <c r="R102" i="16"/>
  <c r="R265" i="16"/>
  <c r="R276" i="16"/>
  <c r="C296" i="16"/>
  <c r="R61" i="16"/>
  <c r="R62" i="16"/>
  <c r="R64" i="16"/>
  <c r="C82" i="16"/>
  <c r="C136" i="16" s="1"/>
  <c r="C190" i="16" s="1"/>
  <c r="C86" i="16"/>
  <c r="C140" i="16" s="1"/>
  <c r="C194" i="16" s="1"/>
  <c r="C90" i="16"/>
  <c r="C144" i="16" s="1"/>
  <c r="C198" i="16" s="1"/>
  <c r="C93" i="16"/>
  <c r="C101" i="16"/>
  <c r="C155" i="16" s="1"/>
  <c r="C209" i="16" s="1"/>
  <c r="C237" i="16" s="1"/>
  <c r="G110" i="16"/>
  <c r="C112" i="16"/>
  <c r="C166" i="16" s="1"/>
  <c r="C220" i="16" s="1"/>
  <c r="C248" i="16" s="1"/>
  <c r="G246" i="16"/>
  <c r="R218" i="16"/>
  <c r="R237" i="16"/>
  <c r="R243" i="16" s="1"/>
  <c r="R238" i="16"/>
  <c r="R319" i="16"/>
  <c r="R156" i="16"/>
  <c r="R129" i="16"/>
  <c r="E75" i="16"/>
  <c r="E102" i="16" s="1"/>
  <c r="E129" i="16" s="1"/>
  <c r="E156" i="16" s="1"/>
  <c r="E183" i="16" s="1"/>
  <c r="E210" i="16" s="1"/>
  <c r="E238" i="16" s="1"/>
  <c r="E265" i="16" s="1"/>
  <c r="E292" i="16" s="1"/>
  <c r="E319" i="16" s="1"/>
  <c r="R183" i="16"/>
  <c r="G245" i="16"/>
  <c r="R217" i="16"/>
  <c r="R227" i="16" s="1"/>
  <c r="C306" i="16"/>
  <c r="C279" i="16"/>
  <c r="C333" i="16" s="1"/>
  <c r="C307" i="16"/>
  <c r="C280" i="16"/>
  <c r="C334" i="16" s="1"/>
  <c r="G253" i="16"/>
  <c r="R225" i="16"/>
  <c r="R292" i="16"/>
  <c r="G303" i="16"/>
  <c r="H294" i="16"/>
  <c r="H269" i="16"/>
  <c r="G281" i="16"/>
  <c r="R254" i="16"/>
  <c r="G252" i="16"/>
  <c r="G278" i="16"/>
  <c r="R248" i="16"/>
  <c r="G275" i="16"/>
  <c r="G304" i="16"/>
  <c r="R277" i="16"/>
  <c r="R242" i="16"/>
  <c r="G331" i="16" l="1"/>
  <c r="R331" i="16" s="1"/>
  <c r="R304" i="16"/>
  <c r="G279" i="16"/>
  <c r="R252" i="16"/>
  <c r="H321" i="16"/>
  <c r="H323" i="16" s="1"/>
  <c r="R323" i="16" s="1"/>
  <c r="H296" i="16"/>
  <c r="R296" i="16" s="1"/>
  <c r="R253" i="16"/>
  <c r="G280" i="16"/>
  <c r="G273" i="16"/>
  <c r="R246" i="16"/>
  <c r="R210" i="16"/>
  <c r="R138" i="16"/>
  <c r="G165" i="16"/>
  <c r="R68" i="16"/>
  <c r="R69" i="16"/>
  <c r="C292" i="16"/>
  <c r="C265" i="16"/>
  <c r="C319" i="16" s="1"/>
  <c r="R95" i="16"/>
  <c r="R96" i="16"/>
  <c r="R275" i="16"/>
  <c r="G302" i="16"/>
  <c r="G330" i="16"/>
  <c r="R330" i="16" s="1"/>
  <c r="R303" i="16"/>
  <c r="R185" i="16"/>
  <c r="R294" i="16"/>
  <c r="R267" i="16"/>
  <c r="R240" i="16"/>
  <c r="E77" i="16"/>
  <c r="E104" i="16" s="1"/>
  <c r="E131" i="16" s="1"/>
  <c r="E158" i="16" s="1"/>
  <c r="E185" i="16" s="1"/>
  <c r="E212" i="16" s="1"/>
  <c r="R50" i="16"/>
  <c r="R321" i="16"/>
  <c r="G140" i="16"/>
  <c r="R113" i="16"/>
  <c r="R228" i="16"/>
  <c r="G308" i="16"/>
  <c r="R281" i="16"/>
  <c r="G272" i="16"/>
  <c r="R245" i="16"/>
  <c r="R255" i="16" s="1"/>
  <c r="R256" i="16" s="1"/>
  <c r="C302" i="16"/>
  <c r="C275" i="16"/>
  <c r="C329" i="16" s="1"/>
  <c r="G328" i="16"/>
  <c r="R328" i="16" s="1"/>
  <c r="R301" i="16"/>
  <c r="R116" i="16"/>
  <c r="G143" i="16"/>
  <c r="H77" i="16"/>
  <c r="H52" i="16"/>
  <c r="R52" i="16" s="1"/>
  <c r="E16" i="16"/>
  <c r="R211" i="16"/>
  <c r="C291" i="16"/>
  <c r="C264" i="16"/>
  <c r="C318" i="16" s="1"/>
  <c r="G318" i="16"/>
  <c r="R318" i="16" s="1"/>
  <c r="R324" i="16" s="1"/>
  <c r="R291" i="16"/>
  <c r="R297" i="16" s="1"/>
  <c r="G114" i="16"/>
  <c r="R87" i="16"/>
  <c r="R117" i="16"/>
  <c r="G144" i="16"/>
  <c r="G128" i="16"/>
  <c r="R101" i="16"/>
  <c r="R107" i="16" s="1"/>
  <c r="R109" i="16"/>
  <c r="R119" i="16" s="1"/>
  <c r="G136" i="16"/>
  <c r="R278" i="16"/>
  <c r="G305" i="16"/>
  <c r="G137" i="16"/>
  <c r="R110" i="16"/>
  <c r="R112" i="16"/>
  <c r="G139" i="16"/>
  <c r="G145" i="16"/>
  <c r="R118" i="16"/>
  <c r="R130" i="16"/>
  <c r="R103" i="16"/>
  <c r="G169" i="16"/>
  <c r="R142" i="16"/>
  <c r="R258" i="16" l="1"/>
  <c r="R259" i="16"/>
  <c r="R120" i="16"/>
  <c r="R143" i="16"/>
  <c r="G170" i="16"/>
  <c r="G299" i="16"/>
  <c r="R272" i="16"/>
  <c r="R282" i="16" s="1"/>
  <c r="R283" i="16" s="1"/>
  <c r="R286" i="16" s="1"/>
  <c r="R302" i="16"/>
  <c r="G329" i="16"/>
  <c r="R329" i="16" s="1"/>
  <c r="G192" i="16"/>
  <c r="R192" i="16" s="1"/>
  <c r="R165" i="16"/>
  <c r="G300" i="16"/>
  <c r="R273" i="16"/>
  <c r="G155" i="16"/>
  <c r="R128" i="16"/>
  <c r="R134" i="16" s="1"/>
  <c r="R140" i="16"/>
  <c r="G167" i="16"/>
  <c r="G307" i="16"/>
  <c r="R280" i="16"/>
  <c r="G172" i="16"/>
  <c r="R145" i="16"/>
  <c r="G164" i="16"/>
  <c r="R137" i="16"/>
  <c r="H79" i="16"/>
  <c r="R79" i="16" s="1"/>
  <c r="H104" i="16"/>
  <c r="R230" i="16"/>
  <c r="R231" i="16"/>
  <c r="R139" i="16"/>
  <c r="G166" i="16"/>
  <c r="G332" i="16"/>
  <c r="R332" i="16" s="1"/>
  <c r="R305" i="16"/>
  <c r="G196" i="16"/>
  <c r="R196" i="16" s="1"/>
  <c r="R169" i="16"/>
  <c r="R136" i="16"/>
  <c r="R146" i="16" s="1"/>
  <c r="G163" i="16"/>
  <c r="G171" i="16"/>
  <c r="R144" i="16"/>
  <c r="G141" i="16"/>
  <c r="R114" i="16"/>
  <c r="G335" i="16"/>
  <c r="R335" i="16" s="1"/>
  <c r="R308" i="16"/>
  <c r="R77" i="16"/>
  <c r="E240" i="16"/>
  <c r="E267" i="16" s="1"/>
  <c r="E294" i="16" s="1"/>
  <c r="E321" i="16" s="1"/>
  <c r="R212" i="16"/>
  <c r="R279" i="16"/>
  <c r="G306" i="16"/>
  <c r="H41" i="16" l="1"/>
  <c r="G194" i="16"/>
  <c r="R194" i="16" s="1"/>
  <c r="R167" i="16"/>
  <c r="G199" i="16"/>
  <c r="R199" i="16" s="1"/>
  <c r="R172" i="16"/>
  <c r="G327" i="16"/>
  <c r="R327" i="16" s="1"/>
  <c r="R300" i="16"/>
  <c r="R166" i="16"/>
  <c r="G193" i="16"/>
  <c r="R193" i="16" s="1"/>
  <c r="H131" i="16"/>
  <c r="H106" i="16"/>
  <c r="R106" i="16" s="1"/>
  <c r="R104" i="16"/>
  <c r="R147" i="16"/>
  <c r="R306" i="16"/>
  <c r="G333" i="16"/>
  <c r="R333" i="16" s="1"/>
  <c r="G190" i="16"/>
  <c r="R190" i="16" s="1"/>
  <c r="R200" i="16" s="1"/>
  <c r="R163" i="16"/>
  <c r="R173" i="16" s="1"/>
  <c r="G197" i="16"/>
  <c r="R197" i="16" s="1"/>
  <c r="R170" i="16"/>
  <c r="G168" i="16"/>
  <c r="R141" i="16"/>
  <c r="G41" i="16"/>
  <c r="G198" i="16"/>
  <c r="R198" i="16" s="1"/>
  <c r="R171" i="16"/>
  <c r="G191" i="16"/>
  <c r="R191" i="16" s="1"/>
  <c r="R164" i="16"/>
  <c r="R307" i="16"/>
  <c r="G334" i="16"/>
  <c r="R334" i="16" s="1"/>
  <c r="G182" i="16"/>
  <c r="R182" i="16" s="1"/>
  <c r="R188" i="16" s="1"/>
  <c r="R155" i="16"/>
  <c r="R161" i="16" s="1"/>
  <c r="R174" i="16" s="1"/>
  <c r="G326" i="16"/>
  <c r="R326" i="16" s="1"/>
  <c r="R336" i="16" s="1"/>
  <c r="R337" i="16" s="1"/>
  <c r="R299" i="16"/>
  <c r="R309" i="16" s="1"/>
  <c r="R310" i="16" s="1"/>
  <c r="R313" i="16" s="1"/>
  <c r="R122" i="16"/>
  <c r="R123" i="16"/>
  <c r="H158" i="16" l="1"/>
  <c r="H133" i="16"/>
  <c r="R133" i="16" s="1"/>
  <c r="R131" i="16"/>
  <c r="R177" i="16"/>
  <c r="R176" i="16"/>
  <c r="G195" i="16"/>
  <c r="R195" i="16" s="1"/>
  <c r="R168" i="16"/>
  <c r="R201" i="16"/>
  <c r="R340" i="16"/>
  <c r="R339" i="16"/>
  <c r="R149" i="16"/>
  <c r="R150" i="16"/>
  <c r="H160" i="16" l="1"/>
  <c r="R160" i="16" s="1"/>
  <c r="R158" i="16"/>
  <c r="R204" i="16"/>
  <c r="R203"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angela hernandez</author>
  </authors>
  <commentList>
    <comment ref="K10" authorId="0" shapeId="0" xr:uid="{EB1EA887-08FC-4353-9778-7528112540FA}">
      <text>
        <r>
          <rPr>
            <b/>
            <sz val="9"/>
            <color indexed="81"/>
            <rFont val="Tahoma"/>
            <family val="2"/>
          </rPr>
          <t>angela hernandez:</t>
        </r>
        <r>
          <rPr>
            <sz val="9"/>
            <color indexed="81"/>
            <rFont val="Tahoma"/>
            <family val="2"/>
          </rPr>
          <t xml:space="preserve">
Aportar calculo de esta estimación o blicbliografia- Conforme circular Externa 009 del 26 de febrero del 2024 para año 2025 aproz 5% </t>
        </r>
      </text>
    </comment>
  </commentList>
</comments>
</file>

<file path=xl/sharedStrings.xml><?xml version="1.0" encoding="utf-8"?>
<sst xmlns="http://schemas.openxmlformats.org/spreadsheetml/2006/main" count="384" uniqueCount="90">
  <si>
    <t>CONCEPTO</t>
  </si>
  <si>
    <t>Dik (1)</t>
  </si>
  <si>
    <t>F.M. (2)</t>
  </si>
  <si>
    <t>COSTOS PARA LA OPERACIÓN</t>
  </si>
  <si>
    <t>COSTO TOTAL 2023</t>
  </si>
  <si>
    <t>CANTIDAD (9)</t>
  </si>
  <si>
    <t>SALARIO (10)</t>
  </si>
  <si>
    <t>TIEMPO (11)</t>
  </si>
  <si>
    <t>COSTO TOTAL 2024</t>
  </si>
  <si>
    <t>PERSONAL</t>
  </si>
  <si>
    <t>Costos Asociadoas al Personal</t>
  </si>
  <si>
    <t>DIRECTOR (Ing. Civil o Ing. Sanitario o Ing. Ambiental o Ing. Químico o Ing. de recursos Hídricos o Ing. Industrial o Administrador Ambiental)</t>
  </si>
  <si>
    <t xml:space="preserve">INGENIERO (Ambiental y/o Sanitario o Ing. Químico, o Ing. Recursos Hídricos) </t>
  </si>
  <si>
    <t>TECNOLOGO O TECNICO (Mecánico o Electrónico o Eléctrico o Electromecánico o Hidráulico)</t>
  </si>
  <si>
    <t>OPERADOR SISTEMAS DE AGUA POTABLE Y RESIDUAL (turnos de 8 horas 7 días de la semana)</t>
  </si>
  <si>
    <t>OTROS COSTOS</t>
  </si>
  <si>
    <t>UNIDAD</t>
  </si>
  <si>
    <t>CANTIDAD</t>
  </si>
  <si>
    <t>V. UNITARIO</t>
  </si>
  <si>
    <t>TIEMPO</t>
  </si>
  <si>
    <t>Insumos Químicos</t>
  </si>
  <si>
    <t xml:space="preserve">INSUMOS QUIMICOS REQUERIDOS PARA LA OPERACIÓN DE LAS AGUA POTABLE, RESIDUALES E INDUSTRIALES </t>
  </si>
  <si>
    <t>GLOBAL</t>
  </si>
  <si>
    <t>SUB-TOTAL COSTO PARA LA OPERACIÓN (A)</t>
  </si>
  <si>
    <t>COSTOS PARA EL MANTENIMIENTO</t>
  </si>
  <si>
    <t>Monitoreos</t>
  </si>
  <si>
    <t>MEDIDOR DIGITAL PARA CLORO Y PH DE LECTURA RAPIDA</t>
  </si>
  <si>
    <t>UND</t>
  </si>
  <si>
    <t>Mantenimientos Preventivos o Rutinarios</t>
  </si>
  <si>
    <t>GLOBAL/TRIMESTRE</t>
  </si>
  <si>
    <t>GLOBAL/TRIMESTRE_</t>
  </si>
  <si>
    <t>Mantenimiento Correctivo</t>
  </si>
  <si>
    <t xml:space="preserve">CAMBIO DE MATERIAL FILTRANTE PARA LOS FILTROS DE LA PTAP Y LECHOS FILTRANTES PTAR, O SU CONSTRUCCION DE LECHOS </t>
  </si>
  <si>
    <t>OPTIMIZACION DE LOS SISTEMAS DE TRATAMIENTO DE AGUA POTABLE, RESIDUALES E INDUSTRIALES</t>
  </si>
  <si>
    <t>SUMINISTRO E INSTALACIÓN DE CLORINADORES AUTOMATICOS PARA LOS SISTEMAS DE TRATAMIENTO DE AGUA POTABLE</t>
  </si>
  <si>
    <t>Gestión de Tramites ante las Autoridades</t>
  </si>
  <si>
    <t>GESTION DE TRAMITE ANTE LAS AUTORIDADES AMBIENTALES RERMISOS DE APROVECHAMIENTO DE AGUAS Y VERTIMIENTOS (De acuerdo con lo establecido en los actos administrativos)</t>
  </si>
  <si>
    <t>SUB-TOTAL COSTOS PARA EL MANTENIMIENTO (B)</t>
  </si>
  <si>
    <t>TOTAL COSTOS (A+B) AEROPUERTO BARRANQUILLA</t>
  </si>
  <si>
    <t>IVA (19%) SOBRE LOS COSTOS AEROPUERTO BARRANQUILLA</t>
  </si>
  <si>
    <t>TOTAL COSTO AEROPUERTO BARRANQUILLA</t>
  </si>
  <si>
    <t>Vigencia</t>
  </si>
  <si>
    <t>Total</t>
  </si>
  <si>
    <t>AEROPUERTO DE BARRANQUILLA</t>
  </si>
  <si>
    <t>AEROPUERTO DE ARMENIA</t>
  </si>
  <si>
    <t>COSTO 2024 (12 meses)</t>
  </si>
  <si>
    <t>AEROPUERTO DE BUEVAVENTURA</t>
  </si>
  <si>
    <t>AEROPUERTO DE GUAPI</t>
  </si>
  <si>
    <t>AEROPUERTO DE IPIALES</t>
  </si>
  <si>
    <t>AEROPUERTO DE PASTO</t>
  </si>
  <si>
    <t>AEROPUERTO DE CARTAGENA</t>
  </si>
  <si>
    <t>LOTE 1 AEROPUERTOS REGIONAL NORTE</t>
  </si>
  <si>
    <t>AEROPUERTO DE AGUACHICA</t>
  </si>
  <si>
    <t>AEROPUERTO DE SAN ANDRES</t>
  </si>
  <si>
    <t>AEROPUERTO DE PROVIDENCIA</t>
  </si>
  <si>
    <t>AEROPUERTO DE TOLU</t>
  </si>
  <si>
    <t>FIRMA REPRESENTANTE LEGAL ____________________________________________________________________________________________________________________</t>
  </si>
  <si>
    <t>COSTO 2025 (12meses)</t>
  </si>
  <si>
    <t>COSTO TOTAL 2025</t>
  </si>
  <si>
    <t>COSTO 2026 (7meses)</t>
  </si>
  <si>
    <t>COSTO TOTAL 2026</t>
  </si>
  <si>
    <t>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t>
  </si>
  <si>
    <t>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t>
  </si>
  <si>
    <t>DE AGUA LLUVIA 1 PUNTO (ANUAL)</t>
  </si>
  <si>
    <t>DE AGUA POTABLE (MENSUAL, 4 puntos de monitoreo) + 4 puntos adicionales una vez al año</t>
  </si>
  <si>
    <t xml:space="preserve">DE AGUA RESIDUAL PLANTA DE TRATAMIENTO (SEMESTRAL A LA ENTRADA Y SALIDA) Y TRAMPAS DE GRASA (6 PUNTOS ENTRADA Y SALIDA, SEMESTRAL) </t>
  </si>
  <si>
    <t>COSTOS TOTAL AEROPUERTO INTERNACIONAL DE BARRANQUILLA</t>
  </si>
  <si>
    <t>2025 (12M)</t>
  </si>
  <si>
    <t>2026 (7M)</t>
  </si>
  <si>
    <t>2024 (1M)</t>
  </si>
  <si>
    <t>COSTO 2024 (1 meses)</t>
  </si>
  <si>
    <t>COSTO 2025 (12 meses)</t>
  </si>
  <si>
    <t>COSTO 2026 (7 meses)</t>
  </si>
  <si>
    <t>PRESTAR EL SERVICIO DE MANTENIMIENTO Y OPERACIÓN DE LOS SISTEMAS DE TRATAMIENTO DE AGUA POTABLE, RESIDUAL E INDUSTRIAL DEL AEROPUERTO INTERNACIONAL ERNESTO CORTISSOZ DE LA CIUDAD DE BARRANQUILLA VIGENCIA FUTURA</t>
  </si>
  <si>
    <t xml:space="preserve">FORMATO No. 7 - PROPUESTA ECONÓMICA  </t>
  </si>
  <si>
    <t>ML/TRIMESTRAL</t>
  </si>
  <si>
    <t>CARACTERIZACIÓN DE LODOS BIODIGERIDOS - CRETIB (ANUAL)</t>
  </si>
  <si>
    <t xml:space="preserve">Nombre: </t>
  </si>
  <si>
    <t xml:space="preserve">NIT: </t>
  </si>
  <si>
    <t xml:space="preserve">Dirección: </t>
  </si>
  <si>
    <t xml:space="preserve">Teléfonos, Fax: </t>
  </si>
  <si>
    <t xml:space="preserve">Número Celular: </t>
  </si>
  <si>
    <t>COSTO TOTAL 
Vigencia futura</t>
  </si>
  <si>
    <t>Dirección Correo Electrónico:</t>
  </si>
  <si>
    <t xml:space="preserve">Fecha de generación: </t>
  </si>
  <si>
    <t xml:space="preserve">Vigencia de la cotizacion: </t>
  </si>
  <si>
    <t>(reparación y/o cambio de tuberias), LIMPIEZA GENERAL DE LAS REDES HIDRAULICA Y SANITARIA - INCLUYE SUMIDEROS, POZOS SEPTICOS, TRAMPAS DE GRASAS Y ACEITES, CAJAS DE EXCRETAS, CAJAS DE INSPECCION, ENTRE OTROS Y TRANSPORTE Y DISPOSICIÓN FINAL DE RESIDUOS Y LODOS INCLUYE MANO DE OBRA</t>
  </si>
  <si>
    <t xml:space="preserve">TOTAL POR CADA AÑO </t>
  </si>
  <si>
    <t xml:space="preserve">TOTAL DE LA VIGENCIA </t>
  </si>
  <si>
    <r>
      <rPr>
        <b/>
        <sz val="9"/>
        <color theme="5" tint="-0.249977111117893"/>
        <rFont val="Arial"/>
        <family val="2"/>
      </rPr>
      <t>NOTAS</t>
    </r>
    <r>
      <rPr>
        <b/>
        <sz val="9"/>
        <color theme="1"/>
        <rFont val="Arial"/>
        <family val="2"/>
      </rPr>
      <t xml:space="preserve">: 
</t>
    </r>
    <r>
      <rPr>
        <sz val="9"/>
        <color theme="1"/>
        <rFont val="Arial"/>
        <family val="2"/>
      </rPr>
      <t xml:space="preserve">
</t>
    </r>
    <r>
      <rPr>
        <b/>
        <sz val="9"/>
        <color theme="1"/>
        <rFont val="Arial"/>
        <family val="2"/>
      </rPr>
      <t xml:space="preserve">i.	</t>
    </r>
    <r>
      <rPr>
        <sz val="9"/>
        <color theme="1"/>
        <rFont val="Arial"/>
        <family val="2"/>
      </rPr>
      <t xml:space="preserve">Para el cálculo de la oferta económica, el proponente deberá tomar como base el valor para la vigencia 2024 el cual se estructurará con un estimado de un mes (30 dias)  calendario de ejecución, de tal manera que para las demás vigencias 2025 solo se proyectara con el IPC estimado por la Entidad, es decir para el vigencia 2025 es 6.0%; para la  vigencia 2026 es 5%. Aquellas que sean calculadas de diferente manera no seran tenidas en cuenta por la entidad.  
</t>
    </r>
    <r>
      <rPr>
        <b/>
        <sz val="9"/>
        <color theme="1"/>
        <rFont val="Arial"/>
        <family val="2"/>
      </rPr>
      <t xml:space="preserve">ii.	</t>
    </r>
    <r>
      <rPr>
        <sz val="9"/>
        <color theme="1"/>
        <rFont val="Arial"/>
        <family val="2"/>
      </rPr>
      <t xml:space="preserve">Se considerará como causal de rechazo las propuestas que superen el valor estimado del proyecto descrito en el presupuesto oficial.
</t>
    </r>
    <r>
      <rPr>
        <b/>
        <sz val="9"/>
        <color theme="1"/>
        <rFont val="Arial"/>
        <family val="2"/>
      </rPr>
      <t xml:space="preserve">iii.	</t>
    </r>
    <r>
      <rPr>
        <sz val="9"/>
        <color theme="1"/>
        <rFont val="Arial"/>
        <family val="2"/>
      </rPr>
      <t xml:space="preserve">Es importante tener en cuenta si los bienes o servicios están exentos o excluidos del IVA, de conformidad con el Régimen Tributario. Ejemplo: Islas de San Andrés, Providencia y Santa Catalina y los contratos de transporte.
</t>
    </r>
    <r>
      <rPr>
        <b/>
        <sz val="9"/>
        <color theme="1"/>
        <rFont val="Arial"/>
        <family val="2"/>
      </rPr>
      <t xml:space="preserve">iv.	</t>
    </r>
    <r>
      <rPr>
        <sz val="9"/>
        <color theme="1"/>
        <rFont val="Arial"/>
        <family val="2"/>
      </rPr>
      <t>El valor del contrato será por el total del presupuesto calculado y se agotará mediante requerimientos periódicos hasta agotar el valor del contrato o hasta el vencimiento del plazo, lo primero que suceda.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</si>
</sst>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0.0;[Red]\-#,##0.0"/>
    <numFmt numFmtId="165" formatCode="_-&quot;$&quot;\ * #,##0_-;\-&quot;$&quot;\ * #,##0_-;_-&quot;$&quot;\ * &quot;-&quot;??_-;_-@_-"/>
    <numFmt numFmtId="166" formatCode="0_ ;[Red]\-0\ "/>
    <numFmt numFmtId="167" formatCode="#,##0.00_ ;\-#,##0.00\ "/>
  </numFmts>
  <fonts count="24" x14ac:knownFonts="1">
    <font>
      <sz val="10"/>
      <name val="MS Sans Serif"/>
    </font>
    <font>
      <sz val="10"/>
      <name val="MS Sans Serif"/>
    </font>
    <font>
      <sz val="10"/>
      <name val="Arial"/>
      <family val="2"/>
    </font>
    <font>
      <sz val="12"/>
      <name val="Arial"/>
      <family val="2"/>
    </font>
    <font>
      <b/>
      <sz val="11"/>
      <name val="Arial"/>
      <family val="2"/>
    </font>
    <font>
      <b/>
      <sz val="10"/>
      <name val="Arial"/>
      <family val="2"/>
    </font>
    <font>
      <b/>
      <sz val="8"/>
      <name val="Arial"/>
      <family val="2"/>
    </font>
    <font>
      <b/>
      <sz val="8"/>
      <color theme="0"/>
      <name val="Arial"/>
      <family val="2"/>
    </font>
    <font>
      <sz val="8"/>
      <name val="Arial"/>
      <family val="2"/>
    </font>
    <font>
      <sz val="10"/>
      <name val="MS Sans Serif"/>
      <family val="2"/>
    </font>
    <font>
      <b/>
      <sz val="10"/>
      <color theme="0"/>
      <name val="Arial"/>
      <family val="2"/>
    </font>
    <font>
      <b/>
      <sz val="9"/>
      <color theme="0"/>
      <name val="Arial"/>
      <family val="2"/>
    </font>
    <font>
      <sz val="10"/>
      <color rgb="FFFFFFFF"/>
      <name val="Arial"/>
      <family val="2"/>
    </font>
    <font>
      <sz val="12"/>
      <color theme="0"/>
      <name val="Arial"/>
      <family val="2"/>
    </font>
    <font>
      <b/>
      <sz val="9"/>
      <name val="Arial"/>
      <family val="2"/>
    </font>
    <font>
      <sz val="11"/>
      <color rgb="FF000000"/>
      <name val="Calibri"/>
      <family val="2"/>
    </font>
    <font>
      <sz val="9"/>
      <name val="Arial"/>
      <family val="2"/>
    </font>
    <font>
      <sz val="9"/>
      <color indexed="81"/>
      <name val="Tahoma"/>
      <family val="2"/>
    </font>
    <font>
      <b/>
      <sz val="9"/>
      <color indexed="81"/>
      <name val="Tahoma"/>
      <family val="2"/>
    </font>
    <font>
      <b/>
      <sz val="14"/>
      <color rgb="FFFF0000"/>
      <name val="Arial"/>
      <family val="2"/>
    </font>
    <font>
      <b/>
      <sz val="12"/>
      <name val="Arial"/>
      <family val="2"/>
    </font>
    <font>
      <sz val="9"/>
      <color theme="1"/>
      <name val="Arial"/>
      <family val="2"/>
    </font>
    <font>
      <b/>
      <sz val="9"/>
      <color theme="5" tint="-0.249977111117893"/>
      <name val="Arial"/>
      <family val="2"/>
    </font>
    <font>
      <b/>
      <sz val="9"/>
      <color theme="1"/>
      <name val="Arial"/>
      <family val="2"/>
    </font>
  </fonts>
  <fills count="18">
    <fill>
      <patternFill patternType="none"/>
    </fill>
    <fill>
      <patternFill patternType="gray125"/>
    </fill>
    <fill>
      <patternFill patternType="solid">
        <fgColor theme="0"/>
        <bgColor indexed="9"/>
      </patternFill>
    </fill>
    <fill>
      <patternFill patternType="solid">
        <fgColor theme="0"/>
        <bgColor indexed="64"/>
      </patternFill>
    </fill>
    <fill>
      <patternFill patternType="solid">
        <fgColor theme="8"/>
        <bgColor indexed="9"/>
      </patternFill>
    </fill>
    <fill>
      <patternFill patternType="solid">
        <fgColor theme="3"/>
        <bgColor indexed="9"/>
      </patternFill>
    </fill>
    <fill>
      <patternFill patternType="solid">
        <fgColor theme="3" tint="0.79998168889431442"/>
        <bgColor indexed="9"/>
      </patternFill>
    </fill>
    <fill>
      <patternFill patternType="solid">
        <fgColor theme="3" tint="0.79998168889431442"/>
        <bgColor indexed="64"/>
      </patternFill>
    </fill>
    <fill>
      <patternFill patternType="solid">
        <fgColor theme="9"/>
        <bgColor indexed="9"/>
      </patternFill>
    </fill>
    <fill>
      <patternFill patternType="mediumGray">
        <fgColor indexed="9"/>
        <bgColor indexed="55"/>
      </patternFill>
    </fill>
    <fill>
      <patternFill patternType="solid">
        <fgColor theme="4" tint="0.79998168889431442"/>
        <bgColor indexed="9"/>
      </patternFill>
    </fill>
    <fill>
      <patternFill patternType="solid">
        <fgColor theme="3"/>
        <bgColor indexed="64"/>
      </patternFill>
    </fill>
    <fill>
      <patternFill patternType="solid">
        <fgColor theme="0" tint="-4.9989318521683403E-2"/>
        <bgColor indexed="64"/>
      </patternFill>
    </fill>
    <fill>
      <patternFill patternType="solid">
        <fgColor rgb="FFFFFF00"/>
        <bgColor indexed="9"/>
      </patternFill>
    </fill>
    <fill>
      <patternFill patternType="solid">
        <fgColor theme="2" tint="-9.9978637043366805E-2"/>
        <bgColor indexed="9"/>
      </patternFill>
    </fill>
    <fill>
      <patternFill patternType="solid">
        <fgColor rgb="FF92D050"/>
        <bgColor indexed="9"/>
      </patternFill>
    </fill>
    <fill>
      <patternFill patternType="solid">
        <fgColor theme="0" tint="-0.14999847407452621"/>
        <bgColor indexed="9"/>
      </patternFill>
    </fill>
    <fill>
      <patternFill patternType="solid">
        <fgColor theme="2"/>
        <bgColor indexed="9"/>
      </patternFill>
    </fill>
  </fills>
  <borders count="52">
    <border>
      <left/>
      <right/>
      <top/>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s>
  <cellStyleXfs count="6">
    <xf numFmtId="0" fontId="0" fillId="0" borderId="0"/>
    <xf numFmtId="38" fontId="9"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5" fillId="0" borderId="0"/>
  </cellStyleXfs>
  <cellXfs count="218">
    <xf numFmtId="0" fontId="0" fillId="0" borderId="0" xfId="0"/>
    <xf numFmtId="0" fontId="2" fillId="2" borderId="0" xfId="0" applyFont="1" applyFill="1" applyAlignment="1">
      <alignment vertical="center" wrapText="1"/>
    </xf>
    <xf numFmtId="0" fontId="3" fillId="2" borderId="0" xfId="0" quotePrefix="1" applyFont="1" applyFill="1" applyAlignment="1">
      <alignment horizontal="left" vertical="center" wrapText="1"/>
    </xf>
    <xf numFmtId="0" fontId="0" fillId="3" borderId="0" xfId="0" applyFill="1" applyAlignment="1">
      <alignment vertical="center" wrapText="1"/>
    </xf>
    <xf numFmtId="0" fontId="4" fillId="2" borderId="0" xfId="0" applyFont="1" applyFill="1" applyAlignment="1">
      <alignment vertical="center" wrapText="1"/>
    </xf>
    <xf numFmtId="0" fontId="5" fillId="2" borderId="0" xfId="0" applyFont="1" applyFill="1" applyAlignment="1">
      <alignment vertical="center" wrapText="1"/>
    </xf>
    <xf numFmtId="9" fontId="3" fillId="2" borderId="0" xfId="0" quotePrefix="1" applyNumberFormat="1" applyFont="1" applyFill="1" applyAlignment="1">
      <alignment horizontal="left"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6" borderId="15" xfId="0" applyFont="1" applyFill="1" applyBorder="1" applyAlignment="1">
      <alignment horizontal="left" vertical="center" wrapText="1"/>
    </xf>
    <xf numFmtId="0" fontId="7" fillId="6" borderId="9" xfId="0" applyFont="1" applyFill="1" applyBorder="1" applyAlignment="1">
      <alignment horizontal="left" vertical="center" wrapText="1"/>
    </xf>
    <xf numFmtId="0" fontId="6" fillId="0" borderId="13" xfId="0" applyFont="1" applyBorder="1" applyAlignment="1">
      <alignment horizontal="center" vertical="center" wrapText="1"/>
    </xf>
    <xf numFmtId="0" fontId="8" fillId="3" borderId="13" xfId="0" applyFont="1" applyFill="1" applyBorder="1" applyAlignment="1">
      <alignment horizontal="left" vertical="center" wrapText="1"/>
    </xf>
    <xf numFmtId="9" fontId="8" fillId="3" borderId="9" xfId="0" applyNumberFormat="1"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12" xfId="0" applyFont="1" applyFill="1" applyBorder="1" applyAlignment="1">
      <alignment horizontal="center" vertical="center" wrapText="1"/>
    </xf>
    <xf numFmtId="44" fontId="8" fillId="7" borderId="13" xfId="2" applyFont="1" applyFill="1" applyBorder="1" applyAlignment="1">
      <alignment horizontal="left" vertical="center" wrapText="1"/>
    </xf>
    <xf numFmtId="2" fontId="8" fillId="3" borderId="13" xfId="0" applyNumberFormat="1" applyFont="1" applyFill="1" applyBorder="1" applyAlignment="1">
      <alignment horizontal="center" vertical="center" wrapText="1"/>
    </xf>
    <xf numFmtId="44" fontId="2" fillId="6" borderId="14" xfId="2" applyFont="1" applyFill="1" applyBorder="1" applyAlignment="1">
      <alignment vertical="center" wrapText="1"/>
    </xf>
    <xf numFmtId="9" fontId="8" fillId="0" borderId="9" xfId="0" applyNumberFormat="1" applyFont="1" applyBorder="1" applyAlignment="1">
      <alignment horizontal="center" vertical="center" wrapText="1"/>
    </xf>
    <xf numFmtId="44" fontId="8" fillId="7" borderId="17" xfId="2" applyFont="1" applyFill="1" applyBorder="1" applyAlignment="1">
      <alignment horizontal="left" vertical="center" wrapText="1"/>
    </xf>
    <xf numFmtId="2" fontId="8" fillId="3" borderId="17" xfId="0" applyNumberFormat="1" applyFont="1" applyFill="1" applyBorder="1" applyAlignment="1">
      <alignment horizontal="center" vertical="center" wrapText="1"/>
    </xf>
    <xf numFmtId="44" fontId="2" fillId="6" borderId="18" xfId="2" applyFont="1" applyFill="1" applyBorder="1" applyAlignment="1">
      <alignment vertical="center" wrapText="1"/>
    </xf>
    <xf numFmtId="0" fontId="8" fillId="3"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44" fontId="5" fillId="2" borderId="23" xfId="2" applyFont="1" applyFill="1" applyBorder="1" applyAlignment="1">
      <alignment vertical="center" wrapText="1"/>
    </xf>
    <xf numFmtId="44" fontId="5" fillId="2" borderId="24" xfId="2" applyFont="1" applyFill="1" applyBorder="1" applyAlignment="1">
      <alignment vertical="center" wrapText="1"/>
    </xf>
    <xf numFmtId="0" fontId="8" fillId="2" borderId="13" xfId="0" applyFont="1" applyFill="1" applyBorder="1" applyAlignment="1">
      <alignment horizontal="left" vertical="center" wrapText="1"/>
    </xf>
    <xf numFmtId="0" fontId="8" fillId="2" borderId="8" xfId="0" applyFont="1" applyFill="1" applyBorder="1" applyAlignment="1">
      <alignment vertical="center"/>
    </xf>
    <xf numFmtId="0" fontId="8" fillId="2" borderId="27" xfId="0" applyFont="1" applyFill="1" applyBorder="1" applyAlignment="1">
      <alignment vertical="center" wrapText="1"/>
    </xf>
    <xf numFmtId="3" fontId="8" fillId="2" borderId="12" xfId="0" applyNumberFormat="1" applyFont="1" applyFill="1" applyBorder="1" applyAlignment="1">
      <alignment horizontal="center" vertical="center" wrapText="1"/>
    </xf>
    <xf numFmtId="44" fontId="8" fillId="6" borderId="13" xfId="2" applyFont="1" applyFill="1" applyBorder="1" applyAlignment="1">
      <alignment horizontal="left" vertical="center" wrapText="1"/>
    </xf>
    <xf numFmtId="164" fontId="5" fillId="9" borderId="13" xfId="1" applyNumberFormat="1" applyFont="1" applyFill="1" applyBorder="1" applyAlignment="1">
      <alignment horizontal="center" vertical="center" wrapText="1"/>
    </xf>
    <xf numFmtId="165" fontId="2" fillId="6" borderId="14" xfId="2" applyNumberFormat="1" applyFont="1" applyFill="1" applyBorder="1" applyAlignment="1">
      <alignment vertical="center" wrapText="1"/>
    </xf>
    <xf numFmtId="0" fontId="8" fillId="3" borderId="13" xfId="0" applyFont="1" applyFill="1" applyBorder="1" applyAlignment="1">
      <alignment horizontal="justify" vertical="center" wrapText="1"/>
    </xf>
    <xf numFmtId="2" fontId="8" fillId="2" borderId="13" xfId="0" applyNumberFormat="1" applyFont="1" applyFill="1" applyBorder="1" applyAlignment="1">
      <alignment horizontal="center" vertical="center" wrapText="1"/>
    </xf>
    <xf numFmtId="0" fontId="6" fillId="2" borderId="22" xfId="0" quotePrefix="1" applyFont="1" applyFill="1" applyBorder="1" applyAlignment="1">
      <alignment horizontal="left" vertical="center" wrapText="1"/>
    </xf>
    <xf numFmtId="0" fontId="6" fillId="2" borderId="23" xfId="0" quotePrefix="1" applyFont="1" applyFill="1" applyBorder="1" applyAlignment="1">
      <alignment horizontal="left" vertical="center" wrapText="1"/>
    </xf>
    <xf numFmtId="165" fontId="5" fillId="6" borderId="24" xfId="2" applyNumberFormat="1" applyFont="1" applyFill="1" applyBorder="1" applyAlignment="1">
      <alignment vertical="center" wrapText="1"/>
    </xf>
    <xf numFmtId="0" fontId="5" fillId="2" borderId="31" xfId="0" applyFont="1" applyFill="1" applyBorder="1" applyAlignment="1">
      <alignment vertical="center" wrapText="1"/>
    </xf>
    <xf numFmtId="0" fontId="5" fillId="2" borderId="32" xfId="0" applyFont="1" applyFill="1" applyBorder="1" applyAlignment="1">
      <alignment vertical="center" wrapText="1"/>
    </xf>
    <xf numFmtId="0" fontId="5" fillId="2" borderId="33" xfId="0" applyFont="1" applyFill="1" applyBorder="1" applyAlignment="1">
      <alignment vertical="center" wrapText="1"/>
    </xf>
    <xf numFmtId="0" fontId="5" fillId="2" borderId="34" xfId="0" applyFont="1" applyFill="1" applyBorder="1" applyAlignment="1">
      <alignment vertical="center" wrapText="1"/>
    </xf>
    <xf numFmtId="44" fontId="5" fillId="6" borderId="35" xfId="2" applyFont="1" applyFill="1" applyBorder="1" applyAlignment="1">
      <alignment vertical="center" wrapText="1"/>
    </xf>
    <xf numFmtId="0" fontId="8" fillId="2" borderId="36" xfId="0" applyFont="1" applyFill="1" applyBorder="1" applyAlignment="1">
      <alignment horizontal="left" vertical="center" wrapText="1"/>
    </xf>
    <xf numFmtId="0" fontId="2" fillId="3" borderId="15" xfId="0" applyFont="1" applyFill="1" applyBorder="1" applyAlignment="1">
      <alignment vertical="center" wrapText="1"/>
    </xf>
    <xf numFmtId="0" fontId="2" fillId="3" borderId="17" xfId="0" applyFont="1" applyFill="1" applyBorder="1" applyAlignment="1">
      <alignment horizontal="right" vertical="center" wrapText="1"/>
    </xf>
    <xf numFmtId="44" fontId="5" fillId="6" borderId="18" xfId="2" applyFont="1" applyFill="1" applyBorder="1" applyAlignment="1">
      <alignment vertical="center" wrapText="1"/>
    </xf>
    <xf numFmtId="0" fontId="2" fillId="3" borderId="19" xfId="0" applyFont="1" applyFill="1" applyBorder="1" applyAlignment="1">
      <alignment vertical="center" wrapText="1"/>
    </xf>
    <xf numFmtId="0" fontId="10" fillId="11" borderId="39" xfId="0" applyFont="1" applyFill="1" applyBorder="1" applyAlignment="1">
      <alignment horizontal="center" vertical="center"/>
    </xf>
    <xf numFmtId="0" fontId="5" fillId="7" borderId="0" xfId="0" applyFont="1" applyFill="1" applyAlignment="1">
      <alignment horizontal="center" vertical="center"/>
    </xf>
    <xf numFmtId="165" fontId="0" fillId="3" borderId="0" xfId="0" applyNumberFormat="1" applyFill="1" applyAlignment="1">
      <alignment vertical="center" wrapText="1"/>
    </xf>
    <xf numFmtId="2" fontId="8" fillId="0" borderId="13" xfId="0" applyNumberFormat="1" applyFont="1" applyBorder="1" applyAlignment="1">
      <alignment horizontal="center" vertical="center" wrapText="1"/>
    </xf>
    <xf numFmtId="0" fontId="8" fillId="2" borderId="9" xfId="0" applyFont="1" applyFill="1" applyBorder="1" applyAlignment="1">
      <alignment horizontal="left" vertical="center" wrapText="1"/>
    </xf>
    <xf numFmtId="0" fontId="2" fillId="3" borderId="13" xfId="0" applyFont="1" applyFill="1" applyBorder="1" applyAlignment="1">
      <alignment horizontal="left" vertical="center" wrapText="1"/>
    </xf>
    <xf numFmtId="0" fontId="2" fillId="3" borderId="13" xfId="0" applyFont="1" applyFill="1" applyBorder="1" applyAlignment="1">
      <alignment horizontal="right" vertical="center" wrapText="1"/>
    </xf>
    <xf numFmtId="0" fontId="2" fillId="3" borderId="8" xfId="0" applyFont="1" applyFill="1" applyBorder="1" applyAlignment="1">
      <alignment horizontal="right" vertical="center" wrapText="1"/>
    </xf>
    <xf numFmtId="0" fontId="2" fillId="3" borderId="12" xfId="0" applyFont="1" applyFill="1" applyBorder="1" applyAlignment="1">
      <alignment horizontal="right" vertical="center" wrapText="1"/>
    </xf>
    <xf numFmtId="44" fontId="5" fillId="7" borderId="14" xfId="2" applyFont="1" applyFill="1" applyBorder="1" applyAlignment="1">
      <alignment vertical="center" wrapText="1"/>
    </xf>
    <xf numFmtId="9" fontId="12" fillId="3" borderId="17" xfId="0" applyNumberFormat="1" applyFont="1" applyFill="1" applyBorder="1" applyAlignment="1">
      <alignment vertical="center" wrapText="1"/>
    </xf>
    <xf numFmtId="0" fontId="8" fillId="2" borderId="16" xfId="0" applyFont="1" applyFill="1" applyBorder="1" applyAlignment="1">
      <alignment vertical="center"/>
    </xf>
    <xf numFmtId="9" fontId="2" fillId="3" borderId="17" xfId="0" applyNumberFormat="1" applyFont="1" applyFill="1" applyBorder="1" applyAlignment="1">
      <alignment vertical="center" wrapText="1"/>
    </xf>
    <xf numFmtId="0" fontId="8" fillId="2" borderId="27" xfId="0" applyFont="1" applyFill="1" applyBorder="1" applyAlignment="1">
      <alignment vertical="center"/>
    </xf>
    <xf numFmtId="3" fontId="8" fillId="13" borderId="12" xfId="0" applyNumberFormat="1" applyFont="1" applyFill="1" applyBorder="1" applyAlignment="1">
      <alignment horizontal="center" vertical="center" wrapText="1"/>
    </xf>
    <xf numFmtId="0" fontId="0" fillId="3" borderId="0" xfId="0" applyFill="1" applyAlignment="1">
      <alignment vertical="center"/>
    </xf>
    <xf numFmtId="49" fontId="5" fillId="3" borderId="0" xfId="0" applyNumberFormat="1" applyFont="1" applyFill="1" applyAlignment="1">
      <alignment horizontal="left" vertical="center" wrapText="1"/>
    </xf>
    <xf numFmtId="0" fontId="0" fillId="3" borderId="0" xfId="0" applyFill="1" applyAlignment="1">
      <alignment horizontal="center" vertical="center"/>
    </xf>
    <xf numFmtId="0" fontId="10" fillId="11" borderId="38" xfId="0" applyFont="1" applyFill="1" applyBorder="1" applyAlignment="1">
      <alignment horizontal="center" vertical="center"/>
    </xf>
    <xf numFmtId="0" fontId="13" fillId="2" borderId="0" xfId="0" quotePrefix="1" applyFont="1" applyFill="1" applyAlignment="1">
      <alignment horizontal="left" vertical="center" wrapText="1"/>
    </xf>
    <xf numFmtId="0" fontId="6" fillId="2" borderId="8" xfId="0" applyFont="1" applyFill="1" applyBorder="1" applyAlignment="1">
      <alignment horizontal="center" vertical="center" wrapText="1"/>
    </xf>
    <xf numFmtId="0" fontId="6" fillId="2" borderId="25" xfId="0" applyFont="1" applyFill="1" applyBorder="1" applyAlignment="1">
      <alignment horizontal="center" vertical="center" wrapText="1"/>
    </xf>
    <xf numFmtId="2" fontId="8" fillId="3" borderId="8" xfId="0" applyNumberFormat="1" applyFont="1" applyFill="1" applyBorder="1" applyAlignment="1">
      <alignment horizontal="center" vertical="center" wrapText="1"/>
    </xf>
    <xf numFmtId="2" fontId="8" fillId="3" borderId="15" xfId="0" applyNumberFormat="1" applyFont="1" applyFill="1" applyBorder="1" applyAlignment="1">
      <alignment horizontal="center" vertical="center" wrapText="1"/>
    </xf>
    <xf numFmtId="44" fontId="5" fillId="2" borderId="44" xfId="2" applyFont="1" applyFill="1" applyBorder="1" applyAlignment="1">
      <alignment vertical="center" wrapText="1"/>
    </xf>
    <xf numFmtId="164" fontId="5" fillId="9" borderId="8" xfId="1" applyNumberFormat="1" applyFont="1" applyFill="1" applyBorder="1" applyAlignment="1">
      <alignment horizontal="center" vertical="center" wrapText="1"/>
    </xf>
    <xf numFmtId="2" fontId="8" fillId="2" borderId="8" xfId="0" applyNumberFormat="1" applyFont="1" applyFill="1" applyBorder="1" applyAlignment="1">
      <alignment horizontal="center" vertical="center" wrapText="1"/>
    </xf>
    <xf numFmtId="0" fontId="6" fillId="2" borderId="44" xfId="0" quotePrefix="1" applyFont="1" applyFill="1" applyBorder="1" applyAlignment="1">
      <alignment horizontal="left" vertical="center" wrapText="1"/>
    </xf>
    <xf numFmtId="0" fontId="2" fillId="3" borderId="15" xfId="0" applyFont="1" applyFill="1" applyBorder="1" applyAlignment="1">
      <alignment horizontal="right" vertical="center" wrapText="1"/>
    </xf>
    <xf numFmtId="2" fontId="8" fillId="0" borderId="8" xfId="0" applyNumberFormat="1" applyFont="1" applyBorder="1" applyAlignment="1">
      <alignment horizontal="center" vertical="center" wrapText="1"/>
    </xf>
    <xf numFmtId="0" fontId="6" fillId="2" borderId="7" xfId="0" applyFont="1" applyFill="1" applyBorder="1" applyAlignment="1">
      <alignment vertical="center" wrapText="1"/>
    </xf>
    <xf numFmtId="1" fontId="8" fillId="3" borderId="15" xfId="0" applyNumberFormat="1" applyFont="1" applyFill="1" applyBorder="1" applyAlignment="1">
      <alignment horizontal="center" vertical="center" wrapText="1"/>
    </xf>
    <xf numFmtId="166" fontId="5" fillId="9" borderId="8" xfId="1" applyNumberFormat="1" applyFont="1" applyFill="1" applyBorder="1" applyAlignment="1">
      <alignment horizontal="center" vertical="center" wrapText="1"/>
    </xf>
    <xf numFmtId="1" fontId="5" fillId="9" borderId="13" xfId="1" applyNumberFormat="1" applyFont="1" applyFill="1" applyBorder="1" applyAlignment="1">
      <alignment horizontal="center" vertical="center" wrapText="1"/>
    </xf>
    <xf numFmtId="165" fontId="5" fillId="0" borderId="45" xfId="2" applyNumberFormat="1" applyFont="1" applyFill="1" applyBorder="1" applyAlignment="1">
      <alignment vertical="center" wrapText="1"/>
    </xf>
    <xf numFmtId="0" fontId="6" fillId="2" borderId="27" xfId="0" applyFont="1" applyFill="1" applyBorder="1" applyAlignment="1">
      <alignment horizontal="center" vertical="center" wrapText="1"/>
    </xf>
    <xf numFmtId="0" fontId="6" fillId="2" borderId="47" xfId="0" applyFont="1" applyFill="1" applyBorder="1" applyAlignment="1">
      <alignment horizontal="center" vertical="center" wrapText="1"/>
    </xf>
    <xf numFmtId="0" fontId="6" fillId="2" borderId="48" xfId="0" applyFont="1" applyFill="1" applyBorder="1" applyAlignment="1">
      <alignment horizontal="center" vertical="center" wrapText="1"/>
    </xf>
    <xf numFmtId="0" fontId="6" fillId="2" borderId="50" xfId="0" applyFont="1" applyFill="1" applyBorder="1" applyAlignment="1">
      <alignment vertical="center" wrapText="1"/>
    </xf>
    <xf numFmtId="44" fontId="16" fillId="0" borderId="13" xfId="2" applyFont="1" applyFill="1" applyBorder="1" applyAlignment="1">
      <alignment horizontal="left" vertical="center" wrapText="1"/>
    </xf>
    <xf numFmtId="44" fontId="16" fillId="0" borderId="17" xfId="2" applyFont="1" applyFill="1" applyBorder="1" applyAlignment="1">
      <alignment horizontal="left" vertical="center" wrapText="1"/>
    </xf>
    <xf numFmtId="167" fontId="16" fillId="3" borderId="8" xfId="4" applyNumberFormat="1" applyFont="1" applyFill="1" applyBorder="1" applyAlignment="1">
      <alignment horizontal="center" vertical="center" wrapText="1"/>
    </xf>
    <xf numFmtId="44" fontId="16" fillId="3" borderId="8" xfId="2" applyFont="1" applyFill="1" applyBorder="1" applyAlignment="1">
      <alignment horizontal="center" vertical="center" wrapText="1"/>
    </xf>
    <xf numFmtId="2" fontId="16" fillId="3" borderId="17" xfId="0" applyNumberFormat="1" applyFont="1" applyFill="1" applyBorder="1" applyAlignment="1">
      <alignment horizontal="center" vertical="center" wrapText="1"/>
    </xf>
    <xf numFmtId="44" fontId="0" fillId="3" borderId="0" xfId="0" applyNumberFormat="1" applyFill="1" applyAlignment="1">
      <alignment vertical="center"/>
    </xf>
    <xf numFmtId="43" fontId="0" fillId="3" borderId="0" xfId="0" applyNumberFormat="1" applyFill="1" applyAlignment="1">
      <alignment vertical="center" wrapText="1"/>
    </xf>
    <xf numFmtId="10" fontId="0" fillId="3" borderId="0" xfId="3" applyNumberFormat="1" applyFont="1" applyFill="1" applyAlignment="1">
      <alignment vertical="center" wrapText="1"/>
    </xf>
    <xf numFmtId="44" fontId="0" fillId="3" borderId="0" xfId="0" applyNumberFormat="1" applyFill="1" applyAlignment="1">
      <alignment vertical="center" wrapText="1"/>
    </xf>
    <xf numFmtId="0" fontId="2" fillId="3" borderId="12" xfId="0" applyFont="1" applyFill="1" applyBorder="1" applyAlignment="1">
      <alignment horizontal="center" vertical="center" wrapText="1"/>
    </xf>
    <xf numFmtId="1" fontId="2" fillId="3" borderId="15" xfId="0" applyNumberFormat="1" applyFont="1" applyFill="1" applyBorder="1" applyAlignment="1">
      <alignment horizontal="center" vertical="center" wrapText="1"/>
    </xf>
    <xf numFmtId="9" fontId="6" fillId="0" borderId="13" xfId="3" applyFont="1" applyFill="1" applyBorder="1" applyAlignment="1">
      <alignment horizontal="center" vertical="center" wrapText="1"/>
    </xf>
    <xf numFmtId="0" fontId="16" fillId="3" borderId="13" xfId="0" applyFont="1" applyFill="1" applyBorder="1" applyAlignment="1">
      <alignment horizontal="left" vertical="center" wrapText="1"/>
    </xf>
    <xf numFmtId="0" fontId="16" fillId="2" borderId="13" xfId="0" applyFont="1" applyFill="1" applyBorder="1" applyAlignment="1">
      <alignment horizontal="left" vertical="center" wrapText="1"/>
    </xf>
    <xf numFmtId="0" fontId="16" fillId="3" borderId="13" xfId="0" applyFont="1" applyFill="1" applyBorder="1" applyAlignment="1">
      <alignment horizontal="justify" vertical="center" wrapText="1"/>
    </xf>
    <xf numFmtId="0" fontId="14" fillId="0" borderId="13" xfId="0" applyFont="1" applyBorder="1" applyAlignment="1">
      <alignment horizontal="center" vertical="center" wrapText="1"/>
    </xf>
    <xf numFmtId="0" fontId="14" fillId="6" borderId="15" xfId="0" applyFont="1" applyFill="1" applyBorder="1" applyAlignment="1">
      <alignment horizontal="left" vertical="center" wrapText="1"/>
    </xf>
    <xf numFmtId="0" fontId="11" fillId="6" borderId="9" xfId="0" applyFont="1" applyFill="1" applyBorder="1" applyAlignment="1">
      <alignment horizontal="left" vertical="center" wrapText="1"/>
    </xf>
    <xf numFmtId="49" fontId="5" fillId="3" borderId="0" xfId="0" applyNumberFormat="1" applyFont="1" applyFill="1" applyAlignment="1">
      <alignment horizontal="left" vertical="center" wrapText="1"/>
    </xf>
    <xf numFmtId="0" fontId="6" fillId="0" borderId="17"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10" xfId="0" applyFont="1" applyBorder="1" applyAlignment="1">
      <alignment horizontal="center" vertical="center" wrapText="1"/>
    </xf>
    <xf numFmtId="0" fontId="6" fillId="8" borderId="20" xfId="0" quotePrefix="1" applyFont="1" applyFill="1" applyBorder="1" applyAlignment="1">
      <alignment horizontal="left" vertical="center" wrapText="1"/>
    </xf>
    <xf numFmtId="0" fontId="6" fillId="8" borderId="21" xfId="0" quotePrefix="1" applyFont="1" applyFill="1" applyBorder="1" applyAlignment="1">
      <alignment horizontal="left" vertical="center" wrapText="1"/>
    </xf>
    <xf numFmtId="0" fontId="10" fillId="5" borderId="29" xfId="0" applyFont="1" applyFill="1" applyBorder="1" applyAlignment="1">
      <alignment horizontal="left" vertical="center" wrapText="1"/>
    </xf>
    <xf numFmtId="0" fontId="10" fillId="5" borderId="30" xfId="0" applyFont="1" applyFill="1" applyBorder="1" applyAlignment="1">
      <alignment horizontal="left" vertical="center" wrapText="1"/>
    </xf>
    <xf numFmtId="0" fontId="6" fillId="0" borderId="13"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16" xfId="0" applyFont="1" applyFill="1" applyBorder="1" applyAlignment="1">
      <alignment horizontal="center" vertical="center" wrapText="1"/>
    </xf>
    <xf numFmtId="9" fontId="8" fillId="3" borderId="8" xfId="0" applyNumberFormat="1" applyFont="1" applyFill="1" applyBorder="1" applyAlignment="1">
      <alignment horizontal="center" vertical="center" wrapText="1"/>
    </xf>
    <xf numFmtId="9" fontId="8" fillId="3" borderId="16" xfId="0" applyNumberFormat="1" applyFont="1" applyFill="1" applyBorder="1" applyAlignment="1">
      <alignment horizontal="center" vertical="center" wrapText="1"/>
    </xf>
    <xf numFmtId="0" fontId="6" fillId="8" borderId="20" xfId="0" applyFont="1" applyFill="1" applyBorder="1" applyAlignment="1">
      <alignment horizontal="left" vertical="center" wrapText="1"/>
    </xf>
    <xf numFmtId="0" fontId="6" fillId="8" borderId="21" xfId="0" applyFont="1" applyFill="1" applyBorder="1" applyAlignment="1">
      <alignment horizontal="left" vertical="center" wrapText="1"/>
    </xf>
    <xf numFmtId="0" fontId="7" fillId="5" borderId="25" xfId="0" applyFont="1" applyFill="1" applyBorder="1" applyAlignment="1">
      <alignment horizontal="left" vertical="center" wrapText="1"/>
    </xf>
    <xf numFmtId="0" fontId="7" fillId="5" borderId="2" xfId="0" applyFont="1" applyFill="1" applyBorder="1" applyAlignment="1">
      <alignment horizontal="left"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5" fillId="10" borderId="2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5" borderId="8" xfId="0" applyFont="1" applyFill="1" applyBorder="1" applyAlignment="1">
      <alignment horizontal="left" vertical="center" wrapText="1"/>
    </xf>
    <xf numFmtId="0" fontId="7" fillId="5" borderId="9" xfId="0" applyFont="1" applyFill="1" applyBorder="1" applyAlignment="1">
      <alignment horizontal="left" vertical="center" wrapText="1"/>
    </xf>
    <xf numFmtId="0" fontId="5" fillId="4" borderId="29" xfId="0" applyFont="1" applyFill="1" applyBorder="1" applyAlignment="1">
      <alignment horizontal="left" vertical="center" wrapText="1"/>
    </xf>
    <xf numFmtId="0" fontId="8" fillId="2" borderId="8" xfId="0" applyFont="1" applyFill="1" applyBorder="1" applyAlignment="1">
      <alignment horizontal="center" vertical="center"/>
    </xf>
    <xf numFmtId="0" fontId="8" fillId="2" borderId="16" xfId="0" applyFont="1" applyFill="1" applyBorder="1" applyAlignment="1">
      <alignment horizontal="center" vertical="center"/>
    </xf>
    <xf numFmtId="0" fontId="6" fillId="2" borderId="46" xfId="0" quotePrefix="1" applyFont="1" applyFill="1" applyBorder="1" applyAlignment="1">
      <alignment horizontal="center" vertical="center" wrapText="1"/>
    </xf>
    <xf numFmtId="0" fontId="6" fillId="2" borderId="29" xfId="0" quotePrefix="1" applyFont="1" applyFill="1" applyBorder="1" applyAlignment="1">
      <alignment horizontal="center" vertical="center" wrapText="1"/>
    </xf>
    <xf numFmtId="0" fontId="6" fillId="2" borderId="31" xfId="0" quotePrefix="1" applyFont="1" applyFill="1" applyBorder="1" applyAlignment="1">
      <alignment horizontal="center" vertical="center" wrapText="1"/>
    </xf>
    <xf numFmtId="0" fontId="4" fillId="2" borderId="0" xfId="0" applyFont="1" applyFill="1" applyAlignment="1">
      <alignment horizontal="center" vertical="center" wrapText="1"/>
    </xf>
    <xf numFmtId="0" fontId="5" fillId="2" borderId="0" xfId="0" applyFont="1" applyFill="1" applyAlignment="1">
      <alignment horizontal="center" vertical="center" wrapText="1"/>
    </xf>
    <xf numFmtId="0" fontId="14" fillId="2" borderId="0" xfId="0" applyFont="1" applyFill="1" applyAlignment="1">
      <alignment horizontal="center" vertical="center" wrapText="1"/>
    </xf>
    <xf numFmtId="0" fontId="6" fillId="2" borderId="28" xfId="0" applyFont="1" applyFill="1" applyBorder="1" applyAlignment="1">
      <alignment horizontal="center" vertical="center" wrapText="1"/>
    </xf>
    <xf numFmtId="0" fontId="6" fillId="2" borderId="49"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14" fillId="0" borderId="17"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13" xfId="0" applyFont="1" applyBorder="1" applyAlignment="1">
      <alignment horizontal="center" vertical="center" wrapText="1"/>
    </xf>
    <xf numFmtId="44" fontId="2" fillId="14" borderId="14" xfId="2" applyFont="1" applyFill="1" applyBorder="1" applyAlignment="1">
      <alignment vertical="center" wrapText="1"/>
    </xf>
    <xf numFmtId="0" fontId="6" fillId="14" borderId="14" xfId="0" applyFont="1" applyFill="1" applyBorder="1" applyAlignment="1">
      <alignment horizontal="center" vertical="center" wrapText="1"/>
    </xf>
    <xf numFmtId="44" fontId="5" fillId="15" borderId="24" xfId="2" applyFont="1" applyFill="1" applyBorder="1" applyAlignment="1">
      <alignment vertical="center" wrapText="1"/>
    </xf>
    <xf numFmtId="0" fontId="6" fillId="15" borderId="20" xfId="0" applyFont="1" applyFill="1" applyBorder="1" applyAlignment="1">
      <alignment horizontal="left" vertical="center" wrapText="1"/>
    </xf>
    <xf numFmtId="0" fontId="6" fillId="15" borderId="21" xfId="0" applyFont="1" applyFill="1" applyBorder="1" applyAlignment="1">
      <alignment horizontal="left" vertical="center" wrapText="1"/>
    </xf>
    <xf numFmtId="0" fontId="6" fillId="15" borderId="20" xfId="0" quotePrefix="1" applyFont="1" applyFill="1" applyBorder="1" applyAlignment="1">
      <alignment horizontal="left" vertical="center" wrapText="1"/>
    </xf>
    <xf numFmtId="0" fontId="6" fillId="15" borderId="21" xfId="0" quotePrefix="1" applyFont="1" applyFill="1" applyBorder="1" applyAlignment="1">
      <alignment horizontal="left" vertical="center" wrapText="1"/>
    </xf>
    <xf numFmtId="165" fontId="5" fillId="15" borderId="24" xfId="2" applyNumberFormat="1" applyFont="1" applyFill="1" applyBorder="1" applyAlignment="1">
      <alignment vertical="center" wrapText="1"/>
    </xf>
    <xf numFmtId="0" fontId="6" fillId="0" borderId="29" xfId="0" quotePrefix="1" applyFont="1" applyFill="1" applyBorder="1" applyAlignment="1">
      <alignment horizontal="center" vertical="center" wrapText="1"/>
    </xf>
    <xf numFmtId="0" fontId="6" fillId="0" borderId="30" xfId="0" quotePrefix="1" applyFont="1" applyFill="1" applyBorder="1" applyAlignment="1">
      <alignment horizontal="center" vertical="center" wrapText="1"/>
    </xf>
    <xf numFmtId="44" fontId="5" fillId="15" borderId="35" xfId="2" applyFont="1" applyFill="1" applyBorder="1" applyAlignment="1">
      <alignment vertical="center" wrapText="1"/>
    </xf>
    <xf numFmtId="44" fontId="5" fillId="15" borderId="18" xfId="2" applyFont="1" applyFill="1" applyBorder="1" applyAlignment="1">
      <alignment vertical="center" wrapText="1"/>
    </xf>
    <xf numFmtId="0" fontId="5" fillId="12" borderId="29" xfId="0" applyFont="1" applyFill="1" applyBorder="1" applyAlignment="1">
      <alignment horizontal="right" vertical="center"/>
    </xf>
    <xf numFmtId="0" fontId="10" fillId="11" borderId="43" xfId="0" applyFont="1" applyFill="1" applyBorder="1" applyAlignment="1">
      <alignment horizontal="center" vertical="center"/>
    </xf>
    <xf numFmtId="0" fontId="5" fillId="16" borderId="29" xfId="0" applyFont="1" applyFill="1" applyBorder="1" applyAlignment="1">
      <alignment horizontal="right" vertical="center" wrapText="1"/>
    </xf>
    <xf numFmtId="0" fontId="5" fillId="16" borderId="38" xfId="0" applyFont="1" applyFill="1" applyBorder="1" applyAlignment="1">
      <alignment horizontal="center" vertical="center" wrapText="1"/>
    </xf>
    <xf numFmtId="0" fontId="5" fillId="16" borderId="0" xfId="0" applyFont="1" applyFill="1" applyBorder="1" applyAlignment="1">
      <alignment horizontal="center" vertical="center" wrapText="1"/>
    </xf>
    <xf numFmtId="0" fontId="0" fillId="3" borderId="38" xfId="0" applyFill="1" applyBorder="1" applyAlignment="1">
      <alignment vertical="center" wrapText="1"/>
    </xf>
    <xf numFmtId="0" fontId="5" fillId="16" borderId="37"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5" fillId="16" borderId="42" xfId="0" applyFont="1" applyFill="1" applyBorder="1" applyAlignment="1">
      <alignment horizontal="center" vertical="center" wrapText="1"/>
    </xf>
    <xf numFmtId="0" fontId="5" fillId="16" borderId="43" xfId="0" applyFont="1" applyFill="1" applyBorder="1" applyAlignment="1">
      <alignment horizontal="center" vertical="center" wrapText="1"/>
    </xf>
    <xf numFmtId="0" fontId="5" fillId="12" borderId="46" xfId="0" applyFont="1" applyFill="1" applyBorder="1" applyAlignment="1">
      <alignment horizontal="right" vertical="center"/>
    </xf>
    <xf numFmtId="0" fontId="5" fillId="12" borderId="30" xfId="0" applyFont="1" applyFill="1" applyBorder="1" applyAlignment="1">
      <alignment horizontal="right" vertical="center"/>
    </xf>
    <xf numFmtId="44" fontId="20" fillId="8" borderId="46" xfId="0" applyNumberFormat="1" applyFont="1" applyFill="1" applyBorder="1" applyAlignment="1">
      <alignment horizontal="center" vertical="center" wrapText="1"/>
    </xf>
    <xf numFmtId="44" fontId="20" fillId="8" borderId="29" xfId="0" applyNumberFormat="1" applyFont="1" applyFill="1" applyBorder="1" applyAlignment="1">
      <alignment horizontal="center" vertical="center" wrapText="1"/>
    </xf>
    <xf numFmtId="44" fontId="20" fillId="8" borderId="30" xfId="0" applyNumberFormat="1" applyFont="1" applyFill="1" applyBorder="1" applyAlignment="1">
      <alignment horizontal="center" vertical="center" wrapText="1"/>
    </xf>
    <xf numFmtId="44" fontId="3" fillId="12" borderId="29" xfId="2" applyFont="1" applyFill="1" applyBorder="1" applyAlignment="1">
      <alignment vertical="center"/>
    </xf>
    <xf numFmtId="44" fontId="20" fillId="12" borderId="30" xfId="2" applyFont="1" applyFill="1" applyBorder="1" applyAlignment="1">
      <alignment vertical="center"/>
    </xf>
    <xf numFmtId="165" fontId="2" fillId="0" borderId="14" xfId="2" applyNumberFormat="1" applyFont="1" applyFill="1" applyBorder="1" applyAlignment="1">
      <alignment vertical="center" wrapText="1"/>
    </xf>
    <xf numFmtId="44" fontId="2" fillId="0" borderId="14" xfId="2" applyFont="1" applyFill="1" applyBorder="1" applyAlignment="1">
      <alignment vertical="center" wrapText="1"/>
    </xf>
    <xf numFmtId="0" fontId="6" fillId="0" borderId="8" xfId="0" applyFont="1" applyFill="1" applyBorder="1" applyAlignment="1">
      <alignment horizontal="center" vertical="center" wrapText="1"/>
    </xf>
    <xf numFmtId="44" fontId="2" fillId="0" borderId="13" xfId="2" applyFont="1" applyFill="1" applyBorder="1" applyAlignment="1">
      <alignment horizontal="left" vertical="center" wrapText="1"/>
    </xf>
    <xf numFmtId="44" fontId="5" fillId="15" borderId="30" xfId="2" applyFont="1" applyFill="1" applyBorder="1" applyAlignment="1">
      <alignment vertical="center" wrapText="1"/>
    </xf>
    <xf numFmtId="44" fontId="5" fillId="15" borderId="51" xfId="2" applyFont="1" applyFill="1" applyBorder="1" applyAlignment="1">
      <alignment vertical="center" wrapText="1"/>
    </xf>
    <xf numFmtId="0" fontId="6" fillId="2" borderId="37" xfId="0" quotePrefix="1" applyFont="1" applyFill="1" applyBorder="1" applyAlignment="1">
      <alignment horizontal="center" vertical="center" wrapText="1"/>
    </xf>
    <xf numFmtId="0" fontId="6" fillId="2" borderId="38" xfId="0" quotePrefix="1"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5" fillId="2" borderId="4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1" xfId="0" applyFont="1" applyFill="1" applyBorder="1" applyAlignment="1">
      <alignment horizontal="center" vertical="center" wrapText="1"/>
    </xf>
    <xf numFmtId="9" fontId="19" fillId="3" borderId="32" xfId="0" applyNumberFormat="1" applyFont="1" applyFill="1" applyBorder="1" applyAlignment="1">
      <alignment horizontal="right" vertical="center" wrapText="1"/>
    </xf>
    <xf numFmtId="9" fontId="19" fillId="3" borderId="30" xfId="0" applyNumberFormat="1" applyFont="1" applyFill="1" applyBorder="1" applyAlignment="1">
      <alignment horizontal="right" vertical="center" wrapText="1"/>
    </xf>
    <xf numFmtId="0" fontId="5" fillId="3" borderId="29" xfId="0" applyFont="1" applyFill="1" applyBorder="1" applyAlignment="1">
      <alignment horizontal="right" vertical="center" wrapText="1"/>
    </xf>
    <xf numFmtId="0" fontId="5" fillId="3" borderId="31" xfId="0" applyFont="1" applyFill="1" applyBorder="1" applyAlignment="1">
      <alignment horizontal="right" vertical="center" wrapText="1"/>
    </xf>
    <xf numFmtId="0" fontId="5" fillId="17" borderId="29" xfId="0" applyFont="1" applyFill="1" applyBorder="1" applyAlignment="1">
      <alignment horizontal="right" vertical="center" wrapText="1"/>
    </xf>
    <xf numFmtId="0" fontId="5" fillId="17" borderId="30" xfId="0" applyFont="1" applyFill="1" applyBorder="1" applyAlignment="1">
      <alignment horizontal="right" vertical="center" wrapText="1"/>
    </xf>
    <xf numFmtId="0" fontId="5" fillId="17" borderId="29" xfId="0" applyFont="1" applyFill="1" applyBorder="1" applyAlignment="1">
      <alignment horizontal="right" vertical="center" wrapText="1" indent="1"/>
    </xf>
    <xf numFmtId="0" fontId="5" fillId="17" borderId="30" xfId="0" applyFont="1" applyFill="1" applyBorder="1" applyAlignment="1">
      <alignment horizontal="right" vertical="center" wrapText="1" indent="1"/>
    </xf>
    <xf numFmtId="0" fontId="21" fillId="3" borderId="0" xfId="0" applyFont="1" applyFill="1" applyAlignment="1">
      <alignment horizontal="left" vertical="center" wrapText="1"/>
    </xf>
    <xf numFmtId="0" fontId="21" fillId="3" borderId="0" xfId="0" applyFont="1" applyFill="1" applyAlignment="1">
      <alignment horizontal="left" vertical="center"/>
    </xf>
    <xf numFmtId="0" fontId="5" fillId="17" borderId="1" xfId="0" applyFont="1" applyFill="1" applyBorder="1" applyAlignment="1">
      <alignment horizontal="center" vertical="center" wrapText="1"/>
    </xf>
    <xf numFmtId="0" fontId="5" fillId="17" borderId="0" xfId="0" applyFont="1" applyFill="1" applyAlignment="1">
      <alignment horizontal="center" vertical="center" wrapText="1"/>
    </xf>
  </cellXfs>
  <cellStyles count="6">
    <cellStyle name="Millares" xfId="4" builtinId="3"/>
    <cellStyle name="Millares [0]" xfId="1" builtinId="6"/>
    <cellStyle name="Moneda" xfId="2" builtinId="4"/>
    <cellStyle name="Normal" xfId="0" builtinId="0"/>
    <cellStyle name="Normal 5" xfId="5" xr:uid="{54CD14EA-517E-4743-9836-868A936FB24D}"/>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211667</xdr:colOff>
      <xdr:row>1</xdr:row>
      <xdr:rowOff>25400</xdr:rowOff>
    </xdr:from>
    <xdr:to>
      <xdr:col>2</xdr:col>
      <xdr:colOff>4647678</xdr:colOff>
      <xdr:row>5</xdr:row>
      <xdr:rowOff>103035</xdr:rowOff>
    </xdr:to>
    <xdr:pic>
      <xdr:nvPicPr>
        <xdr:cNvPr id="2" name="Imagen 1" descr="Página de inicio Aerocivil">
          <a:extLst>
            <a:ext uri="{FF2B5EF4-FFF2-40B4-BE49-F238E27FC236}">
              <a16:creationId xmlns:a16="http://schemas.microsoft.com/office/drawing/2014/main" id="{CAB3326B-EEF4-498A-925F-98212B731D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4692" y="215900"/>
          <a:ext cx="4436011" cy="7539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35169-1E2D-4B0A-B8B2-09BEDC7253A3}">
  <sheetPr>
    <tabColor rgb="FFC00000"/>
    <pageSetUpPr fitToPage="1"/>
  </sheetPr>
  <dimension ref="B1:S359"/>
  <sheetViews>
    <sheetView tabSelected="1" zoomScale="80" zoomScaleNormal="80" workbookViewId="0">
      <pane xSplit="5" topLeftCell="F1" activePane="topRight" state="frozen"/>
      <selection pane="topRight" activeCell="C5" sqref="C5"/>
    </sheetView>
  </sheetViews>
  <sheetFormatPr baseColWidth="10" defaultColWidth="11.5703125" defaultRowHeight="12.75" x14ac:dyDescent="0.2"/>
  <cols>
    <col min="1" max="1" width="3.42578125" style="3" customWidth="1"/>
    <col min="2" max="2" width="16.7109375" style="3" customWidth="1"/>
    <col min="3" max="3" width="97.140625" style="3" customWidth="1"/>
    <col min="4" max="4" width="12" style="3" customWidth="1"/>
    <col min="5" max="5" width="13.5703125" style="3" customWidth="1"/>
    <col min="6" max="6" width="21.7109375" style="3" customWidth="1"/>
    <col min="7" max="7" width="21.5703125" style="3" customWidth="1"/>
    <col min="8" max="8" width="21.85546875" style="3" customWidth="1"/>
    <col min="9" max="9" width="24.85546875" style="3" customWidth="1"/>
    <col min="10" max="10" width="23.28515625" style="3" customWidth="1"/>
    <col min="11" max="11" width="18.42578125" style="3" customWidth="1"/>
    <col min="12" max="12" width="11.7109375" style="3" customWidth="1"/>
    <col min="13" max="13" width="23.42578125" style="3" customWidth="1"/>
    <col min="14" max="14" width="21.85546875" style="3" customWidth="1"/>
    <col min="15" max="15" width="16" style="3" customWidth="1"/>
    <col min="16" max="16" width="11.7109375" style="3" bestFit="1" customWidth="1"/>
    <col min="17" max="17" width="22.42578125" style="3" customWidth="1"/>
    <col min="18" max="18" width="25.28515625" style="3" customWidth="1"/>
    <col min="19" max="19" width="13" style="3" customWidth="1"/>
    <col min="20" max="16384" width="11.5703125" style="3"/>
  </cols>
  <sheetData>
    <row r="1" spans="2:18" ht="15" x14ac:dyDescent="0.2">
      <c r="B1" s="1"/>
      <c r="C1" s="2"/>
      <c r="D1" s="75">
        <v>1.06</v>
      </c>
      <c r="E1" s="75">
        <v>1.0349999999999999</v>
      </c>
    </row>
    <row r="2" spans="2:18" ht="15" x14ac:dyDescent="0.2">
      <c r="C2" s="4"/>
      <c r="D2" s="148" t="s">
        <v>74</v>
      </c>
      <c r="E2" s="148"/>
      <c r="F2" s="148"/>
      <c r="G2" s="148"/>
      <c r="H2" s="148"/>
      <c r="I2" s="148"/>
      <c r="J2" s="148"/>
      <c r="K2" s="148"/>
      <c r="L2" s="148"/>
      <c r="M2" s="148"/>
      <c r="N2" s="148"/>
      <c r="O2" s="148"/>
      <c r="P2" s="148"/>
      <c r="Q2" s="148"/>
      <c r="R2" s="148"/>
    </row>
    <row r="3" spans="2:18" x14ac:dyDescent="0.2">
      <c r="C3" s="5"/>
      <c r="D3" s="149"/>
      <c r="E3" s="149"/>
      <c r="F3" s="149"/>
      <c r="G3" s="149"/>
      <c r="H3" s="149"/>
      <c r="I3" s="149"/>
      <c r="J3" s="149"/>
      <c r="K3" s="149"/>
      <c r="L3" s="149"/>
      <c r="M3" s="149"/>
      <c r="N3" s="149"/>
      <c r="O3" s="149"/>
      <c r="P3" s="149"/>
      <c r="Q3" s="149"/>
      <c r="R3" s="149"/>
    </row>
    <row r="4" spans="2:18" x14ac:dyDescent="0.2">
      <c r="C4" s="5"/>
      <c r="D4" s="150" t="s">
        <v>73</v>
      </c>
      <c r="E4" s="150"/>
      <c r="F4" s="150"/>
      <c r="G4" s="150"/>
      <c r="H4" s="150"/>
      <c r="I4" s="150"/>
      <c r="J4" s="150"/>
      <c r="K4" s="150"/>
      <c r="L4" s="150"/>
      <c r="M4" s="150"/>
      <c r="N4" s="150"/>
      <c r="O4" s="150"/>
      <c r="P4" s="150"/>
      <c r="Q4" s="150"/>
      <c r="R4" s="150"/>
    </row>
    <row r="5" spans="2:18" x14ac:dyDescent="0.2">
      <c r="B5" s="5"/>
      <c r="C5" s="5"/>
      <c r="D5" s="150"/>
      <c r="E5" s="150"/>
      <c r="F5" s="150"/>
      <c r="G5" s="150"/>
      <c r="H5" s="150"/>
      <c r="I5" s="150"/>
      <c r="J5" s="150"/>
      <c r="K5" s="150"/>
      <c r="L5" s="150"/>
      <c r="M5" s="150"/>
      <c r="N5" s="150"/>
      <c r="O5" s="150"/>
      <c r="P5" s="150"/>
      <c r="Q5" s="150"/>
      <c r="R5" s="150"/>
    </row>
    <row r="6" spans="2:18" x14ac:dyDescent="0.2">
      <c r="B6" s="5"/>
      <c r="C6" s="5"/>
      <c r="D6" s="150"/>
      <c r="E6" s="150"/>
      <c r="F6" s="150"/>
      <c r="G6" s="150"/>
      <c r="H6" s="150"/>
      <c r="I6" s="150"/>
      <c r="J6" s="150"/>
      <c r="K6" s="150"/>
      <c r="L6" s="150"/>
      <c r="M6" s="150"/>
      <c r="N6" s="150"/>
      <c r="O6" s="150"/>
      <c r="P6" s="150"/>
      <c r="Q6" s="150"/>
      <c r="R6" s="150"/>
    </row>
    <row r="7" spans="2:18" ht="15" x14ac:dyDescent="0.2">
      <c r="B7" s="1"/>
      <c r="C7" s="2"/>
      <c r="D7" s="2"/>
      <c r="E7" s="6"/>
    </row>
    <row r="8" spans="2:18" ht="13.9" customHeight="1" thickBot="1" x14ac:dyDescent="0.25">
      <c r="B8" s="216"/>
      <c r="C8" s="216"/>
      <c r="D8" s="216"/>
      <c r="E8" s="216"/>
      <c r="F8" s="216"/>
      <c r="G8" s="216"/>
      <c r="H8" s="216"/>
      <c r="I8" s="216"/>
      <c r="J8" s="217"/>
      <c r="K8" s="217"/>
      <c r="L8" s="217"/>
      <c r="M8" s="217"/>
      <c r="N8" s="216"/>
      <c r="O8" s="216"/>
      <c r="P8" s="216"/>
      <c r="Q8" s="216"/>
      <c r="R8" s="216"/>
    </row>
    <row r="9" spans="2:18" x14ac:dyDescent="0.2">
      <c r="B9" s="7"/>
      <c r="C9" s="8" t="s">
        <v>0</v>
      </c>
      <c r="D9" s="133" t="s">
        <v>1</v>
      </c>
      <c r="E9" s="135" t="s">
        <v>2</v>
      </c>
      <c r="F9" s="131" t="s">
        <v>70</v>
      </c>
      <c r="G9" s="131"/>
      <c r="H9" s="131"/>
      <c r="I9" s="131"/>
      <c r="J9" s="122" t="s">
        <v>57</v>
      </c>
      <c r="K9" s="153"/>
      <c r="L9" s="153"/>
      <c r="M9" s="154"/>
      <c r="N9" s="155" t="s">
        <v>59</v>
      </c>
      <c r="O9" s="155"/>
      <c r="P9" s="155"/>
      <c r="Q9" s="155"/>
      <c r="R9" s="86"/>
    </row>
    <row r="10" spans="2:18" ht="14.25" customHeight="1" x14ac:dyDescent="0.2">
      <c r="B10" s="92"/>
      <c r="C10" s="93"/>
      <c r="D10" s="151"/>
      <c r="E10" s="152"/>
      <c r="F10" s="92"/>
      <c r="G10" s="92"/>
      <c r="H10" s="92"/>
      <c r="I10" s="92"/>
      <c r="J10" s="18"/>
      <c r="K10" s="106"/>
      <c r="L10" s="91"/>
      <c r="M10" s="91"/>
      <c r="N10" s="18"/>
      <c r="O10" s="106"/>
      <c r="P10" s="14"/>
      <c r="Q10" s="76"/>
      <c r="R10" s="94"/>
    </row>
    <row r="11" spans="2:18" ht="24" customHeight="1" x14ac:dyDescent="0.2">
      <c r="B11" s="140" t="s">
        <v>3</v>
      </c>
      <c r="C11" s="141"/>
      <c r="D11" s="134"/>
      <c r="E11" s="136"/>
      <c r="F11" s="13" t="s">
        <v>5</v>
      </c>
      <c r="G11" s="14" t="s">
        <v>6</v>
      </c>
      <c r="H11" s="14" t="s">
        <v>7</v>
      </c>
      <c r="I11" s="15" t="s">
        <v>8</v>
      </c>
      <c r="J11" s="13" t="s">
        <v>5</v>
      </c>
      <c r="K11" s="14" t="s">
        <v>6</v>
      </c>
      <c r="L11" s="14" t="s">
        <v>7</v>
      </c>
      <c r="M11" s="15" t="s">
        <v>58</v>
      </c>
      <c r="N11" s="13" t="s">
        <v>5</v>
      </c>
      <c r="O11" s="14" t="s">
        <v>6</v>
      </c>
      <c r="P11" s="14" t="s">
        <v>7</v>
      </c>
      <c r="Q11" s="15" t="s">
        <v>60</v>
      </c>
      <c r="R11" s="15" t="s">
        <v>82</v>
      </c>
    </row>
    <row r="12" spans="2:18" x14ac:dyDescent="0.2">
      <c r="B12" s="16" t="s">
        <v>9</v>
      </c>
      <c r="C12" s="17"/>
      <c r="D12" s="11"/>
      <c r="E12" s="12"/>
      <c r="F12" s="13"/>
      <c r="G12" s="14"/>
      <c r="H12" s="14"/>
      <c r="I12" s="14"/>
      <c r="J12" s="76"/>
      <c r="K12" s="76"/>
      <c r="L12" s="76"/>
      <c r="M12" s="76"/>
      <c r="N12" s="76"/>
      <c r="O12" s="76"/>
      <c r="P12" s="76"/>
      <c r="Q12" s="76"/>
      <c r="R12" s="15"/>
    </row>
    <row r="13" spans="2:18" ht="32.450000000000003" customHeight="1" x14ac:dyDescent="0.2">
      <c r="B13" s="159" t="s">
        <v>10</v>
      </c>
      <c r="C13" s="107" t="s">
        <v>11</v>
      </c>
      <c r="D13" s="26">
        <v>0.1</v>
      </c>
      <c r="E13" s="21">
        <v>2.1</v>
      </c>
      <c r="F13" s="88">
        <v>1</v>
      </c>
      <c r="G13" s="95"/>
      <c r="H13" s="88">
        <v>1</v>
      </c>
      <c r="I13" s="95"/>
      <c r="J13" s="88">
        <v>1</v>
      </c>
      <c r="K13" s="95"/>
      <c r="L13" s="88">
        <v>12</v>
      </c>
      <c r="M13" s="95"/>
      <c r="N13" s="88">
        <v>1</v>
      </c>
      <c r="O13" s="95"/>
      <c r="P13" s="88">
        <v>7</v>
      </c>
      <c r="Q13" s="190"/>
      <c r="R13" s="160"/>
    </row>
    <row r="14" spans="2:18" ht="19.149999999999999" customHeight="1" x14ac:dyDescent="0.2">
      <c r="B14" s="159"/>
      <c r="C14" s="107" t="s">
        <v>12</v>
      </c>
      <c r="D14" s="26">
        <v>0.5</v>
      </c>
      <c r="E14" s="21">
        <f>+E13</f>
        <v>2.1</v>
      </c>
      <c r="F14" s="88">
        <v>1</v>
      </c>
      <c r="G14" s="95"/>
      <c r="H14" s="88">
        <v>1</v>
      </c>
      <c r="I14" s="95"/>
      <c r="J14" s="88">
        <v>1</v>
      </c>
      <c r="K14" s="95"/>
      <c r="L14" s="88">
        <v>12</v>
      </c>
      <c r="M14" s="95"/>
      <c r="N14" s="88">
        <v>1</v>
      </c>
      <c r="O14" s="95"/>
      <c r="P14" s="88">
        <v>7</v>
      </c>
      <c r="Q14" s="190"/>
      <c r="R14" s="160"/>
    </row>
    <row r="15" spans="2:18" ht="19.149999999999999" customHeight="1" x14ac:dyDescent="0.2">
      <c r="B15" s="159"/>
      <c r="C15" s="107" t="s">
        <v>13</v>
      </c>
      <c r="D15" s="26">
        <v>1</v>
      </c>
      <c r="E15" s="21">
        <f>+E14</f>
        <v>2.1</v>
      </c>
      <c r="F15" s="88">
        <v>1</v>
      </c>
      <c r="G15" s="95"/>
      <c r="H15" s="88">
        <v>1</v>
      </c>
      <c r="I15" s="95"/>
      <c r="J15" s="88">
        <v>1</v>
      </c>
      <c r="K15" s="95"/>
      <c r="L15" s="88">
        <v>12</v>
      </c>
      <c r="M15" s="95"/>
      <c r="N15" s="88">
        <v>2</v>
      </c>
      <c r="O15" s="95"/>
      <c r="P15" s="88">
        <v>7</v>
      </c>
      <c r="Q15" s="190"/>
      <c r="R15" s="160"/>
    </row>
    <row r="16" spans="2:18" ht="19.149999999999999" customHeight="1" x14ac:dyDescent="0.2">
      <c r="B16" s="159"/>
      <c r="C16" s="107" t="s">
        <v>14</v>
      </c>
      <c r="D16" s="26">
        <v>1</v>
      </c>
      <c r="E16" s="21">
        <f>+E15</f>
        <v>2.1</v>
      </c>
      <c r="F16" s="88">
        <v>4</v>
      </c>
      <c r="G16" s="95"/>
      <c r="H16" s="88">
        <v>1</v>
      </c>
      <c r="I16" s="95"/>
      <c r="J16" s="88">
        <v>4</v>
      </c>
      <c r="K16" s="95"/>
      <c r="L16" s="88">
        <v>12</v>
      </c>
      <c r="M16" s="95"/>
      <c r="N16" s="88">
        <v>4</v>
      </c>
      <c r="O16" s="95"/>
      <c r="P16" s="88">
        <v>7</v>
      </c>
      <c r="Q16" s="190"/>
      <c r="R16" s="160"/>
    </row>
    <row r="17" spans="2:19" ht="31.5" customHeight="1" x14ac:dyDescent="0.2">
      <c r="B17" s="111" t="s">
        <v>15</v>
      </c>
      <c r="C17" s="112"/>
      <c r="D17" s="122" t="s">
        <v>16</v>
      </c>
      <c r="E17" s="123"/>
      <c r="F17" s="13" t="s">
        <v>17</v>
      </c>
      <c r="G17" s="14" t="s">
        <v>18</v>
      </c>
      <c r="H17" s="14" t="s">
        <v>19</v>
      </c>
      <c r="I17" s="191"/>
      <c r="J17" s="13" t="s">
        <v>17</v>
      </c>
      <c r="K17" s="14" t="s">
        <v>18</v>
      </c>
      <c r="L17" s="14" t="s">
        <v>19</v>
      </c>
      <c r="M17" s="191"/>
      <c r="N17" s="13" t="s">
        <v>17</v>
      </c>
      <c r="O17" s="14" t="s">
        <v>18</v>
      </c>
      <c r="P17" s="88" t="s">
        <v>19</v>
      </c>
      <c r="Q17" s="191"/>
      <c r="R17" s="161"/>
    </row>
    <row r="18" spans="2:19" ht="27.75" customHeight="1" x14ac:dyDescent="0.2">
      <c r="B18" s="110" t="s">
        <v>20</v>
      </c>
      <c r="C18" s="107" t="s">
        <v>21</v>
      </c>
      <c r="D18" s="124" t="s">
        <v>22</v>
      </c>
      <c r="E18" s="125"/>
      <c r="F18" s="30">
        <v>1</v>
      </c>
      <c r="G18" s="96"/>
      <c r="H18" s="99">
        <v>1</v>
      </c>
      <c r="I18" s="95"/>
      <c r="J18" s="22">
        <v>1</v>
      </c>
      <c r="K18" s="95"/>
      <c r="L18" s="87">
        <v>12</v>
      </c>
      <c r="M18" s="95"/>
      <c r="N18" s="104">
        <v>1</v>
      </c>
      <c r="O18" s="95"/>
      <c r="P18" s="105">
        <v>7</v>
      </c>
      <c r="Q18" s="192"/>
      <c r="R18" s="160"/>
    </row>
    <row r="19" spans="2:19" ht="29.25" customHeight="1" thickBot="1" x14ac:dyDescent="0.25">
      <c r="B19" s="163" t="s">
        <v>23</v>
      </c>
      <c r="C19" s="163"/>
      <c r="D19" s="163"/>
      <c r="E19" s="164"/>
      <c r="F19" s="31"/>
      <c r="G19" s="32"/>
      <c r="H19" s="32"/>
      <c r="I19" s="162"/>
      <c r="J19" s="80"/>
      <c r="K19" s="80"/>
      <c r="L19" s="80"/>
      <c r="M19" s="162"/>
      <c r="N19" s="80"/>
      <c r="O19" s="80"/>
      <c r="P19" s="80"/>
      <c r="Q19" s="162"/>
      <c r="R19" s="162"/>
    </row>
    <row r="20" spans="2:19" ht="26.25" customHeight="1" x14ac:dyDescent="0.2">
      <c r="B20" s="128" t="s">
        <v>24</v>
      </c>
      <c r="C20" s="129"/>
      <c r="D20" s="130" t="s">
        <v>16</v>
      </c>
      <c r="E20" s="131"/>
      <c r="F20" s="9" t="s">
        <v>17</v>
      </c>
      <c r="G20" s="8" t="s">
        <v>18</v>
      </c>
      <c r="H20" s="8" t="s">
        <v>19</v>
      </c>
      <c r="I20" s="15" t="s">
        <v>8</v>
      </c>
      <c r="J20" s="9" t="s">
        <v>17</v>
      </c>
      <c r="K20" s="8" t="s">
        <v>18</v>
      </c>
      <c r="L20" s="8" t="s">
        <v>19</v>
      </c>
      <c r="M20" s="15" t="s">
        <v>58</v>
      </c>
      <c r="N20" s="9" t="s">
        <v>17</v>
      </c>
      <c r="O20" s="8" t="s">
        <v>18</v>
      </c>
      <c r="P20" s="8" t="s">
        <v>19</v>
      </c>
      <c r="Q20" s="15" t="s">
        <v>60</v>
      </c>
      <c r="R20" s="10" t="str">
        <f>+R11</f>
        <v>COSTO TOTAL 
Vigencia futura</v>
      </c>
    </row>
    <row r="21" spans="2:19" ht="17.649999999999999" customHeight="1" x14ac:dyDescent="0.2">
      <c r="B21" s="156" t="s">
        <v>25</v>
      </c>
      <c r="C21" s="108" t="s">
        <v>26</v>
      </c>
      <c r="D21" s="143" t="s">
        <v>27</v>
      </c>
      <c r="E21" s="144"/>
      <c r="F21" s="37"/>
      <c r="G21" s="95"/>
      <c r="H21" s="89"/>
      <c r="I21" s="95"/>
      <c r="J21" s="88">
        <v>1</v>
      </c>
      <c r="K21" s="97"/>
      <c r="L21" s="89">
        <v>1</v>
      </c>
      <c r="M21" s="189"/>
      <c r="N21" s="88"/>
      <c r="O21" s="98"/>
      <c r="P21" s="89"/>
      <c r="Q21" s="189"/>
      <c r="R21" s="25"/>
    </row>
    <row r="22" spans="2:19" ht="20.25" customHeight="1" x14ac:dyDescent="0.2">
      <c r="B22" s="158"/>
      <c r="C22" s="109" t="s">
        <v>64</v>
      </c>
      <c r="D22" s="143" t="s">
        <v>27</v>
      </c>
      <c r="E22" s="144"/>
      <c r="F22" s="88">
        <v>2</v>
      </c>
      <c r="G22" s="95"/>
      <c r="H22" s="89">
        <v>1</v>
      </c>
      <c r="I22" s="95"/>
      <c r="J22" s="88">
        <v>12</v>
      </c>
      <c r="K22" s="97"/>
      <c r="L22" s="89">
        <v>1</v>
      </c>
      <c r="M22" s="189"/>
      <c r="N22" s="88">
        <v>7</v>
      </c>
      <c r="O22" s="98"/>
      <c r="P22" s="89">
        <v>1</v>
      </c>
      <c r="Q22" s="189"/>
      <c r="R22" s="25"/>
    </row>
    <row r="23" spans="2:19" ht="28.5" customHeight="1" x14ac:dyDescent="0.2">
      <c r="B23" s="158"/>
      <c r="C23" s="109" t="s">
        <v>65</v>
      </c>
      <c r="D23" s="143" t="s">
        <v>27</v>
      </c>
      <c r="E23" s="144"/>
      <c r="F23" s="88">
        <v>1</v>
      </c>
      <c r="G23" s="95"/>
      <c r="H23" s="89">
        <v>1</v>
      </c>
      <c r="I23" s="95"/>
      <c r="J23" s="88">
        <v>2</v>
      </c>
      <c r="K23" s="97"/>
      <c r="L23" s="89">
        <v>1</v>
      </c>
      <c r="M23" s="189"/>
      <c r="N23" s="88">
        <v>1</v>
      </c>
      <c r="O23" s="98"/>
      <c r="P23" s="89">
        <v>1</v>
      </c>
      <c r="Q23" s="189"/>
      <c r="R23" s="25"/>
    </row>
    <row r="24" spans="2:19" ht="28.5" customHeight="1" x14ac:dyDescent="0.2">
      <c r="B24" s="158"/>
      <c r="C24" s="109" t="s">
        <v>76</v>
      </c>
      <c r="D24" s="143" t="s">
        <v>27</v>
      </c>
      <c r="E24" s="144"/>
      <c r="F24" s="88">
        <v>1</v>
      </c>
      <c r="G24" s="95"/>
      <c r="H24" s="89">
        <v>1</v>
      </c>
      <c r="I24" s="95"/>
      <c r="J24" s="88">
        <v>1</v>
      </c>
      <c r="K24" s="97"/>
      <c r="L24" s="89">
        <v>1</v>
      </c>
      <c r="M24" s="189"/>
      <c r="N24" s="88">
        <v>1</v>
      </c>
      <c r="O24" s="98"/>
      <c r="P24" s="89">
        <v>1</v>
      </c>
      <c r="Q24" s="189"/>
      <c r="R24" s="25"/>
    </row>
    <row r="25" spans="2:19" ht="25.5" customHeight="1" x14ac:dyDescent="0.2">
      <c r="B25" s="158"/>
      <c r="C25" s="109" t="s">
        <v>63</v>
      </c>
      <c r="D25" s="143" t="s">
        <v>27</v>
      </c>
      <c r="E25" s="144"/>
      <c r="F25" s="88">
        <v>1</v>
      </c>
      <c r="G25" s="95"/>
      <c r="H25" s="89">
        <v>1</v>
      </c>
      <c r="I25" s="95"/>
      <c r="J25" s="88">
        <v>1</v>
      </c>
      <c r="K25" s="97"/>
      <c r="L25" s="89">
        <v>1</v>
      </c>
      <c r="M25" s="189"/>
      <c r="N25" s="88">
        <v>1</v>
      </c>
      <c r="O25" s="98"/>
      <c r="P25" s="89">
        <v>1</v>
      </c>
      <c r="Q25" s="189"/>
      <c r="R25" s="25"/>
    </row>
    <row r="26" spans="2:19" ht="62.25" customHeight="1" x14ac:dyDescent="0.2">
      <c r="B26" s="156" t="s">
        <v>28</v>
      </c>
      <c r="C26" s="109" t="s">
        <v>61</v>
      </c>
      <c r="D26" s="143" t="s">
        <v>29</v>
      </c>
      <c r="E26" s="144"/>
      <c r="F26" s="88">
        <v>1</v>
      </c>
      <c r="G26" s="95"/>
      <c r="H26" s="89">
        <v>1</v>
      </c>
      <c r="I26" s="95"/>
      <c r="J26" s="88">
        <v>4</v>
      </c>
      <c r="K26" s="97"/>
      <c r="L26" s="89">
        <v>4</v>
      </c>
      <c r="M26" s="189"/>
      <c r="N26" s="88">
        <v>2</v>
      </c>
      <c r="O26" s="98"/>
      <c r="P26" s="89">
        <v>4</v>
      </c>
      <c r="Q26" s="189"/>
      <c r="R26" s="25"/>
    </row>
    <row r="27" spans="2:19" ht="68.25" customHeight="1" x14ac:dyDescent="0.2">
      <c r="B27" s="157"/>
      <c r="C27" s="109" t="s">
        <v>62</v>
      </c>
      <c r="D27" s="143" t="s">
        <v>30</v>
      </c>
      <c r="E27" s="144"/>
      <c r="F27" s="88">
        <v>1</v>
      </c>
      <c r="G27" s="95"/>
      <c r="H27" s="89">
        <v>1</v>
      </c>
      <c r="I27" s="95"/>
      <c r="J27" s="88">
        <v>4</v>
      </c>
      <c r="K27" s="97"/>
      <c r="L27" s="89">
        <v>4</v>
      </c>
      <c r="M27" s="189"/>
      <c r="N27" s="88">
        <v>2</v>
      </c>
      <c r="O27" s="98"/>
      <c r="P27" s="89">
        <v>4</v>
      </c>
      <c r="Q27" s="189"/>
      <c r="R27" s="25"/>
    </row>
    <row r="28" spans="2:19" ht="61.5" customHeight="1" x14ac:dyDescent="0.2">
      <c r="B28" s="156" t="s">
        <v>31</v>
      </c>
      <c r="C28" s="109" t="s">
        <v>86</v>
      </c>
      <c r="D28" s="143" t="s">
        <v>75</v>
      </c>
      <c r="E28" s="144"/>
      <c r="F28" s="88">
        <v>1350</v>
      </c>
      <c r="G28" s="95"/>
      <c r="H28" s="89">
        <v>1</v>
      </c>
      <c r="I28" s="95"/>
      <c r="J28" s="88">
        <v>1350</v>
      </c>
      <c r="K28" s="97"/>
      <c r="L28" s="89">
        <v>4</v>
      </c>
      <c r="M28" s="189"/>
      <c r="N28" s="88">
        <v>1350</v>
      </c>
      <c r="O28" s="98"/>
      <c r="P28" s="89">
        <v>3</v>
      </c>
      <c r="Q28" s="189"/>
      <c r="R28" s="25"/>
      <c r="S28" s="102"/>
    </row>
    <row r="29" spans="2:19" ht="28.15" customHeight="1" x14ac:dyDescent="0.2">
      <c r="B29" s="158"/>
      <c r="C29" s="109" t="s">
        <v>32</v>
      </c>
      <c r="D29" s="143" t="s">
        <v>22</v>
      </c>
      <c r="E29" s="144"/>
      <c r="F29" s="88">
        <v>1</v>
      </c>
      <c r="G29" s="95"/>
      <c r="H29" s="89">
        <v>1</v>
      </c>
      <c r="I29" s="95"/>
      <c r="J29" s="88">
        <v>1</v>
      </c>
      <c r="K29" s="97"/>
      <c r="L29" s="89">
        <v>1</v>
      </c>
      <c r="M29" s="189"/>
      <c r="N29" s="88">
        <v>1</v>
      </c>
      <c r="O29" s="98"/>
      <c r="P29" s="89">
        <v>1</v>
      </c>
      <c r="Q29" s="189"/>
      <c r="R29" s="25"/>
    </row>
    <row r="30" spans="2:19" ht="22.5" customHeight="1" x14ac:dyDescent="0.2">
      <c r="B30" s="158"/>
      <c r="C30" s="109" t="s">
        <v>33</v>
      </c>
      <c r="D30" s="143" t="s">
        <v>22</v>
      </c>
      <c r="E30" s="144"/>
      <c r="F30" s="88">
        <v>1</v>
      </c>
      <c r="G30" s="95"/>
      <c r="H30" s="89">
        <v>1</v>
      </c>
      <c r="I30" s="95"/>
      <c r="J30" s="88">
        <v>1</v>
      </c>
      <c r="K30" s="97"/>
      <c r="L30" s="89">
        <v>1</v>
      </c>
      <c r="M30" s="189"/>
      <c r="N30" s="88"/>
      <c r="O30" s="98"/>
      <c r="P30" s="89"/>
      <c r="Q30" s="189"/>
      <c r="R30" s="25"/>
    </row>
    <row r="31" spans="2:19" ht="31.15" customHeight="1" x14ac:dyDescent="0.2">
      <c r="B31" s="157"/>
      <c r="C31" s="109" t="s">
        <v>34</v>
      </c>
      <c r="D31" s="143" t="s">
        <v>22</v>
      </c>
      <c r="E31" s="144"/>
      <c r="F31" s="88">
        <v>1</v>
      </c>
      <c r="G31" s="95"/>
      <c r="H31" s="89">
        <v>1</v>
      </c>
      <c r="I31" s="95"/>
      <c r="J31" s="88">
        <v>1</v>
      </c>
      <c r="K31" s="97"/>
      <c r="L31" s="89">
        <v>1</v>
      </c>
      <c r="M31" s="189"/>
      <c r="N31" s="88"/>
      <c r="O31" s="98"/>
      <c r="P31" s="89"/>
      <c r="Q31" s="189"/>
      <c r="R31" s="25"/>
    </row>
    <row r="32" spans="2:19" ht="42" customHeight="1" x14ac:dyDescent="0.2">
      <c r="B32" s="110" t="s">
        <v>35</v>
      </c>
      <c r="C32" s="109" t="s">
        <v>36</v>
      </c>
      <c r="D32" s="143" t="s">
        <v>22</v>
      </c>
      <c r="E32" s="144"/>
      <c r="F32" s="88">
        <v>1</v>
      </c>
      <c r="G32" s="95"/>
      <c r="H32" s="89">
        <v>1</v>
      </c>
      <c r="I32" s="95"/>
      <c r="J32" s="88">
        <v>1</v>
      </c>
      <c r="K32" s="97"/>
      <c r="L32" s="89">
        <v>1</v>
      </c>
      <c r="M32" s="189"/>
      <c r="N32" s="88">
        <v>1</v>
      </c>
      <c r="O32" s="98"/>
      <c r="P32" s="89">
        <v>1</v>
      </c>
      <c r="Q32" s="189"/>
      <c r="R32" s="25"/>
    </row>
    <row r="33" spans="2:18" ht="19.5" customHeight="1" thickBot="1" x14ac:dyDescent="0.25">
      <c r="B33" s="165" t="s">
        <v>37</v>
      </c>
      <c r="C33" s="165"/>
      <c r="D33" s="165"/>
      <c r="E33" s="166"/>
      <c r="F33" s="43"/>
      <c r="G33" s="44"/>
      <c r="H33" s="44"/>
      <c r="I33" s="167"/>
      <c r="J33" s="83"/>
      <c r="K33" s="83"/>
      <c r="L33" s="83"/>
      <c r="M33" s="167"/>
      <c r="N33" s="83"/>
      <c r="O33" s="83"/>
      <c r="P33" s="83"/>
      <c r="Q33" s="167"/>
      <c r="R33" s="167"/>
    </row>
    <row r="34" spans="2:18" ht="19.5" customHeight="1" thickBot="1" x14ac:dyDescent="0.25">
      <c r="B34" s="168"/>
      <c r="C34" s="168"/>
      <c r="D34" s="168"/>
      <c r="E34" s="169"/>
      <c r="F34" s="195" t="s">
        <v>70</v>
      </c>
      <c r="G34" s="196"/>
      <c r="H34" s="196"/>
      <c r="I34" s="147"/>
      <c r="J34" s="145" t="s">
        <v>71</v>
      </c>
      <c r="K34" s="146"/>
      <c r="L34" s="146"/>
      <c r="M34" s="147"/>
      <c r="N34" s="145" t="s">
        <v>72</v>
      </c>
      <c r="O34" s="146"/>
      <c r="P34" s="146"/>
      <c r="Q34" s="147"/>
      <c r="R34" s="90"/>
    </row>
    <row r="35" spans="2:18" ht="25.5" customHeight="1" thickBot="1" x14ac:dyDescent="0.25">
      <c r="B35" s="210" t="s">
        <v>38</v>
      </c>
      <c r="C35" s="210"/>
      <c r="D35" s="210"/>
      <c r="E35" s="211"/>
      <c r="F35" s="197"/>
      <c r="G35" s="198"/>
      <c r="H35" s="199"/>
      <c r="I35" s="193"/>
      <c r="J35" s="197"/>
      <c r="K35" s="198"/>
      <c r="L35" s="199"/>
      <c r="M35" s="170"/>
      <c r="N35" s="197"/>
      <c r="O35" s="198"/>
      <c r="P35" s="199"/>
      <c r="Q35" s="170"/>
      <c r="R35" s="170"/>
    </row>
    <row r="36" spans="2:18" ht="19.899999999999999" customHeight="1" thickBot="1" x14ac:dyDescent="0.25">
      <c r="B36" s="208" t="s">
        <v>39</v>
      </c>
      <c r="C36" s="209"/>
      <c r="D36" s="206">
        <v>0.19</v>
      </c>
      <c r="E36" s="207"/>
      <c r="F36" s="200"/>
      <c r="G36" s="201"/>
      <c r="H36" s="202"/>
      <c r="I36" s="194"/>
      <c r="J36" s="200"/>
      <c r="K36" s="201"/>
      <c r="L36" s="202"/>
      <c r="M36" s="171"/>
      <c r="N36" s="200"/>
      <c r="O36" s="201"/>
      <c r="P36" s="202"/>
      <c r="Q36" s="171"/>
      <c r="R36" s="171"/>
    </row>
    <row r="37" spans="2:18" ht="26.25" customHeight="1" thickBot="1" x14ac:dyDescent="0.25">
      <c r="B37" s="212" t="s">
        <v>40</v>
      </c>
      <c r="C37" s="212"/>
      <c r="D37" s="212"/>
      <c r="E37" s="213"/>
      <c r="F37" s="203"/>
      <c r="G37" s="204"/>
      <c r="H37" s="205"/>
      <c r="I37" s="193"/>
      <c r="J37" s="203"/>
      <c r="K37" s="204"/>
      <c r="L37" s="205"/>
      <c r="M37" s="170"/>
      <c r="N37" s="203"/>
      <c r="O37" s="204"/>
      <c r="P37" s="205"/>
      <c r="Q37" s="170"/>
      <c r="R37" s="170"/>
    </row>
    <row r="38" spans="2:18" ht="18.75" customHeight="1" thickBot="1" x14ac:dyDescent="0.25">
      <c r="B38" s="177"/>
      <c r="C38" s="177"/>
      <c r="D38" s="177"/>
      <c r="E38" s="177"/>
      <c r="I38" s="101"/>
    </row>
    <row r="39" spans="2:18" ht="39" customHeight="1" x14ac:dyDescent="0.2">
      <c r="B39" s="178" t="s">
        <v>66</v>
      </c>
      <c r="C39" s="175"/>
      <c r="D39" s="175"/>
      <c r="E39" s="179"/>
      <c r="F39" s="74" t="s">
        <v>41</v>
      </c>
      <c r="G39" s="74" t="s">
        <v>41</v>
      </c>
      <c r="H39" s="74" t="s">
        <v>41</v>
      </c>
      <c r="I39" s="56" t="s">
        <v>42</v>
      </c>
      <c r="R39" s="103"/>
    </row>
    <row r="40" spans="2:18" ht="33" customHeight="1" thickBot="1" x14ac:dyDescent="0.25">
      <c r="B40" s="180"/>
      <c r="C40" s="176"/>
      <c r="D40" s="176"/>
      <c r="E40" s="181"/>
      <c r="F40" s="57" t="s">
        <v>69</v>
      </c>
      <c r="G40" s="57" t="s">
        <v>67</v>
      </c>
      <c r="H40" s="57" t="s">
        <v>68</v>
      </c>
      <c r="I40" s="173"/>
      <c r="R40" s="58"/>
    </row>
    <row r="41" spans="2:18" ht="30.75" customHeight="1" thickBot="1" x14ac:dyDescent="0.25">
      <c r="B41" s="182" t="s">
        <v>87</v>
      </c>
      <c r="C41" s="172"/>
      <c r="D41" s="172"/>
      <c r="E41" s="183"/>
      <c r="F41" s="187">
        <f>I37</f>
        <v>0</v>
      </c>
      <c r="G41" s="187">
        <f>M37</f>
        <v>0</v>
      </c>
      <c r="H41" s="187">
        <f>Q37</f>
        <v>0</v>
      </c>
      <c r="I41" s="188"/>
      <c r="R41" s="103"/>
    </row>
    <row r="42" spans="2:18" ht="33" customHeight="1" thickBot="1" x14ac:dyDescent="0.25">
      <c r="B42" s="174" t="s">
        <v>88</v>
      </c>
      <c r="C42" s="174"/>
      <c r="D42" s="174"/>
      <c r="E42" s="174"/>
      <c r="F42" s="184">
        <f>F41+G41+H41</f>
        <v>0</v>
      </c>
      <c r="G42" s="185"/>
      <c r="H42" s="185"/>
      <c r="I42" s="186"/>
    </row>
    <row r="43" spans="2:18" ht="13.5" hidden="1" thickBot="1" x14ac:dyDescent="0.25">
      <c r="B43" s="132" t="s">
        <v>44</v>
      </c>
      <c r="C43" s="132"/>
      <c r="D43" s="132"/>
      <c r="E43" s="132"/>
    </row>
    <row r="44" spans="2:18" hidden="1" x14ac:dyDescent="0.2">
      <c r="B44" s="7"/>
      <c r="C44" s="8" t="s">
        <v>0</v>
      </c>
      <c r="D44" s="133" t="s">
        <v>1</v>
      </c>
      <c r="E44" s="135" t="s">
        <v>2</v>
      </c>
      <c r="F44" s="137" t="s">
        <v>45</v>
      </c>
      <c r="G44" s="138"/>
      <c r="H44" s="138"/>
      <c r="I44" s="130"/>
      <c r="J44" s="130"/>
      <c r="K44" s="130"/>
      <c r="L44" s="130"/>
      <c r="M44" s="130"/>
      <c r="N44" s="130"/>
      <c r="O44" s="130"/>
      <c r="P44" s="130"/>
      <c r="Q44" s="130"/>
      <c r="R44" s="139"/>
    </row>
    <row r="45" spans="2:18" hidden="1" x14ac:dyDescent="0.2">
      <c r="B45" s="140" t="s">
        <v>3</v>
      </c>
      <c r="C45" s="141"/>
      <c r="D45" s="134"/>
      <c r="E45" s="136"/>
      <c r="F45" s="13" t="s">
        <v>5</v>
      </c>
      <c r="G45" s="14" t="s">
        <v>6</v>
      </c>
      <c r="H45" s="14" t="s">
        <v>7</v>
      </c>
      <c r="I45" s="76"/>
      <c r="J45" s="76"/>
      <c r="K45" s="76"/>
      <c r="L45" s="76"/>
      <c r="M45" s="76"/>
      <c r="N45" s="76"/>
      <c r="O45" s="76"/>
      <c r="P45" s="76"/>
      <c r="Q45" s="76"/>
      <c r="R45" s="15" t="s">
        <v>8</v>
      </c>
    </row>
    <row r="46" spans="2:18" hidden="1" x14ac:dyDescent="0.2">
      <c r="B46" s="16" t="s">
        <v>9</v>
      </c>
      <c r="C46" s="17"/>
      <c r="D46" s="11"/>
      <c r="E46" s="12"/>
      <c r="F46" s="13"/>
      <c r="G46" s="14"/>
      <c r="H46" s="14"/>
      <c r="I46" s="76"/>
      <c r="J46" s="76"/>
      <c r="K46" s="76"/>
      <c r="L46" s="76"/>
      <c r="M46" s="76"/>
      <c r="N46" s="76"/>
      <c r="O46" s="76"/>
      <c r="P46" s="76"/>
      <c r="Q46" s="76"/>
      <c r="R46" s="15"/>
    </row>
    <row r="47" spans="2:18" ht="15.4" hidden="1" customHeight="1" x14ac:dyDescent="0.2">
      <c r="B47" s="121" t="s">
        <v>10</v>
      </c>
      <c r="C47" s="19" t="str">
        <f>+C13</f>
        <v>DIRECTOR (Ing. Civil o Ing. Sanitario o Ing. Ambiental o Ing. Químico o Ing. de recursos Hídricos o Ing. Industrial o Administrador Ambiental)</v>
      </c>
      <c r="D47" s="20">
        <v>0.03</v>
      </c>
      <c r="E47" s="21">
        <v>2.1</v>
      </c>
      <c r="F47" s="22">
        <v>0</v>
      </c>
      <c r="G47" s="23" t="e">
        <f>ROUND(+#REF!*$E$1,0)</f>
        <v>#REF!</v>
      </c>
      <c r="H47" s="24">
        <v>12</v>
      </c>
      <c r="I47" s="78"/>
      <c r="J47" s="78"/>
      <c r="K47" s="78"/>
      <c r="L47" s="78"/>
      <c r="M47" s="78"/>
      <c r="N47" s="78"/>
      <c r="O47" s="78"/>
      <c r="P47" s="78"/>
      <c r="Q47" s="78"/>
      <c r="R47" s="25" t="e">
        <f>ROUND(+$D$47*$E$47*F47*G47*H47,0)</f>
        <v>#REF!</v>
      </c>
    </row>
    <row r="48" spans="2:18" ht="15.4" hidden="1" customHeight="1" x14ac:dyDescent="0.2">
      <c r="B48" s="121"/>
      <c r="C48" s="19" t="str">
        <f>+C14</f>
        <v xml:space="preserve">INGENIERO (Ambiental y/o Sanitario o Ing. Químico, o Ing. Recursos Hídricos) </v>
      </c>
      <c r="D48" s="26">
        <v>0.08</v>
      </c>
      <c r="E48" s="21">
        <f>+E47</f>
        <v>2.1</v>
      </c>
      <c r="F48" s="22">
        <v>0</v>
      </c>
      <c r="G48" s="23" t="e">
        <f>ROUND(+#REF!*$E$1,0)</f>
        <v>#REF!</v>
      </c>
      <c r="H48" s="59">
        <f>+H47</f>
        <v>12</v>
      </c>
      <c r="I48" s="85"/>
      <c r="J48" s="85"/>
      <c r="K48" s="85"/>
      <c r="L48" s="85"/>
      <c r="M48" s="85"/>
      <c r="N48" s="85"/>
      <c r="O48" s="85"/>
      <c r="P48" s="85"/>
      <c r="Q48" s="85"/>
      <c r="R48" s="25" t="e">
        <f>ROUND(+$D$48*$E$48*F48*G48*H48,0)</f>
        <v>#REF!</v>
      </c>
    </row>
    <row r="49" spans="2:18" ht="15.4" hidden="1" customHeight="1" x14ac:dyDescent="0.2">
      <c r="B49" s="121"/>
      <c r="C49" s="19" t="str">
        <f>+C15</f>
        <v>TECNOLOGO O TECNICO (Mecánico o Electrónico o Eléctrico o Electromecánico o Hidráulico)</v>
      </c>
      <c r="D49" s="26">
        <v>0.08</v>
      </c>
      <c r="E49" s="21">
        <f>+E48</f>
        <v>2.1</v>
      </c>
      <c r="F49" s="22">
        <v>0</v>
      </c>
      <c r="G49" s="23" t="e">
        <f>ROUND(+#REF!*$E$1,0)</f>
        <v>#REF!</v>
      </c>
      <c r="H49" s="59">
        <f t="shared" ref="H49:H50" si="0">+H48</f>
        <v>12</v>
      </c>
      <c r="I49" s="85"/>
      <c r="J49" s="85"/>
      <c r="K49" s="85"/>
      <c r="L49" s="85"/>
      <c r="M49" s="85"/>
      <c r="N49" s="85"/>
      <c r="O49" s="85"/>
      <c r="P49" s="85"/>
      <c r="Q49" s="85"/>
      <c r="R49" s="25" t="e">
        <f>ROUND(+$D$49*$E$49*F49*G49*H49,0)</f>
        <v>#REF!</v>
      </c>
    </row>
    <row r="50" spans="2:18" ht="15.4" hidden="1" customHeight="1" x14ac:dyDescent="0.2">
      <c r="B50" s="121"/>
      <c r="C50" s="19" t="str">
        <f>+C16</f>
        <v>OPERADOR SISTEMAS DE AGUA POTABLE Y RESIDUAL (turnos de 8 horas 7 días de la semana)</v>
      </c>
      <c r="D50" s="20">
        <v>1</v>
      </c>
      <c r="E50" s="21">
        <f>+E49</f>
        <v>2.1</v>
      </c>
      <c r="F50" s="22">
        <v>0</v>
      </c>
      <c r="G50" s="23" t="e">
        <f>ROUND(+#REF!*$E$1,0)</f>
        <v>#REF!</v>
      </c>
      <c r="H50" s="59">
        <f t="shared" si="0"/>
        <v>12</v>
      </c>
      <c r="I50" s="85"/>
      <c r="J50" s="85"/>
      <c r="K50" s="85"/>
      <c r="L50" s="85"/>
      <c r="M50" s="85"/>
      <c r="N50" s="85"/>
      <c r="O50" s="85"/>
      <c r="P50" s="85"/>
      <c r="Q50" s="85"/>
      <c r="R50" s="25" t="e">
        <f>ROUND(+$D$50*$E$50*F50*G50*H50,0)</f>
        <v>#REF!</v>
      </c>
    </row>
    <row r="51" spans="2:18" hidden="1" x14ac:dyDescent="0.2">
      <c r="B51" s="16" t="s">
        <v>15</v>
      </c>
      <c r="C51" s="17"/>
      <c r="D51" s="122" t="s">
        <v>16</v>
      </c>
      <c r="E51" s="123"/>
      <c r="F51" s="13" t="s">
        <v>17</v>
      </c>
      <c r="G51" s="14" t="s">
        <v>18</v>
      </c>
      <c r="H51" s="14" t="s">
        <v>19</v>
      </c>
      <c r="I51" s="76"/>
      <c r="J51" s="76"/>
      <c r="K51" s="76"/>
      <c r="L51" s="76"/>
      <c r="M51" s="76"/>
      <c r="N51" s="76"/>
      <c r="O51" s="76"/>
      <c r="P51" s="76"/>
      <c r="Q51" s="76"/>
      <c r="R51" s="15" t="s">
        <v>4</v>
      </c>
    </row>
    <row r="52" spans="2:18" ht="19.899999999999999" hidden="1" customHeight="1" x14ac:dyDescent="0.2">
      <c r="B52" s="18" t="s">
        <v>20</v>
      </c>
      <c r="C52" s="19" t="str">
        <f>+C18</f>
        <v xml:space="preserve">INSUMOS QUIMICOS REQUERIDOS PARA LA OPERACIÓN DE LAS AGUA POTABLE, RESIDUALES E INDUSTRIALES </v>
      </c>
      <c r="D52" s="124" t="s">
        <v>22</v>
      </c>
      <c r="E52" s="125"/>
      <c r="F52" s="30">
        <v>0</v>
      </c>
      <c r="G52" s="27" t="e">
        <f>ROUND(+#REF!*$E$1,0)</f>
        <v>#REF!</v>
      </c>
      <c r="H52" s="28">
        <f>+H50</f>
        <v>12</v>
      </c>
      <c r="I52" s="79"/>
      <c r="J52" s="79"/>
      <c r="K52" s="79"/>
      <c r="L52" s="79"/>
      <c r="M52" s="79"/>
      <c r="N52" s="79"/>
      <c r="O52" s="79"/>
      <c r="P52" s="79"/>
      <c r="Q52" s="79"/>
      <c r="R52" s="29" t="e">
        <f>+F52*G52*H52</f>
        <v>#REF!</v>
      </c>
    </row>
    <row r="53" spans="2:18" ht="13.5" hidden="1" thickBot="1" x14ac:dyDescent="0.25">
      <c r="B53" s="126" t="s">
        <v>23</v>
      </c>
      <c r="C53" s="126"/>
      <c r="D53" s="126"/>
      <c r="E53" s="127"/>
      <c r="F53" s="31"/>
      <c r="G53" s="32"/>
      <c r="H53" s="32"/>
      <c r="I53" s="80"/>
      <c r="J53" s="80"/>
      <c r="K53" s="80"/>
      <c r="L53" s="80"/>
      <c r="M53" s="80"/>
      <c r="N53" s="80"/>
      <c r="O53" s="80"/>
      <c r="P53" s="80"/>
      <c r="Q53" s="80"/>
      <c r="R53" s="33" t="e">
        <f>SUM(R47:R52)</f>
        <v>#REF!</v>
      </c>
    </row>
    <row r="54" spans="2:18" hidden="1" x14ac:dyDescent="0.2">
      <c r="B54" s="128" t="s">
        <v>24</v>
      </c>
      <c r="C54" s="129"/>
      <c r="D54" s="130" t="s">
        <v>16</v>
      </c>
      <c r="E54" s="131"/>
      <c r="F54" s="9" t="s">
        <v>17</v>
      </c>
      <c r="G54" s="8" t="s">
        <v>18</v>
      </c>
      <c r="H54" s="8" t="s">
        <v>19</v>
      </c>
      <c r="I54" s="77"/>
      <c r="J54" s="77"/>
      <c r="K54" s="77"/>
      <c r="L54" s="77"/>
      <c r="M54" s="77"/>
      <c r="N54" s="77"/>
      <c r="O54" s="77"/>
      <c r="P54" s="77"/>
      <c r="Q54" s="77"/>
      <c r="R54" s="10" t="str">
        <f>+R45</f>
        <v>COSTO TOTAL 2024</v>
      </c>
    </row>
    <row r="55" spans="2:18" ht="17.649999999999999" hidden="1" customHeight="1" x14ac:dyDescent="0.2">
      <c r="B55" s="114" t="s">
        <v>25</v>
      </c>
      <c r="C55" s="34" t="str">
        <f>+C21</f>
        <v>MEDIDOR DIGITAL PARA CLORO Y PH DE LECTURA RAPIDA</v>
      </c>
      <c r="D55" s="35" t="str">
        <f>+D21</f>
        <v>UND</v>
      </c>
      <c r="E55" s="36"/>
      <c r="F55" s="37">
        <v>0</v>
      </c>
      <c r="G55" s="38" t="e">
        <f>ROUND(+#REF!*$E$1,0)</f>
        <v>#REF!</v>
      </c>
      <c r="H55" s="39">
        <v>0</v>
      </c>
      <c r="I55" s="81"/>
      <c r="J55" s="81"/>
      <c r="K55" s="81"/>
      <c r="L55" s="81"/>
      <c r="M55" s="81"/>
      <c r="N55" s="81"/>
      <c r="O55" s="81"/>
      <c r="P55" s="81"/>
      <c r="Q55" s="81"/>
      <c r="R55" s="40" t="e">
        <f>+F55*G55</f>
        <v>#REF!</v>
      </c>
    </row>
    <row r="56" spans="2:18" ht="17.649999999999999" hidden="1" customHeight="1" x14ac:dyDescent="0.2">
      <c r="B56" s="115"/>
      <c r="C56" s="41" t="str">
        <f>+C22</f>
        <v>DE AGUA POTABLE (MENSUAL, 4 puntos de monitoreo) + 4 puntos adicionales una vez al año</v>
      </c>
      <c r="D56" s="35" t="str">
        <f>+D22</f>
        <v>UND</v>
      </c>
      <c r="E56" s="36"/>
      <c r="F56" s="37">
        <v>0</v>
      </c>
      <c r="G56" s="38" t="e">
        <f>ROUND(+#REF!*$E$1,0)</f>
        <v>#REF!</v>
      </c>
      <c r="H56" s="39">
        <v>0</v>
      </c>
      <c r="I56" s="81"/>
      <c r="J56" s="81"/>
      <c r="K56" s="81"/>
      <c r="L56" s="81"/>
      <c r="M56" s="81"/>
      <c r="N56" s="81"/>
      <c r="O56" s="81"/>
      <c r="P56" s="81"/>
      <c r="Q56" s="81"/>
      <c r="R56" s="40" t="e">
        <f t="shared" ref="R56:R57" si="1">+F56*G56</f>
        <v>#REF!</v>
      </c>
    </row>
    <row r="57" spans="2:18" ht="17.649999999999999" hidden="1" customHeight="1" x14ac:dyDescent="0.2">
      <c r="B57" s="116"/>
      <c r="C57" s="41" t="str">
        <f>+C23</f>
        <v xml:space="preserve">DE AGUA RESIDUAL PLANTA DE TRATAMIENTO (SEMESTRAL A LA ENTRADA Y SALIDA) Y TRAMPAS DE GRASA (6 PUNTOS ENTRADA Y SALIDA, SEMESTRAL) </v>
      </c>
      <c r="D57" s="35" t="e">
        <f>+#REF!</f>
        <v>#REF!</v>
      </c>
      <c r="E57" s="36"/>
      <c r="F57" s="37">
        <v>0</v>
      </c>
      <c r="G57" s="38" t="e">
        <f>ROUND(+#REF!*$E$1,0)</f>
        <v>#REF!</v>
      </c>
      <c r="H57" s="39">
        <v>0</v>
      </c>
      <c r="I57" s="81"/>
      <c r="J57" s="81"/>
      <c r="K57" s="81"/>
      <c r="L57" s="81"/>
      <c r="M57" s="81"/>
      <c r="N57" s="81"/>
      <c r="O57" s="81"/>
      <c r="P57" s="81"/>
      <c r="Q57" s="81"/>
      <c r="R57" s="40" t="e">
        <f t="shared" si="1"/>
        <v>#REF!</v>
      </c>
    </row>
    <row r="58" spans="2:18" ht="38.65" hidden="1" customHeight="1" x14ac:dyDescent="0.2">
      <c r="B58" s="114" t="s">
        <v>28</v>
      </c>
      <c r="C58" s="41" t="str">
        <f t="shared" ref="C58:D64" si="2">+C26</f>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58" s="35" t="str">
        <f t="shared" si="2"/>
        <v>GLOBAL/TRIMESTRE</v>
      </c>
      <c r="E58" s="36"/>
      <c r="F58" s="37">
        <v>0</v>
      </c>
      <c r="G58" s="38" t="e">
        <f>ROUND(+#REF!*$E$1,0)</f>
        <v>#REF!</v>
      </c>
      <c r="H58" s="42">
        <v>4</v>
      </c>
      <c r="I58" s="82"/>
      <c r="J58" s="82"/>
      <c r="K58" s="82"/>
      <c r="L58" s="82"/>
      <c r="M58" s="82"/>
      <c r="N58" s="82"/>
      <c r="O58" s="82"/>
      <c r="P58" s="82"/>
      <c r="Q58" s="82"/>
      <c r="R58" s="25" t="e">
        <f>ROUND(F58*G58*H58,0)</f>
        <v>#REF!</v>
      </c>
    </row>
    <row r="59" spans="2:18" ht="43.15" hidden="1" customHeight="1" x14ac:dyDescent="0.2">
      <c r="B59" s="116"/>
      <c r="C59" s="41" t="str">
        <f t="shared" si="2"/>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59" s="35" t="str">
        <f t="shared" si="2"/>
        <v>GLOBAL/TRIMESTRE_</v>
      </c>
      <c r="E59" s="36"/>
      <c r="F59" s="37">
        <v>0</v>
      </c>
      <c r="G59" s="38" t="e">
        <f>ROUND(+#REF!*$E$1,0)</f>
        <v>#REF!</v>
      </c>
      <c r="H59" s="42">
        <f>+H58</f>
        <v>4</v>
      </c>
      <c r="I59" s="82"/>
      <c r="J59" s="82"/>
      <c r="K59" s="82"/>
      <c r="L59" s="82"/>
      <c r="M59" s="82"/>
      <c r="N59" s="82"/>
      <c r="O59" s="82"/>
      <c r="P59" s="82"/>
      <c r="Q59" s="82"/>
      <c r="R59" s="40" t="e">
        <f t="shared" ref="R59:R60" si="3">ROUND(F59*G59*H59,0)</f>
        <v>#REF!</v>
      </c>
    </row>
    <row r="60" spans="2:18" ht="38.65" hidden="1" customHeight="1" x14ac:dyDescent="0.2">
      <c r="B60" s="114" t="s">
        <v>31</v>
      </c>
      <c r="C60" s="41" t="str">
        <f t="shared" si="2"/>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60" s="35" t="str">
        <f t="shared" si="2"/>
        <v>ML/TRIMESTRAL</v>
      </c>
      <c r="E60" s="36"/>
      <c r="F60" s="37">
        <v>0</v>
      </c>
      <c r="G60" s="38" t="e">
        <f>ROUND(+#REF!*$E$1,0)</f>
        <v>#REF!</v>
      </c>
      <c r="H60" s="42">
        <f>+H59</f>
        <v>4</v>
      </c>
      <c r="I60" s="82"/>
      <c r="J60" s="82"/>
      <c r="K60" s="82"/>
      <c r="L60" s="82"/>
      <c r="M60" s="82"/>
      <c r="N60" s="82"/>
      <c r="O60" s="82"/>
      <c r="P60" s="82"/>
      <c r="Q60" s="82"/>
      <c r="R60" s="40" t="e">
        <f t="shared" si="3"/>
        <v>#REF!</v>
      </c>
    </row>
    <row r="61" spans="2:18" ht="25.9" hidden="1" customHeight="1" x14ac:dyDescent="0.2">
      <c r="B61" s="115"/>
      <c r="C61" s="41" t="str">
        <f t="shared" si="2"/>
        <v xml:space="preserve">CAMBIO DE MATERIAL FILTRANTE PARA LOS FILTROS DE LA PTAP Y LECHOS FILTRANTES PTAR, O SU CONSTRUCCION DE LECHOS </v>
      </c>
      <c r="D61" s="35" t="str">
        <f t="shared" si="2"/>
        <v>GLOBAL</v>
      </c>
      <c r="E61" s="36"/>
      <c r="F61" s="37">
        <v>0</v>
      </c>
      <c r="G61" s="38" t="e">
        <f>ROUND(+#REF!*$E$1,0)</f>
        <v>#REF!</v>
      </c>
      <c r="H61" s="39">
        <v>0</v>
      </c>
      <c r="I61" s="81"/>
      <c r="J61" s="81"/>
      <c r="K61" s="81"/>
      <c r="L61" s="81"/>
      <c r="M61" s="81"/>
      <c r="N61" s="81"/>
      <c r="O61" s="81"/>
      <c r="P61" s="81"/>
      <c r="Q61" s="81"/>
      <c r="R61" s="40" t="e">
        <f t="shared" ref="R61:R64" si="4">+F61*G61</f>
        <v>#REF!</v>
      </c>
    </row>
    <row r="62" spans="2:18" ht="15" hidden="1" customHeight="1" x14ac:dyDescent="0.2">
      <c r="B62" s="115"/>
      <c r="C62" s="41" t="str">
        <f t="shared" si="2"/>
        <v>OPTIMIZACION DE LOS SISTEMAS DE TRATAMIENTO DE AGUA POTABLE, RESIDUALES E INDUSTRIALES</v>
      </c>
      <c r="D62" s="35" t="str">
        <f t="shared" si="2"/>
        <v>GLOBAL</v>
      </c>
      <c r="E62" s="36"/>
      <c r="F62" s="37">
        <v>0</v>
      </c>
      <c r="G62" s="38" t="e">
        <f>ROUND(+#REF!*$E$1,0)</f>
        <v>#REF!</v>
      </c>
      <c r="H62" s="39">
        <v>0</v>
      </c>
      <c r="I62" s="81"/>
      <c r="J62" s="81"/>
      <c r="K62" s="81"/>
      <c r="L62" s="81"/>
      <c r="M62" s="81"/>
      <c r="N62" s="81"/>
      <c r="O62" s="81"/>
      <c r="P62" s="81"/>
      <c r="Q62" s="81"/>
      <c r="R62" s="40" t="e">
        <f t="shared" si="4"/>
        <v>#REF!</v>
      </c>
    </row>
    <row r="63" spans="2:18" ht="15" hidden="1" customHeight="1" x14ac:dyDescent="0.2">
      <c r="B63" s="116"/>
      <c r="C63" s="41" t="str">
        <f t="shared" si="2"/>
        <v>SUMINISTRO E INSTALACIÓN DE CLORINADORES AUTOMATICOS PARA LOS SISTEMAS DE TRATAMIENTO DE AGUA POTABLE</v>
      </c>
      <c r="D63" s="35" t="str">
        <f t="shared" si="2"/>
        <v>GLOBAL</v>
      </c>
      <c r="E63" s="36"/>
      <c r="F63" s="37">
        <v>0</v>
      </c>
      <c r="G63" s="38" t="e">
        <f>ROUND(+#REF!*$E$1,0)</f>
        <v>#REF!</v>
      </c>
      <c r="H63" s="39">
        <v>0</v>
      </c>
      <c r="I63" s="81"/>
      <c r="J63" s="81"/>
      <c r="K63" s="81"/>
      <c r="L63" s="81"/>
      <c r="M63" s="81"/>
      <c r="N63" s="81"/>
      <c r="O63" s="81"/>
      <c r="P63" s="81"/>
      <c r="Q63" s="81"/>
      <c r="R63" s="40" t="e">
        <f t="shared" si="4"/>
        <v>#REF!</v>
      </c>
    </row>
    <row r="64" spans="2:18" ht="34.15" hidden="1" customHeight="1" x14ac:dyDescent="0.2">
      <c r="B64" s="18" t="s">
        <v>35</v>
      </c>
      <c r="C64" s="41" t="str">
        <f t="shared" si="2"/>
        <v>GESTION DE TRAMITE ANTE LAS AUTORIDADES AMBIENTALES RERMISOS DE APROVECHAMIENTO DE AGUAS Y VERTIMIENTOS (De acuerdo con lo establecido en los actos administrativos)</v>
      </c>
      <c r="D64" s="35" t="str">
        <f t="shared" si="2"/>
        <v>GLOBAL</v>
      </c>
      <c r="E64" s="36"/>
      <c r="F64" s="37">
        <v>0</v>
      </c>
      <c r="G64" s="38" t="e">
        <f>ROUND(+#REF!*$E$1,0)</f>
        <v>#REF!</v>
      </c>
      <c r="H64" s="39">
        <v>0</v>
      </c>
      <c r="I64" s="81"/>
      <c r="J64" s="81"/>
      <c r="K64" s="81"/>
      <c r="L64" s="81"/>
      <c r="M64" s="81"/>
      <c r="N64" s="81"/>
      <c r="O64" s="81"/>
      <c r="P64" s="81"/>
      <c r="Q64" s="81"/>
      <c r="R64" s="40" t="e">
        <f t="shared" si="4"/>
        <v>#REF!</v>
      </c>
    </row>
    <row r="65" spans="2:18" ht="17.649999999999999" hidden="1" customHeight="1" x14ac:dyDescent="0.2">
      <c r="B65" s="117" t="s">
        <v>37</v>
      </c>
      <c r="C65" s="117"/>
      <c r="D65" s="117"/>
      <c r="E65" s="118"/>
      <c r="F65" s="43"/>
      <c r="G65" s="44"/>
      <c r="H65" s="44"/>
      <c r="I65" s="83"/>
      <c r="J65" s="83"/>
      <c r="K65" s="83"/>
      <c r="L65" s="83"/>
      <c r="M65" s="83"/>
      <c r="N65" s="83"/>
      <c r="O65" s="83"/>
      <c r="P65" s="83"/>
      <c r="Q65" s="83"/>
      <c r="R65" s="45" t="e">
        <f>SUM(R55:R64)</f>
        <v>#REF!</v>
      </c>
    </row>
    <row r="66" spans="2:18" ht="17.649999999999999" hidden="1" customHeight="1" x14ac:dyDescent="0.2">
      <c r="B66" s="119" t="str">
        <f>+CONCATENATE("TOTAL COSTOS (A+B)"," ",B43)</f>
        <v>TOTAL COSTOS (A+B) AEROPUERTO DE ARMENIA</v>
      </c>
      <c r="C66" s="120" t="str">
        <f t="shared" ref="C66" si="5">+CONCATENATE("SUBTOTAL"," ",B42)</f>
        <v xml:space="preserve">SUBTOTAL TOTAL DE LA VIGENCIA </v>
      </c>
      <c r="D66" s="46"/>
      <c r="E66" s="47"/>
      <c r="F66" s="48"/>
      <c r="G66" s="49"/>
      <c r="H66" s="49"/>
      <c r="I66" s="47"/>
      <c r="J66" s="47"/>
      <c r="K66" s="47"/>
      <c r="L66" s="47"/>
      <c r="M66" s="47"/>
      <c r="N66" s="47"/>
      <c r="O66" s="47"/>
      <c r="P66" s="47"/>
      <c r="Q66" s="47"/>
      <c r="R66" s="50" t="e">
        <f>+R53+R65</f>
        <v>#REF!</v>
      </c>
    </row>
    <row r="67" spans="2:18" ht="17.649999999999999" hidden="1" customHeight="1" x14ac:dyDescent="0.2">
      <c r="B67" s="60"/>
      <c r="C67" s="61" t="str">
        <f>+CONCATENATE("SUBTOTAL"," ",B43)</f>
        <v>SUBTOTAL AEROPUERTO DE ARMENIA</v>
      </c>
      <c r="D67" s="62"/>
      <c r="E67" s="63"/>
      <c r="F67" s="64"/>
      <c r="G67" s="62"/>
      <c r="H67" s="62"/>
      <c r="I67" s="63"/>
      <c r="J67" s="63"/>
      <c r="K67" s="63"/>
      <c r="L67" s="63"/>
      <c r="M67" s="63"/>
      <c r="N67" s="63"/>
      <c r="O67" s="63"/>
      <c r="P67" s="63"/>
      <c r="Q67" s="63"/>
      <c r="R67" s="65"/>
    </row>
    <row r="68" spans="2:18" ht="17.649999999999999" hidden="1" customHeight="1" x14ac:dyDescent="0.2">
      <c r="B68" s="51"/>
      <c r="C68" s="61" t="str">
        <f>+CONCATENATE("IVA (19%) SOBRE LOS COSTOS DEL"," ",B43)</f>
        <v>IVA (19%) SOBRE LOS COSTOS DEL AEROPUERTO DE ARMENIA</v>
      </c>
      <c r="D68" s="66">
        <v>0.19</v>
      </c>
      <c r="E68" s="52"/>
      <c r="F68" s="55"/>
      <c r="G68" s="53"/>
      <c r="H68" s="53"/>
      <c r="I68" s="84"/>
      <c r="J68" s="84"/>
      <c r="K68" s="84"/>
      <c r="L68" s="84"/>
      <c r="M68" s="84"/>
      <c r="N68" s="84"/>
      <c r="O68" s="84"/>
      <c r="P68" s="84"/>
      <c r="Q68" s="84"/>
      <c r="R68" s="54" t="e">
        <f>ROUND(+R66*$D$68,0)</f>
        <v>#REF!</v>
      </c>
    </row>
    <row r="69" spans="2:18" ht="13.5" hidden="1" thickBot="1" x14ac:dyDescent="0.25">
      <c r="B69" s="119" t="str">
        <f>+CONCATENATE("TOTAL COSTO"," ",B43)</f>
        <v>TOTAL COSTO AEROPUERTO DE ARMENIA</v>
      </c>
      <c r="C69" s="120" t="str">
        <f t="shared" ref="C69" si="6">+CONCATENATE("SUBTOTAL"," ",B45)</f>
        <v>SUBTOTAL COSTOS PARA LA OPERACIÓN</v>
      </c>
      <c r="D69" s="46"/>
      <c r="E69" s="47"/>
      <c r="F69" s="48"/>
      <c r="G69" s="49"/>
      <c r="H69" s="49"/>
      <c r="I69" s="47"/>
      <c r="J69" s="47"/>
      <c r="K69" s="47"/>
      <c r="L69" s="47"/>
      <c r="M69" s="47"/>
      <c r="N69" s="47"/>
      <c r="O69" s="47"/>
      <c r="P69" s="47"/>
      <c r="Q69" s="47"/>
      <c r="R69" s="50" t="e">
        <f>SUM(R66:R68)</f>
        <v>#REF!</v>
      </c>
    </row>
    <row r="70" spans="2:18" ht="13.5" hidden="1" thickBot="1" x14ac:dyDescent="0.25">
      <c r="B70" s="132" t="s">
        <v>46</v>
      </c>
      <c r="C70" s="132"/>
      <c r="D70" s="132"/>
      <c r="E70" s="132"/>
    </row>
    <row r="71" spans="2:18" hidden="1" x14ac:dyDescent="0.2">
      <c r="B71" s="7"/>
      <c r="C71" s="8" t="s">
        <v>0</v>
      </c>
      <c r="D71" s="133" t="s">
        <v>1</v>
      </c>
      <c r="E71" s="135" t="s">
        <v>2</v>
      </c>
      <c r="F71" s="137" t="s">
        <v>45</v>
      </c>
      <c r="G71" s="138"/>
      <c r="H71" s="138"/>
      <c r="I71" s="130"/>
      <c r="J71" s="130"/>
      <c r="K71" s="130"/>
      <c r="L71" s="130"/>
      <c r="M71" s="130"/>
      <c r="N71" s="130"/>
      <c r="O71" s="130"/>
      <c r="P71" s="130"/>
      <c r="Q71" s="130"/>
      <c r="R71" s="139"/>
    </row>
    <row r="72" spans="2:18" ht="16.149999999999999" hidden="1" customHeight="1" x14ac:dyDescent="0.2">
      <c r="B72" s="140" t="s">
        <v>3</v>
      </c>
      <c r="C72" s="141"/>
      <c r="D72" s="134"/>
      <c r="E72" s="136"/>
      <c r="F72" s="13" t="s">
        <v>5</v>
      </c>
      <c r="G72" s="14" t="s">
        <v>6</v>
      </c>
      <c r="H72" s="14" t="s">
        <v>7</v>
      </c>
      <c r="I72" s="76"/>
      <c r="J72" s="76"/>
      <c r="K72" s="76"/>
      <c r="L72" s="76"/>
      <c r="M72" s="76"/>
      <c r="N72" s="76"/>
      <c r="O72" s="76"/>
      <c r="P72" s="76"/>
      <c r="Q72" s="76"/>
      <c r="R72" s="15" t="s">
        <v>8</v>
      </c>
    </row>
    <row r="73" spans="2:18" ht="16.149999999999999" hidden="1" customHeight="1" x14ac:dyDescent="0.2">
      <c r="B73" s="16" t="s">
        <v>9</v>
      </c>
      <c r="C73" s="17"/>
      <c r="D73" s="11"/>
      <c r="E73" s="12"/>
      <c r="F73" s="13"/>
      <c r="G73" s="14"/>
      <c r="H73" s="14"/>
      <c r="I73" s="76"/>
      <c r="J73" s="76"/>
      <c r="K73" s="76"/>
      <c r="L73" s="76"/>
      <c r="M73" s="76"/>
      <c r="N73" s="76"/>
      <c r="O73" s="76"/>
      <c r="P73" s="76"/>
      <c r="Q73" s="76"/>
      <c r="R73" s="15"/>
    </row>
    <row r="74" spans="2:18" ht="16.149999999999999" hidden="1" customHeight="1" x14ac:dyDescent="0.2">
      <c r="B74" s="121" t="s">
        <v>10</v>
      </c>
      <c r="C74" s="19" t="str">
        <f>+C47</f>
        <v>DIRECTOR (Ing. Civil o Ing. Sanitario o Ing. Ambiental o Ing. Químico o Ing. de recursos Hídricos o Ing. Industrial o Administrador Ambiental)</v>
      </c>
      <c r="D74" s="20">
        <f>+D47</f>
        <v>0.03</v>
      </c>
      <c r="E74" s="21">
        <f t="shared" ref="E74:E77" si="7">+E47</f>
        <v>2.1</v>
      </c>
      <c r="F74" s="22">
        <v>0</v>
      </c>
      <c r="G74" s="23" t="e">
        <f t="shared" ref="F74:H78" si="8">+G47</f>
        <v>#REF!</v>
      </c>
      <c r="H74" s="24">
        <f t="shared" si="8"/>
        <v>12</v>
      </c>
      <c r="I74" s="78"/>
      <c r="J74" s="78"/>
      <c r="K74" s="78"/>
      <c r="L74" s="78"/>
      <c r="M74" s="78"/>
      <c r="N74" s="78"/>
      <c r="O74" s="78"/>
      <c r="P74" s="78"/>
      <c r="Q74" s="78"/>
      <c r="R74" s="25" t="e">
        <f>ROUND(+$D$47*$E$47*F74*G74*H74,0)</f>
        <v>#REF!</v>
      </c>
    </row>
    <row r="75" spans="2:18" ht="16.149999999999999" hidden="1" customHeight="1" x14ac:dyDescent="0.2">
      <c r="B75" s="121"/>
      <c r="C75" s="19" t="str">
        <f t="shared" ref="C75:D77" si="9">+C48</f>
        <v xml:space="preserve">INGENIERO (Ambiental y/o Sanitario o Ing. Químico, o Ing. Recursos Hídricos) </v>
      </c>
      <c r="D75" s="26">
        <f t="shared" si="9"/>
        <v>0.08</v>
      </c>
      <c r="E75" s="21">
        <f t="shared" si="7"/>
        <v>2.1</v>
      </c>
      <c r="F75" s="22">
        <v>0</v>
      </c>
      <c r="G75" s="23" t="e">
        <f t="shared" si="8"/>
        <v>#REF!</v>
      </c>
      <c r="H75" s="24">
        <f t="shared" si="8"/>
        <v>12</v>
      </c>
      <c r="I75" s="78"/>
      <c r="J75" s="78"/>
      <c r="K75" s="78"/>
      <c r="L75" s="78"/>
      <c r="M75" s="78"/>
      <c r="N75" s="78"/>
      <c r="O75" s="78"/>
      <c r="P75" s="78"/>
      <c r="Q75" s="78"/>
      <c r="R75" s="25" t="e">
        <f>ROUND(+$D$48*$E$48*F75*G75*H75,0)</f>
        <v>#REF!</v>
      </c>
    </row>
    <row r="76" spans="2:18" ht="16.149999999999999" hidden="1" customHeight="1" x14ac:dyDescent="0.2">
      <c r="B76" s="121"/>
      <c r="C76" s="19" t="str">
        <f t="shared" si="9"/>
        <v>TECNOLOGO O TECNICO (Mecánico o Electrónico o Eléctrico o Electromecánico o Hidráulico)</v>
      </c>
      <c r="D76" s="26">
        <f t="shared" si="9"/>
        <v>0.08</v>
      </c>
      <c r="E76" s="21">
        <f t="shared" si="7"/>
        <v>2.1</v>
      </c>
      <c r="F76" s="22">
        <v>0</v>
      </c>
      <c r="G76" s="23" t="e">
        <f t="shared" si="8"/>
        <v>#REF!</v>
      </c>
      <c r="H76" s="24">
        <f t="shared" si="8"/>
        <v>12</v>
      </c>
      <c r="I76" s="78"/>
      <c r="J76" s="78"/>
      <c r="K76" s="78"/>
      <c r="L76" s="78"/>
      <c r="M76" s="78"/>
      <c r="N76" s="78"/>
      <c r="O76" s="78"/>
      <c r="P76" s="78"/>
      <c r="Q76" s="78"/>
      <c r="R76" s="25" t="e">
        <f>ROUND(+$D$49*$E$49*F76*G76*H76,0)</f>
        <v>#REF!</v>
      </c>
    </row>
    <row r="77" spans="2:18" ht="16.149999999999999" hidden="1" customHeight="1" x14ac:dyDescent="0.2">
      <c r="B77" s="121"/>
      <c r="C77" s="19" t="str">
        <f t="shared" si="9"/>
        <v>OPERADOR SISTEMAS DE AGUA POTABLE Y RESIDUAL (turnos de 8 horas 7 días de la semana)</v>
      </c>
      <c r="D77" s="20">
        <f t="shared" si="9"/>
        <v>1</v>
      </c>
      <c r="E77" s="21">
        <f t="shared" si="7"/>
        <v>2.1</v>
      </c>
      <c r="F77" s="22">
        <v>0</v>
      </c>
      <c r="G77" s="23" t="e">
        <f t="shared" si="8"/>
        <v>#REF!</v>
      </c>
      <c r="H77" s="24">
        <f t="shared" si="8"/>
        <v>12</v>
      </c>
      <c r="I77" s="78"/>
      <c r="J77" s="78"/>
      <c r="K77" s="78"/>
      <c r="L77" s="78"/>
      <c r="M77" s="78"/>
      <c r="N77" s="78"/>
      <c r="O77" s="78"/>
      <c r="P77" s="78"/>
      <c r="Q77" s="78"/>
      <c r="R77" s="25" t="e">
        <f>ROUND(+$D$50*$E$50*F77*G77*H77,0)</f>
        <v>#REF!</v>
      </c>
    </row>
    <row r="78" spans="2:18" hidden="1" x14ac:dyDescent="0.2">
      <c r="B78" s="16" t="s">
        <v>15</v>
      </c>
      <c r="C78" s="17"/>
      <c r="D78" s="122" t="s">
        <v>16</v>
      </c>
      <c r="E78" s="123"/>
      <c r="F78" s="13" t="str">
        <f t="shared" si="8"/>
        <v>CANTIDAD</v>
      </c>
      <c r="G78" s="14" t="str">
        <f t="shared" si="8"/>
        <v>V. UNITARIO</v>
      </c>
      <c r="H78" s="14" t="str">
        <f t="shared" si="8"/>
        <v>TIEMPO</v>
      </c>
      <c r="I78" s="76"/>
      <c r="J78" s="76"/>
      <c r="K78" s="76"/>
      <c r="L78" s="76"/>
      <c r="M78" s="76"/>
      <c r="N78" s="76"/>
      <c r="O78" s="76"/>
      <c r="P78" s="76"/>
      <c r="Q78" s="76"/>
      <c r="R78" s="15" t="s">
        <v>4</v>
      </c>
    </row>
    <row r="79" spans="2:18" hidden="1" x14ac:dyDescent="0.2">
      <c r="B79" s="18" t="s">
        <v>20</v>
      </c>
      <c r="C79" s="19" t="str">
        <f>+C52</f>
        <v xml:space="preserve">INSUMOS QUIMICOS REQUERIDOS PARA LA OPERACIÓN DE LAS AGUA POTABLE, RESIDUALES E INDUSTRIALES </v>
      </c>
      <c r="D79" s="124" t="str">
        <f>+D52</f>
        <v>GLOBAL</v>
      </c>
      <c r="E79" s="125"/>
      <c r="F79" s="30">
        <v>0</v>
      </c>
      <c r="G79" s="27" t="e">
        <f>ROUND(+#REF!*$E$1,0)</f>
        <v>#REF!</v>
      </c>
      <c r="H79" s="28">
        <f>+H77</f>
        <v>12</v>
      </c>
      <c r="I79" s="79"/>
      <c r="J79" s="79"/>
      <c r="K79" s="79"/>
      <c r="L79" s="79"/>
      <c r="M79" s="79"/>
      <c r="N79" s="79"/>
      <c r="O79" s="79"/>
      <c r="P79" s="79"/>
      <c r="Q79" s="79"/>
      <c r="R79" s="29" t="e">
        <f>+F79*G79*H79</f>
        <v>#REF!</v>
      </c>
    </row>
    <row r="80" spans="2:18" ht="18.399999999999999" hidden="1" customHeight="1" x14ac:dyDescent="0.2">
      <c r="B80" s="126" t="s">
        <v>23</v>
      </c>
      <c r="C80" s="126"/>
      <c r="D80" s="126"/>
      <c r="E80" s="127"/>
      <c r="F80" s="31"/>
      <c r="G80" s="32"/>
      <c r="H80" s="32"/>
      <c r="I80" s="80"/>
      <c r="J80" s="80"/>
      <c r="K80" s="80"/>
      <c r="L80" s="80"/>
      <c r="M80" s="80"/>
      <c r="N80" s="80"/>
      <c r="O80" s="80"/>
      <c r="P80" s="80"/>
      <c r="Q80" s="80"/>
      <c r="R80" s="33" t="e">
        <f>SUM(R74:R79)</f>
        <v>#REF!</v>
      </c>
    </row>
    <row r="81" spans="2:18" ht="18.399999999999999" hidden="1" customHeight="1" x14ac:dyDescent="0.2">
      <c r="B81" s="128" t="s">
        <v>24</v>
      </c>
      <c r="C81" s="129"/>
      <c r="D81" s="130" t="s">
        <v>16</v>
      </c>
      <c r="E81" s="131"/>
      <c r="F81" s="9" t="str">
        <f t="shared" ref="F81:H91" si="10">+F54</f>
        <v>CANTIDAD</v>
      </c>
      <c r="G81" s="8" t="str">
        <f t="shared" si="10"/>
        <v>V. UNITARIO</v>
      </c>
      <c r="H81" s="8" t="str">
        <f t="shared" si="10"/>
        <v>TIEMPO</v>
      </c>
      <c r="I81" s="77"/>
      <c r="J81" s="77"/>
      <c r="K81" s="77"/>
      <c r="L81" s="77"/>
      <c r="M81" s="77"/>
      <c r="N81" s="77"/>
      <c r="O81" s="77"/>
      <c r="P81" s="77"/>
      <c r="Q81" s="77"/>
      <c r="R81" s="10" t="str">
        <f>+R72</f>
        <v>COSTO TOTAL 2024</v>
      </c>
    </row>
    <row r="82" spans="2:18" ht="18.399999999999999" hidden="1" customHeight="1" x14ac:dyDescent="0.2">
      <c r="B82" s="114" t="s">
        <v>25</v>
      </c>
      <c r="C82" s="34" t="str">
        <f>+C55</f>
        <v>MEDIDOR DIGITAL PARA CLORO Y PH DE LECTURA RAPIDA</v>
      </c>
      <c r="D82" s="35" t="str">
        <f>+D55</f>
        <v>UND</v>
      </c>
      <c r="E82" s="67"/>
      <c r="F82" s="37">
        <v>0</v>
      </c>
      <c r="G82" s="38" t="e">
        <f t="shared" si="10"/>
        <v>#REF!</v>
      </c>
      <c r="H82" s="39">
        <f t="shared" si="10"/>
        <v>0</v>
      </c>
      <c r="I82" s="81"/>
      <c r="J82" s="81"/>
      <c r="K82" s="81"/>
      <c r="L82" s="81"/>
      <c r="M82" s="81"/>
      <c r="N82" s="81"/>
      <c r="O82" s="81"/>
      <c r="P82" s="81"/>
      <c r="Q82" s="81"/>
      <c r="R82" s="40" t="e">
        <f>+F82*G82</f>
        <v>#REF!</v>
      </c>
    </row>
    <row r="83" spans="2:18" ht="18.399999999999999" hidden="1" customHeight="1" x14ac:dyDescent="0.2">
      <c r="B83" s="115"/>
      <c r="C83" s="41" t="str">
        <f t="shared" ref="C83:D91" si="11">+C56</f>
        <v>DE AGUA POTABLE (MENSUAL, 4 puntos de monitoreo) + 4 puntos adicionales una vez al año</v>
      </c>
      <c r="D83" s="35" t="str">
        <f t="shared" si="11"/>
        <v>UND</v>
      </c>
      <c r="E83" s="67"/>
      <c r="F83" s="37">
        <v>0</v>
      </c>
      <c r="G83" s="38" t="e">
        <f t="shared" si="10"/>
        <v>#REF!</v>
      </c>
      <c r="H83" s="39">
        <f t="shared" si="10"/>
        <v>0</v>
      </c>
      <c r="I83" s="81"/>
      <c r="J83" s="81"/>
      <c r="K83" s="81"/>
      <c r="L83" s="81"/>
      <c r="M83" s="81"/>
      <c r="N83" s="81"/>
      <c r="O83" s="81"/>
      <c r="P83" s="81"/>
      <c r="Q83" s="81"/>
      <c r="R83" s="40" t="e">
        <f t="shared" ref="R83:R84" si="12">+F83*G83</f>
        <v>#REF!</v>
      </c>
    </row>
    <row r="84" spans="2:18" ht="18.399999999999999" hidden="1" customHeight="1" x14ac:dyDescent="0.2">
      <c r="B84" s="116"/>
      <c r="C84" s="41" t="str">
        <f t="shared" si="11"/>
        <v xml:space="preserve">DE AGUA RESIDUAL PLANTA DE TRATAMIENTO (SEMESTRAL A LA ENTRADA Y SALIDA) Y TRAMPAS DE GRASA (6 PUNTOS ENTRADA Y SALIDA, SEMESTRAL) </v>
      </c>
      <c r="D84" s="35" t="e">
        <f t="shared" si="11"/>
        <v>#REF!</v>
      </c>
      <c r="E84" s="67"/>
      <c r="F84" s="37">
        <v>0</v>
      </c>
      <c r="G84" s="38" t="e">
        <f t="shared" si="10"/>
        <v>#REF!</v>
      </c>
      <c r="H84" s="39">
        <f t="shared" si="10"/>
        <v>0</v>
      </c>
      <c r="I84" s="81"/>
      <c r="J84" s="81"/>
      <c r="K84" s="81"/>
      <c r="L84" s="81"/>
      <c r="M84" s="81"/>
      <c r="N84" s="81"/>
      <c r="O84" s="81"/>
      <c r="P84" s="81"/>
      <c r="Q84" s="81"/>
      <c r="R84" s="40" t="e">
        <f t="shared" si="12"/>
        <v>#REF!</v>
      </c>
    </row>
    <row r="85" spans="2:18" ht="43.15" hidden="1" customHeight="1" x14ac:dyDescent="0.2">
      <c r="B85" s="114" t="s">
        <v>28</v>
      </c>
      <c r="C85" s="41" t="str">
        <f t="shared" si="11"/>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85" s="35" t="str">
        <f t="shared" si="11"/>
        <v>GLOBAL/TRIMESTRE</v>
      </c>
      <c r="E85" s="67"/>
      <c r="F85" s="37">
        <v>0</v>
      </c>
      <c r="G85" s="38" t="e">
        <f t="shared" si="10"/>
        <v>#REF!</v>
      </c>
      <c r="H85" s="42">
        <f t="shared" si="10"/>
        <v>4</v>
      </c>
      <c r="I85" s="82"/>
      <c r="J85" s="82"/>
      <c r="K85" s="82"/>
      <c r="L85" s="82"/>
      <c r="M85" s="82"/>
      <c r="N85" s="82"/>
      <c r="O85" s="82"/>
      <c r="P85" s="82"/>
      <c r="Q85" s="82"/>
      <c r="R85" s="25" t="e">
        <f>ROUND(F85*G85*H85,0)</f>
        <v>#REF!</v>
      </c>
    </row>
    <row r="86" spans="2:18" ht="43.15" hidden="1" customHeight="1" x14ac:dyDescent="0.2">
      <c r="B86" s="116"/>
      <c r="C86" s="41" t="str">
        <f t="shared" si="11"/>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86" s="35" t="str">
        <f t="shared" si="11"/>
        <v>GLOBAL/TRIMESTRE_</v>
      </c>
      <c r="E86" s="67"/>
      <c r="F86" s="37">
        <v>0</v>
      </c>
      <c r="G86" s="38" t="e">
        <f t="shared" si="10"/>
        <v>#REF!</v>
      </c>
      <c r="H86" s="42">
        <f t="shared" si="10"/>
        <v>4</v>
      </c>
      <c r="I86" s="82"/>
      <c r="J86" s="82"/>
      <c r="K86" s="82"/>
      <c r="L86" s="82"/>
      <c r="M86" s="82"/>
      <c r="N86" s="82"/>
      <c r="O86" s="82"/>
      <c r="P86" s="82"/>
      <c r="Q86" s="82"/>
      <c r="R86" s="40" t="e">
        <f t="shared" ref="R86:R87" si="13">ROUND(F86*G86*H86,0)</f>
        <v>#REF!</v>
      </c>
    </row>
    <row r="87" spans="2:18" ht="43.15" hidden="1" customHeight="1" x14ac:dyDescent="0.2">
      <c r="B87" s="114" t="s">
        <v>31</v>
      </c>
      <c r="C87" s="41" t="str">
        <f t="shared" si="11"/>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87" s="35" t="str">
        <f t="shared" si="11"/>
        <v>ML/TRIMESTRAL</v>
      </c>
      <c r="E87" s="67"/>
      <c r="F87" s="37">
        <v>0</v>
      </c>
      <c r="G87" s="38" t="e">
        <f t="shared" si="10"/>
        <v>#REF!</v>
      </c>
      <c r="H87" s="42">
        <f t="shared" si="10"/>
        <v>4</v>
      </c>
      <c r="I87" s="82"/>
      <c r="J87" s="82"/>
      <c r="K87" s="82"/>
      <c r="L87" s="82"/>
      <c r="M87" s="82"/>
      <c r="N87" s="82"/>
      <c r="O87" s="82"/>
      <c r="P87" s="82"/>
      <c r="Q87" s="82"/>
      <c r="R87" s="40" t="e">
        <f t="shared" si="13"/>
        <v>#REF!</v>
      </c>
    </row>
    <row r="88" spans="2:18" ht="16.149999999999999" hidden="1" customHeight="1" x14ac:dyDescent="0.2">
      <c r="B88" s="115"/>
      <c r="C88" s="41" t="str">
        <f t="shared" si="11"/>
        <v xml:space="preserve">CAMBIO DE MATERIAL FILTRANTE PARA LOS FILTROS DE LA PTAP Y LECHOS FILTRANTES PTAR, O SU CONSTRUCCION DE LECHOS </v>
      </c>
      <c r="D88" s="35" t="str">
        <f t="shared" si="11"/>
        <v>GLOBAL</v>
      </c>
      <c r="E88" s="67"/>
      <c r="F88" s="37">
        <v>0</v>
      </c>
      <c r="G88" s="38" t="e">
        <f t="shared" si="10"/>
        <v>#REF!</v>
      </c>
      <c r="H88" s="39">
        <f t="shared" si="10"/>
        <v>0</v>
      </c>
      <c r="I88" s="81"/>
      <c r="J88" s="81"/>
      <c r="K88" s="81"/>
      <c r="L88" s="81"/>
      <c r="M88" s="81"/>
      <c r="N88" s="81"/>
      <c r="O88" s="81"/>
      <c r="P88" s="81"/>
      <c r="Q88" s="81"/>
      <c r="R88" s="40" t="e">
        <f t="shared" ref="R88:R91" si="14">+F88*G88</f>
        <v>#REF!</v>
      </c>
    </row>
    <row r="89" spans="2:18" ht="16.149999999999999" hidden="1" customHeight="1" x14ac:dyDescent="0.2">
      <c r="B89" s="115"/>
      <c r="C89" s="41" t="str">
        <f t="shared" si="11"/>
        <v>OPTIMIZACION DE LOS SISTEMAS DE TRATAMIENTO DE AGUA POTABLE, RESIDUALES E INDUSTRIALES</v>
      </c>
      <c r="D89" s="35" t="str">
        <f t="shared" si="11"/>
        <v>GLOBAL</v>
      </c>
      <c r="E89" s="67"/>
      <c r="F89" s="37">
        <v>0</v>
      </c>
      <c r="G89" s="38" t="e">
        <f t="shared" si="10"/>
        <v>#REF!</v>
      </c>
      <c r="H89" s="39">
        <f t="shared" si="10"/>
        <v>0</v>
      </c>
      <c r="I89" s="81"/>
      <c r="J89" s="81"/>
      <c r="K89" s="81"/>
      <c r="L89" s="81"/>
      <c r="M89" s="81"/>
      <c r="N89" s="81"/>
      <c r="O89" s="81"/>
      <c r="P89" s="81"/>
      <c r="Q89" s="81"/>
      <c r="R89" s="40" t="e">
        <f t="shared" si="14"/>
        <v>#REF!</v>
      </c>
    </row>
    <row r="90" spans="2:18" ht="16.149999999999999" hidden="1" customHeight="1" x14ac:dyDescent="0.2">
      <c r="B90" s="116"/>
      <c r="C90" s="41" t="str">
        <f t="shared" si="11"/>
        <v>SUMINISTRO E INSTALACIÓN DE CLORINADORES AUTOMATICOS PARA LOS SISTEMAS DE TRATAMIENTO DE AGUA POTABLE</v>
      </c>
      <c r="D90" s="35" t="str">
        <f t="shared" si="11"/>
        <v>GLOBAL</v>
      </c>
      <c r="E90" s="67"/>
      <c r="F90" s="37">
        <v>0</v>
      </c>
      <c r="G90" s="38" t="e">
        <f t="shared" si="10"/>
        <v>#REF!</v>
      </c>
      <c r="H90" s="39">
        <f t="shared" si="10"/>
        <v>0</v>
      </c>
      <c r="I90" s="81"/>
      <c r="J90" s="81"/>
      <c r="K90" s="81"/>
      <c r="L90" s="81"/>
      <c r="M90" s="81"/>
      <c r="N90" s="81"/>
      <c r="O90" s="81"/>
      <c r="P90" s="81"/>
      <c r="Q90" s="81"/>
      <c r="R90" s="40" t="e">
        <f t="shared" si="14"/>
        <v>#REF!</v>
      </c>
    </row>
    <row r="91" spans="2:18" ht="35.65" hidden="1" customHeight="1" x14ac:dyDescent="0.2">
      <c r="B91" s="18" t="s">
        <v>35</v>
      </c>
      <c r="C91" s="41" t="str">
        <f t="shared" si="11"/>
        <v>GESTION DE TRAMITE ANTE LAS AUTORIDADES AMBIENTALES RERMISOS DE APROVECHAMIENTO DE AGUAS Y VERTIMIENTOS (De acuerdo con lo establecido en los actos administrativos)</v>
      </c>
      <c r="D91" s="35" t="str">
        <f t="shared" si="11"/>
        <v>GLOBAL</v>
      </c>
      <c r="E91" s="67"/>
      <c r="F91" s="37">
        <v>0</v>
      </c>
      <c r="G91" s="38" t="e">
        <f t="shared" si="10"/>
        <v>#REF!</v>
      </c>
      <c r="H91" s="39">
        <f t="shared" si="10"/>
        <v>0</v>
      </c>
      <c r="I91" s="81"/>
      <c r="J91" s="81"/>
      <c r="K91" s="81"/>
      <c r="L91" s="81"/>
      <c r="M91" s="81"/>
      <c r="N91" s="81"/>
      <c r="O91" s="81"/>
      <c r="P91" s="81"/>
      <c r="Q91" s="81"/>
      <c r="R91" s="40" t="e">
        <f t="shared" si="14"/>
        <v>#REF!</v>
      </c>
    </row>
    <row r="92" spans="2:18" ht="19.5" hidden="1" customHeight="1" x14ac:dyDescent="0.2">
      <c r="B92" s="117" t="s">
        <v>37</v>
      </c>
      <c r="C92" s="117"/>
      <c r="D92" s="117"/>
      <c r="E92" s="118"/>
      <c r="F92" s="43"/>
      <c r="G92" s="44"/>
      <c r="H92" s="44"/>
      <c r="I92" s="83"/>
      <c r="J92" s="83"/>
      <c r="K92" s="83"/>
      <c r="L92" s="83"/>
      <c r="M92" s="83"/>
      <c r="N92" s="83"/>
      <c r="O92" s="83"/>
      <c r="P92" s="83"/>
      <c r="Q92" s="83"/>
      <c r="R92" s="45" t="e">
        <f>SUM(R82:R91)</f>
        <v>#REF!</v>
      </c>
    </row>
    <row r="93" spans="2:18" ht="19.5" hidden="1" customHeight="1" x14ac:dyDescent="0.2">
      <c r="B93" s="119" t="str">
        <f>+CONCATENATE("TOTAL COSTOS (A+B)"," ",B70)</f>
        <v>TOTAL COSTOS (A+B) AEROPUERTO DE BUEVAVENTURA</v>
      </c>
      <c r="C93" s="120" t="str">
        <f t="shared" ref="C93" si="15">+CONCATENATE("SUBTOTAL"," ",B69)</f>
        <v>SUBTOTAL TOTAL COSTO AEROPUERTO DE ARMENIA</v>
      </c>
      <c r="D93" s="46"/>
      <c r="E93" s="47"/>
      <c r="F93" s="48"/>
      <c r="G93" s="49"/>
      <c r="H93" s="49"/>
      <c r="I93" s="47"/>
      <c r="J93" s="47"/>
      <c r="K93" s="47"/>
      <c r="L93" s="47"/>
      <c r="M93" s="47"/>
      <c r="N93" s="47"/>
      <c r="O93" s="47"/>
      <c r="P93" s="47"/>
      <c r="Q93" s="47"/>
      <c r="R93" s="50" t="e">
        <f>+R80+R92</f>
        <v>#REF!</v>
      </c>
    </row>
    <row r="94" spans="2:18" ht="19.5" hidden="1" customHeight="1" x14ac:dyDescent="0.2">
      <c r="B94" s="60"/>
      <c r="C94" s="61" t="str">
        <f>+CONCATENATE("SUBTOTAL"," ",B70)</f>
        <v>SUBTOTAL AEROPUERTO DE BUEVAVENTURA</v>
      </c>
      <c r="D94" s="62"/>
      <c r="E94" s="63"/>
      <c r="F94" s="64"/>
      <c r="G94" s="62"/>
      <c r="H94" s="62"/>
      <c r="I94" s="63"/>
      <c r="J94" s="63"/>
      <c r="K94" s="63"/>
      <c r="L94" s="63"/>
      <c r="M94" s="63"/>
      <c r="N94" s="63"/>
      <c r="O94" s="63"/>
      <c r="P94" s="63"/>
      <c r="Q94" s="63"/>
      <c r="R94" s="65"/>
    </row>
    <row r="95" spans="2:18" ht="19.5" hidden="1" customHeight="1" x14ac:dyDescent="0.2">
      <c r="B95" s="51"/>
      <c r="C95" s="61" t="str">
        <f>+CONCATENATE("IVA (19%) SOBRE LOS COSTOS DEL"," ",B70)</f>
        <v>IVA (19%) SOBRE LOS COSTOS DEL AEROPUERTO DE BUEVAVENTURA</v>
      </c>
      <c r="D95" s="68"/>
      <c r="E95" s="52"/>
      <c r="F95" s="55"/>
      <c r="G95" s="53"/>
      <c r="H95" s="53"/>
      <c r="I95" s="84"/>
      <c r="J95" s="84"/>
      <c r="K95" s="84"/>
      <c r="L95" s="84"/>
      <c r="M95" s="84"/>
      <c r="N95" s="84"/>
      <c r="O95" s="84"/>
      <c r="P95" s="84"/>
      <c r="Q95" s="84"/>
      <c r="R95" s="54" t="e">
        <f>ROUND(+R93*$D$68,0)</f>
        <v>#REF!</v>
      </c>
    </row>
    <row r="96" spans="2:18" ht="19.5" hidden="1" customHeight="1" x14ac:dyDescent="0.2">
      <c r="B96" s="119" t="str">
        <f>+CONCATENATE("TOTAL COSTO"," ",B70)</f>
        <v>TOTAL COSTO AEROPUERTO DE BUEVAVENTURA</v>
      </c>
      <c r="C96" s="120" t="str">
        <f t="shared" ref="C96" si="16">+CONCATENATE("SUBTOTAL"," ",B72)</f>
        <v>SUBTOTAL COSTOS PARA LA OPERACIÓN</v>
      </c>
      <c r="D96" s="46"/>
      <c r="E96" s="47"/>
      <c r="F96" s="48"/>
      <c r="G96" s="49"/>
      <c r="H96" s="49"/>
      <c r="I96" s="47"/>
      <c r="J96" s="47"/>
      <c r="K96" s="47"/>
      <c r="L96" s="47"/>
      <c r="M96" s="47"/>
      <c r="N96" s="47"/>
      <c r="O96" s="47"/>
      <c r="P96" s="47"/>
      <c r="Q96" s="47"/>
      <c r="R96" s="50" t="e">
        <f>SUM(R93:R95)</f>
        <v>#REF!</v>
      </c>
    </row>
    <row r="97" spans="2:18" ht="14.65" hidden="1" customHeight="1" x14ac:dyDescent="0.2">
      <c r="B97" s="132" t="s">
        <v>47</v>
      </c>
      <c r="C97" s="132"/>
      <c r="D97" s="132"/>
      <c r="E97" s="132"/>
    </row>
    <row r="98" spans="2:18" ht="14.65" hidden="1" customHeight="1" x14ac:dyDescent="0.2">
      <c r="B98" s="7"/>
      <c r="C98" s="8" t="s">
        <v>0</v>
      </c>
      <c r="D98" s="133" t="s">
        <v>1</v>
      </c>
      <c r="E98" s="135" t="s">
        <v>2</v>
      </c>
      <c r="F98" s="137" t="s">
        <v>45</v>
      </c>
      <c r="G98" s="138"/>
      <c r="H98" s="138"/>
      <c r="I98" s="130"/>
      <c r="J98" s="130"/>
      <c r="K98" s="130"/>
      <c r="L98" s="130"/>
      <c r="M98" s="130"/>
      <c r="N98" s="130"/>
      <c r="O98" s="130"/>
      <c r="P98" s="130"/>
      <c r="Q98" s="130"/>
      <c r="R98" s="139"/>
    </row>
    <row r="99" spans="2:18" ht="14.65" hidden="1" customHeight="1" x14ac:dyDescent="0.2">
      <c r="B99" s="140" t="s">
        <v>3</v>
      </c>
      <c r="C99" s="141"/>
      <c r="D99" s="134"/>
      <c r="E99" s="136"/>
      <c r="F99" s="13" t="s">
        <v>5</v>
      </c>
      <c r="G99" s="14" t="s">
        <v>6</v>
      </c>
      <c r="H99" s="14" t="s">
        <v>7</v>
      </c>
      <c r="I99" s="76"/>
      <c r="J99" s="76"/>
      <c r="K99" s="76"/>
      <c r="L99" s="76"/>
      <c r="M99" s="76"/>
      <c r="N99" s="76"/>
      <c r="O99" s="76"/>
      <c r="P99" s="76"/>
      <c r="Q99" s="76"/>
      <c r="R99" s="15" t="s">
        <v>8</v>
      </c>
    </row>
    <row r="100" spans="2:18" ht="14.65" hidden="1" customHeight="1" x14ac:dyDescent="0.2">
      <c r="B100" s="16" t="s">
        <v>9</v>
      </c>
      <c r="C100" s="17"/>
      <c r="D100" s="11"/>
      <c r="E100" s="12"/>
      <c r="F100" s="13"/>
      <c r="G100" s="14"/>
      <c r="H100" s="14"/>
      <c r="I100" s="76"/>
      <c r="J100" s="76"/>
      <c r="K100" s="76"/>
      <c r="L100" s="76"/>
      <c r="M100" s="76"/>
      <c r="N100" s="76"/>
      <c r="O100" s="76"/>
      <c r="P100" s="76"/>
      <c r="Q100" s="76"/>
      <c r="R100" s="15"/>
    </row>
    <row r="101" spans="2:18" ht="19.899999999999999" hidden="1" customHeight="1" x14ac:dyDescent="0.2">
      <c r="B101" s="121" t="s">
        <v>10</v>
      </c>
      <c r="C101" s="19" t="str">
        <f>+C47</f>
        <v>DIRECTOR (Ing. Civil o Ing. Sanitario o Ing. Ambiental o Ing. Químico o Ing. de recursos Hídricos o Ing. Industrial o Administrador Ambiental)</v>
      </c>
      <c r="D101" s="20">
        <f>+D74</f>
        <v>0.03</v>
      </c>
      <c r="E101" s="21">
        <f t="shared" ref="E101:E104" si="17">+E74</f>
        <v>2.1</v>
      </c>
      <c r="F101" s="22">
        <v>0</v>
      </c>
      <c r="G101" s="23" t="e">
        <f t="shared" ref="G101:H104" si="18">+G74</f>
        <v>#REF!</v>
      </c>
      <c r="H101" s="24">
        <f t="shared" si="18"/>
        <v>12</v>
      </c>
      <c r="I101" s="78"/>
      <c r="J101" s="78"/>
      <c r="K101" s="78"/>
      <c r="L101" s="78"/>
      <c r="M101" s="78"/>
      <c r="N101" s="78"/>
      <c r="O101" s="78"/>
      <c r="P101" s="78"/>
      <c r="Q101" s="78"/>
      <c r="R101" s="25" t="e">
        <f>ROUND(+$D$47*$E$47*F101*G101*H101,0)</f>
        <v>#REF!</v>
      </c>
    </row>
    <row r="102" spans="2:18" ht="19.899999999999999" hidden="1" customHeight="1" x14ac:dyDescent="0.2">
      <c r="B102" s="121"/>
      <c r="C102" s="19" t="str">
        <f t="shared" ref="C102:C104" si="19">+C48</f>
        <v xml:space="preserve">INGENIERO (Ambiental y/o Sanitario o Ing. Químico, o Ing. Recursos Hídricos) </v>
      </c>
      <c r="D102" s="26">
        <f t="shared" ref="D102:D104" si="20">+D75</f>
        <v>0.08</v>
      </c>
      <c r="E102" s="21">
        <f t="shared" si="17"/>
        <v>2.1</v>
      </c>
      <c r="F102" s="22">
        <v>0</v>
      </c>
      <c r="G102" s="23" t="e">
        <f t="shared" si="18"/>
        <v>#REF!</v>
      </c>
      <c r="H102" s="24">
        <f t="shared" si="18"/>
        <v>12</v>
      </c>
      <c r="I102" s="78"/>
      <c r="J102" s="78"/>
      <c r="K102" s="78"/>
      <c r="L102" s="78"/>
      <c r="M102" s="78"/>
      <c r="N102" s="78"/>
      <c r="O102" s="78"/>
      <c r="P102" s="78"/>
      <c r="Q102" s="78"/>
      <c r="R102" s="25" t="e">
        <f>ROUND(+$D$48*$E$48*F102*G102*H102,0)</f>
        <v>#REF!</v>
      </c>
    </row>
    <row r="103" spans="2:18" ht="19.899999999999999" hidden="1" customHeight="1" x14ac:dyDescent="0.2">
      <c r="B103" s="121"/>
      <c r="C103" s="19" t="str">
        <f t="shared" si="19"/>
        <v>TECNOLOGO O TECNICO (Mecánico o Electrónico o Eléctrico o Electromecánico o Hidráulico)</v>
      </c>
      <c r="D103" s="26">
        <f t="shared" si="20"/>
        <v>0.08</v>
      </c>
      <c r="E103" s="21">
        <f t="shared" si="17"/>
        <v>2.1</v>
      </c>
      <c r="F103" s="22">
        <v>0</v>
      </c>
      <c r="G103" s="23" t="e">
        <f t="shared" si="18"/>
        <v>#REF!</v>
      </c>
      <c r="H103" s="24">
        <f t="shared" si="18"/>
        <v>12</v>
      </c>
      <c r="I103" s="78"/>
      <c r="J103" s="78"/>
      <c r="K103" s="78"/>
      <c r="L103" s="78"/>
      <c r="M103" s="78"/>
      <c r="N103" s="78"/>
      <c r="O103" s="78"/>
      <c r="P103" s="78"/>
      <c r="Q103" s="78"/>
      <c r="R103" s="25" t="e">
        <f>ROUND(+$D$49*$E$49*F103*G103*H103,0)</f>
        <v>#REF!</v>
      </c>
    </row>
    <row r="104" spans="2:18" ht="19.899999999999999" hidden="1" customHeight="1" x14ac:dyDescent="0.2">
      <c r="B104" s="121"/>
      <c r="C104" s="19" t="str">
        <f t="shared" si="19"/>
        <v>OPERADOR SISTEMAS DE AGUA POTABLE Y RESIDUAL (turnos de 8 horas 7 días de la semana)</v>
      </c>
      <c r="D104" s="20">
        <f t="shared" si="20"/>
        <v>1</v>
      </c>
      <c r="E104" s="21">
        <f t="shared" si="17"/>
        <v>2.1</v>
      </c>
      <c r="F104" s="22">
        <v>0</v>
      </c>
      <c r="G104" s="23" t="e">
        <f t="shared" si="18"/>
        <v>#REF!</v>
      </c>
      <c r="H104" s="24">
        <f t="shared" si="18"/>
        <v>12</v>
      </c>
      <c r="I104" s="78"/>
      <c r="J104" s="78"/>
      <c r="K104" s="78"/>
      <c r="L104" s="78"/>
      <c r="M104" s="78"/>
      <c r="N104" s="78"/>
      <c r="O104" s="78"/>
      <c r="P104" s="78"/>
      <c r="Q104" s="78"/>
      <c r="R104" s="25" t="e">
        <f>ROUND(+$D$50*$E$50*F104*G104*H104,0)</f>
        <v>#REF!</v>
      </c>
    </row>
    <row r="105" spans="2:18" ht="18.399999999999999" hidden="1" customHeight="1" x14ac:dyDescent="0.2">
      <c r="B105" s="16" t="s">
        <v>15</v>
      </c>
      <c r="C105" s="17"/>
      <c r="D105" s="122" t="s">
        <v>16</v>
      </c>
      <c r="E105" s="123"/>
      <c r="F105" s="13" t="str">
        <f t="shared" ref="F105:H105" si="21">+F78</f>
        <v>CANTIDAD</v>
      </c>
      <c r="G105" s="14" t="str">
        <f t="shared" si="21"/>
        <v>V. UNITARIO</v>
      </c>
      <c r="H105" s="14" t="str">
        <f t="shared" si="21"/>
        <v>TIEMPO</v>
      </c>
      <c r="I105" s="76"/>
      <c r="J105" s="76"/>
      <c r="K105" s="76"/>
      <c r="L105" s="76"/>
      <c r="M105" s="76"/>
      <c r="N105" s="76"/>
      <c r="O105" s="76"/>
      <c r="P105" s="76"/>
      <c r="Q105" s="76"/>
      <c r="R105" s="15" t="s">
        <v>4</v>
      </c>
    </row>
    <row r="106" spans="2:18" ht="25.15" hidden="1" customHeight="1" x14ac:dyDescent="0.2">
      <c r="B106" s="18" t="s">
        <v>20</v>
      </c>
      <c r="C106" s="19" t="str">
        <f>+C52</f>
        <v xml:space="preserve">INSUMOS QUIMICOS REQUERIDOS PARA LA OPERACIÓN DE LAS AGUA POTABLE, RESIDUALES E INDUSTRIALES </v>
      </c>
      <c r="D106" s="124" t="str">
        <f>+D79</f>
        <v>GLOBAL</v>
      </c>
      <c r="E106" s="125"/>
      <c r="F106" s="30">
        <v>0</v>
      </c>
      <c r="G106" s="27" t="e">
        <f>ROUND(+#REF!*$E$1,0)</f>
        <v>#REF!</v>
      </c>
      <c r="H106" s="28">
        <f>+H104</f>
        <v>12</v>
      </c>
      <c r="I106" s="79"/>
      <c r="J106" s="79"/>
      <c r="K106" s="79"/>
      <c r="L106" s="79"/>
      <c r="M106" s="79"/>
      <c r="N106" s="79"/>
      <c r="O106" s="79"/>
      <c r="P106" s="79"/>
      <c r="Q106" s="79"/>
      <c r="R106" s="29" t="e">
        <f>+F106*G106*H106</f>
        <v>#REF!</v>
      </c>
    </row>
    <row r="107" spans="2:18" ht="13.5" hidden="1" thickBot="1" x14ac:dyDescent="0.25">
      <c r="B107" s="126" t="s">
        <v>23</v>
      </c>
      <c r="C107" s="126"/>
      <c r="D107" s="126"/>
      <c r="E107" s="127"/>
      <c r="F107" s="31"/>
      <c r="G107" s="32"/>
      <c r="H107" s="32"/>
      <c r="I107" s="80"/>
      <c r="J107" s="80"/>
      <c r="K107" s="80"/>
      <c r="L107" s="80"/>
      <c r="M107" s="80"/>
      <c r="N107" s="80"/>
      <c r="O107" s="80"/>
      <c r="P107" s="80"/>
      <c r="Q107" s="80"/>
      <c r="R107" s="33" t="e">
        <f>SUM(R101:R106)</f>
        <v>#REF!</v>
      </c>
    </row>
    <row r="108" spans="2:18" hidden="1" x14ac:dyDescent="0.2">
      <c r="B108" s="128" t="s">
        <v>24</v>
      </c>
      <c r="C108" s="129"/>
      <c r="D108" s="130" t="s">
        <v>16</v>
      </c>
      <c r="E108" s="131"/>
      <c r="F108" s="9" t="str">
        <f t="shared" ref="F108:H118" si="22">+F81</f>
        <v>CANTIDAD</v>
      </c>
      <c r="G108" s="8" t="str">
        <f t="shared" si="22"/>
        <v>V. UNITARIO</v>
      </c>
      <c r="H108" s="8" t="str">
        <f t="shared" si="22"/>
        <v>TIEMPO</v>
      </c>
      <c r="I108" s="77"/>
      <c r="J108" s="77"/>
      <c r="K108" s="77"/>
      <c r="L108" s="77"/>
      <c r="M108" s="77"/>
      <c r="N108" s="77"/>
      <c r="O108" s="77"/>
      <c r="P108" s="77"/>
      <c r="Q108" s="77"/>
      <c r="R108" s="10" t="str">
        <f>+R99</f>
        <v>COSTO TOTAL 2024</v>
      </c>
    </row>
    <row r="109" spans="2:18" ht="18" hidden="1" customHeight="1" x14ac:dyDescent="0.2">
      <c r="B109" s="114" t="s">
        <v>25</v>
      </c>
      <c r="C109" s="34" t="str">
        <f>+C55</f>
        <v>MEDIDOR DIGITAL PARA CLORO Y PH DE LECTURA RAPIDA</v>
      </c>
      <c r="D109" s="35" t="str">
        <f>+D82</f>
        <v>UND</v>
      </c>
      <c r="E109" s="69"/>
      <c r="F109" s="37">
        <v>0</v>
      </c>
      <c r="G109" s="38" t="e">
        <f t="shared" si="22"/>
        <v>#REF!</v>
      </c>
      <c r="H109" s="39">
        <f t="shared" si="22"/>
        <v>0</v>
      </c>
      <c r="I109" s="81"/>
      <c r="J109" s="81"/>
      <c r="K109" s="81"/>
      <c r="L109" s="81"/>
      <c r="M109" s="81"/>
      <c r="N109" s="81"/>
      <c r="O109" s="81"/>
      <c r="P109" s="81"/>
      <c r="Q109" s="81"/>
      <c r="R109" s="40" t="e">
        <f>+F109*G109</f>
        <v>#REF!</v>
      </c>
    </row>
    <row r="110" spans="2:18" ht="18" hidden="1" customHeight="1" x14ac:dyDescent="0.2">
      <c r="B110" s="115"/>
      <c r="C110" s="41" t="str">
        <f t="shared" ref="C110:C118" si="23">+C56</f>
        <v>DE AGUA POTABLE (MENSUAL, 4 puntos de monitoreo) + 4 puntos adicionales una vez al año</v>
      </c>
      <c r="D110" s="35" t="str">
        <f t="shared" ref="D110:D118" si="24">+D83</f>
        <v>UND</v>
      </c>
      <c r="E110" s="69"/>
      <c r="F110" s="37">
        <v>0</v>
      </c>
      <c r="G110" s="38" t="e">
        <f t="shared" si="22"/>
        <v>#REF!</v>
      </c>
      <c r="H110" s="39">
        <f t="shared" si="22"/>
        <v>0</v>
      </c>
      <c r="I110" s="81"/>
      <c r="J110" s="81"/>
      <c r="K110" s="81"/>
      <c r="L110" s="81"/>
      <c r="M110" s="81"/>
      <c r="N110" s="81"/>
      <c r="O110" s="81"/>
      <c r="P110" s="81"/>
      <c r="Q110" s="81"/>
      <c r="R110" s="40" t="e">
        <f t="shared" ref="R110:R111" si="25">+F110*G110</f>
        <v>#REF!</v>
      </c>
    </row>
    <row r="111" spans="2:18" ht="18" hidden="1" customHeight="1" x14ac:dyDescent="0.2">
      <c r="B111" s="116"/>
      <c r="C111" s="41" t="str">
        <f t="shared" si="23"/>
        <v xml:space="preserve">DE AGUA RESIDUAL PLANTA DE TRATAMIENTO (SEMESTRAL A LA ENTRADA Y SALIDA) Y TRAMPAS DE GRASA (6 PUNTOS ENTRADA Y SALIDA, SEMESTRAL) </v>
      </c>
      <c r="D111" s="35" t="e">
        <f t="shared" si="24"/>
        <v>#REF!</v>
      </c>
      <c r="E111" s="69"/>
      <c r="F111" s="37">
        <v>0</v>
      </c>
      <c r="G111" s="38" t="e">
        <f t="shared" si="22"/>
        <v>#REF!</v>
      </c>
      <c r="H111" s="39">
        <f t="shared" si="22"/>
        <v>0</v>
      </c>
      <c r="I111" s="81"/>
      <c r="J111" s="81"/>
      <c r="K111" s="81"/>
      <c r="L111" s="81"/>
      <c r="M111" s="81"/>
      <c r="N111" s="81"/>
      <c r="O111" s="81"/>
      <c r="P111" s="81"/>
      <c r="Q111" s="81"/>
      <c r="R111" s="40" t="e">
        <f t="shared" si="25"/>
        <v>#REF!</v>
      </c>
    </row>
    <row r="112" spans="2:18" ht="38.65" hidden="1" customHeight="1" x14ac:dyDescent="0.2">
      <c r="B112" s="114" t="s">
        <v>28</v>
      </c>
      <c r="C112" s="41" t="str">
        <f t="shared" si="23"/>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112" s="35" t="str">
        <f t="shared" si="24"/>
        <v>GLOBAL/TRIMESTRE</v>
      </c>
      <c r="E112" s="69"/>
      <c r="F112" s="37">
        <v>0</v>
      </c>
      <c r="G112" s="38" t="e">
        <f t="shared" si="22"/>
        <v>#REF!</v>
      </c>
      <c r="H112" s="42">
        <f t="shared" si="22"/>
        <v>4</v>
      </c>
      <c r="I112" s="82"/>
      <c r="J112" s="82"/>
      <c r="K112" s="82"/>
      <c r="L112" s="82"/>
      <c r="M112" s="82"/>
      <c r="N112" s="82"/>
      <c r="O112" s="82"/>
      <c r="P112" s="82"/>
      <c r="Q112" s="82"/>
      <c r="R112" s="25" t="e">
        <f>ROUND(F112*G112*H112,0)</f>
        <v>#REF!</v>
      </c>
    </row>
    <row r="113" spans="2:18" ht="38.65" hidden="1" customHeight="1" x14ac:dyDescent="0.2">
      <c r="B113" s="116"/>
      <c r="C113" s="41" t="str">
        <f t="shared" si="23"/>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113" s="35" t="str">
        <f t="shared" si="24"/>
        <v>GLOBAL/TRIMESTRE_</v>
      </c>
      <c r="E113" s="69"/>
      <c r="F113" s="37">
        <v>0</v>
      </c>
      <c r="G113" s="38" t="e">
        <f t="shared" si="22"/>
        <v>#REF!</v>
      </c>
      <c r="H113" s="42">
        <f t="shared" si="22"/>
        <v>4</v>
      </c>
      <c r="I113" s="82"/>
      <c r="J113" s="82"/>
      <c r="K113" s="82"/>
      <c r="L113" s="82"/>
      <c r="M113" s="82"/>
      <c r="N113" s="82"/>
      <c r="O113" s="82"/>
      <c r="P113" s="82"/>
      <c r="Q113" s="82"/>
      <c r="R113" s="40" t="e">
        <f t="shared" ref="R113:R114" si="26">ROUND(F113*G113*H113,0)</f>
        <v>#REF!</v>
      </c>
    </row>
    <row r="114" spans="2:18" ht="38.65" hidden="1" customHeight="1" x14ac:dyDescent="0.2">
      <c r="B114" s="114" t="s">
        <v>31</v>
      </c>
      <c r="C114" s="41" t="str">
        <f t="shared" si="23"/>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114" s="35" t="str">
        <f t="shared" si="24"/>
        <v>ML/TRIMESTRAL</v>
      </c>
      <c r="E114" s="69"/>
      <c r="F114" s="37">
        <v>0</v>
      </c>
      <c r="G114" s="38" t="e">
        <f t="shared" si="22"/>
        <v>#REF!</v>
      </c>
      <c r="H114" s="42">
        <f t="shared" si="22"/>
        <v>4</v>
      </c>
      <c r="I114" s="82"/>
      <c r="J114" s="82"/>
      <c r="K114" s="82"/>
      <c r="L114" s="82"/>
      <c r="M114" s="82"/>
      <c r="N114" s="82"/>
      <c r="O114" s="82"/>
      <c r="P114" s="82"/>
      <c r="Q114" s="82"/>
      <c r="R114" s="40" t="e">
        <f t="shared" si="26"/>
        <v>#REF!</v>
      </c>
    </row>
    <row r="115" spans="2:18" ht="22.5" hidden="1" x14ac:dyDescent="0.2">
      <c r="B115" s="115"/>
      <c r="C115" s="41" t="str">
        <f t="shared" si="23"/>
        <v xml:space="preserve">CAMBIO DE MATERIAL FILTRANTE PARA LOS FILTROS DE LA PTAP Y LECHOS FILTRANTES PTAR, O SU CONSTRUCCION DE LECHOS </v>
      </c>
      <c r="D115" s="35" t="str">
        <f t="shared" si="24"/>
        <v>GLOBAL</v>
      </c>
      <c r="E115" s="69"/>
      <c r="F115" s="37">
        <v>0</v>
      </c>
      <c r="G115" s="38" t="e">
        <f t="shared" si="22"/>
        <v>#REF!</v>
      </c>
      <c r="H115" s="39">
        <f t="shared" si="22"/>
        <v>0</v>
      </c>
      <c r="I115" s="81"/>
      <c r="J115" s="81"/>
      <c r="K115" s="81"/>
      <c r="L115" s="81"/>
      <c r="M115" s="81"/>
      <c r="N115" s="81"/>
      <c r="O115" s="81"/>
      <c r="P115" s="81"/>
      <c r="Q115" s="81"/>
      <c r="R115" s="40" t="e">
        <f t="shared" ref="R115:R118" si="27">+F115*G115</f>
        <v>#REF!</v>
      </c>
    </row>
    <row r="116" spans="2:18" hidden="1" x14ac:dyDescent="0.2">
      <c r="B116" s="115"/>
      <c r="C116" s="41" t="str">
        <f t="shared" si="23"/>
        <v>OPTIMIZACION DE LOS SISTEMAS DE TRATAMIENTO DE AGUA POTABLE, RESIDUALES E INDUSTRIALES</v>
      </c>
      <c r="D116" s="35" t="str">
        <f t="shared" si="24"/>
        <v>GLOBAL</v>
      </c>
      <c r="E116" s="69"/>
      <c r="F116" s="37">
        <v>0</v>
      </c>
      <c r="G116" s="38" t="e">
        <f t="shared" si="22"/>
        <v>#REF!</v>
      </c>
      <c r="H116" s="39">
        <f t="shared" si="22"/>
        <v>0</v>
      </c>
      <c r="I116" s="81"/>
      <c r="J116" s="81"/>
      <c r="K116" s="81"/>
      <c r="L116" s="81"/>
      <c r="M116" s="81"/>
      <c r="N116" s="81"/>
      <c r="O116" s="81"/>
      <c r="P116" s="81"/>
      <c r="Q116" s="81"/>
      <c r="R116" s="40" t="e">
        <f t="shared" si="27"/>
        <v>#REF!</v>
      </c>
    </row>
    <row r="117" spans="2:18" hidden="1" x14ac:dyDescent="0.2">
      <c r="B117" s="116"/>
      <c r="C117" s="41" t="str">
        <f t="shared" si="23"/>
        <v>SUMINISTRO E INSTALACIÓN DE CLORINADORES AUTOMATICOS PARA LOS SISTEMAS DE TRATAMIENTO DE AGUA POTABLE</v>
      </c>
      <c r="D117" s="35" t="str">
        <f t="shared" si="24"/>
        <v>GLOBAL</v>
      </c>
      <c r="E117" s="69"/>
      <c r="F117" s="37">
        <v>0</v>
      </c>
      <c r="G117" s="38" t="e">
        <f t="shared" si="22"/>
        <v>#REF!</v>
      </c>
      <c r="H117" s="39">
        <f t="shared" si="22"/>
        <v>0</v>
      </c>
      <c r="I117" s="81"/>
      <c r="J117" s="81"/>
      <c r="K117" s="81"/>
      <c r="L117" s="81"/>
      <c r="M117" s="81"/>
      <c r="N117" s="81"/>
      <c r="O117" s="81"/>
      <c r="P117" s="81"/>
      <c r="Q117" s="81"/>
      <c r="R117" s="40" t="e">
        <f t="shared" si="27"/>
        <v>#REF!</v>
      </c>
    </row>
    <row r="118" spans="2:18" ht="37.15" hidden="1" customHeight="1" x14ac:dyDescent="0.2">
      <c r="B118" s="18" t="s">
        <v>35</v>
      </c>
      <c r="C118" s="41" t="str">
        <f t="shared" si="23"/>
        <v>GESTION DE TRAMITE ANTE LAS AUTORIDADES AMBIENTALES RERMISOS DE APROVECHAMIENTO DE AGUAS Y VERTIMIENTOS (De acuerdo con lo establecido en los actos administrativos)</v>
      </c>
      <c r="D118" s="35" t="str">
        <f t="shared" si="24"/>
        <v>GLOBAL</v>
      </c>
      <c r="E118" s="69"/>
      <c r="F118" s="37">
        <v>0</v>
      </c>
      <c r="G118" s="38" t="e">
        <f t="shared" si="22"/>
        <v>#REF!</v>
      </c>
      <c r="H118" s="39">
        <f t="shared" si="22"/>
        <v>0</v>
      </c>
      <c r="I118" s="81"/>
      <c r="J118" s="81"/>
      <c r="K118" s="81"/>
      <c r="L118" s="81"/>
      <c r="M118" s="81"/>
      <c r="N118" s="81"/>
      <c r="O118" s="81"/>
      <c r="P118" s="81"/>
      <c r="Q118" s="81"/>
      <c r="R118" s="40" t="e">
        <f t="shared" si="27"/>
        <v>#REF!</v>
      </c>
    </row>
    <row r="119" spans="2:18" ht="15.4" hidden="1" customHeight="1" x14ac:dyDescent="0.2">
      <c r="B119" s="117" t="s">
        <v>37</v>
      </c>
      <c r="C119" s="117"/>
      <c r="D119" s="117"/>
      <c r="E119" s="118"/>
      <c r="F119" s="43"/>
      <c r="G119" s="44"/>
      <c r="H119" s="44"/>
      <c r="I119" s="83"/>
      <c r="J119" s="83"/>
      <c r="K119" s="83"/>
      <c r="L119" s="83"/>
      <c r="M119" s="83"/>
      <c r="N119" s="83"/>
      <c r="O119" s="83"/>
      <c r="P119" s="83"/>
      <c r="Q119" s="83"/>
      <c r="R119" s="45" t="e">
        <f>SUM(R109:R118)</f>
        <v>#REF!</v>
      </c>
    </row>
    <row r="120" spans="2:18" ht="15.4" hidden="1" customHeight="1" x14ac:dyDescent="0.2">
      <c r="B120" s="119" t="str">
        <f>+CONCATENATE("TOTAL COSTOS (A+B)"," ",B97)</f>
        <v>TOTAL COSTOS (A+B) AEROPUERTO DE GUAPI</v>
      </c>
      <c r="C120" s="120" t="str">
        <f t="shared" ref="C120" si="28">+CONCATENATE("SUBTOTAL"," ",B69)</f>
        <v>SUBTOTAL TOTAL COSTO AEROPUERTO DE ARMENIA</v>
      </c>
      <c r="D120" s="46"/>
      <c r="E120" s="47"/>
      <c r="F120" s="48"/>
      <c r="G120" s="49"/>
      <c r="H120" s="49"/>
      <c r="I120" s="47"/>
      <c r="J120" s="47"/>
      <c r="K120" s="47"/>
      <c r="L120" s="47"/>
      <c r="M120" s="47"/>
      <c r="N120" s="47"/>
      <c r="O120" s="47"/>
      <c r="P120" s="47"/>
      <c r="Q120" s="47"/>
      <c r="R120" s="50" t="e">
        <f>+R107+R119</f>
        <v>#REF!</v>
      </c>
    </row>
    <row r="121" spans="2:18" ht="15.4" hidden="1" customHeight="1" x14ac:dyDescent="0.2">
      <c r="B121" s="60"/>
      <c r="C121" s="61" t="str">
        <f>+CONCATENATE("SUBTOTAL"," ",B97)</f>
        <v>SUBTOTAL AEROPUERTO DE GUAPI</v>
      </c>
      <c r="D121" s="62"/>
      <c r="E121" s="63"/>
      <c r="F121" s="64"/>
      <c r="G121" s="62"/>
      <c r="H121" s="62"/>
      <c r="I121" s="63"/>
      <c r="J121" s="63"/>
      <c r="K121" s="63"/>
      <c r="L121" s="63"/>
      <c r="M121" s="63"/>
      <c r="N121" s="63"/>
      <c r="O121" s="63"/>
      <c r="P121" s="63"/>
      <c r="Q121" s="63"/>
      <c r="R121" s="65"/>
    </row>
    <row r="122" spans="2:18" ht="15.4" hidden="1" customHeight="1" x14ac:dyDescent="0.2">
      <c r="B122" s="51"/>
      <c r="C122" s="61" t="str">
        <f>+CONCATENATE("IVA (19%) SOBRE LOS COSTOS DEL"," ",B97)</f>
        <v>IVA (19%) SOBRE LOS COSTOS DEL AEROPUERTO DE GUAPI</v>
      </c>
      <c r="D122" s="68"/>
      <c r="E122" s="52"/>
      <c r="F122" s="55"/>
      <c r="G122" s="53"/>
      <c r="H122" s="53"/>
      <c r="I122" s="84"/>
      <c r="J122" s="84"/>
      <c r="K122" s="84"/>
      <c r="L122" s="84"/>
      <c r="M122" s="84"/>
      <c r="N122" s="84"/>
      <c r="O122" s="84"/>
      <c r="P122" s="84"/>
      <c r="Q122" s="84"/>
      <c r="R122" s="54" t="e">
        <f>ROUND(+R120*$D$68,0)</f>
        <v>#REF!</v>
      </c>
    </row>
    <row r="123" spans="2:18" ht="15.4" hidden="1" customHeight="1" x14ac:dyDescent="0.2">
      <c r="B123" s="119" t="str">
        <f>+CONCATENATE("TOTAL COSTO"," ",B97)</f>
        <v>TOTAL COSTO AEROPUERTO DE GUAPI</v>
      </c>
      <c r="C123" s="120" t="str">
        <f t="shared" ref="C123" si="29">+CONCATENATE("SUBTOTAL"," ",B99)</f>
        <v>SUBTOTAL COSTOS PARA LA OPERACIÓN</v>
      </c>
      <c r="D123" s="46"/>
      <c r="E123" s="47"/>
      <c r="F123" s="48"/>
      <c r="G123" s="49"/>
      <c r="H123" s="49"/>
      <c r="I123" s="47"/>
      <c r="J123" s="47"/>
      <c r="K123" s="47"/>
      <c r="L123" s="47"/>
      <c r="M123" s="47"/>
      <c r="N123" s="47"/>
      <c r="O123" s="47"/>
      <c r="P123" s="47"/>
      <c r="Q123" s="47"/>
      <c r="R123" s="50" t="e">
        <f>SUM(R120:R122)</f>
        <v>#REF!</v>
      </c>
    </row>
    <row r="124" spans="2:18" ht="15.4" hidden="1" customHeight="1" x14ac:dyDescent="0.2">
      <c r="B124" s="132" t="s">
        <v>48</v>
      </c>
      <c r="C124" s="132"/>
      <c r="D124" s="132"/>
      <c r="E124" s="132"/>
    </row>
    <row r="125" spans="2:18" ht="15.4" hidden="1" customHeight="1" x14ac:dyDescent="0.2">
      <c r="B125" s="7"/>
      <c r="C125" s="8" t="s">
        <v>0</v>
      </c>
      <c r="D125" s="133" t="s">
        <v>1</v>
      </c>
      <c r="E125" s="135" t="s">
        <v>2</v>
      </c>
      <c r="F125" s="137" t="s">
        <v>45</v>
      </c>
      <c r="G125" s="138"/>
      <c r="H125" s="138"/>
      <c r="I125" s="130"/>
      <c r="J125" s="130"/>
      <c r="K125" s="130"/>
      <c r="L125" s="130"/>
      <c r="M125" s="130"/>
      <c r="N125" s="130"/>
      <c r="O125" s="130"/>
      <c r="P125" s="130"/>
      <c r="Q125" s="130"/>
      <c r="R125" s="139"/>
    </row>
    <row r="126" spans="2:18" ht="15.4" hidden="1" customHeight="1" x14ac:dyDescent="0.2">
      <c r="B126" s="140" t="s">
        <v>3</v>
      </c>
      <c r="C126" s="141"/>
      <c r="D126" s="134"/>
      <c r="E126" s="136"/>
      <c r="F126" s="13" t="s">
        <v>5</v>
      </c>
      <c r="G126" s="14" t="s">
        <v>6</v>
      </c>
      <c r="H126" s="14" t="s">
        <v>7</v>
      </c>
      <c r="I126" s="76"/>
      <c r="J126" s="76"/>
      <c r="K126" s="76"/>
      <c r="L126" s="76"/>
      <c r="M126" s="76"/>
      <c r="N126" s="76"/>
      <c r="O126" s="76"/>
      <c r="P126" s="76"/>
      <c r="Q126" s="76"/>
      <c r="R126" s="15" t="s">
        <v>8</v>
      </c>
    </row>
    <row r="127" spans="2:18" ht="15.4" hidden="1" customHeight="1" x14ac:dyDescent="0.2">
      <c r="B127" s="16" t="s">
        <v>9</v>
      </c>
      <c r="C127" s="17"/>
      <c r="D127" s="11"/>
      <c r="E127" s="12"/>
      <c r="F127" s="13"/>
      <c r="G127" s="14"/>
      <c r="H127" s="14"/>
      <c r="I127" s="76"/>
      <c r="J127" s="76"/>
      <c r="K127" s="76"/>
      <c r="L127" s="76"/>
      <c r="M127" s="76"/>
      <c r="N127" s="76"/>
      <c r="O127" s="76"/>
      <c r="P127" s="76"/>
      <c r="Q127" s="76"/>
      <c r="R127" s="15"/>
    </row>
    <row r="128" spans="2:18" ht="15.4" hidden="1" customHeight="1" x14ac:dyDescent="0.2">
      <c r="B128" s="121" t="s">
        <v>10</v>
      </c>
      <c r="C128" s="19" t="str">
        <f>+C74</f>
        <v>DIRECTOR (Ing. Civil o Ing. Sanitario o Ing. Ambiental o Ing. Químico o Ing. de recursos Hídricos o Ing. Industrial o Administrador Ambiental)</v>
      </c>
      <c r="D128" s="20">
        <f>+D101</f>
        <v>0.03</v>
      </c>
      <c r="E128" s="21">
        <f t="shared" ref="E128:E131" si="30">+E101</f>
        <v>2.1</v>
      </c>
      <c r="F128" s="22">
        <v>0</v>
      </c>
      <c r="G128" s="23" t="e">
        <f t="shared" ref="G128:H131" si="31">+G101</f>
        <v>#REF!</v>
      </c>
      <c r="H128" s="24">
        <f t="shared" si="31"/>
        <v>12</v>
      </c>
      <c r="I128" s="78"/>
      <c r="J128" s="78"/>
      <c r="K128" s="78"/>
      <c r="L128" s="78"/>
      <c r="M128" s="78"/>
      <c r="N128" s="78"/>
      <c r="O128" s="78"/>
      <c r="P128" s="78"/>
      <c r="Q128" s="78"/>
      <c r="R128" s="25" t="e">
        <f>ROUND(+$D$47*$E$47*F128*G128*H128,0)</f>
        <v>#REF!</v>
      </c>
    </row>
    <row r="129" spans="2:18" ht="15.4" hidden="1" customHeight="1" x14ac:dyDescent="0.2">
      <c r="B129" s="121"/>
      <c r="C129" s="19" t="str">
        <f t="shared" ref="C129:C131" si="32">+C75</f>
        <v xml:space="preserve">INGENIERO (Ambiental y/o Sanitario o Ing. Químico, o Ing. Recursos Hídricos) </v>
      </c>
      <c r="D129" s="26">
        <f t="shared" ref="D129:D131" si="33">+D102</f>
        <v>0.08</v>
      </c>
      <c r="E129" s="21">
        <f t="shared" si="30"/>
        <v>2.1</v>
      </c>
      <c r="F129" s="22">
        <v>0</v>
      </c>
      <c r="G129" s="23" t="e">
        <f t="shared" si="31"/>
        <v>#REF!</v>
      </c>
      <c r="H129" s="24">
        <f t="shared" si="31"/>
        <v>12</v>
      </c>
      <c r="I129" s="78"/>
      <c r="J129" s="78"/>
      <c r="K129" s="78"/>
      <c r="L129" s="78"/>
      <c r="M129" s="78"/>
      <c r="N129" s="78"/>
      <c r="O129" s="78"/>
      <c r="P129" s="78"/>
      <c r="Q129" s="78"/>
      <c r="R129" s="25" t="e">
        <f>ROUND(+$D$48*$E$48*F129*G129*H129,0)</f>
        <v>#REF!</v>
      </c>
    </row>
    <row r="130" spans="2:18" ht="15.4" hidden="1" customHeight="1" x14ac:dyDescent="0.2">
      <c r="B130" s="121"/>
      <c r="C130" s="19" t="str">
        <f t="shared" si="32"/>
        <v>TECNOLOGO O TECNICO (Mecánico o Electrónico o Eléctrico o Electromecánico o Hidráulico)</v>
      </c>
      <c r="D130" s="26">
        <f t="shared" si="33"/>
        <v>0.08</v>
      </c>
      <c r="E130" s="21">
        <f t="shared" si="30"/>
        <v>2.1</v>
      </c>
      <c r="F130" s="22">
        <v>0</v>
      </c>
      <c r="G130" s="23" t="e">
        <f t="shared" si="31"/>
        <v>#REF!</v>
      </c>
      <c r="H130" s="24">
        <f t="shared" si="31"/>
        <v>12</v>
      </c>
      <c r="I130" s="78"/>
      <c r="J130" s="78"/>
      <c r="K130" s="78"/>
      <c r="L130" s="78"/>
      <c r="M130" s="78"/>
      <c r="N130" s="78"/>
      <c r="O130" s="78"/>
      <c r="P130" s="78"/>
      <c r="Q130" s="78"/>
      <c r="R130" s="25" t="e">
        <f>ROUND(+$D$49*$E$49*F130*G130*H130,0)</f>
        <v>#REF!</v>
      </c>
    </row>
    <row r="131" spans="2:18" ht="15.4" hidden="1" customHeight="1" x14ac:dyDescent="0.2">
      <c r="B131" s="121"/>
      <c r="C131" s="19" t="str">
        <f t="shared" si="32"/>
        <v>OPERADOR SISTEMAS DE AGUA POTABLE Y RESIDUAL (turnos de 8 horas 7 días de la semana)</v>
      </c>
      <c r="D131" s="20">
        <f t="shared" si="33"/>
        <v>1</v>
      </c>
      <c r="E131" s="21">
        <f t="shared" si="30"/>
        <v>2.1</v>
      </c>
      <c r="F131" s="22">
        <v>0</v>
      </c>
      <c r="G131" s="23" t="e">
        <f t="shared" si="31"/>
        <v>#REF!</v>
      </c>
      <c r="H131" s="24">
        <f t="shared" si="31"/>
        <v>12</v>
      </c>
      <c r="I131" s="78"/>
      <c r="J131" s="78"/>
      <c r="K131" s="78"/>
      <c r="L131" s="78"/>
      <c r="M131" s="78"/>
      <c r="N131" s="78"/>
      <c r="O131" s="78"/>
      <c r="P131" s="78"/>
      <c r="Q131" s="78"/>
      <c r="R131" s="25" t="e">
        <f>ROUND(+$D$50*$E$50*F131*G131*H131,0)</f>
        <v>#REF!</v>
      </c>
    </row>
    <row r="132" spans="2:18" hidden="1" x14ac:dyDescent="0.2">
      <c r="B132" s="16" t="s">
        <v>15</v>
      </c>
      <c r="C132" s="17"/>
      <c r="D132" s="122" t="s">
        <v>16</v>
      </c>
      <c r="E132" s="123"/>
      <c r="F132" s="13" t="str">
        <f t="shared" ref="F132:H132" si="34">+F105</f>
        <v>CANTIDAD</v>
      </c>
      <c r="G132" s="14" t="str">
        <f t="shared" si="34"/>
        <v>V. UNITARIO</v>
      </c>
      <c r="H132" s="14" t="str">
        <f t="shared" si="34"/>
        <v>TIEMPO</v>
      </c>
      <c r="I132" s="76"/>
      <c r="J132" s="76"/>
      <c r="K132" s="76"/>
      <c r="L132" s="76"/>
      <c r="M132" s="76"/>
      <c r="N132" s="76"/>
      <c r="O132" s="76"/>
      <c r="P132" s="76"/>
      <c r="Q132" s="76"/>
      <c r="R132" s="15" t="s">
        <v>4</v>
      </c>
    </row>
    <row r="133" spans="2:18" hidden="1" x14ac:dyDescent="0.2">
      <c r="B133" s="18" t="s">
        <v>20</v>
      </c>
      <c r="C133" s="19" t="str">
        <f>+C79</f>
        <v xml:space="preserve">INSUMOS QUIMICOS REQUERIDOS PARA LA OPERACIÓN DE LAS AGUA POTABLE, RESIDUALES E INDUSTRIALES </v>
      </c>
      <c r="D133" s="124" t="str">
        <f>+D106</f>
        <v>GLOBAL</v>
      </c>
      <c r="E133" s="125"/>
      <c r="F133" s="30">
        <v>0</v>
      </c>
      <c r="G133" s="27" t="e">
        <f>ROUND(+#REF!*$E$1,0)</f>
        <v>#REF!</v>
      </c>
      <c r="H133" s="28">
        <f>+H131</f>
        <v>12</v>
      </c>
      <c r="I133" s="79"/>
      <c r="J133" s="79"/>
      <c r="K133" s="79"/>
      <c r="L133" s="79"/>
      <c r="M133" s="79"/>
      <c r="N133" s="79"/>
      <c r="O133" s="79"/>
      <c r="P133" s="79"/>
      <c r="Q133" s="79"/>
      <c r="R133" s="29" t="e">
        <f>+F133*G133*H133</f>
        <v>#REF!</v>
      </c>
    </row>
    <row r="134" spans="2:18" ht="13.5" hidden="1" thickBot="1" x14ac:dyDescent="0.25">
      <c r="B134" s="126" t="s">
        <v>23</v>
      </c>
      <c r="C134" s="126"/>
      <c r="D134" s="126"/>
      <c r="E134" s="127"/>
      <c r="F134" s="31">
        <f t="shared" ref="F134:H145" si="35">+F107</f>
        <v>0</v>
      </c>
      <c r="G134" s="32">
        <f t="shared" si="35"/>
        <v>0</v>
      </c>
      <c r="H134" s="32">
        <f t="shared" si="35"/>
        <v>0</v>
      </c>
      <c r="I134" s="80"/>
      <c r="J134" s="80"/>
      <c r="K134" s="80"/>
      <c r="L134" s="80"/>
      <c r="M134" s="80"/>
      <c r="N134" s="80"/>
      <c r="O134" s="80"/>
      <c r="P134" s="80"/>
      <c r="Q134" s="80"/>
      <c r="R134" s="33" t="e">
        <f>SUM(R128:R133)</f>
        <v>#REF!</v>
      </c>
    </row>
    <row r="135" spans="2:18" hidden="1" x14ac:dyDescent="0.2">
      <c r="B135" s="128" t="s">
        <v>24</v>
      </c>
      <c r="C135" s="129"/>
      <c r="D135" s="130" t="s">
        <v>16</v>
      </c>
      <c r="E135" s="131"/>
      <c r="F135" s="9" t="str">
        <f t="shared" si="35"/>
        <v>CANTIDAD</v>
      </c>
      <c r="G135" s="8" t="str">
        <f t="shared" si="35"/>
        <v>V. UNITARIO</v>
      </c>
      <c r="H135" s="8" t="str">
        <f t="shared" si="35"/>
        <v>TIEMPO</v>
      </c>
      <c r="I135" s="77"/>
      <c r="J135" s="77"/>
      <c r="K135" s="77"/>
      <c r="L135" s="77"/>
      <c r="M135" s="77"/>
      <c r="N135" s="77"/>
      <c r="O135" s="77"/>
      <c r="P135" s="77"/>
      <c r="Q135" s="77"/>
      <c r="R135" s="10" t="str">
        <f>+R126</f>
        <v>COSTO TOTAL 2024</v>
      </c>
    </row>
    <row r="136" spans="2:18" ht="17.649999999999999" hidden="1" customHeight="1" x14ac:dyDescent="0.2">
      <c r="B136" s="114" t="s">
        <v>25</v>
      </c>
      <c r="C136" s="34" t="str">
        <f>+C82</f>
        <v>MEDIDOR DIGITAL PARA CLORO Y PH DE LECTURA RAPIDA</v>
      </c>
      <c r="D136" s="35" t="str">
        <f>+D109</f>
        <v>UND</v>
      </c>
      <c r="E136" s="69"/>
      <c r="F136" s="37">
        <v>0</v>
      </c>
      <c r="G136" s="38" t="e">
        <f t="shared" si="35"/>
        <v>#REF!</v>
      </c>
      <c r="H136" s="39">
        <f t="shared" si="35"/>
        <v>0</v>
      </c>
      <c r="I136" s="81"/>
      <c r="J136" s="81"/>
      <c r="K136" s="81"/>
      <c r="L136" s="81"/>
      <c r="M136" s="81"/>
      <c r="N136" s="81"/>
      <c r="O136" s="81"/>
      <c r="P136" s="81"/>
      <c r="Q136" s="81"/>
      <c r="R136" s="40" t="e">
        <f>+F136*G136</f>
        <v>#REF!</v>
      </c>
    </row>
    <row r="137" spans="2:18" ht="17.649999999999999" hidden="1" customHeight="1" x14ac:dyDescent="0.2">
      <c r="B137" s="115"/>
      <c r="C137" s="41" t="str">
        <f t="shared" ref="C137:C145" si="36">+C83</f>
        <v>DE AGUA POTABLE (MENSUAL, 4 puntos de monitoreo) + 4 puntos adicionales una vez al año</v>
      </c>
      <c r="D137" s="35" t="str">
        <f t="shared" ref="D137:D145" si="37">+D110</f>
        <v>UND</v>
      </c>
      <c r="E137" s="69"/>
      <c r="F137" s="37">
        <v>0</v>
      </c>
      <c r="G137" s="38" t="e">
        <f t="shared" si="35"/>
        <v>#REF!</v>
      </c>
      <c r="H137" s="39">
        <f t="shared" si="35"/>
        <v>0</v>
      </c>
      <c r="I137" s="81"/>
      <c r="J137" s="81"/>
      <c r="K137" s="81"/>
      <c r="L137" s="81"/>
      <c r="M137" s="81"/>
      <c r="N137" s="81"/>
      <c r="O137" s="81"/>
      <c r="P137" s="81"/>
      <c r="Q137" s="81"/>
      <c r="R137" s="40" t="e">
        <f t="shared" ref="R137:R138" si="38">+F137*G137</f>
        <v>#REF!</v>
      </c>
    </row>
    <row r="138" spans="2:18" ht="17.649999999999999" hidden="1" customHeight="1" x14ac:dyDescent="0.2">
      <c r="B138" s="116"/>
      <c r="C138" s="41" t="str">
        <f t="shared" si="36"/>
        <v xml:space="preserve">DE AGUA RESIDUAL PLANTA DE TRATAMIENTO (SEMESTRAL A LA ENTRADA Y SALIDA) Y TRAMPAS DE GRASA (6 PUNTOS ENTRADA Y SALIDA, SEMESTRAL) </v>
      </c>
      <c r="D138" s="35" t="e">
        <f t="shared" si="37"/>
        <v>#REF!</v>
      </c>
      <c r="E138" s="69"/>
      <c r="F138" s="37">
        <v>0</v>
      </c>
      <c r="G138" s="38" t="e">
        <f t="shared" si="35"/>
        <v>#REF!</v>
      </c>
      <c r="H138" s="39">
        <f t="shared" si="35"/>
        <v>0</v>
      </c>
      <c r="I138" s="81"/>
      <c r="J138" s="81"/>
      <c r="K138" s="81"/>
      <c r="L138" s="81"/>
      <c r="M138" s="81"/>
      <c r="N138" s="81"/>
      <c r="O138" s="81"/>
      <c r="P138" s="81"/>
      <c r="Q138" s="81"/>
      <c r="R138" s="40" t="e">
        <f t="shared" si="38"/>
        <v>#REF!</v>
      </c>
    </row>
    <row r="139" spans="2:18" ht="42" hidden="1" customHeight="1" x14ac:dyDescent="0.2">
      <c r="B139" s="114" t="s">
        <v>28</v>
      </c>
      <c r="C139" s="41" t="str">
        <f t="shared" si="36"/>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139" s="35" t="str">
        <f t="shared" si="37"/>
        <v>GLOBAL/TRIMESTRE</v>
      </c>
      <c r="E139" s="69"/>
      <c r="F139" s="37">
        <v>0</v>
      </c>
      <c r="G139" s="38" t="e">
        <f t="shared" si="35"/>
        <v>#REF!</v>
      </c>
      <c r="H139" s="42">
        <f t="shared" si="35"/>
        <v>4</v>
      </c>
      <c r="I139" s="82"/>
      <c r="J139" s="82"/>
      <c r="K139" s="82"/>
      <c r="L139" s="82"/>
      <c r="M139" s="82"/>
      <c r="N139" s="82"/>
      <c r="O139" s="82"/>
      <c r="P139" s="82"/>
      <c r="Q139" s="82"/>
      <c r="R139" s="25" t="e">
        <f>ROUND(F139*G139*H139,0)</f>
        <v>#REF!</v>
      </c>
    </row>
    <row r="140" spans="2:18" ht="42" hidden="1" customHeight="1" x14ac:dyDescent="0.2">
      <c r="B140" s="116"/>
      <c r="C140" s="41" t="str">
        <f t="shared" si="36"/>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140" s="35" t="str">
        <f t="shared" si="37"/>
        <v>GLOBAL/TRIMESTRE_</v>
      </c>
      <c r="E140" s="69"/>
      <c r="F140" s="37">
        <v>0</v>
      </c>
      <c r="G140" s="38" t="e">
        <f t="shared" si="35"/>
        <v>#REF!</v>
      </c>
      <c r="H140" s="42">
        <f t="shared" si="35"/>
        <v>4</v>
      </c>
      <c r="I140" s="82"/>
      <c r="J140" s="82"/>
      <c r="K140" s="82"/>
      <c r="L140" s="82"/>
      <c r="M140" s="82"/>
      <c r="N140" s="82"/>
      <c r="O140" s="82"/>
      <c r="P140" s="82"/>
      <c r="Q140" s="82"/>
      <c r="R140" s="40" t="e">
        <f t="shared" ref="R140:R141" si="39">ROUND(F140*G140*H140,0)</f>
        <v>#REF!</v>
      </c>
    </row>
    <row r="141" spans="2:18" ht="42" hidden="1" customHeight="1" x14ac:dyDescent="0.2">
      <c r="B141" s="114" t="s">
        <v>31</v>
      </c>
      <c r="C141" s="41" t="str">
        <f t="shared" si="36"/>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141" s="35" t="str">
        <f t="shared" si="37"/>
        <v>ML/TRIMESTRAL</v>
      </c>
      <c r="E141" s="69"/>
      <c r="F141" s="37">
        <v>0</v>
      </c>
      <c r="G141" s="38" t="e">
        <f t="shared" si="35"/>
        <v>#REF!</v>
      </c>
      <c r="H141" s="42">
        <f t="shared" si="35"/>
        <v>4</v>
      </c>
      <c r="I141" s="82"/>
      <c r="J141" s="82"/>
      <c r="K141" s="82"/>
      <c r="L141" s="82"/>
      <c r="M141" s="82"/>
      <c r="N141" s="82"/>
      <c r="O141" s="82"/>
      <c r="P141" s="82"/>
      <c r="Q141" s="82"/>
      <c r="R141" s="40" t="e">
        <f t="shared" si="39"/>
        <v>#REF!</v>
      </c>
    </row>
    <row r="142" spans="2:18" ht="16.899999999999999" hidden="1" customHeight="1" x14ac:dyDescent="0.2">
      <c r="B142" s="115"/>
      <c r="C142" s="41" t="str">
        <f t="shared" si="36"/>
        <v xml:space="preserve">CAMBIO DE MATERIAL FILTRANTE PARA LOS FILTROS DE LA PTAP Y LECHOS FILTRANTES PTAR, O SU CONSTRUCCION DE LECHOS </v>
      </c>
      <c r="D142" s="35" t="str">
        <f t="shared" si="37"/>
        <v>GLOBAL</v>
      </c>
      <c r="E142" s="69"/>
      <c r="F142" s="37">
        <v>0</v>
      </c>
      <c r="G142" s="38" t="e">
        <f t="shared" si="35"/>
        <v>#REF!</v>
      </c>
      <c r="H142" s="39">
        <f t="shared" si="35"/>
        <v>0</v>
      </c>
      <c r="I142" s="81"/>
      <c r="J142" s="81"/>
      <c r="K142" s="81"/>
      <c r="L142" s="81"/>
      <c r="M142" s="81"/>
      <c r="N142" s="81"/>
      <c r="O142" s="81"/>
      <c r="P142" s="81"/>
      <c r="Q142" s="81"/>
      <c r="R142" s="40" t="e">
        <f t="shared" ref="R142:R145" si="40">+F142*G142</f>
        <v>#REF!</v>
      </c>
    </row>
    <row r="143" spans="2:18" ht="16.899999999999999" hidden="1" customHeight="1" x14ac:dyDescent="0.2">
      <c r="B143" s="115"/>
      <c r="C143" s="41" t="str">
        <f t="shared" si="36"/>
        <v>OPTIMIZACION DE LOS SISTEMAS DE TRATAMIENTO DE AGUA POTABLE, RESIDUALES E INDUSTRIALES</v>
      </c>
      <c r="D143" s="35" t="str">
        <f t="shared" si="37"/>
        <v>GLOBAL</v>
      </c>
      <c r="E143" s="69"/>
      <c r="F143" s="37">
        <v>0</v>
      </c>
      <c r="G143" s="38" t="e">
        <f t="shared" si="35"/>
        <v>#REF!</v>
      </c>
      <c r="H143" s="39">
        <f t="shared" si="35"/>
        <v>0</v>
      </c>
      <c r="I143" s="81"/>
      <c r="J143" s="81"/>
      <c r="K143" s="81"/>
      <c r="L143" s="81"/>
      <c r="M143" s="81"/>
      <c r="N143" s="81"/>
      <c r="O143" s="81"/>
      <c r="P143" s="81"/>
      <c r="Q143" s="81"/>
      <c r="R143" s="40" t="e">
        <f t="shared" si="40"/>
        <v>#REF!</v>
      </c>
    </row>
    <row r="144" spans="2:18" ht="16.899999999999999" hidden="1" customHeight="1" x14ac:dyDescent="0.2">
      <c r="B144" s="116"/>
      <c r="C144" s="41" t="str">
        <f t="shared" si="36"/>
        <v>SUMINISTRO E INSTALACIÓN DE CLORINADORES AUTOMATICOS PARA LOS SISTEMAS DE TRATAMIENTO DE AGUA POTABLE</v>
      </c>
      <c r="D144" s="35" t="str">
        <f t="shared" si="37"/>
        <v>GLOBAL</v>
      </c>
      <c r="E144" s="69"/>
      <c r="F144" s="37">
        <v>0</v>
      </c>
      <c r="G144" s="38" t="e">
        <f t="shared" si="35"/>
        <v>#REF!</v>
      </c>
      <c r="H144" s="39">
        <f t="shared" si="35"/>
        <v>0</v>
      </c>
      <c r="I144" s="81"/>
      <c r="J144" s="81"/>
      <c r="K144" s="81"/>
      <c r="L144" s="81"/>
      <c r="M144" s="81"/>
      <c r="N144" s="81"/>
      <c r="O144" s="81"/>
      <c r="P144" s="81"/>
      <c r="Q144" s="81"/>
      <c r="R144" s="40" t="e">
        <f t="shared" si="40"/>
        <v>#REF!</v>
      </c>
    </row>
    <row r="145" spans="2:18" ht="34.15" hidden="1" customHeight="1" x14ac:dyDescent="0.2">
      <c r="B145" s="18" t="s">
        <v>35</v>
      </c>
      <c r="C145" s="41" t="str">
        <f t="shared" si="36"/>
        <v>GESTION DE TRAMITE ANTE LAS AUTORIDADES AMBIENTALES RERMISOS DE APROVECHAMIENTO DE AGUAS Y VERTIMIENTOS (De acuerdo con lo establecido en los actos administrativos)</v>
      </c>
      <c r="D145" s="35" t="str">
        <f t="shared" si="37"/>
        <v>GLOBAL</v>
      </c>
      <c r="E145" s="69"/>
      <c r="F145" s="37">
        <v>0</v>
      </c>
      <c r="G145" s="38" t="e">
        <f t="shared" si="35"/>
        <v>#REF!</v>
      </c>
      <c r="H145" s="39">
        <f t="shared" si="35"/>
        <v>0</v>
      </c>
      <c r="I145" s="81"/>
      <c r="J145" s="81"/>
      <c r="K145" s="81"/>
      <c r="L145" s="81"/>
      <c r="M145" s="81"/>
      <c r="N145" s="81"/>
      <c r="O145" s="81"/>
      <c r="P145" s="81"/>
      <c r="Q145" s="81"/>
      <c r="R145" s="40" t="e">
        <f t="shared" si="40"/>
        <v>#REF!</v>
      </c>
    </row>
    <row r="146" spans="2:18" ht="16.899999999999999" hidden="1" customHeight="1" x14ac:dyDescent="0.2">
      <c r="B146" s="117" t="s">
        <v>37</v>
      </c>
      <c r="C146" s="117"/>
      <c r="D146" s="117"/>
      <c r="E146" s="118"/>
      <c r="F146" s="43"/>
      <c r="G146" s="44"/>
      <c r="H146" s="44"/>
      <c r="I146" s="83"/>
      <c r="J146" s="83"/>
      <c r="K146" s="83"/>
      <c r="L146" s="83"/>
      <c r="M146" s="83"/>
      <c r="N146" s="83"/>
      <c r="O146" s="83"/>
      <c r="P146" s="83"/>
      <c r="Q146" s="83"/>
      <c r="R146" s="45" t="e">
        <f>SUM(R136:R145)</f>
        <v>#REF!</v>
      </c>
    </row>
    <row r="147" spans="2:18" ht="16.899999999999999" hidden="1" customHeight="1" x14ac:dyDescent="0.2">
      <c r="B147" s="119" t="str">
        <f>+CONCATENATE("TOTAL COSTOS (A+B)"," ",B124)</f>
        <v>TOTAL COSTOS (A+B) AEROPUERTO DE IPIALES</v>
      </c>
      <c r="C147" s="120" t="str">
        <f t="shared" ref="C147" si="41">+CONCATENATE("SUBTOTAL"," ",B96)</f>
        <v>SUBTOTAL TOTAL COSTO AEROPUERTO DE BUEVAVENTURA</v>
      </c>
      <c r="D147" s="46"/>
      <c r="E147" s="47"/>
      <c r="F147" s="48"/>
      <c r="G147" s="49"/>
      <c r="H147" s="49"/>
      <c r="I147" s="47"/>
      <c r="J147" s="47"/>
      <c r="K147" s="47"/>
      <c r="L147" s="47"/>
      <c r="M147" s="47"/>
      <c r="N147" s="47"/>
      <c r="O147" s="47"/>
      <c r="P147" s="47"/>
      <c r="Q147" s="47"/>
      <c r="R147" s="50" t="e">
        <f>+R134+R146</f>
        <v>#REF!</v>
      </c>
    </row>
    <row r="148" spans="2:18" ht="16.899999999999999" hidden="1" customHeight="1" x14ac:dyDescent="0.2">
      <c r="B148" s="60"/>
      <c r="C148" s="61" t="str">
        <f>+CONCATENATE("SUBTOTAL"," ",B124)</f>
        <v>SUBTOTAL AEROPUERTO DE IPIALES</v>
      </c>
      <c r="D148" s="62"/>
      <c r="E148" s="63"/>
      <c r="F148" s="64"/>
      <c r="G148" s="62"/>
      <c r="H148" s="62"/>
      <c r="I148" s="63"/>
      <c r="J148" s="63"/>
      <c r="K148" s="63"/>
      <c r="L148" s="63"/>
      <c r="M148" s="63"/>
      <c r="N148" s="63"/>
      <c r="O148" s="63"/>
      <c r="P148" s="63"/>
      <c r="Q148" s="63"/>
      <c r="R148" s="65"/>
    </row>
    <row r="149" spans="2:18" ht="16.899999999999999" hidden="1" customHeight="1" x14ac:dyDescent="0.2">
      <c r="B149" s="51"/>
      <c r="C149" s="61" t="str">
        <f>+CONCATENATE("IVA (19%) SOBRE LOS COSTOS DEL"," ",B124)</f>
        <v>IVA (19%) SOBRE LOS COSTOS DEL AEROPUERTO DE IPIALES</v>
      </c>
      <c r="D149" s="68"/>
      <c r="E149" s="52"/>
      <c r="F149" s="55"/>
      <c r="G149" s="53"/>
      <c r="H149" s="53"/>
      <c r="I149" s="84"/>
      <c r="J149" s="84"/>
      <c r="K149" s="84"/>
      <c r="L149" s="84"/>
      <c r="M149" s="84"/>
      <c r="N149" s="84"/>
      <c r="O149" s="84"/>
      <c r="P149" s="84"/>
      <c r="Q149" s="84"/>
      <c r="R149" s="54" t="e">
        <f>ROUND(+R147*$D$68,0)</f>
        <v>#REF!</v>
      </c>
    </row>
    <row r="150" spans="2:18" ht="16.899999999999999" hidden="1" customHeight="1" x14ac:dyDescent="0.2">
      <c r="B150" s="119" t="str">
        <f>+CONCATENATE("TOTAL COSTO"," ",B124)</f>
        <v>TOTAL COSTO AEROPUERTO DE IPIALES</v>
      </c>
      <c r="C150" s="120" t="str">
        <f t="shared" ref="C150" si="42">+CONCATENATE("SUBTOTAL"," ",B126)</f>
        <v>SUBTOTAL COSTOS PARA LA OPERACIÓN</v>
      </c>
      <c r="D150" s="46"/>
      <c r="E150" s="47"/>
      <c r="F150" s="48"/>
      <c r="G150" s="49"/>
      <c r="H150" s="49"/>
      <c r="I150" s="47"/>
      <c r="J150" s="47"/>
      <c r="K150" s="47"/>
      <c r="L150" s="47"/>
      <c r="M150" s="47"/>
      <c r="N150" s="47"/>
      <c r="O150" s="47"/>
      <c r="P150" s="47"/>
      <c r="Q150" s="47"/>
      <c r="R150" s="50" t="e">
        <f>SUM(R147:R149)</f>
        <v>#REF!</v>
      </c>
    </row>
    <row r="151" spans="2:18" ht="16.899999999999999" hidden="1" customHeight="1" x14ac:dyDescent="0.2">
      <c r="B151" s="132" t="s">
        <v>49</v>
      </c>
      <c r="C151" s="132"/>
      <c r="D151" s="132"/>
      <c r="E151" s="132"/>
    </row>
    <row r="152" spans="2:18" ht="16.899999999999999" hidden="1" customHeight="1" x14ac:dyDescent="0.2">
      <c r="B152" s="7"/>
      <c r="C152" s="8" t="s">
        <v>0</v>
      </c>
      <c r="D152" s="133" t="s">
        <v>1</v>
      </c>
      <c r="E152" s="135" t="s">
        <v>2</v>
      </c>
      <c r="F152" s="137" t="s">
        <v>45</v>
      </c>
      <c r="G152" s="138"/>
      <c r="H152" s="138"/>
      <c r="I152" s="130"/>
      <c r="J152" s="130"/>
      <c r="K152" s="130"/>
      <c r="L152" s="130"/>
      <c r="M152" s="130"/>
      <c r="N152" s="130"/>
      <c r="O152" s="130"/>
      <c r="P152" s="130"/>
      <c r="Q152" s="130"/>
      <c r="R152" s="139"/>
    </row>
    <row r="153" spans="2:18" ht="16.899999999999999" hidden="1" customHeight="1" x14ac:dyDescent="0.2">
      <c r="B153" s="140" t="s">
        <v>3</v>
      </c>
      <c r="C153" s="141"/>
      <c r="D153" s="134"/>
      <c r="E153" s="136"/>
      <c r="F153" s="13" t="s">
        <v>5</v>
      </c>
      <c r="G153" s="14" t="s">
        <v>6</v>
      </c>
      <c r="H153" s="14" t="s">
        <v>7</v>
      </c>
      <c r="I153" s="76"/>
      <c r="J153" s="76"/>
      <c r="K153" s="76"/>
      <c r="L153" s="76"/>
      <c r="M153" s="76"/>
      <c r="N153" s="76"/>
      <c r="O153" s="76"/>
      <c r="P153" s="76"/>
      <c r="Q153" s="76"/>
      <c r="R153" s="15" t="s">
        <v>8</v>
      </c>
    </row>
    <row r="154" spans="2:18" ht="16.899999999999999" hidden="1" customHeight="1" x14ac:dyDescent="0.2">
      <c r="B154" s="16" t="s">
        <v>9</v>
      </c>
      <c r="C154" s="17"/>
      <c r="D154" s="11"/>
      <c r="E154" s="12"/>
      <c r="F154" s="13"/>
      <c r="G154" s="14"/>
      <c r="H154" s="14"/>
      <c r="I154" s="76"/>
      <c r="J154" s="76"/>
      <c r="K154" s="76"/>
      <c r="L154" s="76"/>
      <c r="M154" s="76"/>
      <c r="N154" s="76"/>
      <c r="O154" s="76"/>
      <c r="P154" s="76"/>
      <c r="Q154" s="76"/>
      <c r="R154" s="15"/>
    </row>
    <row r="155" spans="2:18" ht="16.899999999999999" hidden="1" customHeight="1" x14ac:dyDescent="0.2">
      <c r="B155" s="121" t="s">
        <v>10</v>
      </c>
      <c r="C155" s="19" t="str">
        <f>+C101</f>
        <v>DIRECTOR (Ing. Civil o Ing. Sanitario o Ing. Ambiental o Ing. Químico o Ing. de recursos Hídricos o Ing. Industrial o Administrador Ambiental)</v>
      </c>
      <c r="D155" s="20">
        <f>+D128</f>
        <v>0.03</v>
      </c>
      <c r="E155" s="21">
        <f t="shared" ref="E155:E158" si="43">+E128</f>
        <v>2.1</v>
      </c>
      <c r="F155" s="22">
        <v>0</v>
      </c>
      <c r="G155" s="23" t="e">
        <f t="shared" ref="G155:H158" si="44">+G128</f>
        <v>#REF!</v>
      </c>
      <c r="H155" s="24">
        <f t="shared" si="44"/>
        <v>12</v>
      </c>
      <c r="I155" s="78"/>
      <c r="J155" s="78"/>
      <c r="K155" s="78"/>
      <c r="L155" s="78"/>
      <c r="M155" s="78"/>
      <c r="N155" s="78"/>
      <c r="O155" s="78"/>
      <c r="P155" s="78"/>
      <c r="Q155" s="78"/>
      <c r="R155" s="25" t="e">
        <f>ROUND(+$D$47*$E$47*F155*G155*H155,0)</f>
        <v>#REF!</v>
      </c>
    </row>
    <row r="156" spans="2:18" ht="16.899999999999999" hidden="1" customHeight="1" x14ac:dyDescent="0.2">
      <c r="B156" s="121"/>
      <c r="C156" s="19" t="str">
        <f t="shared" ref="C156:C158" si="45">+C102</f>
        <v xml:space="preserve">INGENIERO (Ambiental y/o Sanitario o Ing. Químico, o Ing. Recursos Hídricos) </v>
      </c>
      <c r="D156" s="26">
        <f t="shared" ref="D156:D158" si="46">+D129</f>
        <v>0.08</v>
      </c>
      <c r="E156" s="21">
        <f t="shared" si="43"/>
        <v>2.1</v>
      </c>
      <c r="F156" s="22">
        <v>0</v>
      </c>
      <c r="G156" s="23" t="e">
        <f t="shared" si="44"/>
        <v>#REF!</v>
      </c>
      <c r="H156" s="24">
        <f t="shared" si="44"/>
        <v>12</v>
      </c>
      <c r="I156" s="78"/>
      <c r="J156" s="78"/>
      <c r="K156" s="78"/>
      <c r="L156" s="78"/>
      <c r="M156" s="78"/>
      <c r="N156" s="78"/>
      <c r="O156" s="78"/>
      <c r="P156" s="78"/>
      <c r="Q156" s="78"/>
      <c r="R156" s="25" t="e">
        <f>ROUND(+$D$48*$E$48*F156*G156*H156,0)</f>
        <v>#REF!</v>
      </c>
    </row>
    <row r="157" spans="2:18" ht="16.899999999999999" hidden="1" customHeight="1" x14ac:dyDescent="0.2">
      <c r="B157" s="121"/>
      <c r="C157" s="19" t="str">
        <f t="shared" si="45"/>
        <v>TECNOLOGO O TECNICO (Mecánico o Electrónico o Eléctrico o Electromecánico o Hidráulico)</v>
      </c>
      <c r="D157" s="26">
        <f t="shared" si="46"/>
        <v>0.08</v>
      </c>
      <c r="E157" s="21">
        <f t="shared" si="43"/>
        <v>2.1</v>
      </c>
      <c r="F157" s="22">
        <v>0</v>
      </c>
      <c r="G157" s="23" t="e">
        <f t="shared" si="44"/>
        <v>#REF!</v>
      </c>
      <c r="H157" s="24">
        <f t="shared" si="44"/>
        <v>12</v>
      </c>
      <c r="I157" s="78"/>
      <c r="J157" s="78"/>
      <c r="K157" s="78"/>
      <c r="L157" s="78"/>
      <c r="M157" s="78"/>
      <c r="N157" s="78"/>
      <c r="O157" s="78"/>
      <c r="P157" s="78"/>
      <c r="Q157" s="78"/>
      <c r="R157" s="25" t="e">
        <f>ROUND(+$D$49*$E$49*F157*G157*H157,0)</f>
        <v>#REF!</v>
      </c>
    </row>
    <row r="158" spans="2:18" ht="16.899999999999999" hidden="1" customHeight="1" x14ac:dyDescent="0.2">
      <c r="B158" s="121"/>
      <c r="C158" s="19" t="str">
        <f t="shared" si="45"/>
        <v>OPERADOR SISTEMAS DE AGUA POTABLE Y RESIDUAL (turnos de 8 horas 7 días de la semana)</v>
      </c>
      <c r="D158" s="20">
        <f t="shared" si="46"/>
        <v>1</v>
      </c>
      <c r="E158" s="21">
        <f t="shared" si="43"/>
        <v>2.1</v>
      </c>
      <c r="F158" s="22">
        <v>0</v>
      </c>
      <c r="G158" s="23" t="e">
        <f t="shared" si="44"/>
        <v>#REF!</v>
      </c>
      <c r="H158" s="24">
        <f t="shared" si="44"/>
        <v>12</v>
      </c>
      <c r="I158" s="78"/>
      <c r="J158" s="78"/>
      <c r="K158" s="78"/>
      <c r="L158" s="78"/>
      <c r="M158" s="78"/>
      <c r="N158" s="78"/>
      <c r="O158" s="78"/>
      <c r="P158" s="78"/>
      <c r="Q158" s="78"/>
      <c r="R158" s="25" t="e">
        <f>ROUND(+$D$50*$E$50*F158*G158*H158,0)</f>
        <v>#REF!</v>
      </c>
    </row>
    <row r="159" spans="2:18" ht="15.4" hidden="1" customHeight="1" x14ac:dyDescent="0.2">
      <c r="B159" s="16" t="s">
        <v>15</v>
      </c>
      <c r="C159" s="17"/>
      <c r="D159" s="122" t="s">
        <v>16</v>
      </c>
      <c r="E159" s="123"/>
      <c r="F159" s="13" t="str">
        <f t="shared" ref="F159:H159" si="47">+F132</f>
        <v>CANTIDAD</v>
      </c>
      <c r="G159" s="14" t="str">
        <f t="shared" si="47"/>
        <v>V. UNITARIO</v>
      </c>
      <c r="H159" s="14" t="str">
        <f t="shared" si="47"/>
        <v>TIEMPO</v>
      </c>
      <c r="I159" s="76"/>
      <c r="J159" s="76"/>
      <c r="K159" s="76"/>
      <c r="L159" s="76"/>
      <c r="M159" s="76"/>
      <c r="N159" s="76"/>
      <c r="O159" s="76"/>
      <c r="P159" s="76"/>
      <c r="Q159" s="76"/>
      <c r="R159" s="15" t="s">
        <v>4</v>
      </c>
    </row>
    <row r="160" spans="2:18" ht="15.4" hidden="1" customHeight="1" x14ac:dyDescent="0.2">
      <c r="B160" s="18" t="s">
        <v>20</v>
      </c>
      <c r="C160" s="19" t="str">
        <f>+C106</f>
        <v xml:space="preserve">INSUMOS QUIMICOS REQUERIDOS PARA LA OPERACIÓN DE LAS AGUA POTABLE, RESIDUALES E INDUSTRIALES </v>
      </c>
      <c r="D160" s="124" t="str">
        <f>+D133</f>
        <v>GLOBAL</v>
      </c>
      <c r="E160" s="125"/>
      <c r="F160" s="30">
        <v>0</v>
      </c>
      <c r="G160" s="27" t="e">
        <f>ROUND(+#REF!*$E$1,0)</f>
        <v>#REF!</v>
      </c>
      <c r="H160" s="28">
        <f>+H158</f>
        <v>12</v>
      </c>
      <c r="I160" s="79"/>
      <c r="J160" s="79"/>
      <c r="K160" s="79"/>
      <c r="L160" s="79"/>
      <c r="M160" s="79"/>
      <c r="N160" s="79"/>
      <c r="O160" s="79"/>
      <c r="P160" s="79"/>
      <c r="Q160" s="79"/>
      <c r="R160" s="29" t="e">
        <f>+F160*G160*H160</f>
        <v>#REF!</v>
      </c>
    </row>
    <row r="161" spans="2:18" ht="15.4" hidden="1" customHeight="1" x14ac:dyDescent="0.2">
      <c r="B161" s="126" t="s">
        <v>23</v>
      </c>
      <c r="C161" s="126"/>
      <c r="D161" s="126"/>
      <c r="E161" s="127"/>
      <c r="F161" s="31"/>
      <c r="G161" s="32"/>
      <c r="H161" s="32"/>
      <c r="I161" s="80"/>
      <c r="J161" s="80"/>
      <c r="K161" s="80"/>
      <c r="L161" s="80"/>
      <c r="M161" s="80"/>
      <c r="N161" s="80"/>
      <c r="O161" s="80"/>
      <c r="P161" s="80"/>
      <c r="Q161" s="80"/>
      <c r="R161" s="33" t="e">
        <f>SUM(R155:R160)</f>
        <v>#REF!</v>
      </c>
    </row>
    <row r="162" spans="2:18" ht="15.4" hidden="1" customHeight="1" x14ac:dyDescent="0.2">
      <c r="B162" s="128" t="s">
        <v>24</v>
      </c>
      <c r="C162" s="129"/>
      <c r="D162" s="130" t="s">
        <v>16</v>
      </c>
      <c r="E162" s="131"/>
      <c r="F162" s="9" t="str">
        <f t="shared" ref="F162:H172" si="48">+F135</f>
        <v>CANTIDAD</v>
      </c>
      <c r="G162" s="8" t="str">
        <f t="shared" si="48"/>
        <v>V. UNITARIO</v>
      </c>
      <c r="H162" s="8" t="str">
        <f t="shared" si="48"/>
        <v>TIEMPO</v>
      </c>
      <c r="I162" s="77"/>
      <c r="J162" s="77"/>
      <c r="K162" s="77"/>
      <c r="L162" s="77"/>
      <c r="M162" s="77"/>
      <c r="N162" s="77"/>
      <c r="O162" s="77"/>
      <c r="P162" s="77"/>
      <c r="Q162" s="77"/>
      <c r="R162" s="10" t="str">
        <f>+R153</f>
        <v>COSTO TOTAL 2024</v>
      </c>
    </row>
    <row r="163" spans="2:18" ht="15.4" hidden="1" customHeight="1" x14ac:dyDescent="0.2">
      <c r="B163" s="114" t="s">
        <v>25</v>
      </c>
      <c r="C163" s="34" t="str">
        <f>+C109</f>
        <v>MEDIDOR DIGITAL PARA CLORO Y PH DE LECTURA RAPIDA</v>
      </c>
      <c r="D163" s="35" t="str">
        <f>+D136</f>
        <v>UND</v>
      </c>
      <c r="E163" s="69"/>
      <c r="F163" s="37">
        <v>0</v>
      </c>
      <c r="G163" s="38" t="e">
        <f t="shared" si="48"/>
        <v>#REF!</v>
      </c>
      <c r="H163" s="39">
        <f t="shared" si="48"/>
        <v>0</v>
      </c>
      <c r="I163" s="81"/>
      <c r="J163" s="81"/>
      <c r="K163" s="81"/>
      <c r="L163" s="81"/>
      <c r="M163" s="81"/>
      <c r="N163" s="81"/>
      <c r="O163" s="81"/>
      <c r="P163" s="81"/>
      <c r="Q163" s="81"/>
      <c r="R163" s="40" t="e">
        <f>+F163*G163</f>
        <v>#REF!</v>
      </c>
    </row>
    <row r="164" spans="2:18" ht="15.4" hidden="1" customHeight="1" x14ac:dyDescent="0.2">
      <c r="B164" s="115"/>
      <c r="C164" s="41" t="str">
        <f t="shared" ref="C164:C172" si="49">+C110</f>
        <v>DE AGUA POTABLE (MENSUAL, 4 puntos de monitoreo) + 4 puntos adicionales una vez al año</v>
      </c>
      <c r="D164" s="35" t="str">
        <f t="shared" ref="D164:D172" si="50">+D137</f>
        <v>UND</v>
      </c>
      <c r="E164" s="69"/>
      <c r="F164" s="37">
        <v>0</v>
      </c>
      <c r="G164" s="38" t="e">
        <f t="shared" si="48"/>
        <v>#REF!</v>
      </c>
      <c r="H164" s="39">
        <f t="shared" si="48"/>
        <v>0</v>
      </c>
      <c r="I164" s="81"/>
      <c r="J164" s="81"/>
      <c r="K164" s="81"/>
      <c r="L164" s="81"/>
      <c r="M164" s="81"/>
      <c r="N164" s="81"/>
      <c r="O164" s="81"/>
      <c r="P164" s="81"/>
      <c r="Q164" s="81"/>
      <c r="R164" s="40" t="e">
        <f t="shared" ref="R164:R165" si="51">+F164*G164</f>
        <v>#REF!</v>
      </c>
    </row>
    <row r="165" spans="2:18" ht="15.4" hidden="1" customHeight="1" x14ac:dyDescent="0.2">
      <c r="B165" s="116"/>
      <c r="C165" s="41" t="str">
        <f t="shared" si="49"/>
        <v xml:space="preserve">DE AGUA RESIDUAL PLANTA DE TRATAMIENTO (SEMESTRAL A LA ENTRADA Y SALIDA) Y TRAMPAS DE GRASA (6 PUNTOS ENTRADA Y SALIDA, SEMESTRAL) </v>
      </c>
      <c r="D165" s="35" t="e">
        <f t="shared" si="50"/>
        <v>#REF!</v>
      </c>
      <c r="E165" s="69"/>
      <c r="F165" s="37">
        <v>0</v>
      </c>
      <c r="G165" s="38" t="e">
        <f t="shared" si="48"/>
        <v>#REF!</v>
      </c>
      <c r="H165" s="39">
        <f t="shared" si="48"/>
        <v>0</v>
      </c>
      <c r="I165" s="81"/>
      <c r="J165" s="81"/>
      <c r="K165" s="81"/>
      <c r="L165" s="81"/>
      <c r="M165" s="81"/>
      <c r="N165" s="81"/>
      <c r="O165" s="81"/>
      <c r="P165" s="81"/>
      <c r="Q165" s="81"/>
      <c r="R165" s="40" t="e">
        <f t="shared" si="51"/>
        <v>#REF!</v>
      </c>
    </row>
    <row r="166" spans="2:18" ht="44.65" hidden="1" customHeight="1" x14ac:dyDescent="0.2">
      <c r="B166" s="114" t="s">
        <v>28</v>
      </c>
      <c r="C166" s="41" t="str">
        <f t="shared" si="49"/>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166" s="35" t="str">
        <f t="shared" si="50"/>
        <v>GLOBAL/TRIMESTRE</v>
      </c>
      <c r="E166" s="69"/>
      <c r="F166" s="37">
        <v>0</v>
      </c>
      <c r="G166" s="38" t="e">
        <f t="shared" si="48"/>
        <v>#REF!</v>
      </c>
      <c r="H166" s="42">
        <f t="shared" si="48"/>
        <v>4</v>
      </c>
      <c r="I166" s="82"/>
      <c r="J166" s="82"/>
      <c r="K166" s="82"/>
      <c r="L166" s="82"/>
      <c r="M166" s="82"/>
      <c r="N166" s="82"/>
      <c r="O166" s="82"/>
      <c r="P166" s="82"/>
      <c r="Q166" s="82"/>
      <c r="R166" s="25" t="e">
        <f>ROUND(F166*G166*H166,0)</f>
        <v>#REF!</v>
      </c>
    </row>
    <row r="167" spans="2:18" ht="44.65" hidden="1" customHeight="1" x14ac:dyDescent="0.2">
      <c r="B167" s="116"/>
      <c r="C167" s="41" t="str">
        <f t="shared" si="49"/>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167" s="35" t="str">
        <f t="shared" si="50"/>
        <v>GLOBAL/TRIMESTRE_</v>
      </c>
      <c r="E167" s="69"/>
      <c r="F167" s="37">
        <v>0</v>
      </c>
      <c r="G167" s="38" t="e">
        <f t="shared" si="48"/>
        <v>#REF!</v>
      </c>
      <c r="H167" s="42">
        <f t="shared" si="48"/>
        <v>4</v>
      </c>
      <c r="I167" s="82"/>
      <c r="J167" s="82"/>
      <c r="K167" s="82"/>
      <c r="L167" s="82"/>
      <c r="M167" s="82"/>
      <c r="N167" s="82"/>
      <c r="O167" s="82"/>
      <c r="P167" s="82"/>
      <c r="Q167" s="82"/>
      <c r="R167" s="40" t="e">
        <f t="shared" ref="R167:R168" si="52">ROUND(F167*G167*H167,0)</f>
        <v>#REF!</v>
      </c>
    </row>
    <row r="168" spans="2:18" ht="44.65" hidden="1" customHeight="1" x14ac:dyDescent="0.2">
      <c r="B168" s="114" t="s">
        <v>31</v>
      </c>
      <c r="C168" s="41" t="str">
        <f t="shared" si="49"/>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168" s="35" t="str">
        <f t="shared" si="50"/>
        <v>ML/TRIMESTRAL</v>
      </c>
      <c r="E168" s="69"/>
      <c r="F168" s="37">
        <v>0</v>
      </c>
      <c r="G168" s="38" t="e">
        <f t="shared" si="48"/>
        <v>#REF!</v>
      </c>
      <c r="H168" s="42">
        <f t="shared" si="48"/>
        <v>4</v>
      </c>
      <c r="I168" s="82"/>
      <c r="J168" s="82"/>
      <c r="K168" s="82"/>
      <c r="L168" s="82"/>
      <c r="M168" s="82"/>
      <c r="N168" s="82"/>
      <c r="O168" s="82"/>
      <c r="P168" s="82"/>
      <c r="Q168" s="82"/>
      <c r="R168" s="40" t="e">
        <f t="shared" si="52"/>
        <v>#REF!</v>
      </c>
    </row>
    <row r="169" spans="2:18" ht="25.9" hidden="1" customHeight="1" x14ac:dyDescent="0.2">
      <c r="B169" s="115"/>
      <c r="C169" s="41" t="str">
        <f t="shared" si="49"/>
        <v xml:space="preserve">CAMBIO DE MATERIAL FILTRANTE PARA LOS FILTROS DE LA PTAP Y LECHOS FILTRANTES PTAR, O SU CONSTRUCCION DE LECHOS </v>
      </c>
      <c r="D169" s="35" t="str">
        <f t="shared" si="50"/>
        <v>GLOBAL</v>
      </c>
      <c r="E169" s="69"/>
      <c r="F169" s="37">
        <v>0</v>
      </c>
      <c r="G169" s="38" t="e">
        <f t="shared" si="48"/>
        <v>#REF!</v>
      </c>
      <c r="H169" s="39">
        <f t="shared" si="48"/>
        <v>0</v>
      </c>
      <c r="I169" s="81"/>
      <c r="J169" s="81"/>
      <c r="K169" s="81"/>
      <c r="L169" s="81"/>
      <c r="M169" s="81"/>
      <c r="N169" s="81"/>
      <c r="O169" s="81"/>
      <c r="P169" s="81"/>
      <c r="Q169" s="81"/>
      <c r="R169" s="40" t="e">
        <f t="shared" ref="R169:R172" si="53">+F169*G169</f>
        <v>#REF!</v>
      </c>
    </row>
    <row r="170" spans="2:18" ht="14.45" hidden="1" customHeight="1" x14ac:dyDescent="0.2">
      <c r="B170" s="115"/>
      <c r="C170" s="41" t="str">
        <f t="shared" si="49"/>
        <v>OPTIMIZACION DE LOS SISTEMAS DE TRATAMIENTO DE AGUA POTABLE, RESIDUALES E INDUSTRIALES</v>
      </c>
      <c r="D170" s="35" t="str">
        <f t="shared" si="50"/>
        <v>GLOBAL</v>
      </c>
      <c r="E170" s="69"/>
      <c r="F170" s="37">
        <v>0</v>
      </c>
      <c r="G170" s="38" t="e">
        <f t="shared" si="48"/>
        <v>#REF!</v>
      </c>
      <c r="H170" s="39">
        <f t="shared" si="48"/>
        <v>0</v>
      </c>
      <c r="I170" s="81"/>
      <c r="J170" s="81"/>
      <c r="K170" s="81"/>
      <c r="L170" s="81"/>
      <c r="M170" s="81"/>
      <c r="N170" s="81"/>
      <c r="O170" s="81"/>
      <c r="P170" s="81"/>
      <c r="Q170" s="81"/>
      <c r="R170" s="40" t="e">
        <f t="shared" si="53"/>
        <v>#REF!</v>
      </c>
    </row>
    <row r="171" spans="2:18" hidden="1" x14ac:dyDescent="0.2">
      <c r="B171" s="116"/>
      <c r="C171" s="41" t="str">
        <f t="shared" si="49"/>
        <v>SUMINISTRO E INSTALACIÓN DE CLORINADORES AUTOMATICOS PARA LOS SISTEMAS DE TRATAMIENTO DE AGUA POTABLE</v>
      </c>
      <c r="D171" s="35" t="str">
        <f t="shared" si="50"/>
        <v>GLOBAL</v>
      </c>
      <c r="E171" s="69"/>
      <c r="F171" s="37">
        <v>0</v>
      </c>
      <c r="G171" s="38" t="e">
        <f t="shared" si="48"/>
        <v>#REF!</v>
      </c>
      <c r="H171" s="39">
        <f t="shared" si="48"/>
        <v>0</v>
      </c>
      <c r="I171" s="81"/>
      <c r="J171" s="81"/>
      <c r="K171" s="81"/>
      <c r="L171" s="81"/>
      <c r="M171" s="81"/>
      <c r="N171" s="81"/>
      <c r="O171" s="81"/>
      <c r="P171" s="81"/>
      <c r="Q171" s="81"/>
      <c r="R171" s="40" t="e">
        <f t="shared" si="53"/>
        <v>#REF!</v>
      </c>
    </row>
    <row r="172" spans="2:18" ht="34.15" hidden="1" customHeight="1" x14ac:dyDescent="0.2">
      <c r="B172" s="18" t="s">
        <v>35</v>
      </c>
      <c r="C172" s="41" t="str">
        <f t="shared" si="49"/>
        <v>GESTION DE TRAMITE ANTE LAS AUTORIDADES AMBIENTALES RERMISOS DE APROVECHAMIENTO DE AGUAS Y VERTIMIENTOS (De acuerdo con lo establecido en los actos administrativos)</v>
      </c>
      <c r="D172" s="35" t="str">
        <f t="shared" si="50"/>
        <v>GLOBAL</v>
      </c>
      <c r="E172" s="69"/>
      <c r="F172" s="37">
        <v>0</v>
      </c>
      <c r="G172" s="38" t="e">
        <f t="shared" si="48"/>
        <v>#REF!</v>
      </c>
      <c r="H172" s="39">
        <f t="shared" si="48"/>
        <v>0</v>
      </c>
      <c r="I172" s="81"/>
      <c r="J172" s="81"/>
      <c r="K172" s="81"/>
      <c r="L172" s="81"/>
      <c r="M172" s="81"/>
      <c r="N172" s="81"/>
      <c r="O172" s="81"/>
      <c r="P172" s="81"/>
      <c r="Q172" s="81"/>
      <c r="R172" s="40" t="e">
        <f t="shared" si="53"/>
        <v>#REF!</v>
      </c>
    </row>
    <row r="173" spans="2:18" ht="15.4" hidden="1" customHeight="1" x14ac:dyDescent="0.2">
      <c r="B173" s="117" t="s">
        <v>37</v>
      </c>
      <c r="C173" s="117"/>
      <c r="D173" s="117"/>
      <c r="E173" s="118"/>
      <c r="F173" s="43"/>
      <c r="G173" s="44"/>
      <c r="H173" s="44"/>
      <c r="I173" s="83"/>
      <c r="J173" s="83"/>
      <c r="K173" s="83"/>
      <c r="L173" s="83"/>
      <c r="M173" s="83"/>
      <c r="N173" s="83"/>
      <c r="O173" s="83"/>
      <c r="P173" s="83"/>
      <c r="Q173" s="83"/>
      <c r="R173" s="45" t="e">
        <f>SUM(R163:R172)</f>
        <v>#REF!</v>
      </c>
    </row>
    <row r="174" spans="2:18" ht="15.4" hidden="1" customHeight="1" x14ac:dyDescent="0.2">
      <c r="B174" s="119" t="str">
        <f>+CONCATENATE("TOTAL COSTOS (A+B)"," ",B151)</f>
        <v>TOTAL COSTOS (A+B) AEROPUERTO DE PASTO</v>
      </c>
      <c r="C174" s="120" t="str">
        <f t="shared" ref="C174" si="54">+CONCATENATE("SUBTOTAL"," ",B123)</f>
        <v>SUBTOTAL TOTAL COSTO AEROPUERTO DE GUAPI</v>
      </c>
      <c r="D174" s="46"/>
      <c r="E174" s="47"/>
      <c r="F174" s="48"/>
      <c r="G174" s="49"/>
      <c r="H174" s="49"/>
      <c r="I174" s="47"/>
      <c r="J174" s="47"/>
      <c r="K174" s="47"/>
      <c r="L174" s="47"/>
      <c r="M174" s="47"/>
      <c r="N174" s="47"/>
      <c r="O174" s="47"/>
      <c r="P174" s="47"/>
      <c r="Q174" s="47"/>
      <c r="R174" s="50" t="e">
        <f>+R161+R173</f>
        <v>#REF!</v>
      </c>
    </row>
    <row r="175" spans="2:18" ht="15.4" hidden="1" customHeight="1" x14ac:dyDescent="0.2">
      <c r="B175" s="60"/>
      <c r="C175" s="61" t="str">
        <f>+CONCATENATE("SUBTOTAL"," ",B151)</f>
        <v>SUBTOTAL AEROPUERTO DE PASTO</v>
      </c>
      <c r="D175" s="62"/>
      <c r="E175" s="63"/>
      <c r="F175" s="64"/>
      <c r="G175" s="62"/>
      <c r="H175" s="62"/>
      <c r="I175" s="63"/>
      <c r="J175" s="63"/>
      <c r="K175" s="63"/>
      <c r="L175" s="63"/>
      <c r="M175" s="63"/>
      <c r="N175" s="63"/>
      <c r="O175" s="63"/>
      <c r="P175" s="63"/>
      <c r="Q175" s="63"/>
      <c r="R175" s="65"/>
    </row>
    <row r="176" spans="2:18" ht="15.4" hidden="1" customHeight="1" x14ac:dyDescent="0.2">
      <c r="B176" s="51"/>
      <c r="C176" s="61" t="str">
        <f>+CONCATENATE("IVA (19%) SOBRE LOS COSTOS DEL"," ",B151)</f>
        <v>IVA (19%) SOBRE LOS COSTOS DEL AEROPUERTO DE PASTO</v>
      </c>
      <c r="D176" s="68"/>
      <c r="E176" s="52"/>
      <c r="F176" s="55"/>
      <c r="G176" s="53"/>
      <c r="H176" s="53"/>
      <c r="I176" s="84"/>
      <c r="J176" s="84"/>
      <c r="K176" s="84"/>
      <c r="L176" s="84"/>
      <c r="M176" s="84"/>
      <c r="N176" s="84"/>
      <c r="O176" s="84"/>
      <c r="P176" s="84"/>
      <c r="Q176" s="84"/>
      <c r="R176" s="54" t="e">
        <f>ROUND(+R174*$D$68,0)</f>
        <v>#REF!</v>
      </c>
    </row>
    <row r="177" spans="2:18" ht="15.4" hidden="1" customHeight="1" x14ac:dyDescent="0.2">
      <c r="B177" s="119" t="str">
        <f>+CONCATENATE("TOTAL COSTO"," ",B151)</f>
        <v>TOTAL COSTO AEROPUERTO DE PASTO</v>
      </c>
      <c r="C177" s="120" t="str">
        <f t="shared" ref="C177" si="55">+CONCATENATE("SUBTOTAL"," ",B153)</f>
        <v>SUBTOTAL COSTOS PARA LA OPERACIÓN</v>
      </c>
      <c r="D177" s="46"/>
      <c r="E177" s="47"/>
      <c r="F177" s="48"/>
      <c r="G177" s="49"/>
      <c r="H177" s="49"/>
      <c r="I177" s="47"/>
      <c r="J177" s="47"/>
      <c r="K177" s="47"/>
      <c r="L177" s="47"/>
      <c r="M177" s="47"/>
      <c r="N177" s="47"/>
      <c r="O177" s="47"/>
      <c r="P177" s="47"/>
      <c r="Q177" s="47"/>
      <c r="R177" s="50" t="e">
        <f>SUM(R174:R176)</f>
        <v>#REF!</v>
      </c>
    </row>
    <row r="178" spans="2:18" ht="15.4" hidden="1" customHeight="1" x14ac:dyDescent="0.2">
      <c r="B178" s="132" t="s">
        <v>50</v>
      </c>
      <c r="C178" s="132"/>
      <c r="D178" s="132"/>
      <c r="E178" s="132"/>
    </row>
    <row r="179" spans="2:18" ht="15.4" hidden="1" customHeight="1" x14ac:dyDescent="0.2">
      <c r="B179" s="7"/>
      <c r="C179" s="8" t="s">
        <v>0</v>
      </c>
      <c r="D179" s="133" t="s">
        <v>1</v>
      </c>
      <c r="E179" s="135" t="s">
        <v>2</v>
      </c>
      <c r="F179" s="137" t="s">
        <v>45</v>
      </c>
      <c r="G179" s="138"/>
      <c r="H179" s="138"/>
      <c r="I179" s="130"/>
      <c r="J179" s="130"/>
      <c r="K179" s="130"/>
      <c r="L179" s="130"/>
      <c r="M179" s="130"/>
      <c r="N179" s="130"/>
      <c r="O179" s="130"/>
      <c r="P179" s="130"/>
      <c r="Q179" s="130"/>
      <c r="R179" s="139"/>
    </row>
    <row r="180" spans="2:18" ht="15.4" hidden="1" customHeight="1" x14ac:dyDescent="0.2">
      <c r="B180" s="140" t="s">
        <v>3</v>
      </c>
      <c r="C180" s="141"/>
      <c r="D180" s="134"/>
      <c r="E180" s="136"/>
      <c r="F180" s="13" t="s">
        <v>5</v>
      </c>
      <c r="G180" s="14" t="s">
        <v>6</v>
      </c>
      <c r="H180" s="14" t="s">
        <v>7</v>
      </c>
      <c r="I180" s="76"/>
      <c r="J180" s="76"/>
      <c r="K180" s="76"/>
      <c r="L180" s="76"/>
      <c r="M180" s="76"/>
      <c r="N180" s="76"/>
      <c r="O180" s="76"/>
      <c r="P180" s="76"/>
      <c r="Q180" s="76"/>
      <c r="R180" s="15" t="s">
        <v>8</v>
      </c>
    </row>
    <row r="181" spans="2:18" ht="15.4" hidden="1" customHeight="1" x14ac:dyDescent="0.2">
      <c r="B181" s="16" t="s">
        <v>9</v>
      </c>
      <c r="C181" s="17"/>
      <c r="D181" s="11"/>
      <c r="E181" s="12"/>
      <c r="F181" s="13"/>
      <c r="G181" s="14"/>
      <c r="H181" s="14"/>
      <c r="I181" s="76"/>
      <c r="J181" s="76"/>
      <c r="K181" s="76"/>
      <c r="L181" s="76"/>
      <c r="M181" s="76"/>
      <c r="N181" s="76"/>
      <c r="O181" s="76"/>
      <c r="P181" s="76"/>
      <c r="Q181" s="76"/>
      <c r="R181" s="15"/>
    </row>
    <row r="182" spans="2:18" ht="15.4" hidden="1" customHeight="1" x14ac:dyDescent="0.2">
      <c r="B182" s="121" t="s">
        <v>10</v>
      </c>
      <c r="C182" s="19" t="str">
        <f>+C128</f>
        <v>DIRECTOR (Ing. Civil o Ing. Sanitario o Ing. Ambiental o Ing. Químico o Ing. de recursos Hídricos o Ing. Industrial o Administrador Ambiental)</v>
      </c>
      <c r="D182" s="20">
        <f>+D155</f>
        <v>0.03</v>
      </c>
      <c r="E182" s="21">
        <f t="shared" ref="E182:E185" si="56">+E155</f>
        <v>2.1</v>
      </c>
      <c r="F182" s="22">
        <v>0</v>
      </c>
      <c r="G182" s="23" t="e">
        <f t="shared" ref="G182:G185" si="57">+G155</f>
        <v>#REF!</v>
      </c>
      <c r="H182" s="24">
        <v>0</v>
      </c>
      <c r="I182" s="78"/>
      <c r="J182" s="78"/>
      <c r="K182" s="78"/>
      <c r="L182" s="78"/>
      <c r="M182" s="78"/>
      <c r="N182" s="78"/>
      <c r="O182" s="78"/>
      <c r="P182" s="78"/>
      <c r="Q182" s="78"/>
      <c r="R182" s="25" t="e">
        <f>ROUND(+$D$47*$E$47*F182*G182*H182,0)</f>
        <v>#REF!</v>
      </c>
    </row>
    <row r="183" spans="2:18" ht="15.4" hidden="1" customHeight="1" x14ac:dyDescent="0.2">
      <c r="B183" s="121"/>
      <c r="C183" s="19" t="str">
        <f t="shared" ref="C183:C185" si="58">+C129</f>
        <v xml:space="preserve">INGENIERO (Ambiental y/o Sanitario o Ing. Químico, o Ing. Recursos Hídricos) </v>
      </c>
      <c r="D183" s="26">
        <f t="shared" ref="D183:D185" si="59">+D156</f>
        <v>0.08</v>
      </c>
      <c r="E183" s="21">
        <f t="shared" si="56"/>
        <v>2.1</v>
      </c>
      <c r="F183" s="22">
        <v>0</v>
      </c>
      <c r="G183" s="23" t="e">
        <f t="shared" si="57"/>
        <v>#REF!</v>
      </c>
      <c r="H183" s="24">
        <v>0</v>
      </c>
      <c r="I183" s="78"/>
      <c r="J183" s="78"/>
      <c r="K183" s="78"/>
      <c r="L183" s="78"/>
      <c r="M183" s="78"/>
      <c r="N183" s="78"/>
      <c r="O183" s="78"/>
      <c r="P183" s="78"/>
      <c r="Q183" s="78"/>
      <c r="R183" s="25" t="e">
        <f>ROUND(+$D$48*$E$48*F183*G183*H183,0)</f>
        <v>#REF!</v>
      </c>
    </row>
    <row r="184" spans="2:18" ht="15.4" hidden="1" customHeight="1" x14ac:dyDescent="0.2">
      <c r="B184" s="121"/>
      <c r="C184" s="19" t="str">
        <f t="shared" si="58"/>
        <v>TECNOLOGO O TECNICO (Mecánico o Electrónico o Eléctrico o Electromecánico o Hidráulico)</v>
      </c>
      <c r="D184" s="26">
        <f t="shared" si="59"/>
        <v>0.08</v>
      </c>
      <c r="E184" s="21">
        <f t="shared" si="56"/>
        <v>2.1</v>
      </c>
      <c r="F184" s="22">
        <v>0</v>
      </c>
      <c r="G184" s="23" t="e">
        <f t="shared" si="57"/>
        <v>#REF!</v>
      </c>
      <c r="H184" s="24">
        <v>0</v>
      </c>
      <c r="I184" s="78"/>
      <c r="J184" s="78"/>
      <c r="K184" s="78"/>
      <c r="L184" s="78"/>
      <c r="M184" s="78"/>
      <c r="N184" s="78"/>
      <c r="O184" s="78"/>
      <c r="P184" s="78"/>
      <c r="Q184" s="78"/>
      <c r="R184" s="25" t="e">
        <f>ROUND(+$D$49*$E$49*F184*G184*H184,0)</f>
        <v>#REF!</v>
      </c>
    </row>
    <row r="185" spans="2:18" ht="15.4" hidden="1" customHeight="1" x14ac:dyDescent="0.2">
      <c r="B185" s="121"/>
      <c r="C185" s="19" t="str">
        <f t="shared" si="58"/>
        <v>OPERADOR SISTEMAS DE AGUA POTABLE Y RESIDUAL (turnos de 8 horas 7 días de la semana)</v>
      </c>
      <c r="D185" s="20">
        <f t="shared" si="59"/>
        <v>1</v>
      </c>
      <c r="E185" s="21">
        <f t="shared" si="56"/>
        <v>2.1</v>
      </c>
      <c r="F185" s="22">
        <v>0</v>
      </c>
      <c r="G185" s="23" t="e">
        <f t="shared" si="57"/>
        <v>#REF!</v>
      </c>
      <c r="H185" s="24">
        <v>0</v>
      </c>
      <c r="I185" s="78"/>
      <c r="J185" s="78"/>
      <c r="K185" s="78"/>
      <c r="L185" s="78"/>
      <c r="M185" s="78"/>
      <c r="N185" s="78"/>
      <c r="O185" s="78"/>
      <c r="P185" s="78"/>
      <c r="Q185" s="78"/>
      <c r="R185" s="25" t="e">
        <f>ROUND(+$D$50*$E$50*F185*G185*H185,0)</f>
        <v>#REF!</v>
      </c>
    </row>
    <row r="186" spans="2:18" hidden="1" x14ac:dyDescent="0.2">
      <c r="B186" s="16" t="s">
        <v>15</v>
      </c>
      <c r="C186" s="17"/>
      <c r="D186" s="122" t="s">
        <v>16</v>
      </c>
      <c r="E186" s="123"/>
      <c r="F186" s="13" t="str">
        <f t="shared" ref="F186:H186" si="60">+F159</f>
        <v>CANTIDAD</v>
      </c>
      <c r="G186" s="14" t="str">
        <f t="shared" si="60"/>
        <v>V. UNITARIO</v>
      </c>
      <c r="H186" s="14" t="str">
        <f t="shared" si="60"/>
        <v>TIEMPO</v>
      </c>
      <c r="I186" s="76"/>
      <c r="J186" s="76"/>
      <c r="K186" s="76"/>
      <c r="L186" s="76"/>
      <c r="M186" s="76"/>
      <c r="N186" s="76"/>
      <c r="O186" s="76"/>
      <c r="P186" s="76"/>
      <c r="Q186" s="76"/>
      <c r="R186" s="15" t="s">
        <v>4</v>
      </c>
    </row>
    <row r="187" spans="2:18" ht="17.649999999999999" hidden="1" customHeight="1" x14ac:dyDescent="0.2">
      <c r="B187" s="18" t="s">
        <v>20</v>
      </c>
      <c r="C187" s="19" t="str">
        <f>+C133</f>
        <v xml:space="preserve">INSUMOS QUIMICOS REQUERIDOS PARA LA OPERACIÓN DE LAS AGUA POTABLE, RESIDUALES E INDUSTRIALES </v>
      </c>
      <c r="D187" s="124" t="str">
        <f>+D160</f>
        <v>GLOBAL</v>
      </c>
      <c r="E187" s="125"/>
      <c r="F187" s="30">
        <v>0</v>
      </c>
      <c r="G187" s="27" t="e">
        <f>ROUND(+#REF!*$E$1,0)</f>
        <v>#REF!</v>
      </c>
      <c r="H187" s="28">
        <f>+H185</f>
        <v>0</v>
      </c>
      <c r="I187" s="79"/>
      <c r="J187" s="79"/>
      <c r="K187" s="79"/>
      <c r="L187" s="79"/>
      <c r="M187" s="79"/>
      <c r="N187" s="79"/>
      <c r="O187" s="79"/>
      <c r="P187" s="79"/>
      <c r="Q187" s="79"/>
      <c r="R187" s="29" t="e">
        <f>+F187*G187*H187</f>
        <v>#REF!</v>
      </c>
    </row>
    <row r="188" spans="2:18" ht="17.649999999999999" hidden="1" customHeight="1" x14ac:dyDescent="0.2">
      <c r="B188" s="126" t="s">
        <v>23</v>
      </c>
      <c r="C188" s="126"/>
      <c r="D188" s="126"/>
      <c r="E188" s="127"/>
      <c r="F188" s="31">
        <f t="shared" ref="F188:H199" si="61">+F161</f>
        <v>0</v>
      </c>
      <c r="G188" s="32">
        <f t="shared" si="61"/>
        <v>0</v>
      </c>
      <c r="H188" s="32">
        <f t="shared" si="61"/>
        <v>0</v>
      </c>
      <c r="I188" s="80"/>
      <c r="J188" s="80"/>
      <c r="K188" s="80"/>
      <c r="L188" s="80"/>
      <c r="M188" s="80"/>
      <c r="N188" s="80"/>
      <c r="O188" s="80"/>
      <c r="P188" s="80"/>
      <c r="Q188" s="80"/>
      <c r="R188" s="33" t="e">
        <f>SUM(R182:R187)</f>
        <v>#REF!</v>
      </c>
    </row>
    <row r="189" spans="2:18" ht="17.649999999999999" hidden="1" customHeight="1" x14ac:dyDescent="0.2">
      <c r="B189" s="128" t="s">
        <v>24</v>
      </c>
      <c r="C189" s="129"/>
      <c r="D189" s="130" t="s">
        <v>16</v>
      </c>
      <c r="E189" s="131"/>
      <c r="F189" s="9" t="str">
        <f t="shared" si="61"/>
        <v>CANTIDAD</v>
      </c>
      <c r="G189" s="8" t="str">
        <f t="shared" si="61"/>
        <v>V. UNITARIO</v>
      </c>
      <c r="H189" s="8" t="str">
        <f t="shared" si="61"/>
        <v>TIEMPO</v>
      </c>
      <c r="I189" s="77"/>
      <c r="J189" s="77"/>
      <c r="K189" s="77"/>
      <c r="L189" s="77"/>
      <c r="M189" s="77"/>
      <c r="N189" s="77"/>
      <c r="O189" s="77"/>
      <c r="P189" s="77"/>
      <c r="Q189" s="77"/>
      <c r="R189" s="10" t="str">
        <f>+R180</f>
        <v>COSTO TOTAL 2024</v>
      </c>
    </row>
    <row r="190" spans="2:18" ht="17.649999999999999" hidden="1" customHeight="1" x14ac:dyDescent="0.2">
      <c r="B190" s="114" t="s">
        <v>25</v>
      </c>
      <c r="C190" s="34" t="str">
        <f>+C136</f>
        <v>MEDIDOR DIGITAL PARA CLORO Y PH DE LECTURA RAPIDA</v>
      </c>
      <c r="D190" s="35" t="str">
        <f>+D163</f>
        <v>UND</v>
      </c>
      <c r="E190" s="69"/>
      <c r="F190" s="37">
        <v>0</v>
      </c>
      <c r="G190" s="38" t="e">
        <f t="shared" si="61"/>
        <v>#REF!</v>
      </c>
      <c r="H190" s="39">
        <f t="shared" si="61"/>
        <v>0</v>
      </c>
      <c r="I190" s="81"/>
      <c r="J190" s="81"/>
      <c r="K190" s="81"/>
      <c r="L190" s="81"/>
      <c r="M190" s="81"/>
      <c r="N190" s="81"/>
      <c r="O190" s="81"/>
      <c r="P190" s="81"/>
      <c r="Q190" s="81"/>
      <c r="R190" s="40" t="e">
        <f>+F190*G190</f>
        <v>#REF!</v>
      </c>
    </row>
    <row r="191" spans="2:18" ht="17.649999999999999" hidden="1" customHeight="1" x14ac:dyDescent="0.2">
      <c r="B191" s="115"/>
      <c r="C191" s="41" t="str">
        <f t="shared" ref="C191:C199" si="62">+C137</f>
        <v>DE AGUA POTABLE (MENSUAL, 4 puntos de monitoreo) + 4 puntos adicionales una vez al año</v>
      </c>
      <c r="D191" s="35" t="str">
        <f t="shared" ref="D191:D199" si="63">+D164</f>
        <v>UND</v>
      </c>
      <c r="E191" s="69"/>
      <c r="F191" s="37">
        <v>0</v>
      </c>
      <c r="G191" s="38" t="e">
        <f t="shared" si="61"/>
        <v>#REF!</v>
      </c>
      <c r="H191" s="39">
        <f t="shared" si="61"/>
        <v>0</v>
      </c>
      <c r="I191" s="81"/>
      <c r="J191" s="81"/>
      <c r="K191" s="81"/>
      <c r="L191" s="81"/>
      <c r="M191" s="81"/>
      <c r="N191" s="81"/>
      <c r="O191" s="81"/>
      <c r="P191" s="81"/>
      <c r="Q191" s="81"/>
      <c r="R191" s="40" t="e">
        <f t="shared" ref="R191:R192" si="64">+F191*G191</f>
        <v>#REF!</v>
      </c>
    </row>
    <row r="192" spans="2:18" ht="17.649999999999999" hidden="1" customHeight="1" x14ac:dyDescent="0.2">
      <c r="B192" s="116"/>
      <c r="C192" s="41" t="str">
        <f t="shared" si="62"/>
        <v xml:space="preserve">DE AGUA RESIDUAL PLANTA DE TRATAMIENTO (SEMESTRAL A LA ENTRADA Y SALIDA) Y TRAMPAS DE GRASA (6 PUNTOS ENTRADA Y SALIDA, SEMESTRAL) </v>
      </c>
      <c r="D192" s="35" t="e">
        <f t="shared" si="63"/>
        <v>#REF!</v>
      </c>
      <c r="E192" s="69"/>
      <c r="F192" s="37">
        <v>0</v>
      </c>
      <c r="G192" s="38" t="e">
        <f t="shared" si="61"/>
        <v>#REF!</v>
      </c>
      <c r="H192" s="39">
        <f t="shared" si="61"/>
        <v>0</v>
      </c>
      <c r="I192" s="81"/>
      <c r="J192" s="81"/>
      <c r="K192" s="81"/>
      <c r="L192" s="81"/>
      <c r="M192" s="81"/>
      <c r="N192" s="81"/>
      <c r="O192" s="81"/>
      <c r="P192" s="81"/>
      <c r="Q192" s="81"/>
      <c r="R192" s="40" t="e">
        <f t="shared" si="64"/>
        <v>#REF!</v>
      </c>
    </row>
    <row r="193" spans="2:18" ht="42" hidden="1" customHeight="1" x14ac:dyDescent="0.2">
      <c r="B193" s="114" t="s">
        <v>28</v>
      </c>
      <c r="C193" s="41" t="str">
        <f t="shared" si="62"/>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193" s="35" t="str">
        <f t="shared" si="63"/>
        <v>GLOBAL/TRIMESTRE</v>
      </c>
      <c r="E193" s="69"/>
      <c r="F193" s="37">
        <v>0</v>
      </c>
      <c r="G193" s="38" t="e">
        <f t="shared" si="61"/>
        <v>#REF!</v>
      </c>
      <c r="H193" s="42">
        <v>0</v>
      </c>
      <c r="I193" s="82"/>
      <c r="J193" s="82"/>
      <c r="K193" s="82"/>
      <c r="L193" s="82"/>
      <c r="M193" s="82"/>
      <c r="N193" s="82"/>
      <c r="O193" s="82"/>
      <c r="P193" s="82"/>
      <c r="Q193" s="82"/>
      <c r="R193" s="25" t="e">
        <f>ROUND(F193*G193*H193,0)</f>
        <v>#REF!</v>
      </c>
    </row>
    <row r="194" spans="2:18" ht="42" hidden="1" customHeight="1" x14ac:dyDescent="0.2">
      <c r="B194" s="116"/>
      <c r="C194" s="41" t="str">
        <f t="shared" si="62"/>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194" s="35" t="str">
        <f t="shared" si="63"/>
        <v>GLOBAL/TRIMESTRE_</v>
      </c>
      <c r="E194" s="69"/>
      <c r="F194" s="37">
        <v>0</v>
      </c>
      <c r="G194" s="38" t="e">
        <f t="shared" si="61"/>
        <v>#REF!</v>
      </c>
      <c r="H194" s="42">
        <v>0</v>
      </c>
      <c r="I194" s="82"/>
      <c r="J194" s="82"/>
      <c r="K194" s="82"/>
      <c r="L194" s="82"/>
      <c r="M194" s="82"/>
      <c r="N194" s="82"/>
      <c r="O194" s="82"/>
      <c r="P194" s="82"/>
      <c r="Q194" s="82"/>
      <c r="R194" s="40" t="e">
        <f t="shared" ref="R194:R195" si="65">ROUND(F194*G194*H194,0)</f>
        <v>#REF!</v>
      </c>
    </row>
    <row r="195" spans="2:18" ht="42" hidden="1" customHeight="1" x14ac:dyDescent="0.2">
      <c r="B195" s="114" t="s">
        <v>31</v>
      </c>
      <c r="C195" s="41" t="str">
        <f t="shared" si="62"/>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195" s="35" t="str">
        <f t="shared" si="63"/>
        <v>ML/TRIMESTRAL</v>
      </c>
      <c r="E195" s="69"/>
      <c r="F195" s="37">
        <v>0</v>
      </c>
      <c r="G195" s="38" t="e">
        <f t="shared" si="61"/>
        <v>#REF!</v>
      </c>
      <c r="H195" s="42">
        <v>0</v>
      </c>
      <c r="I195" s="82"/>
      <c r="J195" s="82"/>
      <c r="K195" s="82"/>
      <c r="L195" s="82"/>
      <c r="M195" s="82"/>
      <c r="N195" s="82"/>
      <c r="O195" s="82"/>
      <c r="P195" s="82"/>
      <c r="Q195" s="82"/>
      <c r="R195" s="40" t="e">
        <f t="shared" si="65"/>
        <v>#REF!</v>
      </c>
    </row>
    <row r="196" spans="2:18" ht="23.45" hidden="1" customHeight="1" x14ac:dyDescent="0.2">
      <c r="B196" s="115"/>
      <c r="C196" s="41" t="str">
        <f t="shared" si="62"/>
        <v xml:space="preserve">CAMBIO DE MATERIAL FILTRANTE PARA LOS FILTROS DE LA PTAP Y LECHOS FILTRANTES PTAR, O SU CONSTRUCCION DE LECHOS </v>
      </c>
      <c r="D196" s="35" t="str">
        <f t="shared" si="63"/>
        <v>GLOBAL</v>
      </c>
      <c r="E196" s="69"/>
      <c r="F196" s="37">
        <v>0</v>
      </c>
      <c r="G196" s="38" t="e">
        <f t="shared" si="61"/>
        <v>#REF!</v>
      </c>
      <c r="H196" s="39">
        <f t="shared" si="61"/>
        <v>0</v>
      </c>
      <c r="I196" s="81"/>
      <c r="J196" s="81"/>
      <c r="K196" s="81"/>
      <c r="L196" s="81"/>
      <c r="M196" s="81"/>
      <c r="N196" s="81"/>
      <c r="O196" s="81"/>
      <c r="P196" s="81"/>
      <c r="Q196" s="81"/>
      <c r="R196" s="40" t="e">
        <f t="shared" ref="R196:R199" si="66">+F196*G196</f>
        <v>#REF!</v>
      </c>
    </row>
    <row r="197" spans="2:18" ht="16.899999999999999" hidden="1" customHeight="1" x14ac:dyDescent="0.2">
      <c r="B197" s="115"/>
      <c r="C197" s="41" t="str">
        <f t="shared" si="62"/>
        <v>OPTIMIZACION DE LOS SISTEMAS DE TRATAMIENTO DE AGUA POTABLE, RESIDUALES E INDUSTRIALES</v>
      </c>
      <c r="D197" s="35" t="str">
        <f t="shared" si="63"/>
        <v>GLOBAL</v>
      </c>
      <c r="E197" s="69"/>
      <c r="F197" s="37">
        <v>0</v>
      </c>
      <c r="G197" s="38" t="e">
        <f t="shared" si="61"/>
        <v>#REF!</v>
      </c>
      <c r="H197" s="39">
        <f t="shared" si="61"/>
        <v>0</v>
      </c>
      <c r="I197" s="81"/>
      <c r="J197" s="81"/>
      <c r="K197" s="81"/>
      <c r="L197" s="81"/>
      <c r="M197" s="81"/>
      <c r="N197" s="81"/>
      <c r="O197" s="81"/>
      <c r="P197" s="81"/>
      <c r="Q197" s="81"/>
      <c r="R197" s="40" t="e">
        <f t="shared" si="66"/>
        <v>#REF!</v>
      </c>
    </row>
    <row r="198" spans="2:18" ht="16.899999999999999" hidden="1" customHeight="1" x14ac:dyDescent="0.2">
      <c r="B198" s="116"/>
      <c r="C198" s="41" t="str">
        <f t="shared" si="62"/>
        <v>SUMINISTRO E INSTALACIÓN DE CLORINADORES AUTOMATICOS PARA LOS SISTEMAS DE TRATAMIENTO DE AGUA POTABLE</v>
      </c>
      <c r="D198" s="35" t="str">
        <f t="shared" si="63"/>
        <v>GLOBAL</v>
      </c>
      <c r="E198" s="69"/>
      <c r="F198" s="37">
        <v>0</v>
      </c>
      <c r="G198" s="38" t="e">
        <f t="shared" si="61"/>
        <v>#REF!</v>
      </c>
      <c r="H198" s="39">
        <f t="shared" si="61"/>
        <v>0</v>
      </c>
      <c r="I198" s="81"/>
      <c r="J198" s="81"/>
      <c r="K198" s="81"/>
      <c r="L198" s="81"/>
      <c r="M198" s="81"/>
      <c r="N198" s="81"/>
      <c r="O198" s="81"/>
      <c r="P198" s="81"/>
      <c r="Q198" s="81"/>
      <c r="R198" s="40" t="e">
        <f t="shared" si="66"/>
        <v>#REF!</v>
      </c>
    </row>
    <row r="199" spans="2:18" ht="39" hidden="1" customHeight="1" x14ac:dyDescent="0.2">
      <c r="B199" s="18" t="s">
        <v>35</v>
      </c>
      <c r="C199" s="41" t="str">
        <f t="shared" si="62"/>
        <v>GESTION DE TRAMITE ANTE LAS AUTORIDADES AMBIENTALES RERMISOS DE APROVECHAMIENTO DE AGUAS Y VERTIMIENTOS (De acuerdo con lo establecido en los actos administrativos)</v>
      </c>
      <c r="D199" s="35" t="str">
        <f t="shared" si="63"/>
        <v>GLOBAL</v>
      </c>
      <c r="E199" s="69"/>
      <c r="F199" s="37">
        <v>0</v>
      </c>
      <c r="G199" s="38" t="e">
        <f t="shared" si="61"/>
        <v>#REF!</v>
      </c>
      <c r="H199" s="39">
        <f t="shared" si="61"/>
        <v>0</v>
      </c>
      <c r="I199" s="81"/>
      <c r="J199" s="81"/>
      <c r="K199" s="81"/>
      <c r="L199" s="81"/>
      <c r="M199" s="81"/>
      <c r="N199" s="81"/>
      <c r="O199" s="81"/>
      <c r="P199" s="81"/>
      <c r="Q199" s="81"/>
      <c r="R199" s="40" t="e">
        <f t="shared" si="66"/>
        <v>#REF!</v>
      </c>
    </row>
    <row r="200" spans="2:18" ht="19.149999999999999" hidden="1" customHeight="1" x14ac:dyDescent="0.2">
      <c r="B200" s="117" t="s">
        <v>37</v>
      </c>
      <c r="C200" s="117"/>
      <c r="D200" s="117"/>
      <c r="E200" s="118"/>
      <c r="F200" s="43"/>
      <c r="G200" s="44"/>
      <c r="H200" s="44"/>
      <c r="I200" s="83"/>
      <c r="J200" s="83"/>
      <c r="K200" s="83"/>
      <c r="L200" s="83"/>
      <c r="M200" s="83"/>
      <c r="N200" s="83"/>
      <c r="O200" s="83"/>
      <c r="P200" s="83"/>
      <c r="Q200" s="83"/>
      <c r="R200" s="45" t="e">
        <f>SUM(R190:R199)</f>
        <v>#REF!</v>
      </c>
    </row>
    <row r="201" spans="2:18" ht="19.149999999999999" hidden="1" customHeight="1" x14ac:dyDescent="0.2">
      <c r="B201" s="119" t="str">
        <f>+CONCATENATE("TOTAL COSTOS (A+B)"," ",B178)</f>
        <v>TOTAL COSTOS (A+B) AEROPUERTO DE CARTAGENA</v>
      </c>
      <c r="C201" s="120" t="str">
        <f t="shared" ref="C201" si="67">+CONCATENATE("SUBTOTAL"," ",B150)</f>
        <v>SUBTOTAL TOTAL COSTO AEROPUERTO DE IPIALES</v>
      </c>
      <c r="D201" s="46"/>
      <c r="E201" s="47"/>
      <c r="F201" s="48"/>
      <c r="G201" s="49"/>
      <c r="H201" s="49"/>
      <c r="I201" s="47"/>
      <c r="J201" s="47"/>
      <c r="K201" s="47"/>
      <c r="L201" s="47"/>
      <c r="M201" s="47"/>
      <c r="N201" s="47"/>
      <c r="O201" s="47"/>
      <c r="P201" s="47"/>
      <c r="Q201" s="47"/>
      <c r="R201" s="50" t="e">
        <f>+R188+R200</f>
        <v>#REF!</v>
      </c>
    </row>
    <row r="202" spans="2:18" ht="19.149999999999999" hidden="1" customHeight="1" x14ac:dyDescent="0.2">
      <c r="B202" s="60"/>
      <c r="C202" s="61" t="str">
        <f>+CONCATENATE("SUBTOTAL"," ",B178)</f>
        <v>SUBTOTAL AEROPUERTO DE CARTAGENA</v>
      </c>
      <c r="D202" s="62"/>
      <c r="E202" s="63"/>
      <c r="F202" s="64"/>
      <c r="G202" s="62"/>
      <c r="H202" s="62"/>
      <c r="I202" s="63"/>
      <c r="J202" s="63"/>
      <c r="K202" s="63"/>
      <c r="L202" s="63"/>
      <c r="M202" s="63"/>
      <c r="N202" s="63"/>
      <c r="O202" s="63"/>
      <c r="P202" s="63"/>
      <c r="Q202" s="63"/>
      <c r="R202" s="65"/>
    </row>
    <row r="203" spans="2:18" ht="19.149999999999999" hidden="1" customHeight="1" x14ac:dyDescent="0.2">
      <c r="B203" s="51"/>
      <c r="C203" s="61" t="str">
        <f>+CONCATENATE("IVA (19%) SOBRE LOS COSTOS DEL"," ",B178)</f>
        <v>IVA (19%) SOBRE LOS COSTOS DEL AEROPUERTO DE CARTAGENA</v>
      </c>
      <c r="D203" s="68"/>
      <c r="E203" s="52"/>
      <c r="F203" s="55"/>
      <c r="G203" s="53"/>
      <c r="H203" s="53"/>
      <c r="I203" s="84"/>
      <c r="J203" s="84"/>
      <c r="K203" s="84"/>
      <c r="L203" s="84"/>
      <c r="M203" s="84"/>
      <c r="N203" s="84"/>
      <c r="O203" s="84"/>
      <c r="P203" s="84"/>
      <c r="Q203" s="84"/>
      <c r="R203" s="54" t="e">
        <f>ROUND(+R201*$D$68,0)</f>
        <v>#REF!</v>
      </c>
    </row>
    <row r="204" spans="2:18" ht="13.5" hidden="1" thickBot="1" x14ac:dyDescent="0.25">
      <c r="B204" s="119" t="str">
        <f>+CONCATENATE("TOTAL COSTO"," ",B178)</f>
        <v>TOTAL COSTO AEROPUERTO DE CARTAGENA</v>
      </c>
      <c r="C204" s="120" t="str">
        <f t="shared" ref="C204" si="68">+CONCATENATE("SUBTOTAL"," ",B180)</f>
        <v>SUBTOTAL COSTOS PARA LA OPERACIÓN</v>
      </c>
      <c r="D204" s="46"/>
      <c r="E204" s="47"/>
      <c r="F204" s="48"/>
      <c r="G204" s="49"/>
      <c r="H204" s="49"/>
      <c r="I204" s="47"/>
      <c r="J204" s="47"/>
      <c r="K204" s="47"/>
      <c r="L204" s="47"/>
      <c r="M204" s="47"/>
      <c r="N204" s="47"/>
      <c r="O204" s="47"/>
      <c r="P204" s="47"/>
      <c r="Q204" s="47"/>
      <c r="R204" s="50" t="e">
        <f>SUM(R201:R203)</f>
        <v>#REF!</v>
      </c>
    </row>
    <row r="205" spans="2:18" ht="13.5" hidden="1" thickBot="1" x14ac:dyDescent="0.25">
      <c r="B205" s="132" t="s">
        <v>43</v>
      </c>
      <c r="C205" s="132"/>
      <c r="D205" s="132"/>
      <c r="E205" s="132"/>
    </row>
    <row r="206" spans="2:18" hidden="1" x14ac:dyDescent="0.2">
      <c r="B206" s="7"/>
      <c r="C206" s="8" t="s">
        <v>0</v>
      </c>
      <c r="D206" s="133" t="s">
        <v>1</v>
      </c>
      <c r="E206" s="135" t="s">
        <v>2</v>
      </c>
      <c r="F206" s="137" t="s">
        <v>45</v>
      </c>
      <c r="G206" s="138"/>
      <c r="H206" s="138"/>
      <c r="I206" s="130"/>
      <c r="J206" s="130"/>
      <c r="K206" s="130"/>
      <c r="L206" s="130"/>
      <c r="M206" s="130"/>
      <c r="N206" s="130"/>
      <c r="O206" s="130"/>
      <c r="P206" s="130"/>
      <c r="Q206" s="130"/>
      <c r="R206" s="139"/>
    </row>
    <row r="207" spans="2:18" ht="15.4" hidden="1" customHeight="1" x14ac:dyDescent="0.2">
      <c r="B207" s="140" t="s">
        <v>3</v>
      </c>
      <c r="C207" s="141"/>
      <c r="D207" s="134"/>
      <c r="E207" s="136"/>
      <c r="F207" s="13" t="s">
        <v>5</v>
      </c>
      <c r="G207" s="14" t="s">
        <v>6</v>
      </c>
      <c r="H207" s="14" t="s">
        <v>7</v>
      </c>
      <c r="I207" s="76"/>
      <c r="J207" s="76"/>
      <c r="K207" s="76"/>
      <c r="L207" s="76"/>
      <c r="M207" s="76"/>
      <c r="N207" s="76"/>
      <c r="O207" s="76"/>
      <c r="P207" s="76"/>
      <c r="Q207" s="76"/>
      <c r="R207" s="15" t="s">
        <v>8</v>
      </c>
    </row>
    <row r="208" spans="2:18" ht="15.4" hidden="1" customHeight="1" x14ac:dyDescent="0.2">
      <c r="B208" s="16" t="s">
        <v>9</v>
      </c>
      <c r="C208" s="17"/>
      <c r="D208" s="11"/>
      <c r="E208" s="12"/>
      <c r="F208" s="13"/>
      <c r="G208" s="14"/>
      <c r="H208" s="14"/>
      <c r="I208" s="76"/>
      <c r="J208" s="76"/>
      <c r="K208" s="76"/>
      <c r="L208" s="76"/>
      <c r="M208" s="76"/>
      <c r="N208" s="76"/>
      <c r="O208" s="76"/>
      <c r="P208" s="76"/>
      <c r="Q208" s="76"/>
      <c r="R208" s="15"/>
    </row>
    <row r="209" spans="2:18" ht="26.45" hidden="1" customHeight="1" x14ac:dyDescent="0.2">
      <c r="B209" s="121" t="s">
        <v>10</v>
      </c>
      <c r="C209" s="19" t="str">
        <f>+C155</f>
        <v>DIRECTOR (Ing. Civil o Ing. Sanitario o Ing. Ambiental o Ing. Químico o Ing. de recursos Hídricos o Ing. Industrial o Administrador Ambiental)</v>
      </c>
      <c r="D209" s="20">
        <f>+D182</f>
        <v>0.03</v>
      </c>
      <c r="E209" s="21">
        <f t="shared" ref="E209:E212" si="69">+E182</f>
        <v>2.1</v>
      </c>
      <c r="F209" s="22">
        <v>1</v>
      </c>
      <c r="G209" s="23" t="e">
        <f>ROUND(+#REF!*$E$1,0)</f>
        <v>#REF!</v>
      </c>
      <c r="H209" s="24">
        <v>12</v>
      </c>
      <c r="I209" s="78"/>
      <c r="J209" s="78"/>
      <c r="K209" s="78"/>
      <c r="L209" s="78"/>
      <c r="M209" s="78"/>
      <c r="N209" s="78"/>
      <c r="O209" s="78"/>
      <c r="P209" s="78"/>
      <c r="Q209" s="78"/>
      <c r="R209" s="25" t="e">
        <f>ROUND(+$D$209*$E$209*F209*G209*H209,0)</f>
        <v>#REF!</v>
      </c>
    </row>
    <row r="210" spans="2:18" ht="15.4" hidden="1" customHeight="1" x14ac:dyDescent="0.2">
      <c r="B210" s="121"/>
      <c r="C210" s="19" t="str">
        <f t="shared" ref="C210:C212" si="70">+C156</f>
        <v xml:space="preserve">INGENIERO (Ambiental y/o Sanitario o Ing. Químico, o Ing. Recursos Hídricos) </v>
      </c>
      <c r="D210" s="26">
        <f t="shared" ref="D210:D212" si="71">+D183</f>
        <v>0.08</v>
      </c>
      <c r="E210" s="21">
        <f t="shared" si="69"/>
        <v>2.1</v>
      </c>
      <c r="F210" s="22">
        <v>1</v>
      </c>
      <c r="G210" s="23" t="e">
        <f>ROUND(+#REF!*$E$1,0)</f>
        <v>#REF!</v>
      </c>
      <c r="H210" s="24">
        <v>12</v>
      </c>
      <c r="I210" s="78"/>
      <c r="J210" s="78"/>
      <c r="K210" s="78"/>
      <c r="L210" s="78"/>
      <c r="M210" s="78"/>
      <c r="N210" s="78"/>
      <c r="O210" s="78"/>
      <c r="P210" s="78"/>
      <c r="Q210" s="78"/>
      <c r="R210" s="25" t="e">
        <f>ROUND(+$D$210*$E$210*F210*G210*H210,0)</f>
        <v>#REF!</v>
      </c>
    </row>
    <row r="211" spans="2:18" ht="15.4" hidden="1" customHeight="1" x14ac:dyDescent="0.2">
      <c r="B211" s="121"/>
      <c r="C211" s="19" t="str">
        <f t="shared" si="70"/>
        <v>TECNOLOGO O TECNICO (Mecánico o Electrónico o Eléctrico o Electromecánico o Hidráulico)</v>
      </c>
      <c r="D211" s="26">
        <f t="shared" si="71"/>
        <v>0.08</v>
      </c>
      <c r="E211" s="21">
        <f t="shared" si="69"/>
        <v>2.1</v>
      </c>
      <c r="F211" s="22">
        <v>1</v>
      </c>
      <c r="G211" s="23" t="e">
        <f>ROUND(+#REF!*$E$1,0)</f>
        <v>#REF!</v>
      </c>
      <c r="H211" s="24">
        <v>12</v>
      </c>
      <c r="I211" s="78"/>
      <c r="J211" s="78"/>
      <c r="K211" s="78"/>
      <c r="L211" s="78"/>
      <c r="M211" s="78"/>
      <c r="N211" s="78"/>
      <c r="O211" s="78"/>
      <c r="P211" s="78"/>
      <c r="Q211" s="78"/>
      <c r="R211" s="25" t="e">
        <f>ROUND(+$D$211*$E$211*F211*G211*H211,0)</f>
        <v>#REF!</v>
      </c>
    </row>
    <row r="212" spans="2:18" ht="15.4" hidden="1" customHeight="1" x14ac:dyDescent="0.2">
      <c r="B212" s="121"/>
      <c r="C212" s="19" t="str">
        <f t="shared" si="70"/>
        <v>OPERADOR SISTEMAS DE AGUA POTABLE Y RESIDUAL (turnos de 8 horas 7 días de la semana)</v>
      </c>
      <c r="D212" s="20">
        <f t="shared" si="71"/>
        <v>1</v>
      </c>
      <c r="E212" s="21">
        <f t="shared" si="69"/>
        <v>2.1</v>
      </c>
      <c r="F212" s="22">
        <v>3</v>
      </c>
      <c r="G212" s="23" t="e">
        <f>ROUND(+#REF!*$E$1,0)</f>
        <v>#REF!</v>
      </c>
      <c r="H212" s="24">
        <v>12</v>
      </c>
      <c r="I212" s="78"/>
      <c r="J212" s="78"/>
      <c r="K212" s="78"/>
      <c r="L212" s="78"/>
      <c r="M212" s="78"/>
      <c r="N212" s="78"/>
      <c r="O212" s="78"/>
      <c r="P212" s="78"/>
      <c r="Q212" s="78"/>
      <c r="R212" s="25" t="e">
        <f>ROUND(+$D$212*$E$212*F212*G212*H212,0)</f>
        <v>#REF!</v>
      </c>
    </row>
    <row r="213" spans="2:18" hidden="1" x14ac:dyDescent="0.2">
      <c r="B213" s="16" t="s">
        <v>15</v>
      </c>
      <c r="C213" s="17"/>
      <c r="D213" s="122" t="s">
        <v>16</v>
      </c>
      <c r="E213" s="123"/>
      <c r="F213" s="13" t="str">
        <f t="shared" ref="F213:H213" si="72">+F186</f>
        <v>CANTIDAD</v>
      </c>
      <c r="G213" s="14" t="str">
        <f t="shared" si="72"/>
        <v>V. UNITARIO</v>
      </c>
      <c r="H213" s="14" t="str">
        <f t="shared" si="72"/>
        <v>TIEMPO</v>
      </c>
      <c r="I213" s="76"/>
      <c r="J213" s="76"/>
      <c r="K213" s="76"/>
      <c r="L213" s="76"/>
      <c r="M213" s="76"/>
      <c r="N213" s="76"/>
      <c r="O213" s="76"/>
      <c r="P213" s="76"/>
      <c r="Q213" s="76"/>
      <c r="R213" s="15" t="s">
        <v>4</v>
      </c>
    </row>
    <row r="214" spans="2:18" hidden="1" x14ac:dyDescent="0.2">
      <c r="B214" s="18" t="s">
        <v>20</v>
      </c>
      <c r="C214" s="19" t="str">
        <f>+C160</f>
        <v xml:space="preserve">INSUMOS QUIMICOS REQUERIDOS PARA LA OPERACIÓN DE LAS AGUA POTABLE, RESIDUALES E INDUSTRIALES </v>
      </c>
      <c r="D214" s="124" t="str">
        <f>+D187</f>
        <v>GLOBAL</v>
      </c>
      <c r="E214" s="125"/>
      <c r="F214" s="30">
        <v>1</v>
      </c>
      <c r="G214" s="27" t="e">
        <f>ROUND(+#REF!*$E$1,0)</f>
        <v>#REF!</v>
      </c>
      <c r="H214" s="28">
        <f>+H212</f>
        <v>12</v>
      </c>
      <c r="I214" s="79"/>
      <c r="J214" s="79"/>
      <c r="K214" s="79"/>
      <c r="L214" s="79"/>
      <c r="M214" s="79"/>
      <c r="N214" s="79"/>
      <c r="O214" s="79"/>
      <c r="P214" s="79"/>
      <c r="Q214" s="79"/>
      <c r="R214" s="29" t="e">
        <f>+F214*G214*H214</f>
        <v>#REF!</v>
      </c>
    </row>
    <row r="215" spans="2:18" ht="18.399999999999999" hidden="1" customHeight="1" x14ac:dyDescent="0.2">
      <c r="B215" s="126" t="s">
        <v>23</v>
      </c>
      <c r="C215" s="126"/>
      <c r="D215" s="126"/>
      <c r="E215" s="127"/>
      <c r="F215" s="31"/>
      <c r="G215" s="32"/>
      <c r="H215" s="32"/>
      <c r="I215" s="80"/>
      <c r="J215" s="80"/>
      <c r="K215" s="80"/>
      <c r="L215" s="80"/>
      <c r="M215" s="80"/>
      <c r="N215" s="80"/>
      <c r="O215" s="80"/>
      <c r="P215" s="80"/>
      <c r="Q215" s="80"/>
      <c r="R215" s="33" t="e">
        <f>SUM(R209:R214)</f>
        <v>#REF!</v>
      </c>
    </row>
    <row r="216" spans="2:18" ht="18.399999999999999" hidden="1" customHeight="1" x14ac:dyDescent="0.2">
      <c r="B216" s="128" t="s">
        <v>24</v>
      </c>
      <c r="C216" s="129"/>
      <c r="D216" s="130" t="s">
        <v>16</v>
      </c>
      <c r="E216" s="131"/>
      <c r="F216" s="9" t="str">
        <f t="shared" ref="F216:H226" si="73">+F189</f>
        <v>CANTIDAD</v>
      </c>
      <c r="G216" s="8" t="str">
        <f t="shared" si="73"/>
        <v>V. UNITARIO</v>
      </c>
      <c r="H216" s="8" t="str">
        <f t="shared" si="73"/>
        <v>TIEMPO</v>
      </c>
      <c r="I216" s="77"/>
      <c r="J216" s="77"/>
      <c r="K216" s="77"/>
      <c r="L216" s="77"/>
      <c r="M216" s="77"/>
      <c r="N216" s="77"/>
      <c r="O216" s="77"/>
      <c r="P216" s="77"/>
      <c r="Q216" s="77"/>
      <c r="R216" s="10" t="str">
        <f>+R207</f>
        <v>COSTO TOTAL 2024</v>
      </c>
    </row>
    <row r="217" spans="2:18" ht="18.399999999999999" hidden="1" customHeight="1" x14ac:dyDescent="0.2">
      <c r="B217" s="114" t="s">
        <v>25</v>
      </c>
      <c r="C217" s="34" t="str">
        <f>+C163</f>
        <v>MEDIDOR DIGITAL PARA CLORO Y PH DE LECTURA RAPIDA</v>
      </c>
      <c r="D217" s="35" t="str">
        <f>+D190</f>
        <v>UND</v>
      </c>
      <c r="E217" s="69"/>
      <c r="F217" s="37">
        <v>1</v>
      </c>
      <c r="G217" s="38" t="e">
        <f>ROUND(+#REF!*$E$1,0)</f>
        <v>#REF!</v>
      </c>
      <c r="H217" s="39">
        <f t="shared" si="73"/>
        <v>0</v>
      </c>
      <c r="I217" s="81"/>
      <c r="J217" s="81"/>
      <c r="K217" s="81"/>
      <c r="L217" s="81"/>
      <c r="M217" s="81"/>
      <c r="N217" s="81"/>
      <c r="O217" s="81"/>
      <c r="P217" s="81"/>
      <c r="Q217" s="81"/>
      <c r="R217" s="40" t="e">
        <f>+F217*G217</f>
        <v>#REF!</v>
      </c>
    </row>
    <row r="218" spans="2:18" ht="18.399999999999999" hidden="1" customHeight="1" x14ac:dyDescent="0.2">
      <c r="B218" s="115"/>
      <c r="C218" s="41" t="str">
        <f t="shared" ref="C218:C226" si="74">+C164</f>
        <v>DE AGUA POTABLE (MENSUAL, 4 puntos de monitoreo) + 4 puntos adicionales una vez al año</v>
      </c>
      <c r="D218" s="35" t="str">
        <f t="shared" ref="D218:D226" si="75">+D191</f>
        <v>UND</v>
      </c>
      <c r="E218" s="69"/>
      <c r="F218" s="37">
        <v>14</v>
      </c>
      <c r="G218" s="38" t="e">
        <f>ROUND(+#REF!*$E$1,0)</f>
        <v>#REF!</v>
      </c>
      <c r="H218" s="39">
        <f t="shared" si="73"/>
        <v>0</v>
      </c>
      <c r="I218" s="81"/>
      <c r="J218" s="81"/>
      <c r="K218" s="81"/>
      <c r="L218" s="81"/>
      <c r="M218" s="81"/>
      <c r="N218" s="81"/>
      <c r="O218" s="81"/>
      <c r="P218" s="81"/>
      <c r="Q218" s="81"/>
      <c r="R218" s="40" t="e">
        <f t="shared" ref="R218:R219" si="76">+F218*G218</f>
        <v>#REF!</v>
      </c>
    </row>
    <row r="219" spans="2:18" ht="18.399999999999999" hidden="1" customHeight="1" x14ac:dyDescent="0.2">
      <c r="B219" s="116"/>
      <c r="C219" s="41" t="str">
        <f t="shared" si="74"/>
        <v xml:space="preserve">DE AGUA RESIDUAL PLANTA DE TRATAMIENTO (SEMESTRAL A LA ENTRADA Y SALIDA) Y TRAMPAS DE GRASA (6 PUNTOS ENTRADA Y SALIDA, SEMESTRAL) </v>
      </c>
      <c r="D219" s="35" t="e">
        <f t="shared" si="75"/>
        <v>#REF!</v>
      </c>
      <c r="E219" s="69"/>
      <c r="F219" s="37">
        <v>4</v>
      </c>
      <c r="G219" s="38" t="e">
        <f>ROUND(+#REF!*$E$1,0)</f>
        <v>#REF!</v>
      </c>
      <c r="H219" s="39">
        <f t="shared" si="73"/>
        <v>0</v>
      </c>
      <c r="I219" s="81"/>
      <c r="J219" s="81"/>
      <c r="K219" s="81"/>
      <c r="L219" s="81"/>
      <c r="M219" s="81"/>
      <c r="N219" s="81"/>
      <c r="O219" s="81"/>
      <c r="P219" s="81"/>
      <c r="Q219" s="81"/>
      <c r="R219" s="40" t="e">
        <f t="shared" si="76"/>
        <v>#REF!</v>
      </c>
    </row>
    <row r="220" spans="2:18" ht="40.5" hidden="1" customHeight="1" x14ac:dyDescent="0.2">
      <c r="B220" s="114" t="s">
        <v>28</v>
      </c>
      <c r="C220" s="41" t="str">
        <f t="shared" si="74"/>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220" s="35" t="str">
        <f t="shared" si="75"/>
        <v>GLOBAL/TRIMESTRE</v>
      </c>
      <c r="E220" s="69"/>
      <c r="F220" s="37">
        <v>1</v>
      </c>
      <c r="G220" s="38" t="e">
        <f>ROUND(+#REF!*$E$1,0)</f>
        <v>#REF!</v>
      </c>
      <c r="H220" s="42">
        <v>4</v>
      </c>
      <c r="I220" s="82"/>
      <c r="J220" s="82"/>
      <c r="K220" s="82"/>
      <c r="L220" s="82"/>
      <c r="M220" s="82"/>
      <c r="N220" s="82"/>
      <c r="O220" s="82"/>
      <c r="P220" s="82"/>
      <c r="Q220" s="82"/>
      <c r="R220" s="25" t="e">
        <f>ROUND(F220*G220*H220,0)</f>
        <v>#REF!</v>
      </c>
    </row>
    <row r="221" spans="2:18" ht="40.5" hidden="1" customHeight="1" x14ac:dyDescent="0.2">
      <c r="B221" s="116"/>
      <c r="C221" s="41" t="str">
        <f t="shared" si="74"/>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221" s="35" t="str">
        <f t="shared" si="75"/>
        <v>GLOBAL/TRIMESTRE_</v>
      </c>
      <c r="E221" s="69"/>
      <c r="F221" s="37">
        <v>1</v>
      </c>
      <c r="G221" s="38" t="e">
        <f>ROUND(+#REF!*$E$1,0)</f>
        <v>#REF!</v>
      </c>
      <c r="H221" s="42">
        <v>4</v>
      </c>
      <c r="I221" s="82"/>
      <c r="J221" s="82"/>
      <c r="K221" s="82"/>
      <c r="L221" s="82"/>
      <c r="M221" s="82"/>
      <c r="N221" s="82"/>
      <c r="O221" s="82"/>
      <c r="P221" s="82"/>
      <c r="Q221" s="82"/>
      <c r="R221" s="40" t="e">
        <f t="shared" ref="R221:R222" si="77">ROUND(F221*G221*H221,0)</f>
        <v>#REF!</v>
      </c>
    </row>
    <row r="222" spans="2:18" ht="40.5" hidden="1" customHeight="1" x14ac:dyDescent="0.2">
      <c r="B222" s="114" t="s">
        <v>31</v>
      </c>
      <c r="C222" s="41" t="str">
        <f t="shared" si="74"/>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222" s="35" t="str">
        <f t="shared" si="75"/>
        <v>ML/TRIMESTRAL</v>
      </c>
      <c r="E222" s="69"/>
      <c r="F222" s="70">
        <v>625</v>
      </c>
      <c r="G222" s="38" t="e">
        <f>ROUND(+#REF!*$E$1,0)</f>
        <v>#REF!</v>
      </c>
      <c r="H222" s="42">
        <v>4</v>
      </c>
      <c r="I222" s="82"/>
      <c r="J222" s="82"/>
      <c r="K222" s="82"/>
      <c r="L222" s="82"/>
      <c r="M222" s="82"/>
      <c r="N222" s="82"/>
      <c r="O222" s="82"/>
      <c r="P222" s="82"/>
      <c r="Q222" s="82"/>
      <c r="R222" s="40" t="e">
        <f t="shared" si="77"/>
        <v>#REF!</v>
      </c>
    </row>
    <row r="223" spans="2:18" ht="25.9" hidden="1" customHeight="1" x14ac:dyDescent="0.2">
      <c r="B223" s="115"/>
      <c r="C223" s="41" t="str">
        <f t="shared" si="74"/>
        <v xml:space="preserve">CAMBIO DE MATERIAL FILTRANTE PARA LOS FILTROS DE LA PTAP Y LECHOS FILTRANTES PTAR, O SU CONSTRUCCION DE LECHOS </v>
      </c>
      <c r="D223" s="35" t="str">
        <f t="shared" si="75"/>
        <v>GLOBAL</v>
      </c>
      <c r="E223" s="69"/>
      <c r="F223" s="37">
        <v>1</v>
      </c>
      <c r="G223" s="38" t="e">
        <f>ROUND(+#REF!*$E$1,0)</f>
        <v>#REF!</v>
      </c>
      <c r="H223" s="39">
        <f t="shared" si="73"/>
        <v>0</v>
      </c>
      <c r="I223" s="81"/>
      <c r="J223" s="81"/>
      <c r="K223" s="81"/>
      <c r="L223" s="81"/>
      <c r="M223" s="81"/>
      <c r="N223" s="81"/>
      <c r="O223" s="81"/>
      <c r="P223" s="81"/>
      <c r="Q223" s="81"/>
      <c r="R223" s="40" t="e">
        <f t="shared" ref="R223:R226" si="78">+F223*G223</f>
        <v>#REF!</v>
      </c>
    </row>
    <row r="224" spans="2:18" ht="17.649999999999999" hidden="1" customHeight="1" x14ac:dyDescent="0.2">
      <c r="B224" s="115"/>
      <c r="C224" s="41" t="str">
        <f t="shared" si="74"/>
        <v>OPTIMIZACION DE LOS SISTEMAS DE TRATAMIENTO DE AGUA POTABLE, RESIDUALES E INDUSTRIALES</v>
      </c>
      <c r="D224" s="35" t="str">
        <f t="shared" si="75"/>
        <v>GLOBAL</v>
      </c>
      <c r="E224" s="69"/>
      <c r="F224" s="37">
        <v>1</v>
      </c>
      <c r="G224" s="38" t="e">
        <f>ROUND(+#REF!*$E$1,0)</f>
        <v>#REF!</v>
      </c>
      <c r="H224" s="39">
        <f t="shared" si="73"/>
        <v>0</v>
      </c>
      <c r="I224" s="81"/>
      <c r="J224" s="81"/>
      <c r="K224" s="81"/>
      <c r="L224" s="81"/>
      <c r="M224" s="81"/>
      <c r="N224" s="81"/>
      <c r="O224" s="81"/>
      <c r="P224" s="81"/>
      <c r="Q224" s="81"/>
      <c r="R224" s="40" t="e">
        <f t="shared" si="78"/>
        <v>#REF!</v>
      </c>
    </row>
    <row r="225" spans="2:18" ht="17.649999999999999" hidden="1" customHeight="1" x14ac:dyDescent="0.2">
      <c r="B225" s="116"/>
      <c r="C225" s="41" t="str">
        <f t="shared" si="74"/>
        <v>SUMINISTRO E INSTALACIÓN DE CLORINADORES AUTOMATICOS PARA LOS SISTEMAS DE TRATAMIENTO DE AGUA POTABLE</v>
      </c>
      <c r="D225" s="35" t="str">
        <f t="shared" si="75"/>
        <v>GLOBAL</v>
      </c>
      <c r="E225" s="69"/>
      <c r="F225" s="37">
        <v>0</v>
      </c>
      <c r="G225" s="38" t="e">
        <f>ROUND(+#REF!*$E$1,0)</f>
        <v>#REF!</v>
      </c>
      <c r="H225" s="39">
        <f t="shared" si="73"/>
        <v>0</v>
      </c>
      <c r="I225" s="81"/>
      <c r="J225" s="81"/>
      <c r="K225" s="81"/>
      <c r="L225" s="81"/>
      <c r="M225" s="81"/>
      <c r="N225" s="81"/>
      <c r="O225" s="81"/>
      <c r="P225" s="81"/>
      <c r="Q225" s="81"/>
      <c r="R225" s="40" t="e">
        <f t="shared" si="78"/>
        <v>#REF!</v>
      </c>
    </row>
    <row r="226" spans="2:18" ht="37.15" hidden="1" customHeight="1" x14ac:dyDescent="0.2">
      <c r="B226" s="18" t="s">
        <v>35</v>
      </c>
      <c r="C226" s="41" t="str">
        <f t="shared" si="74"/>
        <v>GESTION DE TRAMITE ANTE LAS AUTORIDADES AMBIENTALES RERMISOS DE APROVECHAMIENTO DE AGUAS Y VERTIMIENTOS (De acuerdo con lo establecido en los actos administrativos)</v>
      </c>
      <c r="D226" s="35" t="str">
        <f t="shared" si="75"/>
        <v>GLOBAL</v>
      </c>
      <c r="E226" s="69"/>
      <c r="F226" s="37">
        <v>1</v>
      </c>
      <c r="G226" s="38" t="e">
        <f>ROUND(+#REF!*$E$1,0)</f>
        <v>#REF!</v>
      </c>
      <c r="H226" s="39">
        <f t="shared" si="73"/>
        <v>0</v>
      </c>
      <c r="I226" s="81"/>
      <c r="J226" s="81"/>
      <c r="K226" s="81"/>
      <c r="L226" s="81"/>
      <c r="M226" s="81"/>
      <c r="N226" s="81"/>
      <c r="O226" s="81"/>
      <c r="P226" s="81"/>
      <c r="Q226" s="81"/>
      <c r="R226" s="40" t="e">
        <f t="shared" si="78"/>
        <v>#REF!</v>
      </c>
    </row>
    <row r="227" spans="2:18" ht="17.649999999999999" hidden="1" customHeight="1" x14ac:dyDescent="0.2">
      <c r="B227" s="117" t="s">
        <v>37</v>
      </c>
      <c r="C227" s="117"/>
      <c r="D227" s="117"/>
      <c r="E227" s="118"/>
      <c r="F227" s="43"/>
      <c r="G227" s="44"/>
      <c r="H227" s="44"/>
      <c r="I227" s="83"/>
      <c r="J227" s="83"/>
      <c r="K227" s="83"/>
      <c r="L227" s="83"/>
      <c r="M227" s="83"/>
      <c r="N227" s="83"/>
      <c r="O227" s="83"/>
      <c r="P227" s="83"/>
      <c r="Q227" s="83"/>
      <c r="R227" s="45" t="e">
        <f>SUM(R217:R226)</f>
        <v>#REF!</v>
      </c>
    </row>
    <row r="228" spans="2:18" ht="17.649999999999999" hidden="1" customHeight="1" x14ac:dyDescent="0.2">
      <c r="B228" s="119" t="str">
        <f>+CONCATENATE("TOTAL COSTOS (A+B)"," ",B205)</f>
        <v>TOTAL COSTOS (A+B) AEROPUERTO DE BARRANQUILLA</v>
      </c>
      <c r="C228" s="120" t="str">
        <f t="shared" ref="C228" si="79">+CONCATENATE("SUBTOTAL"," ",B177)</f>
        <v>SUBTOTAL TOTAL COSTO AEROPUERTO DE PASTO</v>
      </c>
      <c r="D228" s="46"/>
      <c r="E228" s="47"/>
      <c r="F228" s="48"/>
      <c r="G228" s="49"/>
      <c r="H228" s="49"/>
      <c r="I228" s="47"/>
      <c r="J228" s="47"/>
      <c r="K228" s="47"/>
      <c r="L228" s="47"/>
      <c r="M228" s="47"/>
      <c r="N228" s="47"/>
      <c r="O228" s="47"/>
      <c r="P228" s="47"/>
      <c r="Q228" s="47"/>
      <c r="R228" s="50" t="e">
        <f>+R215+R227</f>
        <v>#REF!</v>
      </c>
    </row>
    <row r="229" spans="2:18" ht="17.649999999999999" hidden="1" customHeight="1" x14ac:dyDescent="0.2">
      <c r="B229" s="60"/>
      <c r="C229" s="61" t="str">
        <f>+CONCATENATE("SUBTOTAL"," ",B205)</f>
        <v>SUBTOTAL AEROPUERTO DE BARRANQUILLA</v>
      </c>
      <c r="D229" s="62"/>
      <c r="E229" s="63"/>
      <c r="F229" s="64"/>
      <c r="G229" s="62"/>
      <c r="H229" s="62"/>
      <c r="I229" s="63"/>
      <c r="J229" s="63"/>
      <c r="K229" s="63"/>
      <c r="L229" s="63"/>
      <c r="M229" s="63"/>
      <c r="N229" s="63"/>
      <c r="O229" s="63"/>
      <c r="P229" s="63"/>
      <c r="Q229" s="63"/>
      <c r="R229" s="65"/>
    </row>
    <row r="230" spans="2:18" ht="17.649999999999999" hidden="1" customHeight="1" x14ac:dyDescent="0.2">
      <c r="B230" s="51"/>
      <c r="C230" s="61" t="str">
        <f>+CONCATENATE("IVA (19%) SOBRE LOS COSTOS DEL"," ",B205)</f>
        <v>IVA (19%) SOBRE LOS COSTOS DEL AEROPUERTO DE BARRANQUILLA</v>
      </c>
      <c r="D230" s="68"/>
      <c r="E230" s="52"/>
      <c r="F230" s="55"/>
      <c r="G230" s="53"/>
      <c r="H230" s="53"/>
      <c r="I230" s="84"/>
      <c r="J230" s="84"/>
      <c r="K230" s="84"/>
      <c r="L230" s="84"/>
      <c r="M230" s="84"/>
      <c r="N230" s="84"/>
      <c r="O230" s="84"/>
      <c r="P230" s="84"/>
      <c r="Q230" s="84"/>
      <c r="R230" s="54" t="e">
        <f>ROUND(+R228*$D$68,0)</f>
        <v>#REF!</v>
      </c>
    </row>
    <row r="231" spans="2:18" ht="17.649999999999999" hidden="1" customHeight="1" x14ac:dyDescent="0.2">
      <c r="B231" s="119" t="str">
        <f>+CONCATENATE("TOTAL COSTO"," ",B205)</f>
        <v>TOTAL COSTO AEROPUERTO DE BARRANQUILLA</v>
      </c>
      <c r="C231" s="120" t="str">
        <f t="shared" ref="C231" si="80">+CONCATENATE("SUBTOTAL"," ",B207)</f>
        <v>SUBTOTAL COSTOS PARA LA OPERACIÓN</v>
      </c>
      <c r="D231" s="46"/>
      <c r="E231" s="47"/>
      <c r="F231" s="48"/>
      <c r="G231" s="49"/>
      <c r="H231" s="49"/>
      <c r="I231" s="47"/>
      <c r="J231" s="47"/>
      <c r="K231" s="47"/>
      <c r="L231" s="47"/>
      <c r="M231" s="47"/>
      <c r="N231" s="47"/>
      <c r="O231" s="47"/>
      <c r="P231" s="47"/>
      <c r="Q231" s="47"/>
      <c r="R231" s="50" t="e">
        <f>SUM(R228:R230)</f>
        <v>#REF!</v>
      </c>
    </row>
    <row r="232" spans="2:18" ht="17.649999999999999" hidden="1" customHeight="1" x14ac:dyDescent="0.2">
      <c r="B232" s="142" t="s">
        <v>51</v>
      </c>
      <c r="C232" s="142"/>
      <c r="D232" s="142"/>
      <c r="E232" s="142"/>
    </row>
    <row r="233" spans="2:18" ht="17.649999999999999" hidden="1" customHeight="1" x14ac:dyDescent="0.2">
      <c r="B233" s="132" t="s">
        <v>52</v>
      </c>
      <c r="C233" s="132"/>
      <c r="D233" s="132"/>
      <c r="E233" s="132"/>
    </row>
    <row r="234" spans="2:18" ht="17.649999999999999" hidden="1" customHeight="1" x14ac:dyDescent="0.2">
      <c r="B234" s="7"/>
      <c r="C234" s="8" t="s">
        <v>0</v>
      </c>
      <c r="D234" s="133" t="s">
        <v>1</v>
      </c>
      <c r="E234" s="135" t="s">
        <v>2</v>
      </c>
      <c r="F234" s="137" t="s">
        <v>45</v>
      </c>
      <c r="G234" s="138"/>
      <c r="H234" s="138"/>
      <c r="I234" s="130"/>
      <c r="J234" s="130"/>
      <c r="K234" s="130"/>
      <c r="L234" s="130"/>
      <c r="M234" s="130"/>
      <c r="N234" s="130"/>
      <c r="O234" s="130"/>
      <c r="P234" s="130"/>
      <c r="Q234" s="130"/>
      <c r="R234" s="139"/>
    </row>
    <row r="235" spans="2:18" ht="17.649999999999999" hidden="1" customHeight="1" x14ac:dyDescent="0.2">
      <c r="B235" s="140" t="s">
        <v>3</v>
      </c>
      <c r="C235" s="141"/>
      <c r="D235" s="134"/>
      <c r="E235" s="136"/>
      <c r="F235" s="13" t="s">
        <v>5</v>
      </c>
      <c r="G235" s="14" t="s">
        <v>6</v>
      </c>
      <c r="H235" s="14" t="s">
        <v>7</v>
      </c>
      <c r="I235" s="76"/>
      <c r="J235" s="76"/>
      <c r="K235" s="76"/>
      <c r="L235" s="76"/>
      <c r="M235" s="76"/>
      <c r="N235" s="76"/>
      <c r="O235" s="76"/>
      <c r="P235" s="76"/>
      <c r="Q235" s="76"/>
      <c r="R235" s="15" t="s">
        <v>8</v>
      </c>
    </row>
    <row r="236" spans="2:18" ht="17.649999999999999" hidden="1" customHeight="1" x14ac:dyDescent="0.2">
      <c r="B236" s="16" t="s">
        <v>9</v>
      </c>
      <c r="C236" s="17"/>
      <c r="D236" s="11"/>
      <c r="E236" s="12"/>
      <c r="F236" s="13"/>
      <c r="G236" s="14"/>
      <c r="H236" s="14"/>
      <c r="I236" s="76"/>
      <c r="J236" s="76"/>
      <c r="K236" s="76"/>
      <c r="L236" s="76"/>
      <c r="M236" s="76"/>
      <c r="N236" s="76"/>
      <c r="O236" s="76"/>
      <c r="P236" s="76"/>
      <c r="Q236" s="76"/>
      <c r="R236" s="15"/>
    </row>
    <row r="237" spans="2:18" ht="17.649999999999999" hidden="1" customHeight="1" x14ac:dyDescent="0.2">
      <c r="B237" s="121" t="s">
        <v>10</v>
      </c>
      <c r="C237" s="19" t="str">
        <f>+C209</f>
        <v>DIRECTOR (Ing. Civil o Ing. Sanitario o Ing. Ambiental o Ing. Químico o Ing. de recursos Hídricos o Ing. Industrial o Administrador Ambiental)</v>
      </c>
      <c r="D237" s="20">
        <f>+D209</f>
        <v>0.03</v>
      </c>
      <c r="E237" s="21">
        <f>+E209</f>
        <v>2.1</v>
      </c>
      <c r="F237" s="22">
        <v>0</v>
      </c>
      <c r="G237" s="23" t="e">
        <f>+G209</f>
        <v>#REF!</v>
      </c>
      <c r="H237" s="24">
        <f>+H209</f>
        <v>12</v>
      </c>
      <c r="I237" s="78"/>
      <c r="J237" s="78"/>
      <c r="K237" s="78"/>
      <c r="L237" s="78"/>
      <c r="M237" s="78"/>
      <c r="N237" s="78"/>
      <c r="O237" s="78"/>
      <c r="P237" s="78"/>
      <c r="Q237" s="78"/>
      <c r="R237" s="25" t="e">
        <f>ROUND(+$D$47*$E$47*F237*G237*H237,0)</f>
        <v>#REF!</v>
      </c>
    </row>
    <row r="238" spans="2:18" ht="17.649999999999999" hidden="1" customHeight="1" x14ac:dyDescent="0.2">
      <c r="B238" s="121"/>
      <c r="C238" s="19" t="str">
        <f t="shared" ref="C238:E242" si="81">+C210</f>
        <v xml:space="preserve">INGENIERO (Ambiental y/o Sanitario o Ing. Químico, o Ing. Recursos Hídricos) </v>
      </c>
      <c r="D238" s="26">
        <f t="shared" si="81"/>
        <v>0.08</v>
      </c>
      <c r="E238" s="21">
        <f t="shared" si="81"/>
        <v>2.1</v>
      </c>
      <c r="F238" s="22">
        <v>0</v>
      </c>
      <c r="G238" s="23" t="e">
        <f>+G210</f>
        <v>#REF!</v>
      </c>
      <c r="H238" s="24">
        <f t="shared" ref="H238:H254" si="82">+H210</f>
        <v>12</v>
      </c>
      <c r="I238" s="78"/>
      <c r="J238" s="78"/>
      <c r="K238" s="78"/>
      <c r="L238" s="78"/>
      <c r="M238" s="78"/>
      <c r="N238" s="78"/>
      <c r="O238" s="78"/>
      <c r="P238" s="78"/>
      <c r="Q238" s="78"/>
      <c r="R238" s="25" t="e">
        <f>ROUND(+$D$48*$E$48*F238*G238*H238,0)</f>
        <v>#REF!</v>
      </c>
    </row>
    <row r="239" spans="2:18" ht="17.649999999999999" hidden="1" customHeight="1" x14ac:dyDescent="0.2">
      <c r="B239" s="121"/>
      <c r="C239" s="19" t="str">
        <f t="shared" si="81"/>
        <v>TECNOLOGO O TECNICO (Mecánico o Electrónico o Eléctrico o Electromecánico o Hidráulico)</v>
      </c>
      <c r="D239" s="26">
        <f t="shared" si="81"/>
        <v>0.08</v>
      </c>
      <c r="E239" s="21">
        <f t="shared" si="81"/>
        <v>2.1</v>
      </c>
      <c r="F239" s="22">
        <v>0</v>
      </c>
      <c r="G239" s="23" t="e">
        <f>+G211</f>
        <v>#REF!</v>
      </c>
      <c r="H239" s="24">
        <f t="shared" si="82"/>
        <v>12</v>
      </c>
      <c r="I239" s="78"/>
      <c r="J239" s="78"/>
      <c r="K239" s="78"/>
      <c r="L239" s="78"/>
      <c r="M239" s="78"/>
      <c r="N239" s="78"/>
      <c r="O239" s="78"/>
      <c r="P239" s="78"/>
      <c r="Q239" s="78"/>
      <c r="R239" s="25" t="e">
        <f>ROUND(+$D$49*$E$49*F239*G239*H239,0)</f>
        <v>#REF!</v>
      </c>
    </row>
    <row r="240" spans="2:18" ht="17.649999999999999" hidden="1" customHeight="1" x14ac:dyDescent="0.2">
      <c r="B240" s="121"/>
      <c r="C240" s="19" t="str">
        <f t="shared" si="81"/>
        <v>OPERADOR SISTEMAS DE AGUA POTABLE Y RESIDUAL (turnos de 8 horas 7 días de la semana)</v>
      </c>
      <c r="D240" s="20">
        <f t="shared" si="81"/>
        <v>1</v>
      </c>
      <c r="E240" s="21">
        <f t="shared" si="81"/>
        <v>2.1</v>
      </c>
      <c r="F240" s="22">
        <v>0</v>
      </c>
      <c r="G240" s="23" t="e">
        <f>+G212</f>
        <v>#REF!</v>
      </c>
      <c r="H240" s="24">
        <f t="shared" si="82"/>
        <v>12</v>
      </c>
      <c r="I240" s="78"/>
      <c r="J240" s="78"/>
      <c r="K240" s="78"/>
      <c r="L240" s="78"/>
      <c r="M240" s="78"/>
      <c r="N240" s="78"/>
      <c r="O240" s="78"/>
      <c r="P240" s="78"/>
      <c r="Q240" s="78"/>
      <c r="R240" s="25" t="e">
        <f>ROUND(+$D$50*$E$50*F240*G240*H240,0)</f>
        <v>#REF!</v>
      </c>
    </row>
    <row r="241" spans="2:18" hidden="1" x14ac:dyDescent="0.2">
      <c r="B241" s="16" t="s">
        <v>15</v>
      </c>
      <c r="C241" s="17"/>
      <c r="D241" s="122" t="s">
        <v>16</v>
      </c>
      <c r="E241" s="123"/>
      <c r="F241" s="13" t="str">
        <f t="shared" ref="F241:G241" si="83">+F213</f>
        <v>CANTIDAD</v>
      </c>
      <c r="G241" s="14" t="str">
        <f t="shared" si="83"/>
        <v>V. UNITARIO</v>
      </c>
      <c r="H241" s="14" t="str">
        <f t="shared" si="82"/>
        <v>TIEMPO</v>
      </c>
      <c r="I241" s="76"/>
      <c r="J241" s="76"/>
      <c r="K241" s="76"/>
      <c r="L241" s="76"/>
      <c r="M241" s="76"/>
      <c r="N241" s="76"/>
      <c r="O241" s="76"/>
      <c r="P241" s="76"/>
      <c r="Q241" s="76"/>
      <c r="R241" s="15" t="s">
        <v>4</v>
      </c>
    </row>
    <row r="242" spans="2:18" ht="18.399999999999999" hidden="1" customHeight="1" x14ac:dyDescent="0.2">
      <c r="B242" s="18" t="s">
        <v>20</v>
      </c>
      <c r="C242" s="19" t="str">
        <f t="shared" si="81"/>
        <v xml:space="preserve">INSUMOS QUIMICOS REQUERIDOS PARA LA OPERACIÓN DE LAS AGUA POTABLE, RESIDUALES E INDUSTRIALES </v>
      </c>
      <c r="D242" s="124" t="str">
        <f>+D214</f>
        <v>GLOBAL</v>
      </c>
      <c r="E242" s="125"/>
      <c r="F242" s="30">
        <v>0</v>
      </c>
      <c r="G242" s="27" t="e">
        <f>ROUND(+#REF!*$E$1,0)</f>
        <v>#REF!</v>
      </c>
      <c r="H242" s="28">
        <f t="shared" si="82"/>
        <v>12</v>
      </c>
      <c r="I242" s="79"/>
      <c r="J242" s="79"/>
      <c r="K242" s="79"/>
      <c r="L242" s="79"/>
      <c r="M242" s="79"/>
      <c r="N242" s="79"/>
      <c r="O242" s="79"/>
      <c r="P242" s="79"/>
      <c r="Q242" s="79"/>
      <c r="R242" s="29" t="e">
        <f>+F242*G242*H242</f>
        <v>#REF!</v>
      </c>
    </row>
    <row r="243" spans="2:18" ht="18.399999999999999" hidden="1" customHeight="1" x14ac:dyDescent="0.2">
      <c r="B243" s="126" t="s">
        <v>23</v>
      </c>
      <c r="C243" s="126"/>
      <c r="D243" s="126"/>
      <c r="E243" s="127"/>
      <c r="F243" s="31"/>
      <c r="G243" s="32"/>
      <c r="H243" s="32">
        <f t="shared" si="82"/>
        <v>0</v>
      </c>
      <c r="I243" s="80"/>
      <c r="J243" s="80"/>
      <c r="K243" s="80"/>
      <c r="L243" s="80"/>
      <c r="M243" s="80"/>
      <c r="N243" s="80"/>
      <c r="O243" s="80"/>
      <c r="P243" s="80"/>
      <c r="Q243" s="80"/>
      <c r="R243" s="33" t="e">
        <f>SUM(R237:R242)</f>
        <v>#REF!</v>
      </c>
    </row>
    <row r="244" spans="2:18" ht="18.399999999999999" hidden="1" customHeight="1" x14ac:dyDescent="0.2">
      <c r="B244" s="128" t="s">
        <v>24</v>
      </c>
      <c r="C244" s="129"/>
      <c r="D244" s="130" t="s">
        <v>16</v>
      </c>
      <c r="E244" s="131"/>
      <c r="F244" s="9" t="str">
        <f t="shared" ref="F244:G254" si="84">+F216</f>
        <v>CANTIDAD</v>
      </c>
      <c r="G244" s="8" t="str">
        <f t="shared" si="84"/>
        <v>V. UNITARIO</v>
      </c>
      <c r="H244" s="8" t="str">
        <f t="shared" si="82"/>
        <v>TIEMPO</v>
      </c>
      <c r="I244" s="77"/>
      <c r="J244" s="77"/>
      <c r="K244" s="77"/>
      <c r="L244" s="77"/>
      <c r="M244" s="77"/>
      <c r="N244" s="77"/>
      <c r="O244" s="77"/>
      <c r="P244" s="77"/>
      <c r="Q244" s="77"/>
      <c r="R244" s="10" t="str">
        <f>+R235</f>
        <v>COSTO TOTAL 2024</v>
      </c>
    </row>
    <row r="245" spans="2:18" ht="18.399999999999999" hidden="1" customHeight="1" x14ac:dyDescent="0.2">
      <c r="B245" s="114" t="s">
        <v>25</v>
      </c>
      <c r="C245" s="34" t="str">
        <f t="shared" ref="C245:D254" si="85">+C217</f>
        <v>MEDIDOR DIGITAL PARA CLORO Y PH DE LECTURA RAPIDA</v>
      </c>
      <c r="D245" s="35" t="str">
        <f t="shared" si="85"/>
        <v>UND</v>
      </c>
      <c r="E245" s="69"/>
      <c r="F245" s="37">
        <v>0</v>
      </c>
      <c r="G245" s="38" t="e">
        <f t="shared" si="84"/>
        <v>#REF!</v>
      </c>
      <c r="H245" s="39">
        <f t="shared" si="82"/>
        <v>0</v>
      </c>
      <c r="I245" s="81"/>
      <c r="J245" s="81"/>
      <c r="K245" s="81"/>
      <c r="L245" s="81"/>
      <c r="M245" s="81"/>
      <c r="N245" s="81"/>
      <c r="O245" s="81"/>
      <c r="P245" s="81"/>
      <c r="Q245" s="81"/>
      <c r="R245" s="40" t="e">
        <f>+F245*G245</f>
        <v>#REF!</v>
      </c>
    </row>
    <row r="246" spans="2:18" ht="18.399999999999999" hidden="1" customHeight="1" x14ac:dyDescent="0.2">
      <c r="B246" s="115"/>
      <c r="C246" s="41" t="str">
        <f t="shared" si="85"/>
        <v>DE AGUA POTABLE (MENSUAL, 4 puntos de monitoreo) + 4 puntos adicionales una vez al año</v>
      </c>
      <c r="D246" s="35" t="str">
        <f t="shared" si="85"/>
        <v>UND</v>
      </c>
      <c r="E246" s="69"/>
      <c r="F246" s="37">
        <v>0</v>
      </c>
      <c r="G246" s="38" t="e">
        <f t="shared" si="84"/>
        <v>#REF!</v>
      </c>
      <c r="H246" s="39">
        <f t="shared" si="82"/>
        <v>0</v>
      </c>
      <c r="I246" s="81"/>
      <c r="J246" s="81"/>
      <c r="K246" s="81"/>
      <c r="L246" s="81"/>
      <c r="M246" s="81"/>
      <c r="N246" s="81"/>
      <c r="O246" s="81"/>
      <c r="P246" s="81"/>
      <c r="Q246" s="81"/>
      <c r="R246" s="40" t="e">
        <f t="shared" ref="R246:R247" si="86">+F246*G246</f>
        <v>#REF!</v>
      </c>
    </row>
    <row r="247" spans="2:18" ht="18.399999999999999" hidden="1" customHeight="1" x14ac:dyDescent="0.2">
      <c r="B247" s="116"/>
      <c r="C247" s="41" t="str">
        <f t="shared" si="85"/>
        <v xml:space="preserve">DE AGUA RESIDUAL PLANTA DE TRATAMIENTO (SEMESTRAL A LA ENTRADA Y SALIDA) Y TRAMPAS DE GRASA (6 PUNTOS ENTRADA Y SALIDA, SEMESTRAL) </v>
      </c>
      <c r="D247" s="35" t="e">
        <f t="shared" si="85"/>
        <v>#REF!</v>
      </c>
      <c r="E247" s="69"/>
      <c r="F247" s="37">
        <v>0</v>
      </c>
      <c r="G247" s="38" t="e">
        <f t="shared" si="84"/>
        <v>#REF!</v>
      </c>
      <c r="H247" s="39">
        <f t="shared" si="82"/>
        <v>0</v>
      </c>
      <c r="I247" s="81"/>
      <c r="J247" s="81"/>
      <c r="K247" s="81"/>
      <c r="L247" s="81"/>
      <c r="M247" s="81"/>
      <c r="N247" s="81"/>
      <c r="O247" s="81"/>
      <c r="P247" s="81"/>
      <c r="Q247" s="81"/>
      <c r="R247" s="40" t="e">
        <f t="shared" si="86"/>
        <v>#REF!</v>
      </c>
    </row>
    <row r="248" spans="2:18" ht="47.65" hidden="1" customHeight="1" x14ac:dyDescent="0.2">
      <c r="B248" s="114" t="s">
        <v>28</v>
      </c>
      <c r="C248" s="41" t="str">
        <f t="shared" si="85"/>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248" s="35" t="str">
        <f t="shared" si="85"/>
        <v>GLOBAL/TRIMESTRE</v>
      </c>
      <c r="E248" s="69"/>
      <c r="F248" s="37">
        <v>0</v>
      </c>
      <c r="G248" s="38" t="e">
        <f t="shared" si="84"/>
        <v>#REF!</v>
      </c>
      <c r="H248" s="42">
        <f t="shared" si="82"/>
        <v>4</v>
      </c>
      <c r="I248" s="82"/>
      <c r="J248" s="82"/>
      <c r="K248" s="82"/>
      <c r="L248" s="82"/>
      <c r="M248" s="82"/>
      <c r="N248" s="82"/>
      <c r="O248" s="82"/>
      <c r="P248" s="82"/>
      <c r="Q248" s="82"/>
      <c r="R248" s="25" t="e">
        <f>ROUND(F248*G248*H248,0)</f>
        <v>#REF!</v>
      </c>
    </row>
    <row r="249" spans="2:18" ht="47.65" hidden="1" customHeight="1" x14ac:dyDescent="0.2">
      <c r="B249" s="116"/>
      <c r="C249" s="41" t="str">
        <f t="shared" si="85"/>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249" s="35" t="str">
        <f t="shared" si="85"/>
        <v>GLOBAL/TRIMESTRE_</v>
      </c>
      <c r="E249" s="69"/>
      <c r="F249" s="37">
        <v>0</v>
      </c>
      <c r="G249" s="38" t="e">
        <f t="shared" si="84"/>
        <v>#REF!</v>
      </c>
      <c r="H249" s="42">
        <f t="shared" si="82"/>
        <v>4</v>
      </c>
      <c r="I249" s="82"/>
      <c r="J249" s="82"/>
      <c r="K249" s="82"/>
      <c r="L249" s="82"/>
      <c r="M249" s="82"/>
      <c r="N249" s="82"/>
      <c r="O249" s="82"/>
      <c r="P249" s="82"/>
      <c r="Q249" s="82"/>
      <c r="R249" s="40" t="e">
        <f t="shared" ref="R249:R250" si="87">ROUND(F249*G249*H249,0)</f>
        <v>#REF!</v>
      </c>
    </row>
    <row r="250" spans="2:18" ht="47.65" hidden="1" customHeight="1" x14ac:dyDescent="0.2">
      <c r="B250" s="114" t="s">
        <v>31</v>
      </c>
      <c r="C250" s="41" t="str">
        <f t="shared" si="85"/>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250" s="35" t="str">
        <f t="shared" si="85"/>
        <v>ML/TRIMESTRAL</v>
      </c>
      <c r="E250" s="69"/>
      <c r="F250" s="37">
        <v>0</v>
      </c>
      <c r="G250" s="38" t="e">
        <f t="shared" si="84"/>
        <v>#REF!</v>
      </c>
      <c r="H250" s="42">
        <v>1</v>
      </c>
      <c r="I250" s="82"/>
      <c r="J250" s="82"/>
      <c r="K250" s="82"/>
      <c r="L250" s="82"/>
      <c r="M250" s="82"/>
      <c r="N250" s="82"/>
      <c r="O250" s="82"/>
      <c r="P250" s="82"/>
      <c r="Q250" s="82"/>
      <c r="R250" s="40" t="e">
        <f t="shared" si="87"/>
        <v>#REF!</v>
      </c>
    </row>
    <row r="251" spans="2:18" ht="18.399999999999999" hidden="1" customHeight="1" x14ac:dyDescent="0.2">
      <c r="B251" s="115"/>
      <c r="C251" s="41" t="str">
        <f t="shared" si="85"/>
        <v xml:space="preserve">CAMBIO DE MATERIAL FILTRANTE PARA LOS FILTROS DE LA PTAP Y LECHOS FILTRANTES PTAR, O SU CONSTRUCCION DE LECHOS </v>
      </c>
      <c r="D251" s="35" t="str">
        <f t="shared" si="85"/>
        <v>GLOBAL</v>
      </c>
      <c r="E251" s="69"/>
      <c r="F251" s="37">
        <v>0</v>
      </c>
      <c r="G251" s="38" t="e">
        <f t="shared" si="84"/>
        <v>#REF!</v>
      </c>
      <c r="H251" s="39">
        <f t="shared" si="82"/>
        <v>0</v>
      </c>
      <c r="I251" s="81"/>
      <c r="J251" s="81"/>
      <c r="K251" s="81"/>
      <c r="L251" s="81"/>
      <c r="M251" s="81"/>
      <c r="N251" s="81"/>
      <c r="O251" s="81"/>
      <c r="P251" s="81"/>
      <c r="Q251" s="81"/>
      <c r="R251" s="40" t="e">
        <f t="shared" ref="R251:R254" si="88">+F251*G251</f>
        <v>#REF!</v>
      </c>
    </row>
    <row r="252" spans="2:18" ht="18.399999999999999" hidden="1" customHeight="1" x14ac:dyDescent="0.2">
      <c r="B252" s="115"/>
      <c r="C252" s="41" t="str">
        <f t="shared" si="85"/>
        <v>OPTIMIZACION DE LOS SISTEMAS DE TRATAMIENTO DE AGUA POTABLE, RESIDUALES E INDUSTRIALES</v>
      </c>
      <c r="D252" s="35" t="str">
        <f t="shared" si="85"/>
        <v>GLOBAL</v>
      </c>
      <c r="E252" s="69"/>
      <c r="F252" s="37">
        <v>0</v>
      </c>
      <c r="G252" s="38" t="e">
        <f t="shared" si="84"/>
        <v>#REF!</v>
      </c>
      <c r="H252" s="39">
        <f t="shared" si="82"/>
        <v>0</v>
      </c>
      <c r="I252" s="81"/>
      <c r="J252" s="81"/>
      <c r="K252" s="81"/>
      <c r="L252" s="81"/>
      <c r="M252" s="81"/>
      <c r="N252" s="81"/>
      <c r="O252" s="81"/>
      <c r="P252" s="81"/>
      <c r="Q252" s="81"/>
      <c r="R252" s="40" t="e">
        <f t="shared" si="88"/>
        <v>#REF!</v>
      </c>
    </row>
    <row r="253" spans="2:18" ht="18.399999999999999" hidden="1" customHeight="1" x14ac:dyDescent="0.2">
      <c r="B253" s="116"/>
      <c r="C253" s="41" t="str">
        <f t="shared" si="85"/>
        <v>SUMINISTRO E INSTALACIÓN DE CLORINADORES AUTOMATICOS PARA LOS SISTEMAS DE TRATAMIENTO DE AGUA POTABLE</v>
      </c>
      <c r="D253" s="35" t="str">
        <f t="shared" si="85"/>
        <v>GLOBAL</v>
      </c>
      <c r="E253" s="69"/>
      <c r="F253" s="37">
        <v>0</v>
      </c>
      <c r="G253" s="38" t="e">
        <f t="shared" si="84"/>
        <v>#REF!</v>
      </c>
      <c r="H253" s="39">
        <f t="shared" si="82"/>
        <v>0</v>
      </c>
      <c r="I253" s="81"/>
      <c r="J253" s="81"/>
      <c r="K253" s="81"/>
      <c r="L253" s="81"/>
      <c r="M253" s="81"/>
      <c r="N253" s="81"/>
      <c r="O253" s="81"/>
      <c r="P253" s="81"/>
      <c r="Q253" s="81"/>
      <c r="R253" s="40" t="e">
        <f t="shared" si="88"/>
        <v>#REF!</v>
      </c>
    </row>
    <row r="254" spans="2:18" ht="37.15" hidden="1" customHeight="1" x14ac:dyDescent="0.2">
      <c r="B254" s="18" t="s">
        <v>35</v>
      </c>
      <c r="C254" s="41" t="str">
        <f t="shared" si="85"/>
        <v>GESTION DE TRAMITE ANTE LAS AUTORIDADES AMBIENTALES RERMISOS DE APROVECHAMIENTO DE AGUAS Y VERTIMIENTOS (De acuerdo con lo establecido en los actos administrativos)</v>
      </c>
      <c r="D254" s="35" t="str">
        <f t="shared" si="85"/>
        <v>GLOBAL</v>
      </c>
      <c r="E254" s="69"/>
      <c r="F254" s="37">
        <v>0</v>
      </c>
      <c r="G254" s="38" t="e">
        <f t="shared" si="84"/>
        <v>#REF!</v>
      </c>
      <c r="H254" s="39">
        <f t="shared" si="82"/>
        <v>0</v>
      </c>
      <c r="I254" s="81"/>
      <c r="J254" s="81"/>
      <c r="K254" s="81"/>
      <c r="L254" s="81"/>
      <c r="M254" s="81"/>
      <c r="N254" s="81"/>
      <c r="O254" s="81"/>
      <c r="P254" s="81"/>
      <c r="Q254" s="81"/>
      <c r="R254" s="40" t="e">
        <f t="shared" si="88"/>
        <v>#REF!</v>
      </c>
    </row>
    <row r="255" spans="2:18" ht="13.5" hidden="1" thickBot="1" x14ac:dyDescent="0.25">
      <c r="B255" s="117" t="s">
        <v>37</v>
      </c>
      <c r="C255" s="117"/>
      <c r="D255" s="117"/>
      <c r="E255" s="118"/>
      <c r="F255" s="43"/>
      <c r="G255" s="44"/>
      <c r="H255" s="44"/>
      <c r="I255" s="83"/>
      <c r="J255" s="83"/>
      <c r="K255" s="83"/>
      <c r="L255" s="83"/>
      <c r="M255" s="83"/>
      <c r="N255" s="83"/>
      <c r="O255" s="83"/>
      <c r="P255" s="83"/>
      <c r="Q255" s="83"/>
      <c r="R255" s="45" t="e">
        <f>SUM(R245:R254)</f>
        <v>#REF!</v>
      </c>
    </row>
    <row r="256" spans="2:18" ht="13.5" hidden="1" thickBot="1" x14ac:dyDescent="0.25">
      <c r="B256" s="119" t="str">
        <f>+CONCATENATE("TOTAL COSTOS (A+B)"," ",B233)</f>
        <v>TOTAL COSTOS (A+B) AEROPUERTO DE AGUACHICA</v>
      </c>
      <c r="C256" s="120" t="e">
        <f>+CONCATENATE("SUBTOTAL"," ",#REF!)</f>
        <v>#REF!</v>
      </c>
      <c r="D256" s="46"/>
      <c r="E256" s="47"/>
      <c r="F256" s="48"/>
      <c r="G256" s="49"/>
      <c r="H256" s="49"/>
      <c r="I256" s="47"/>
      <c r="J256" s="47"/>
      <c r="K256" s="47"/>
      <c r="L256" s="47"/>
      <c r="M256" s="47"/>
      <c r="N256" s="47"/>
      <c r="O256" s="47"/>
      <c r="P256" s="47"/>
      <c r="Q256" s="47"/>
      <c r="R256" s="50" t="e">
        <f>+R243+R255</f>
        <v>#REF!</v>
      </c>
    </row>
    <row r="257" spans="2:18" hidden="1" x14ac:dyDescent="0.2">
      <c r="B257" s="60"/>
      <c r="C257" s="61" t="str">
        <f>+CONCATENATE("SUBTOTAL"," ",B233)</f>
        <v>SUBTOTAL AEROPUERTO DE AGUACHICA</v>
      </c>
      <c r="D257" s="62"/>
      <c r="E257" s="63"/>
      <c r="F257" s="64"/>
      <c r="G257" s="62"/>
      <c r="H257" s="62"/>
      <c r="I257" s="63"/>
      <c r="J257" s="63"/>
      <c r="K257" s="63"/>
      <c r="L257" s="63"/>
      <c r="M257" s="63"/>
      <c r="N257" s="63"/>
      <c r="O257" s="63"/>
      <c r="P257" s="63"/>
      <c r="Q257" s="63"/>
      <c r="R257" s="65"/>
    </row>
    <row r="258" spans="2:18" ht="18.399999999999999" hidden="1" customHeight="1" x14ac:dyDescent="0.2">
      <c r="B258" s="51"/>
      <c r="C258" s="61" t="str">
        <f>+CONCATENATE("IVA (19%) SOBRE LOS COSTOS DEL"," ",B233)</f>
        <v>IVA (19%) SOBRE LOS COSTOS DEL AEROPUERTO DE AGUACHICA</v>
      </c>
      <c r="D258" s="68"/>
      <c r="E258" s="52"/>
      <c r="F258" s="55"/>
      <c r="G258" s="53"/>
      <c r="H258" s="53"/>
      <c r="I258" s="84"/>
      <c r="J258" s="84"/>
      <c r="K258" s="84"/>
      <c r="L258" s="84"/>
      <c r="M258" s="84"/>
      <c r="N258" s="84"/>
      <c r="O258" s="84"/>
      <c r="P258" s="84"/>
      <c r="Q258" s="84"/>
      <c r="R258" s="54" t="e">
        <f>ROUND(+R256*$D$68,0)</f>
        <v>#REF!</v>
      </c>
    </row>
    <row r="259" spans="2:18" ht="18.399999999999999" hidden="1" customHeight="1" x14ac:dyDescent="0.2">
      <c r="B259" s="119" t="str">
        <f>+CONCATENATE("TOTAL COSTO"," ",B233)</f>
        <v>TOTAL COSTO AEROPUERTO DE AGUACHICA</v>
      </c>
      <c r="C259" s="120" t="str">
        <f t="shared" ref="C259" si="89">+CONCATENATE("SUBTOTAL"," ",B235)</f>
        <v>SUBTOTAL COSTOS PARA LA OPERACIÓN</v>
      </c>
      <c r="D259" s="46"/>
      <c r="E259" s="47"/>
      <c r="F259" s="48"/>
      <c r="G259" s="49"/>
      <c r="H259" s="49"/>
      <c r="I259" s="47"/>
      <c r="J259" s="47"/>
      <c r="K259" s="47"/>
      <c r="L259" s="47"/>
      <c r="M259" s="47"/>
      <c r="N259" s="47"/>
      <c r="O259" s="47"/>
      <c r="P259" s="47"/>
      <c r="Q259" s="47"/>
      <c r="R259" s="50" t="e">
        <f>SUM(R256:R258)</f>
        <v>#REF!</v>
      </c>
    </row>
    <row r="260" spans="2:18" ht="18.399999999999999" hidden="1" customHeight="1" x14ac:dyDescent="0.2">
      <c r="B260" s="132" t="s">
        <v>53</v>
      </c>
      <c r="C260" s="132"/>
      <c r="D260" s="132"/>
      <c r="E260" s="132"/>
    </row>
    <row r="261" spans="2:18" ht="18.399999999999999" hidden="1" customHeight="1" x14ac:dyDescent="0.2">
      <c r="B261" s="7"/>
      <c r="C261" s="8" t="s">
        <v>0</v>
      </c>
      <c r="D261" s="133" t="s">
        <v>1</v>
      </c>
      <c r="E261" s="135" t="s">
        <v>2</v>
      </c>
      <c r="F261" s="137" t="s">
        <v>45</v>
      </c>
      <c r="G261" s="138"/>
      <c r="H261" s="138"/>
      <c r="I261" s="130"/>
      <c r="J261" s="130"/>
      <c r="K261" s="130"/>
      <c r="L261" s="130"/>
      <c r="M261" s="130"/>
      <c r="N261" s="130"/>
      <c r="O261" s="130"/>
      <c r="P261" s="130"/>
      <c r="Q261" s="130"/>
      <c r="R261" s="139"/>
    </row>
    <row r="262" spans="2:18" ht="18.399999999999999" hidden="1" customHeight="1" x14ac:dyDescent="0.2">
      <c r="B262" s="140" t="s">
        <v>3</v>
      </c>
      <c r="C262" s="141"/>
      <c r="D262" s="134"/>
      <c r="E262" s="136"/>
      <c r="F262" s="13" t="s">
        <v>5</v>
      </c>
      <c r="G262" s="14" t="s">
        <v>6</v>
      </c>
      <c r="H262" s="14" t="s">
        <v>7</v>
      </c>
      <c r="I262" s="76"/>
      <c r="J262" s="76"/>
      <c r="K262" s="76"/>
      <c r="L262" s="76"/>
      <c r="M262" s="76"/>
      <c r="N262" s="76"/>
      <c r="O262" s="76"/>
      <c r="P262" s="76"/>
      <c r="Q262" s="76"/>
      <c r="R262" s="15" t="s">
        <v>8</v>
      </c>
    </row>
    <row r="263" spans="2:18" ht="18.399999999999999" hidden="1" customHeight="1" x14ac:dyDescent="0.2">
      <c r="B263" s="16" t="s">
        <v>9</v>
      </c>
      <c r="C263" s="17"/>
      <c r="D263" s="11"/>
      <c r="E263" s="12"/>
      <c r="F263" s="13"/>
      <c r="G263" s="14"/>
      <c r="H263" s="14"/>
      <c r="I263" s="76"/>
      <c r="J263" s="76"/>
      <c r="K263" s="76"/>
      <c r="L263" s="76"/>
      <c r="M263" s="76"/>
      <c r="N263" s="76"/>
      <c r="O263" s="76"/>
      <c r="P263" s="76"/>
      <c r="Q263" s="76"/>
      <c r="R263" s="15"/>
    </row>
    <row r="264" spans="2:18" ht="18.399999999999999" hidden="1" customHeight="1" x14ac:dyDescent="0.2">
      <c r="B264" s="121" t="s">
        <v>10</v>
      </c>
      <c r="C264" s="19" t="str">
        <f>+C237</f>
        <v>DIRECTOR (Ing. Civil o Ing. Sanitario o Ing. Ambiental o Ing. Químico o Ing. de recursos Hídricos o Ing. Industrial o Administrador Ambiental)</v>
      </c>
      <c r="D264" s="20">
        <f>+D237</f>
        <v>0.03</v>
      </c>
      <c r="E264" s="21">
        <f t="shared" ref="E264:E267" si="90">+E237</f>
        <v>2.1</v>
      </c>
      <c r="F264" s="22">
        <v>0</v>
      </c>
      <c r="G264" s="23" t="e">
        <f t="shared" ref="G264:H267" si="91">+G237</f>
        <v>#REF!</v>
      </c>
      <c r="H264" s="24">
        <f t="shared" si="91"/>
        <v>12</v>
      </c>
      <c r="I264" s="78"/>
      <c r="J264" s="78"/>
      <c r="K264" s="78"/>
      <c r="L264" s="78"/>
      <c r="M264" s="78"/>
      <c r="N264" s="78"/>
      <c r="O264" s="78"/>
      <c r="P264" s="78"/>
      <c r="Q264" s="78"/>
      <c r="R264" s="25" t="e">
        <f>ROUND(+$D$47*$E$47*F264*G264*H264,0)</f>
        <v>#REF!</v>
      </c>
    </row>
    <row r="265" spans="2:18" ht="18.399999999999999" hidden="1" customHeight="1" x14ac:dyDescent="0.2">
      <c r="B265" s="121"/>
      <c r="C265" s="19" t="str">
        <f t="shared" ref="C265:D267" si="92">+C238</f>
        <v xml:space="preserve">INGENIERO (Ambiental y/o Sanitario o Ing. Químico, o Ing. Recursos Hídricos) </v>
      </c>
      <c r="D265" s="26">
        <f t="shared" si="92"/>
        <v>0.08</v>
      </c>
      <c r="E265" s="21">
        <f t="shared" si="90"/>
        <v>2.1</v>
      </c>
      <c r="F265" s="22">
        <v>0</v>
      </c>
      <c r="G265" s="23" t="e">
        <f t="shared" si="91"/>
        <v>#REF!</v>
      </c>
      <c r="H265" s="24">
        <f t="shared" si="91"/>
        <v>12</v>
      </c>
      <c r="I265" s="78"/>
      <c r="J265" s="78"/>
      <c r="K265" s="78"/>
      <c r="L265" s="78"/>
      <c r="M265" s="78"/>
      <c r="N265" s="78"/>
      <c r="O265" s="78"/>
      <c r="P265" s="78"/>
      <c r="Q265" s="78"/>
      <c r="R265" s="25" t="e">
        <f>ROUND(+$D$48*$E$48*F265*G265*H265,0)</f>
        <v>#REF!</v>
      </c>
    </row>
    <row r="266" spans="2:18" ht="18.399999999999999" hidden="1" customHeight="1" x14ac:dyDescent="0.2">
      <c r="B266" s="121"/>
      <c r="C266" s="19" t="str">
        <f t="shared" si="92"/>
        <v>TECNOLOGO O TECNICO (Mecánico o Electrónico o Eléctrico o Electromecánico o Hidráulico)</v>
      </c>
      <c r="D266" s="26">
        <f t="shared" si="92"/>
        <v>0.08</v>
      </c>
      <c r="E266" s="21">
        <f t="shared" si="90"/>
        <v>2.1</v>
      </c>
      <c r="F266" s="22">
        <v>0</v>
      </c>
      <c r="G266" s="23" t="e">
        <f t="shared" si="91"/>
        <v>#REF!</v>
      </c>
      <c r="H266" s="24">
        <f t="shared" si="91"/>
        <v>12</v>
      </c>
      <c r="I266" s="78"/>
      <c r="J266" s="78"/>
      <c r="K266" s="78"/>
      <c r="L266" s="78"/>
      <c r="M266" s="78"/>
      <c r="N266" s="78"/>
      <c r="O266" s="78"/>
      <c r="P266" s="78"/>
      <c r="Q266" s="78"/>
      <c r="R266" s="25" t="e">
        <f>ROUND(+$D$49*$E$49*F266*G266*H266,0)</f>
        <v>#REF!</v>
      </c>
    </row>
    <row r="267" spans="2:18" ht="18.399999999999999" hidden="1" customHeight="1" x14ac:dyDescent="0.2">
      <c r="B267" s="121"/>
      <c r="C267" s="19" t="str">
        <f t="shared" si="92"/>
        <v>OPERADOR SISTEMAS DE AGUA POTABLE Y RESIDUAL (turnos de 8 horas 7 días de la semana)</v>
      </c>
      <c r="D267" s="20">
        <f t="shared" si="92"/>
        <v>1</v>
      </c>
      <c r="E267" s="21">
        <f t="shared" si="90"/>
        <v>2.1</v>
      </c>
      <c r="F267" s="22">
        <v>0</v>
      </c>
      <c r="G267" s="23" t="e">
        <f t="shared" si="91"/>
        <v>#REF!</v>
      </c>
      <c r="H267" s="24">
        <f t="shared" si="91"/>
        <v>12</v>
      </c>
      <c r="I267" s="78"/>
      <c r="J267" s="78"/>
      <c r="K267" s="78"/>
      <c r="L267" s="78"/>
      <c r="M267" s="78"/>
      <c r="N267" s="78"/>
      <c r="O267" s="78"/>
      <c r="P267" s="78"/>
      <c r="Q267" s="78"/>
      <c r="R267" s="25" t="e">
        <f>ROUND(+$D$50*$E$50*F267*G267*H267,0)</f>
        <v>#REF!</v>
      </c>
    </row>
    <row r="268" spans="2:18" ht="18.399999999999999" hidden="1" customHeight="1" x14ac:dyDescent="0.2">
      <c r="B268" s="16" t="s">
        <v>15</v>
      </c>
      <c r="C268" s="17"/>
      <c r="D268" s="122" t="s">
        <v>16</v>
      </c>
      <c r="E268" s="123"/>
      <c r="F268" s="13" t="str">
        <f t="shared" ref="F268:H268" si="93">+F241</f>
        <v>CANTIDAD</v>
      </c>
      <c r="G268" s="14" t="str">
        <f t="shared" si="93"/>
        <v>V. UNITARIO</v>
      </c>
      <c r="H268" s="14" t="str">
        <f t="shared" si="93"/>
        <v>TIEMPO</v>
      </c>
      <c r="I268" s="76"/>
      <c r="J268" s="76"/>
      <c r="K268" s="76"/>
      <c r="L268" s="76"/>
      <c r="M268" s="76"/>
      <c r="N268" s="76"/>
      <c r="O268" s="76"/>
      <c r="P268" s="76"/>
      <c r="Q268" s="76"/>
      <c r="R268" s="15" t="s">
        <v>4</v>
      </c>
    </row>
    <row r="269" spans="2:18" ht="18.399999999999999" hidden="1" customHeight="1" x14ac:dyDescent="0.2">
      <c r="B269" s="18" t="s">
        <v>20</v>
      </c>
      <c r="C269" s="19" t="str">
        <f>+C242</f>
        <v xml:space="preserve">INSUMOS QUIMICOS REQUERIDOS PARA LA OPERACIÓN DE LAS AGUA POTABLE, RESIDUALES E INDUSTRIALES </v>
      </c>
      <c r="D269" s="124" t="str">
        <f>+D242</f>
        <v>GLOBAL</v>
      </c>
      <c r="E269" s="125"/>
      <c r="F269" s="30">
        <v>0</v>
      </c>
      <c r="G269" s="27" t="e">
        <f>ROUND(+#REF!*$E$1,0)</f>
        <v>#REF!</v>
      </c>
      <c r="H269" s="28">
        <f>+H267</f>
        <v>12</v>
      </c>
      <c r="I269" s="79"/>
      <c r="J269" s="79"/>
      <c r="K269" s="79"/>
      <c r="L269" s="79"/>
      <c r="M269" s="79"/>
      <c r="N269" s="79"/>
      <c r="O269" s="79"/>
      <c r="P269" s="79"/>
      <c r="Q269" s="79"/>
      <c r="R269" s="29" t="e">
        <f>+F269*G269*H269</f>
        <v>#REF!</v>
      </c>
    </row>
    <row r="270" spans="2:18" ht="19.149999999999999" hidden="1" customHeight="1" x14ac:dyDescent="0.2">
      <c r="B270" s="126" t="s">
        <v>23</v>
      </c>
      <c r="C270" s="126"/>
      <c r="D270" s="126"/>
      <c r="E270" s="127"/>
      <c r="F270" s="31"/>
      <c r="G270" s="32"/>
      <c r="H270" s="32"/>
      <c r="I270" s="80"/>
      <c r="J270" s="80"/>
      <c r="K270" s="80"/>
      <c r="L270" s="80"/>
      <c r="M270" s="80"/>
      <c r="N270" s="80"/>
      <c r="O270" s="80"/>
      <c r="P270" s="80"/>
      <c r="Q270" s="80"/>
      <c r="R270" s="33" t="e">
        <f>SUM(R264:R269)</f>
        <v>#REF!</v>
      </c>
    </row>
    <row r="271" spans="2:18" ht="19.149999999999999" hidden="1" customHeight="1" x14ac:dyDescent="0.2">
      <c r="B271" s="128" t="s">
        <v>24</v>
      </c>
      <c r="C271" s="129"/>
      <c r="D271" s="130" t="s">
        <v>16</v>
      </c>
      <c r="E271" s="131"/>
      <c r="F271" s="9" t="str">
        <f t="shared" ref="F271:H281" si="94">+F244</f>
        <v>CANTIDAD</v>
      </c>
      <c r="G271" s="8" t="str">
        <f t="shared" si="94"/>
        <v>V. UNITARIO</v>
      </c>
      <c r="H271" s="8" t="str">
        <f t="shared" si="94"/>
        <v>TIEMPO</v>
      </c>
      <c r="I271" s="77"/>
      <c r="J271" s="77"/>
      <c r="K271" s="77"/>
      <c r="L271" s="77"/>
      <c r="M271" s="77"/>
      <c r="N271" s="77"/>
      <c r="O271" s="77"/>
      <c r="P271" s="77"/>
      <c r="Q271" s="77"/>
      <c r="R271" s="10" t="str">
        <f>+R262</f>
        <v>COSTO TOTAL 2024</v>
      </c>
    </row>
    <row r="272" spans="2:18" ht="19.149999999999999" hidden="1" customHeight="1" x14ac:dyDescent="0.2">
      <c r="B272" s="114" t="s">
        <v>25</v>
      </c>
      <c r="C272" s="34" t="str">
        <f>+C245</f>
        <v>MEDIDOR DIGITAL PARA CLORO Y PH DE LECTURA RAPIDA</v>
      </c>
      <c r="D272" s="35" t="str">
        <f>+D245</f>
        <v>UND</v>
      </c>
      <c r="E272" s="69"/>
      <c r="F272" s="37">
        <v>0</v>
      </c>
      <c r="G272" s="38" t="e">
        <f t="shared" si="94"/>
        <v>#REF!</v>
      </c>
      <c r="H272" s="39">
        <f t="shared" si="94"/>
        <v>0</v>
      </c>
      <c r="I272" s="81"/>
      <c r="J272" s="81"/>
      <c r="K272" s="81"/>
      <c r="L272" s="81"/>
      <c r="M272" s="81"/>
      <c r="N272" s="81"/>
      <c r="O272" s="81"/>
      <c r="P272" s="81"/>
      <c r="Q272" s="81"/>
      <c r="R272" s="40" t="e">
        <f>+F272*G272</f>
        <v>#REF!</v>
      </c>
    </row>
    <row r="273" spans="2:18" ht="19.149999999999999" hidden="1" customHeight="1" x14ac:dyDescent="0.2">
      <c r="B273" s="115"/>
      <c r="C273" s="41" t="str">
        <f t="shared" ref="C273:D281" si="95">+C246</f>
        <v>DE AGUA POTABLE (MENSUAL, 4 puntos de monitoreo) + 4 puntos adicionales una vez al año</v>
      </c>
      <c r="D273" s="35" t="str">
        <f t="shared" si="95"/>
        <v>UND</v>
      </c>
      <c r="E273" s="69"/>
      <c r="F273" s="37">
        <v>0</v>
      </c>
      <c r="G273" s="38" t="e">
        <f t="shared" si="94"/>
        <v>#REF!</v>
      </c>
      <c r="H273" s="39">
        <f t="shared" si="94"/>
        <v>0</v>
      </c>
      <c r="I273" s="81"/>
      <c r="J273" s="81"/>
      <c r="K273" s="81"/>
      <c r="L273" s="81"/>
      <c r="M273" s="81"/>
      <c r="N273" s="81"/>
      <c r="O273" s="81"/>
      <c r="P273" s="81"/>
      <c r="Q273" s="81"/>
      <c r="R273" s="40" t="e">
        <f t="shared" ref="R273:R274" si="96">+F273*G273</f>
        <v>#REF!</v>
      </c>
    </row>
    <row r="274" spans="2:18" ht="19.149999999999999" hidden="1" customHeight="1" x14ac:dyDescent="0.2">
      <c r="B274" s="116"/>
      <c r="C274" s="41" t="str">
        <f t="shared" si="95"/>
        <v xml:space="preserve">DE AGUA RESIDUAL PLANTA DE TRATAMIENTO (SEMESTRAL A LA ENTRADA Y SALIDA) Y TRAMPAS DE GRASA (6 PUNTOS ENTRADA Y SALIDA, SEMESTRAL) </v>
      </c>
      <c r="D274" s="35" t="e">
        <f t="shared" si="95"/>
        <v>#REF!</v>
      </c>
      <c r="E274" s="69"/>
      <c r="F274" s="37">
        <v>0</v>
      </c>
      <c r="G274" s="38" t="e">
        <f t="shared" si="94"/>
        <v>#REF!</v>
      </c>
      <c r="H274" s="39">
        <f t="shared" si="94"/>
        <v>0</v>
      </c>
      <c r="I274" s="81"/>
      <c r="J274" s="81"/>
      <c r="K274" s="81"/>
      <c r="L274" s="81"/>
      <c r="M274" s="81"/>
      <c r="N274" s="81"/>
      <c r="O274" s="81"/>
      <c r="P274" s="81"/>
      <c r="Q274" s="81"/>
      <c r="R274" s="40" t="e">
        <f t="shared" si="96"/>
        <v>#REF!</v>
      </c>
    </row>
    <row r="275" spans="2:18" ht="43.15" hidden="1" customHeight="1" x14ac:dyDescent="0.2">
      <c r="B275" s="114" t="s">
        <v>28</v>
      </c>
      <c r="C275" s="41" t="str">
        <f t="shared" si="95"/>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275" s="35" t="str">
        <f t="shared" si="95"/>
        <v>GLOBAL/TRIMESTRE</v>
      </c>
      <c r="E275" s="69"/>
      <c r="F275" s="37">
        <v>0</v>
      </c>
      <c r="G275" s="38" t="e">
        <f t="shared" si="94"/>
        <v>#REF!</v>
      </c>
      <c r="H275" s="42">
        <f t="shared" si="94"/>
        <v>4</v>
      </c>
      <c r="I275" s="82"/>
      <c r="J275" s="82"/>
      <c r="K275" s="82"/>
      <c r="L275" s="82"/>
      <c r="M275" s="82"/>
      <c r="N275" s="82"/>
      <c r="O275" s="82"/>
      <c r="P275" s="82"/>
      <c r="Q275" s="82"/>
      <c r="R275" s="25" t="e">
        <f>ROUND(F275*G275*H275,0)</f>
        <v>#REF!</v>
      </c>
    </row>
    <row r="276" spans="2:18" ht="43.15" hidden="1" customHeight="1" x14ac:dyDescent="0.2">
      <c r="B276" s="116"/>
      <c r="C276" s="41" t="str">
        <f t="shared" si="95"/>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276" s="35" t="str">
        <f t="shared" si="95"/>
        <v>GLOBAL/TRIMESTRE_</v>
      </c>
      <c r="E276" s="69"/>
      <c r="F276" s="37">
        <v>0</v>
      </c>
      <c r="G276" s="38" t="e">
        <f t="shared" si="94"/>
        <v>#REF!</v>
      </c>
      <c r="H276" s="42">
        <f t="shared" si="94"/>
        <v>4</v>
      </c>
      <c r="I276" s="82"/>
      <c r="J276" s="82"/>
      <c r="K276" s="82"/>
      <c r="L276" s="82"/>
      <c r="M276" s="82"/>
      <c r="N276" s="82"/>
      <c r="O276" s="82"/>
      <c r="P276" s="82"/>
      <c r="Q276" s="82"/>
      <c r="R276" s="40" t="e">
        <f t="shared" ref="R276:R277" si="97">ROUND(F276*G276*H276,0)</f>
        <v>#REF!</v>
      </c>
    </row>
    <row r="277" spans="2:18" ht="43.15" hidden="1" customHeight="1" x14ac:dyDescent="0.2">
      <c r="B277" s="114" t="s">
        <v>31</v>
      </c>
      <c r="C277" s="41" t="str">
        <f t="shared" si="95"/>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277" s="35" t="str">
        <f t="shared" si="95"/>
        <v>ML/TRIMESTRAL</v>
      </c>
      <c r="E277" s="69"/>
      <c r="F277" s="37">
        <v>0</v>
      </c>
      <c r="G277" s="38" t="e">
        <f t="shared" si="94"/>
        <v>#REF!</v>
      </c>
      <c r="H277" s="42">
        <f t="shared" si="94"/>
        <v>1</v>
      </c>
      <c r="I277" s="82"/>
      <c r="J277" s="82"/>
      <c r="K277" s="82"/>
      <c r="L277" s="82"/>
      <c r="M277" s="82"/>
      <c r="N277" s="82"/>
      <c r="O277" s="82"/>
      <c r="P277" s="82"/>
      <c r="Q277" s="82"/>
      <c r="R277" s="40" t="e">
        <f t="shared" si="97"/>
        <v>#REF!</v>
      </c>
    </row>
    <row r="278" spans="2:18" ht="19.149999999999999" hidden="1" customHeight="1" x14ac:dyDescent="0.2">
      <c r="B278" s="115"/>
      <c r="C278" s="41" t="str">
        <f t="shared" si="95"/>
        <v xml:space="preserve">CAMBIO DE MATERIAL FILTRANTE PARA LOS FILTROS DE LA PTAP Y LECHOS FILTRANTES PTAR, O SU CONSTRUCCION DE LECHOS </v>
      </c>
      <c r="D278" s="35" t="str">
        <f t="shared" si="95"/>
        <v>GLOBAL</v>
      </c>
      <c r="E278" s="69"/>
      <c r="F278" s="37">
        <v>0</v>
      </c>
      <c r="G278" s="38" t="e">
        <f t="shared" si="94"/>
        <v>#REF!</v>
      </c>
      <c r="H278" s="39">
        <f t="shared" si="94"/>
        <v>0</v>
      </c>
      <c r="I278" s="81"/>
      <c r="J278" s="81"/>
      <c r="K278" s="81"/>
      <c r="L278" s="81"/>
      <c r="M278" s="81"/>
      <c r="N278" s="81"/>
      <c r="O278" s="81"/>
      <c r="P278" s="81"/>
      <c r="Q278" s="81"/>
      <c r="R278" s="40" t="e">
        <f t="shared" ref="R278:R281" si="98">+F278*G278</f>
        <v>#REF!</v>
      </c>
    </row>
    <row r="279" spans="2:18" ht="19.149999999999999" hidden="1" customHeight="1" x14ac:dyDescent="0.2">
      <c r="B279" s="115"/>
      <c r="C279" s="41" t="str">
        <f t="shared" si="95"/>
        <v>OPTIMIZACION DE LOS SISTEMAS DE TRATAMIENTO DE AGUA POTABLE, RESIDUALES E INDUSTRIALES</v>
      </c>
      <c r="D279" s="35" t="str">
        <f t="shared" si="95"/>
        <v>GLOBAL</v>
      </c>
      <c r="E279" s="69"/>
      <c r="F279" s="37">
        <v>0</v>
      </c>
      <c r="G279" s="38" t="e">
        <f t="shared" si="94"/>
        <v>#REF!</v>
      </c>
      <c r="H279" s="39">
        <f t="shared" si="94"/>
        <v>0</v>
      </c>
      <c r="I279" s="81"/>
      <c r="J279" s="81"/>
      <c r="K279" s="81"/>
      <c r="L279" s="81"/>
      <c r="M279" s="81"/>
      <c r="N279" s="81"/>
      <c r="O279" s="81"/>
      <c r="P279" s="81"/>
      <c r="Q279" s="81"/>
      <c r="R279" s="40" t="e">
        <f t="shared" si="98"/>
        <v>#REF!</v>
      </c>
    </row>
    <row r="280" spans="2:18" ht="19.149999999999999" hidden="1" customHeight="1" x14ac:dyDescent="0.2">
      <c r="B280" s="116"/>
      <c r="C280" s="41" t="str">
        <f t="shared" si="95"/>
        <v>SUMINISTRO E INSTALACIÓN DE CLORINADORES AUTOMATICOS PARA LOS SISTEMAS DE TRATAMIENTO DE AGUA POTABLE</v>
      </c>
      <c r="D280" s="35" t="str">
        <f t="shared" si="95"/>
        <v>GLOBAL</v>
      </c>
      <c r="E280" s="69"/>
      <c r="F280" s="37">
        <v>0</v>
      </c>
      <c r="G280" s="38" t="e">
        <f t="shared" si="94"/>
        <v>#REF!</v>
      </c>
      <c r="H280" s="39">
        <f t="shared" si="94"/>
        <v>0</v>
      </c>
      <c r="I280" s="81"/>
      <c r="J280" s="81"/>
      <c r="K280" s="81"/>
      <c r="L280" s="81"/>
      <c r="M280" s="81"/>
      <c r="N280" s="81"/>
      <c r="O280" s="81"/>
      <c r="P280" s="81"/>
      <c r="Q280" s="81"/>
      <c r="R280" s="40" t="e">
        <f t="shared" si="98"/>
        <v>#REF!</v>
      </c>
    </row>
    <row r="281" spans="2:18" ht="41.65" hidden="1" customHeight="1" x14ac:dyDescent="0.2">
      <c r="B281" s="18" t="s">
        <v>35</v>
      </c>
      <c r="C281" s="41" t="str">
        <f t="shared" si="95"/>
        <v>GESTION DE TRAMITE ANTE LAS AUTORIDADES AMBIENTALES RERMISOS DE APROVECHAMIENTO DE AGUAS Y VERTIMIENTOS (De acuerdo con lo establecido en los actos administrativos)</v>
      </c>
      <c r="D281" s="35" t="str">
        <f t="shared" si="95"/>
        <v>GLOBAL</v>
      </c>
      <c r="E281" s="69"/>
      <c r="F281" s="37">
        <v>0</v>
      </c>
      <c r="G281" s="38" t="e">
        <f t="shared" si="94"/>
        <v>#REF!</v>
      </c>
      <c r="H281" s="39">
        <f t="shared" si="94"/>
        <v>0</v>
      </c>
      <c r="I281" s="81"/>
      <c r="J281" s="81"/>
      <c r="K281" s="81"/>
      <c r="L281" s="81"/>
      <c r="M281" s="81"/>
      <c r="N281" s="81"/>
      <c r="O281" s="81"/>
      <c r="P281" s="81"/>
      <c r="Q281" s="81"/>
      <c r="R281" s="40" t="e">
        <f t="shared" si="98"/>
        <v>#REF!</v>
      </c>
    </row>
    <row r="282" spans="2:18" ht="13.5" hidden="1" thickBot="1" x14ac:dyDescent="0.25">
      <c r="B282" s="117" t="s">
        <v>37</v>
      </c>
      <c r="C282" s="117"/>
      <c r="D282" s="117"/>
      <c r="E282" s="118"/>
      <c r="F282" s="43"/>
      <c r="G282" s="44"/>
      <c r="H282" s="44"/>
      <c r="I282" s="83"/>
      <c r="J282" s="83"/>
      <c r="K282" s="83"/>
      <c r="L282" s="83"/>
      <c r="M282" s="83"/>
      <c r="N282" s="83"/>
      <c r="O282" s="83"/>
      <c r="P282" s="83"/>
      <c r="Q282" s="83"/>
      <c r="R282" s="45" t="e">
        <f>SUM(R272:R281)</f>
        <v>#REF!</v>
      </c>
    </row>
    <row r="283" spans="2:18" ht="13.5" hidden="1" thickBot="1" x14ac:dyDescent="0.25">
      <c r="B283" s="119" t="str">
        <f>+CONCATENATE("TOTAL COSTOS (A+B)"," ",B260)</f>
        <v>TOTAL COSTOS (A+B) AEROPUERTO DE SAN ANDRES</v>
      </c>
      <c r="C283" s="120" t="e">
        <f>+CONCATENATE("SUBTOTAL"," ",#REF!)</f>
        <v>#REF!</v>
      </c>
      <c r="D283" s="46"/>
      <c r="E283" s="47"/>
      <c r="F283" s="48"/>
      <c r="G283" s="49"/>
      <c r="H283" s="49"/>
      <c r="I283" s="47"/>
      <c r="J283" s="47"/>
      <c r="K283" s="47"/>
      <c r="L283" s="47"/>
      <c r="M283" s="47"/>
      <c r="N283" s="47"/>
      <c r="O283" s="47"/>
      <c r="P283" s="47"/>
      <c r="Q283" s="47"/>
      <c r="R283" s="50" t="e">
        <f>+R270+R282</f>
        <v>#REF!</v>
      </c>
    </row>
    <row r="284" spans="2:18" ht="17.649999999999999" hidden="1" customHeight="1" x14ac:dyDescent="0.2">
      <c r="B284" s="60"/>
      <c r="C284" s="61" t="str">
        <f>+CONCATENATE("SUBTOTAL"," ",B260)</f>
        <v>SUBTOTAL AEROPUERTO DE SAN ANDRES</v>
      </c>
      <c r="D284" s="62"/>
      <c r="E284" s="63"/>
      <c r="F284" s="64"/>
      <c r="G284" s="62"/>
      <c r="H284" s="62"/>
      <c r="I284" s="63"/>
      <c r="J284" s="63"/>
      <c r="K284" s="63"/>
      <c r="L284" s="63"/>
      <c r="M284" s="63"/>
      <c r="N284" s="63"/>
      <c r="O284" s="63"/>
      <c r="P284" s="63"/>
      <c r="Q284" s="63"/>
      <c r="R284" s="65"/>
    </row>
    <row r="285" spans="2:18" ht="17.649999999999999" hidden="1" customHeight="1" x14ac:dyDescent="0.2">
      <c r="B285" s="51"/>
      <c r="C285" s="61" t="str">
        <f>+CONCATENATE("IVA (19%) SOBRE LOS COSTOS DEL"," ",B260)</f>
        <v>IVA (19%) SOBRE LOS COSTOS DEL AEROPUERTO DE SAN ANDRES</v>
      </c>
      <c r="D285" s="68"/>
      <c r="E285" s="52"/>
      <c r="F285" s="55"/>
      <c r="G285" s="53"/>
      <c r="H285" s="53"/>
      <c r="I285" s="84"/>
      <c r="J285" s="84"/>
      <c r="K285" s="84"/>
      <c r="L285" s="84"/>
      <c r="M285" s="84"/>
      <c r="N285" s="84"/>
      <c r="O285" s="84"/>
      <c r="P285" s="84"/>
      <c r="Q285" s="84"/>
      <c r="R285" s="54"/>
    </row>
    <row r="286" spans="2:18" ht="17.649999999999999" hidden="1" customHeight="1" x14ac:dyDescent="0.2">
      <c r="B286" s="119" t="str">
        <f>+CONCATENATE("TOTAL COSTO"," ",B260)</f>
        <v>TOTAL COSTO AEROPUERTO DE SAN ANDRES</v>
      </c>
      <c r="C286" s="120" t="str">
        <f t="shared" ref="C286" si="99">+CONCATENATE("SUBTOTAL"," ",B262)</f>
        <v>SUBTOTAL COSTOS PARA LA OPERACIÓN</v>
      </c>
      <c r="D286" s="46"/>
      <c r="E286" s="47"/>
      <c r="F286" s="48"/>
      <c r="G286" s="49"/>
      <c r="H286" s="49"/>
      <c r="I286" s="47"/>
      <c r="J286" s="47"/>
      <c r="K286" s="47"/>
      <c r="L286" s="47"/>
      <c r="M286" s="47"/>
      <c r="N286" s="47"/>
      <c r="O286" s="47"/>
      <c r="P286" s="47"/>
      <c r="Q286" s="47"/>
      <c r="R286" s="50" t="e">
        <f>SUM(R283:R285)</f>
        <v>#REF!</v>
      </c>
    </row>
    <row r="287" spans="2:18" ht="17.649999999999999" hidden="1" customHeight="1" x14ac:dyDescent="0.2">
      <c r="B287" s="132" t="s">
        <v>54</v>
      </c>
      <c r="C287" s="132"/>
      <c r="D287" s="132"/>
      <c r="E287" s="132"/>
    </row>
    <row r="288" spans="2:18" ht="17.649999999999999" hidden="1" customHeight="1" x14ac:dyDescent="0.2">
      <c r="B288" s="7"/>
      <c r="C288" s="8" t="s">
        <v>0</v>
      </c>
      <c r="D288" s="133" t="s">
        <v>1</v>
      </c>
      <c r="E288" s="135" t="s">
        <v>2</v>
      </c>
      <c r="F288" s="137" t="s">
        <v>45</v>
      </c>
      <c r="G288" s="138"/>
      <c r="H288" s="138"/>
      <c r="I288" s="130"/>
      <c r="J288" s="130"/>
      <c r="K288" s="130"/>
      <c r="L288" s="130"/>
      <c r="M288" s="130"/>
      <c r="N288" s="130"/>
      <c r="O288" s="130"/>
      <c r="P288" s="130"/>
      <c r="Q288" s="130"/>
      <c r="R288" s="139"/>
    </row>
    <row r="289" spans="2:18" ht="17.649999999999999" hidden="1" customHeight="1" x14ac:dyDescent="0.2">
      <c r="B289" s="140" t="s">
        <v>3</v>
      </c>
      <c r="C289" s="141"/>
      <c r="D289" s="134"/>
      <c r="E289" s="136"/>
      <c r="F289" s="13" t="s">
        <v>5</v>
      </c>
      <c r="G289" s="14" t="s">
        <v>6</v>
      </c>
      <c r="H289" s="14" t="s">
        <v>7</v>
      </c>
      <c r="I289" s="76"/>
      <c r="J289" s="76"/>
      <c r="K289" s="76"/>
      <c r="L289" s="76"/>
      <c r="M289" s="76"/>
      <c r="N289" s="76"/>
      <c r="O289" s="76"/>
      <c r="P289" s="76"/>
      <c r="Q289" s="76"/>
      <c r="R289" s="15" t="s">
        <v>8</v>
      </c>
    </row>
    <row r="290" spans="2:18" ht="17.649999999999999" hidden="1" customHeight="1" x14ac:dyDescent="0.2">
      <c r="B290" s="16" t="s">
        <v>9</v>
      </c>
      <c r="C290" s="17"/>
      <c r="D290" s="11"/>
      <c r="E290" s="12"/>
      <c r="F290" s="13"/>
      <c r="G290" s="14"/>
      <c r="H290" s="14"/>
      <c r="I290" s="76"/>
      <c r="J290" s="76"/>
      <c r="K290" s="76"/>
      <c r="L290" s="76"/>
      <c r="M290" s="76"/>
      <c r="N290" s="76"/>
      <c r="O290" s="76"/>
      <c r="P290" s="76"/>
      <c r="Q290" s="76"/>
      <c r="R290" s="15"/>
    </row>
    <row r="291" spans="2:18" ht="17.649999999999999" hidden="1" customHeight="1" x14ac:dyDescent="0.2">
      <c r="B291" s="121" t="s">
        <v>10</v>
      </c>
      <c r="C291" s="19" t="str">
        <f>+C237</f>
        <v>DIRECTOR (Ing. Civil o Ing. Sanitario o Ing. Ambiental o Ing. Químico o Ing. de recursos Hídricos o Ing. Industrial o Administrador Ambiental)</v>
      </c>
      <c r="D291" s="20">
        <f>+D264</f>
        <v>0.03</v>
      </c>
      <c r="E291" s="21">
        <f t="shared" ref="E291:E294" si="100">+E264</f>
        <v>2.1</v>
      </c>
      <c r="F291" s="22">
        <v>0</v>
      </c>
      <c r="G291" s="23" t="e">
        <f t="shared" ref="G291:H294" si="101">+G264</f>
        <v>#REF!</v>
      </c>
      <c r="H291" s="24">
        <f t="shared" si="101"/>
        <v>12</v>
      </c>
      <c r="I291" s="78"/>
      <c r="J291" s="78"/>
      <c r="K291" s="78"/>
      <c r="L291" s="78"/>
      <c r="M291" s="78"/>
      <c r="N291" s="78"/>
      <c r="O291" s="78"/>
      <c r="P291" s="78"/>
      <c r="Q291" s="78"/>
      <c r="R291" s="25" t="e">
        <f>ROUND(+$D$47*$E$47*F291*G291*H291,0)</f>
        <v>#REF!</v>
      </c>
    </row>
    <row r="292" spans="2:18" ht="17.649999999999999" hidden="1" customHeight="1" x14ac:dyDescent="0.2">
      <c r="B292" s="121"/>
      <c r="C292" s="19" t="str">
        <f t="shared" ref="C292:C294" si="102">+C238</f>
        <v xml:space="preserve">INGENIERO (Ambiental y/o Sanitario o Ing. Químico, o Ing. Recursos Hídricos) </v>
      </c>
      <c r="D292" s="26">
        <f t="shared" ref="D292:D294" si="103">+D265</f>
        <v>0.08</v>
      </c>
      <c r="E292" s="21">
        <f t="shared" si="100"/>
        <v>2.1</v>
      </c>
      <c r="F292" s="22">
        <v>0</v>
      </c>
      <c r="G292" s="23" t="e">
        <f t="shared" si="101"/>
        <v>#REF!</v>
      </c>
      <c r="H292" s="24">
        <f t="shared" si="101"/>
        <v>12</v>
      </c>
      <c r="I292" s="78"/>
      <c r="J292" s="78"/>
      <c r="K292" s="78"/>
      <c r="L292" s="78"/>
      <c r="M292" s="78"/>
      <c r="N292" s="78"/>
      <c r="O292" s="78"/>
      <c r="P292" s="78"/>
      <c r="Q292" s="78"/>
      <c r="R292" s="25" t="e">
        <f>ROUND(+$D$48*$E$48*F292*G292*H292,0)</f>
        <v>#REF!</v>
      </c>
    </row>
    <row r="293" spans="2:18" ht="17.649999999999999" hidden="1" customHeight="1" x14ac:dyDescent="0.2">
      <c r="B293" s="121"/>
      <c r="C293" s="19" t="str">
        <f t="shared" si="102"/>
        <v>TECNOLOGO O TECNICO (Mecánico o Electrónico o Eléctrico o Electromecánico o Hidráulico)</v>
      </c>
      <c r="D293" s="26">
        <f t="shared" si="103"/>
        <v>0.08</v>
      </c>
      <c r="E293" s="21">
        <f t="shared" si="100"/>
        <v>2.1</v>
      </c>
      <c r="F293" s="22">
        <v>0</v>
      </c>
      <c r="G293" s="23" t="e">
        <f t="shared" si="101"/>
        <v>#REF!</v>
      </c>
      <c r="H293" s="24">
        <f t="shared" si="101"/>
        <v>12</v>
      </c>
      <c r="I293" s="78"/>
      <c r="J293" s="78"/>
      <c r="K293" s="78"/>
      <c r="L293" s="78"/>
      <c r="M293" s="78"/>
      <c r="N293" s="78"/>
      <c r="O293" s="78"/>
      <c r="P293" s="78"/>
      <c r="Q293" s="78"/>
      <c r="R293" s="25" t="e">
        <f>ROUND(+$D$49*$E$49*F293*G293*H293,0)</f>
        <v>#REF!</v>
      </c>
    </row>
    <row r="294" spans="2:18" ht="17.649999999999999" hidden="1" customHeight="1" x14ac:dyDescent="0.2">
      <c r="B294" s="121"/>
      <c r="C294" s="19" t="str">
        <f t="shared" si="102"/>
        <v>OPERADOR SISTEMAS DE AGUA POTABLE Y RESIDUAL (turnos de 8 horas 7 días de la semana)</v>
      </c>
      <c r="D294" s="20">
        <f t="shared" si="103"/>
        <v>1</v>
      </c>
      <c r="E294" s="21">
        <f t="shared" si="100"/>
        <v>2.1</v>
      </c>
      <c r="F294" s="22">
        <v>0</v>
      </c>
      <c r="G294" s="23" t="e">
        <f t="shared" si="101"/>
        <v>#REF!</v>
      </c>
      <c r="H294" s="24">
        <f t="shared" si="101"/>
        <v>12</v>
      </c>
      <c r="I294" s="78"/>
      <c r="J294" s="78"/>
      <c r="K294" s="78"/>
      <c r="L294" s="78"/>
      <c r="M294" s="78"/>
      <c r="N294" s="78"/>
      <c r="O294" s="78"/>
      <c r="P294" s="78"/>
      <c r="Q294" s="78"/>
      <c r="R294" s="25" t="e">
        <f>ROUND(+$D$50*$E$50*F294*G294*H294,0)</f>
        <v>#REF!</v>
      </c>
    </row>
    <row r="295" spans="2:18" hidden="1" x14ac:dyDescent="0.2">
      <c r="B295" s="16" t="s">
        <v>15</v>
      </c>
      <c r="C295" s="17"/>
      <c r="D295" s="122" t="s">
        <v>16</v>
      </c>
      <c r="E295" s="123"/>
      <c r="F295" s="13" t="str">
        <f t="shared" ref="F295:H295" si="104">+F268</f>
        <v>CANTIDAD</v>
      </c>
      <c r="G295" s="14" t="str">
        <f t="shared" si="104"/>
        <v>V. UNITARIO</v>
      </c>
      <c r="H295" s="14" t="str">
        <f t="shared" si="104"/>
        <v>TIEMPO</v>
      </c>
      <c r="I295" s="76"/>
      <c r="J295" s="76"/>
      <c r="K295" s="76"/>
      <c r="L295" s="76"/>
      <c r="M295" s="76"/>
      <c r="N295" s="76"/>
      <c r="O295" s="76"/>
      <c r="P295" s="76"/>
      <c r="Q295" s="76"/>
      <c r="R295" s="15" t="s">
        <v>4</v>
      </c>
    </row>
    <row r="296" spans="2:18" ht="19.149999999999999" hidden="1" customHeight="1" x14ac:dyDescent="0.2">
      <c r="B296" s="18" t="s">
        <v>20</v>
      </c>
      <c r="C296" s="19" t="str">
        <f>+C242</f>
        <v xml:space="preserve">INSUMOS QUIMICOS REQUERIDOS PARA LA OPERACIÓN DE LAS AGUA POTABLE, RESIDUALES E INDUSTRIALES </v>
      </c>
      <c r="D296" s="124" t="str">
        <f>+D269</f>
        <v>GLOBAL</v>
      </c>
      <c r="E296" s="125"/>
      <c r="F296" s="30">
        <v>0</v>
      </c>
      <c r="G296" s="27" t="e">
        <f>ROUND(+#REF!*$E$1,0)</f>
        <v>#REF!</v>
      </c>
      <c r="H296" s="28">
        <f>+H294</f>
        <v>12</v>
      </c>
      <c r="I296" s="79"/>
      <c r="J296" s="79"/>
      <c r="K296" s="79"/>
      <c r="L296" s="79"/>
      <c r="M296" s="79"/>
      <c r="N296" s="79"/>
      <c r="O296" s="79"/>
      <c r="P296" s="79"/>
      <c r="Q296" s="79"/>
      <c r="R296" s="29" t="e">
        <f>+F296*G296*H296</f>
        <v>#REF!</v>
      </c>
    </row>
    <row r="297" spans="2:18" ht="19.149999999999999" hidden="1" customHeight="1" x14ac:dyDescent="0.2">
      <c r="B297" s="126" t="s">
        <v>23</v>
      </c>
      <c r="C297" s="126"/>
      <c r="D297" s="126"/>
      <c r="E297" s="127"/>
      <c r="F297" s="31"/>
      <c r="G297" s="32"/>
      <c r="H297" s="32"/>
      <c r="I297" s="80"/>
      <c r="J297" s="80"/>
      <c r="K297" s="80"/>
      <c r="L297" s="80"/>
      <c r="M297" s="80"/>
      <c r="N297" s="80"/>
      <c r="O297" s="80"/>
      <c r="P297" s="80"/>
      <c r="Q297" s="80"/>
      <c r="R297" s="33" t="e">
        <f>SUM(R291:R296)</f>
        <v>#REF!</v>
      </c>
    </row>
    <row r="298" spans="2:18" ht="19.149999999999999" hidden="1" customHeight="1" x14ac:dyDescent="0.2">
      <c r="B298" s="128" t="s">
        <v>24</v>
      </c>
      <c r="C298" s="129"/>
      <c r="D298" s="130" t="s">
        <v>16</v>
      </c>
      <c r="E298" s="131"/>
      <c r="F298" s="9" t="str">
        <f t="shared" ref="F298:H308" si="105">+F271</f>
        <v>CANTIDAD</v>
      </c>
      <c r="G298" s="8" t="str">
        <f t="shared" si="105"/>
        <v>V. UNITARIO</v>
      </c>
      <c r="H298" s="8" t="str">
        <f t="shared" si="105"/>
        <v>TIEMPO</v>
      </c>
      <c r="I298" s="77"/>
      <c r="J298" s="77"/>
      <c r="K298" s="77"/>
      <c r="L298" s="77"/>
      <c r="M298" s="77"/>
      <c r="N298" s="77"/>
      <c r="O298" s="77"/>
      <c r="P298" s="77"/>
      <c r="Q298" s="77"/>
      <c r="R298" s="10" t="str">
        <f>+R289</f>
        <v>COSTO TOTAL 2024</v>
      </c>
    </row>
    <row r="299" spans="2:18" ht="19.149999999999999" hidden="1" customHeight="1" x14ac:dyDescent="0.2">
      <c r="B299" s="114" t="s">
        <v>25</v>
      </c>
      <c r="C299" s="34" t="str">
        <f>+C245</f>
        <v>MEDIDOR DIGITAL PARA CLORO Y PH DE LECTURA RAPIDA</v>
      </c>
      <c r="D299" s="35" t="str">
        <f>+D272</f>
        <v>UND</v>
      </c>
      <c r="E299" s="69"/>
      <c r="F299" s="37">
        <v>0</v>
      </c>
      <c r="G299" s="38" t="e">
        <f t="shared" si="105"/>
        <v>#REF!</v>
      </c>
      <c r="H299" s="39">
        <f t="shared" si="105"/>
        <v>0</v>
      </c>
      <c r="I299" s="81"/>
      <c r="J299" s="81"/>
      <c r="K299" s="81"/>
      <c r="L299" s="81"/>
      <c r="M299" s="81"/>
      <c r="N299" s="81"/>
      <c r="O299" s="81"/>
      <c r="P299" s="81"/>
      <c r="Q299" s="81"/>
      <c r="R299" s="40" t="e">
        <f>+F299*G299</f>
        <v>#REF!</v>
      </c>
    </row>
    <row r="300" spans="2:18" ht="19.149999999999999" hidden="1" customHeight="1" x14ac:dyDescent="0.2">
      <c r="B300" s="115"/>
      <c r="C300" s="41" t="str">
        <f t="shared" ref="C300:C308" si="106">+C246</f>
        <v>DE AGUA POTABLE (MENSUAL, 4 puntos de monitoreo) + 4 puntos adicionales una vez al año</v>
      </c>
      <c r="D300" s="35" t="str">
        <f t="shared" ref="D300:D308" si="107">+D273</f>
        <v>UND</v>
      </c>
      <c r="E300" s="69"/>
      <c r="F300" s="37">
        <v>0</v>
      </c>
      <c r="G300" s="38" t="e">
        <f t="shared" si="105"/>
        <v>#REF!</v>
      </c>
      <c r="H300" s="39">
        <f t="shared" si="105"/>
        <v>0</v>
      </c>
      <c r="I300" s="81"/>
      <c r="J300" s="81"/>
      <c r="K300" s="81"/>
      <c r="L300" s="81"/>
      <c r="M300" s="81"/>
      <c r="N300" s="81"/>
      <c r="O300" s="81"/>
      <c r="P300" s="81"/>
      <c r="Q300" s="81"/>
      <c r="R300" s="40" t="e">
        <f t="shared" ref="R300:R301" si="108">+F300*G300</f>
        <v>#REF!</v>
      </c>
    </row>
    <row r="301" spans="2:18" ht="19.149999999999999" hidden="1" customHeight="1" x14ac:dyDescent="0.2">
      <c r="B301" s="116"/>
      <c r="C301" s="41" t="str">
        <f t="shared" si="106"/>
        <v xml:space="preserve">DE AGUA RESIDUAL PLANTA DE TRATAMIENTO (SEMESTRAL A LA ENTRADA Y SALIDA) Y TRAMPAS DE GRASA (6 PUNTOS ENTRADA Y SALIDA, SEMESTRAL) </v>
      </c>
      <c r="D301" s="35" t="e">
        <f t="shared" si="107"/>
        <v>#REF!</v>
      </c>
      <c r="E301" s="69"/>
      <c r="F301" s="37">
        <v>0</v>
      </c>
      <c r="G301" s="38" t="e">
        <f t="shared" si="105"/>
        <v>#REF!</v>
      </c>
      <c r="H301" s="39">
        <f t="shared" si="105"/>
        <v>0</v>
      </c>
      <c r="I301" s="81"/>
      <c r="J301" s="81"/>
      <c r="K301" s="81"/>
      <c r="L301" s="81"/>
      <c r="M301" s="81"/>
      <c r="N301" s="81"/>
      <c r="O301" s="81"/>
      <c r="P301" s="81"/>
      <c r="Q301" s="81"/>
      <c r="R301" s="40" t="e">
        <f t="shared" si="108"/>
        <v>#REF!</v>
      </c>
    </row>
    <row r="302" spans="2:18" ht="43.15" hidden="1" customHeight="1" x14ac:dyDescent="0.2">
      <c r="B302" s="114" t="s">
        <v>28</v>
      </c>
      <c r="C302" s="41" t="str">
        <f t="shared" si="106"/>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302" s="35" t="str">
        <f t="shared" si="107"/>
        <v>GLOBAL/TRIMESTRE</v>
      </c>
      <c r="E302" s="69"/>
      <c r="F302" s="37">
        <v>0</v>
      </c>
      <c r="G302" s="38" t="e">
        <f t="shared" si="105"/>
        <v>#REF!</v>
      </c>
      <c r="H302" s="42">
        <f t="shared" si="105"/>
        <v>4</v>
      </c>
      <c r="I302" s="82"/>
      <c r="J302" s="82"/>
      <c r="K302" s="82"/>
      <c r="L302" s="82"/>
      <c r="M302" s="82"/>
      <c r="N302" s="82"/>
      <c r="O302" s="82"/>
      <c r="P302" s="82"/>
      <c r="Q302" s="82"/>
      <c r="R302" s="25" t="e">
        <f>ROUND(F302*G302*H302,0)</f>
        <v>#REF!</v>
      </c>
    </row>
    <row r="303" spans="2:18" ht="43.15" hidden="1" customHeight="1" x14ac:dyDescent="0.2">
      <c r="B303" s="116"/>
      <c r="C303" s="41" t="str">
        <f t="shared" si="106"/>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303" s="35" t="str">
        <f t="shared" si="107"/>
        <v>GLOBAL/TRIMESTRE_</v>
      </c>
      <c r="E303" s="69"/>
      <c r="F303" s="37">
        <v>0</v>
      </c>
      <c r="G303" s="38" t="e">
        <f t="shared" si="105"/>
        <v>#REF!</v>
      </c>
      <c r="H303" s="42">
        <f t="shared" si="105"/>
        <v>4</v>
      </c>
      <c r="I303" s="82"/>
      <c r="J303" s="82"/>
      <c r="K303" s="82"/>
      <c r="L303" s="82"/>
      <c r="M303" s="82"/>
      <c r="N303" s="82"/>
      <c r="O303" s="82"/>
      <c r="P303" s="82"/>
      <c r="Q303" s="82"/>
      <c r="R303" s="40" t="e">
        <f t="shared" ref="R303:R304" si="109">ROUND(F303*G303*H303,0)</f>
        <v>#REF!</v>
      </c>
    </row>
    <row r="304" spans="2:18" ht="43.15" hidden="1" customHeight="1" x14ac:dyDescent="0.2">
      <c r="B304" s="114" t="s">
        <v>31</v>
      </c>
      <c r="C304" s="41" t="str">
        <f t="shared" si="106"/>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304" s="35" t="str">
        <f t="shared" si="107"/>
        <v>ML/TRIMESTRAL</v>
      </c>
      <c r="E304" s="69"/>
      <c r="F304" s="37">
        <v>0</v>
      </c>
      <c r="G304" s="38" t="e">
        <f t="shared" si="105"/>
        <v>#REF!</v>
      </c>
      <c r="H304" s="42">
        <f t="shared" si="105"/>
        <v>1</v>
      </c>
      <c r="I304" s="82"/>
      <c r="J304" s="82"/>
      <c r="K304" s="82"/>
      <c r="L304" s="82"/>
      <c r="M304" s="82"/>
      <c r="N304" s="82"/>
      <c r="O304" s="82"/>
      <c r="P304" s="82"/>
      <c r="Q304" s="82"/>
      <c r="R304" s="40" t="e">
        <f t="shared" si="109"/>
        <v>#REF!</v>
      </c>
    </row>
    <row r="305" spans="2:18" ht="19.149999999999999" hidden="1" customHeight="1" x14ac:dyDescent="0.2">
      <c r="B305" s="115"/>
      <c r="C305" s="41" t="str">
        <f t="shared" si="106"/>
        <v xml:space="preserve">CAMBIO DE MATERIAL FILTRANTE PARA LOS FILTROS DE LA PTAP Y LECHOS FILTRANTES PTAR, O SU CONSTRUCCION DE LECHOS </v>
      </c>
      <c r="D305" s="35" t="str">
        <f t="shared" si="107"/>
        <v>GLOBAL</v>
      </c>
      <c r="E305" s="69"/>
      <c r="F305" s="37">
        <v>0</v>
      </c>
      <c r="G305" s="38" t="e">
        <f t="shared" si="105"/>
        <v>#REF!</v>
      </c>
      <c r="H305" s="39">
        <f t="shared" si="105"/>
        <v>0</v>
      </c>
      <c r="I305" s="81"/>
      <c r="J305" s="81"/>
      <c r="K305" s="81"/>
      <c r="L305" s="81"/>
      <c r="M305" s="81"/>
      <c r="N305" s="81"/>
      <c r="O305" s="81"/>
      <c r="P305" s="81"/>
      <c r="Q305" s="81"/>
      <c r="R305" s="40" t="e">
        <f t="shared" ref="R305:R308" si="110">+F305*G305</f>
        <v>#REF!</v>
      </c>
    </row>
    <row r="306" spans="2:18" ht="19.149999999999999" hidden="1" customHeight="1" x14ac:dyDescent="0.2">
      <c r="B306" s="115"/>
      <c r="C306" s="41" t="str">
        <f t="shared" si="106"/>
        <v>OPTIMIZACION DE LOS SISTEMAS DE TRATAMIENTO DE AGUA POTABLE, RESIDUALES E INDUSTRIALES</v>
      </c>
      <c r="D306" s="35" t="str">
        <f t="shared" si="107"/>
        <v>GLOBAL</v>
      </c>
      <c r="E306" s="69"/>
      <c r="F306" s="37">
        <v>0</v>
      </c>
      <c r="G306" s="38" t="e">
        <f t="shared" si="105"/>
        <v>#REF!</v>
      </c>
      <c r="H306" s="39">
        <f t="shared" si="105"/>
        <v>0</v>
      </c>
      <c r="I306" s="81"/>
      <c r="J306" s="81"/>
      <c r="K306" s="81"/>
      <c r="L306" s="81"/>
      <c r="M306" s="81"/>
      <c r="N306" s="81"/>
      <c r="O306" s="81"/>
      <c r="P306" s="81"/>
      <c r="Q306" s="81"/>
      <c r="R306" s="40" t="e">
        <f t="shared" si="110"/>
        <v>#REF!</v>
      </c>
    </row>
    <row r="307" spans="2:18" ht="19.149999999999999" hidden="1" customHeight="1" x14ac:dyDescent="0.2">
      <c r="B307" s="116"/>
      <c r="C307" s="41" t="str">
        <f t="shared" si="106"/>
        <v>SUMINISTRO E INSTALACIÓN DE CLORINADORES AUTOMATICOS PARA LOS SISTEMAS DE TRATAMIENTO DE AGUA POTABLE</v>
      </c>
      <c r="D307" s="35" t="str">
        <f t="shared" si="107"/>
        <v>GLOBAL</v>
      </c>
      <c r="E307" s="69"/>
      <c r="F307" s="37">
        <v>0</v>
      </c>
      <c r="G307" s="38" t="e">
        <f t="shared" si="105"/>
        <v>#REF!</v>
      </c>
      <c r="H307" s="39">
        <f t="shared" si="105"/>
        <v>0</v>
      </c>
      <c r="I307" s="81"/>
      <c r="J307" s="81"/>
      <c r="K307" s="81"/>
      <c r="L307" s="81"/>
      <c r="M307" s="81"/>
      <c r="N307" s="81"/>
      <c r="O307" s="81"/>
      <c r="P307" s="81"/>
      <c r="Q307" s="81"/>
      <c r="R307" s="40" t="e">
        <f t="shared" si="110"/>
        <v>#REF!</v>
      </c>
    </row>
    <row r="308" spans="2:18" ht="36" hidden="1" customHeight="1" x14ac:dyDescent="0.2">
      <c r="B308" s="18" t="s">
        <v>35</v>
      </c>
      <c r="C308" s="41" t="str">
        <f t="shared" si="106"/>
        <v>GESTION DE TRAMITE ANTE LAS AUTORIDADES AMBIENTALES RERMISOS DE APROVECHAMIENTO DE AGUAS Y VERTIMIENTOS (De acuerdo con lo establecido en los actos administrativos)</v>
      </c>
      <c r="D308" s="35" t="str">
        <f t="shared" si="107"/>
        <v>GLOBAL</v>
      </c>
      <c r="E308" s="69"/>
      <c r="F308" s="37">
        <v>0</v>
      </c>
      <c r="G308" s="38" t="e">
        <f t="shared" si="105"/>
        <v>#REF!</v>
      </c>
      <c r="H308" s="39">
        <f t="shared" si="105"/>
        <v>0</v>
      </c>
      <c r="I308" s="81"/>
      <c r="J308" s="81"/>
      <c r="K308" s="81"/>
      <c r="L308" s="81"/>
      <c r="M308" s="81"/>
      <c r="N308" s="81"/>
      <c r="O308" s="81"/>
      <c r="P308" s="81"/>
      <c r="Q308" s="81"/>
      <c r="R308" s="40" t="e">
        <f t="shared" si="110"/>
        <v>#REF!</v>
      </c>
    </row>
    <row r="309" spans="2:18" ht="15" hidden="1" customHeight="1" x14ac:dyDescent="0.2">
      <c r="B309" s="117" t="s">
        <v>37</v>
      </c>
      <c r="C309" s="117"/>
      <c r="D309" s="117"/>
      <c r="E309" s="118"/>
      <c r="F309" s="43"/>
      <c r="G309" s="44"/>
      <c r="H309" s="44"/>
      <c r="I309" s="83"/>
      <c r="J309" s="83"/>
      <c r="K309" s="83"/>
      <c r="L309" s="83"/>
      <c r="M309" s="83"/>
      <c r="N309" s="83"/>
      <c r="O309" s="83"/>
      <c r="P309" s="83"/>
      <c r="Q309" s="83"/>
      <c r="R309" s="45" t="e">
        <f>SUM(R299:R308)</f>
        <v>#REF!</v>
      </c>
    </row>
    <row r="310" spans="2:18" ht="15" hidden="1" customHeight="1" x14ac:dyDescent="0.2">
      <c r="B310" s="119" t="str">
        <f>+CONCATENATE("TOTAL COSTOS (A+B)"," ",B287)</f>
        <v>TOTAL COSTOS (A+B) AEROPUERTO DE PROVIDENCIA</v>
      </c>
      <c r="C310" s="120" t="str">
        <f t="shared" ref="C310" si="111">+CONCATENATE("SUBTOTAL"," ",B259)</f>
        <v>SUBTOTAL TOTAL COSTO AEROPUERTO DE AGUACHICA</v>
      </c>
      <c r="D310" s="46"/>
      <c r="E310" s="47"/>
      <c r="F310" s="48"/>
      <c r="G310" s="49"/>
      <c r="H310" s="49"/>
      <c r="I310" s="47"/>
      <c r="J310" s="47"/>
      <c r="K310" s="47"/>
      <c r="L310" s="47"/>
      <c r="M310" s="47"/>
      <c r="N310" s="47"/>
      <c r="O310" s="47"/>
      <c r="P310" s="47"/>
      <c r="Q310" s="47"/>
      <c r="R310" s="50" t="e">
        <f>+R297+R309</f>
        <v>#REF!</v>
      </c>
    </row>
    <row r="311" spans="2:18" ht="15" hidden="1" customHeight="1" x14ac:dyDescent="0.2">
      <c r="B311" s="60"/>
      <c r="C311" s="61" t="str">
        <f>+CONCATENATE("SUBTOTAL"," ",B287)</f>
        <v>SUBTOTAL AEROPUERTO DE PROVIDENCIA</v>
      </c>
      <c r="D311" s="62"/>
      <c r="E311" s="63"/>
      <c r="F311" s="64"/>
      <c r="G311" s="62"/>
      <c r="H311" s="62"/>
      <c r="I311" s="63"/>
      <c r="J311" s="63"/>
      <c r="K311" s="63"/>
      <c r="L311" s="63"/>
      <c r="M311" s="63"/>
      <c r="N311" s="63"/>
      <c r="O311" s="63"/>
      <c r="P311" s="63"/>
      <c r="Q311" s="63"/>
      <c r="R311" s="65"/>
    </row>
    <row r="312" spans="2:18" ht="15" hidden="1" customHeight="1" x14ac:dyDescent="0.2">
      <c r="B312" s="51"/>
      <c r="C312" s="61" t="str">
        <f>+CONCATENATE("IVA (19%) SOBRE LOS COSTOS DEL"," ",B287)</f>
        <v>IVA (19%) SOBRE LOS COSTOS DEL AEROPUERTO DE PROVIDENCIA</v>
      </c>
      <c r="D312" s="68"/>
      <c r="E312" s="52"/>
      <c r="F312" s="55"/>
      <c r="G312" s="53"/>
      <c r="H312" s="53"/>
      <c r="I312" s="84"/>
      <c r="J312" s="84"/>
      <c r="K312" s="84"/>
      <c r="L312" s="84"/>
      <c r="M312" s="84"/>
      <c r="N312" s="84"/>
      <c r="O312" s="84"/>
      <c r="P312" s="84"/>
      <c r="Q312" s="84"/>
      <c r="R312" s="54"/>
    </row>
    <row r="313" spans="2:18" ht="15" hidden="1" customHeight="1" x14ac:dyDescent="0.2">
      <c r="B313" s="119" t="str">
        <f>+CONCATENATE("TOTAL COSTO"," ",B287)</f>
        <v>TOTAL COSTO AEROPUERTO DE PROVIDENCIA</v>
      </c>
      <c r="C313" s="120" t="str">
        <f t="shared" ref="C313" si="112">+CONCATENATE("SUBTOTAL"," ",B289)</f>
        <v>SUBTOTAL COSTOS PARA LA OPERACIÓN</v>
      </c>
      <c r="D313" s="46"/>
      <c r="E313" s="47"/>
      <c r="F313" s="48"/>
      <c r="G313" s="49"/>
      <c r="H313" s="49"/>
      <c r="I313" s="47"/>
      <c r="J313" s="47"/>
      <c r="K313" s="47"/>
      <c r="L313" s="47"/>
      <c r="M313" s="47"/>
      <c r="N313" s="47"/>
      <c r="O313" s="47"/>
      <c r="P313" s="47"/>
      <c r="Q313" s="47"/>
      <c r="R313" s="50" t="e">
        <f>SUM(R310:R312)</f>
        <v>#REF!</v>
      </c>
    </row>
    <row r="314" spans="2:18" ht="15" hidden="1" customHeight="1" x14ac:dyDescent="0.2">
      <c r="B314" s="132" t="s">
        <v>55</v>
      </c>
      <c r="C314" s="132"/>
      <c r="D314" s="132"/>
      <c r="E314" s="132"/>
    </row>
    <row r="315" spans="2:18" ht="15" hidden="1" customHeight="1" x14ac:dyDescent="0.2">
      <c r="B315" s="7"/>
      <c r="C315" s="8" t="s">
        <v>0</v>
      </c>
      <c r="D315" s="133" t="s">
        <v>1</v>
      </c>
      <c r="E315" s="135" t="s">
        <v>2</v>
      </c>
      <c r="F315" s="137" t="s">
        <v>45</v>
      </c>
      <c r="G315" s="138"/>
      <c r="H315" s="138"/>
      <c r="I315" s="130"/>
      <c r="J315" s="130"/>
      <c r="K315" s="130"/>
      <c r="L315" s="130"/>
      <c r="M315" s="130"/>
      <c r="N315" s="130"/>
      <c r="O315" s="130"/>
      <c r="P315" s="130"/>
      <c r="Q315" s="130"/>
      <c r="R315" s="139"/>
    </row>
    <row r="316" spans="2:18" ht="15" hidden="1" customHeight="1" x14ac:dyDescent="0.2">
      <c r="B316" s="140" t="s">
        <v>3</v>
      </c>
      <c r="C316" s="141"/>
      <c r="D316" s="134"/>
      <c r="E316" s="136"/>
      <c r="F316" s="13" t="s">
        <v>5</v>
      </c>
      <c r="G316" s="14" t="s">
        <v>6</v>
      </c>
      <c r="H316" s="14" t="s">
        <v>7</v>
      </c>
      <c r="I316" s="76"/>
      <c r="J316" s="76"/>
      <c r="K316" s="76"/>
      <c r="L316" s="76"/>
      <c r="M316" s="76"/>
      <c r="N316" s="76"/>
      <c r="O316" s="76"/>
      <c r="P316" s="76"/>
      <c r="Q316" s="76"/>
      <c r="R316" s="15" t="s">
        <v>8</v>
      </c>
    </row>
    <row r="317" spans="2:18" ht="15" hidden="1" customHeight="1" x14ac:dyDescent="0.2">
      <c r="B317" s="16" t="s">
        <v>9</v>
      </c>
      <c r="C317" s="17"/>
      <c r="D317" s="11"/>
      <c r="E317" s="12"/>
      <c r="F317" s="13"/>
      <c r="G317" s="14"/>
      <c r="H317" s="14"/>
      <c r="I317" s="76"/>
      <c r="J317" s="76"/>
      <c r="K317" s="76"/>
      <c r="L317" s="76"/>
      <c r="M317" s="76"/>
      <c r="N317" s="76"/>
      <c r="O317" s="76"/>
      <c r="P317" s="76"/>
      <c r="Q317" s="76"/>
      <c r="R317" s="15"/>
    </row>
    <row r="318" spans="2:18" ht="15" hidden="1" customHeight="1" x14ac:dyDescent="0.2">
      <c r="B318" s="121" t="s">
        <v>10</v>
      </c>
      <c r="C318" s="19" t="str">
        <f>+C264</f>
        <v>DIRECTOR (Ing. Civil o Ing. Sanitario o Ing. Ambiental o Ing. Químico o Ing. de recursos Hídricos o Ing. Industrial o Administrador Ambiental)</v>
      </c>
      <c r="D318" s="20">
        <f>+D291</f>
        <v>0.03</v>
      </c>
      <c r="E318" s="21">
        <f t="shared" ref="E318:E321" si="113">+E291</f>
        <v>2.1</v>
      </c>
      <c r="F318" s="22">
        <v>0</v>
      </c>
      <c r="G318" s="23" t="e">
        <f t="shared" ref="G318:H321" si="114">+G291</f>
        <v>#REF!</v>
      </c>
      <c r="H318" s="24">
        <f t="shared" si="114"/>
        <v>12</v>
      </c>
      <c r="I318" s="78"/>
      <c r="J318" s="78"/>
      <c r="K318" s="78"/>
      <c r="L318" s="78"/>
      <c r="M318" s="78"/>
      <c r="N318" s="78"/>
      <c r="O318" s="78"/>
      <c r="P318" s="78"/>
      <c r="Q318" s="78"/>
      <c r="R318" s="25" t="e">
        <f>ROUND(+$D$47*$E$47*F318*G318*H318,0)</f>
        <v>#REF!</v>
      </c>
    </row>
    <row r="319" spans="2:18" ht="15" hidden="1" customHeight="1" x14ac:dyDescent="0.2">
      <c r="B319" s="121"/>
      <c r="C319" s="19" t="str">
        <f t="shared" ref="C319:C321" si="115">+C265</f>
        <v xml:space="preserve">INGENIERO (Ambiental y/o Sanitario o Ing. Químico, o Ing. Recursos Hídricos) </v>
      </c>
      <c r="D319" s="26">
        <f t="shared" ref="D319:D321" si="116">+D292</f>
        <v>0.08</v>
      </c>
      <c r="E319" s="21">
        <f t="shared" si="113"/>
        <v>2.1</v>
      </c>
      <c r="F319" s="22">
        <v>0</v>
      </c>
      <c r="G319" s="23" t="e">
        <f t="shared" si="114"/>
        <v>#REF!</v>
      </c>
      <c r="H319" s="24">
        <f t="shared" si="114"/>
        <v>12</v>
      </c>
      <c r="I319" s="78"/>
      <c r="J319" s="78"/>
      <c r="K319" s="78"/>
      <c r="L319" s="78"/>
      <c r="M319" s="78"/>
      <c r="N319" s="78"/>
      <c r="O319" s="78"/>
      <c r="P319" s="78"/>
      <c r="Q319" s="78"/>
      <c r="R319" s="25" t="e">
        <f>ROUND(+$D$48*$E$48*F319*G319*H319,0)</f>
        <v>#REF!</v>
      </c>
    </row>
    <row r="320" spans="2:18" ht="15" hidden="1" customHeight="1" x14ac:dyDescent="0.2">
      <c r="B320" s="121"/>
      <c r="C320" s="19" t="str">
        <f t="shared" si="115"/>
        <v>TECNOLOGO O TECNICO (Mecánico o Electrónico o Eléctrico o Electromecánico o Hidráulico)</v>
      </c>
      <c r="D320" s="26">
        <f t="shared" si="116"/>
        <v>0.08</v>
      </c>
      <c r="E320" s="21">
        <f t="shared" si="113"/>
        <v>2.1</v>
      </c>
      <c r="F320" s="22">
        <v>0</v>
      </c>
      <c r="G320" s="23" t="e">
        <f t="shared" si="114"/>
        <v>#REF!</v>
      </c>
      <c r="H320" s="24">
        <f t="shared" si="114"/>
        <v>12</v>
      </c>
      <c r="I320" s="78"/>
      <c r="J320" s="78"/>
      <c r="K320" s="78"/>
      <c r="L320" s="78"/>
      <c r="M320" s="78"/>
      <c r="N320" s="78"/>
      <c r="O320" s="78"/>
      <c r="P320" s="78"/>
      <c r="Q320" s="78"/>
      <c r="R320" s="25" t="e">
        <f>ROUND(+$D$49*$E$49*F320*G320*H320,0)</f>
        <v>#REF!</v>
      </c>
    </row>
    <row r="321" spans="2:18" ht="15" hidden="1" customHeight="1" x14ac:dyDescent="0.2">
      <c r="B321" s="121"/>
      <c r="C321" s="19" t="str">
        <f t="shared" si="115"/>
        <v>OPERADOR SISTEMAS DE AGUA POTABLE Y RESIDUAL (turnos de 8 horas 7 días de la semana)</v>
      </c>
      <c r="D321" s="20">
        <f t="shared" si="116"/>
        <v>1</v>
      </c>
      <c r="E321" s="21">
        <f t="shared" si="113"/>
        <v>2.1</v>
      </c>
      <c r="F321" s="22">
        <v>0</v>
      </c>
      <c r="G321" s="23" t="e">
        <f t="shared" si="114"/>
        <v>#REF!</v>
      </c>
      <c r="H321" s="24">
        <f t="shared" si="114"/>
        <v>12</v>
      </c>
      <c r="I321" s="78"/>
      <c r="J321" s="78"/>
      <c r="K321" s="78"/>
      <c r="L321" s="78"/>
      <c r="M321" s="78"/>
      <c r="N321" s="78"/>
      <c r="O321" s="78"/>
      <c r="P321" s="78"/>
      <c r="Q321" s="78"/>
      <c r="R321" s="25" t="e">
        <f>ROUND(+$D$50*$E$50*F321*G321*H321,0)</f>
        <v>#REF!</v>
      </c>
    </row>
    <row r="322" spans="2:18" ht="15.4" hidden="1" customHeight="1" x14ac:dyDescent="0.2">
      <c r="B322" s="16" t="s">
        <v>15</v>
      </c>
      <c r="C322" s="17"/>
      <c r="D322" s="122" t="s">
        <v>16</v>
      </c>
      <c r="E322" s="123"/>
      <c r="F322" s="13" t="str">
        <f t="shared" ref="F322:H322" si="117">+F295</f>
        <v>CANTIDAD</v>
      </c>
      <c r="G322" s="14" t="str">
        <f t="shared" si="117"/>
        <v>V. UNITARIO</v>
      </c>
      <c r="H322" s="14" t="str">
        <f t="shared" si="117"/>
        <v>TIEMPO</v>
      </c>
      <c r="I322" s="76"/>
      <c r="J322" s="76"/>
      <c r="K322" s="76"/>
      <c r="L322" s="76"/>
      <c r="M322" s="76"/>
      <c r="N322" s="76"/>
      <c r="O322" s="76"/>
      <c r="P322" s="76"/>
      <c r="Q322" s="76"/>
      <c r="R322" s="15" t="s">
        <v>4</v>
      </c>
    </row>
    <row r="323" spans="2:18" ht="24.4" hidden="1" customHeight="1" x14ac:dyDescent="0.2">
      <c r="B323" s="18" t="s">
        <v>20</v>
      </c>
      <c r="C323" s="19" t="str">
        <f>+C269</f>
        <v xml:space="preserve">INSUMOS QUIMICOS REQUERIDOS PARA LA OPERACIÓN DE LAS AGUA POTABLE, RESIDUALES E INDUSTRIALES </v>
      </c>
      <c r="D323" s="124" t="str">
        <f>+D296</f>
        <v>GLOBAL</v>
      </c>
      <c r="E323" s="125"/>
      <c r="F323" s="30">
        <v>0</v>
      </c>
      <c r="G323" s="27" t="e">
        <f>ROUND(+#REF!*$E$1,0)</f>
        <v>#REF!</v>
      </c>
      <c r="H323" s="28">
        <f>+H321</f>
        <v>12</v>
      </c>
      <c r="I323" s="79"/>
      <c r="J323" s="79"/>
      <c r="K323" s="79"/>
      <c r="L323" s="79"/>
      <c r="M323" s="79"/>
      <c r="N323" s="79"/>
      <c r="O323" s="79"/>
      <c r="P323" s="79"/>
      <c r="Q323" s="79"/>
      <c r="R323" s="29" t="e">
        <f>+F323*G323*H323</f>
        <v>#REF!</v>
      </c>
    </row>
    <row r="324" spans="2:18" ht="15.4" hidden="1" customHeight="1" x14ac:dyDescent="0.2">
      <c r="B324" s="126" t="s">
        <v>23</v>
      </c>
      <c r="C324" s="126"/>
      <c r="D324" s="126"/>
      <c r="E324" s="127"/>
      <c r="F324" s="31"/>
      <c r="G324" s="32"/>
      <c r="H324" s="32"/>
      <c r="I324" s="80"/>
      <c r="J324" s="80"/>
      <c r="K324" s="80"/>
      <c r="L324" s="80"/>
      <c r="M324" s="80"/>
      <c r="N324" s="80"/>
      <c r="O324" s="80"/>
      <c r="P324" s="80"/>
      <c r="Q324" s="80"/>
      <c r="R324" s="33" t="e">
        <f>SUM(R318:R323)</f>
        <v>#REF!</v>
      </c>
    </row>
    <row r="325" spans="2:18" ht="15.4" hidden="1" customHeight="1" x14ac:dyDescent="0.2">
      <c r="B325" s="128" t="s">
        <v>24</v>
      </c>
      <c r="C325" s="129"/>
      <c r="D325" s="130" t="s">
        <v>16</v>
      </c>
      <c r="E325" s="131"/>
      <c r="F325" s="9" t="str">
        <f t="shared" ref="F325:H335" si="118">+F298</f>
        <v>CANTIDAD</v>
      </c>
      <c r="G325" s="8" t="str">
        <f t="shared" si="118"/>
        <v>V. UNITARIO</v>
      </c>
      <c r="H325" s="8" t="str">
        <f t="shared" si="118"/>
        <v>TIEMPO</v>
      </c>
      <c r="I325" s="77"/>
      <c r="J325" s="77"/>
      <c r="K325" s="77"/>
      <c r="L325" s="77"/>
      <c r="M325" s="77"/>
      <c r="N325" s="77"/>
      <c r="O325" s="77"/>
      <c r="P325" s="77"/>
      <c r="Q325" s="77"/>
      <c r="R325" s="10" t="str">
        <f>+R316</f>
        <v>COSTO TOTAL 2024</v>
      </c>
    </row>
    <row r="326" spans="2:18" ht="15.4" hidden="1" customHeight="1" x14ac:dyDescent="0.2">
      <c r="B326" s="114" t="s">
        <v>25</v>
      </c>
      <c r="C326" s="34" t="str">
        <f>+C272</f>
        <v>MEDIDOR DIGITAL PARA CLORO Y PH DE LECTURA RAPIDA</v>
      </c>
      <c r="D326" s="35" t="str">
        <f>+D299</f>
        <v>UND</v>
      </c>
      <c r="E326" s="69"/>
      <c r="F326" s="37">
        <v>0</v>
      </c>
      <c r="G326" s="38" t="e">
        <f t="shared" si="118"/>
        <v>#REF!</v>
      </c>
      <c r="H326" s="39">
        <f t="shared" si="118"/>
        <v>0</v>
      </c>
      <c r="I326" s="81"/>
      <c r="J326" s="81"/>
      <c r="K326" s="81"/>
      <c r="L326" s="81"/>
      <c r="M326" s="81"/>
      <c r="N326" s="81"/>
      <c r="O326" s="81"/>
      <c r="P326" s="81"/>
      <c r="Q326" s="81"/>
      <c r="R326" s="40" t="e">
        <f>+F326*G326</f>
        <v>#REF!</v>
      </c>
    </row>
    <row r="327" spans="2:18" ht="15.4" hidden="1" customHeight="1" x14ac:dyDescent="0.2">
      <c r="B327" s="115"/>
      <c r="C327" s="41" t="str">
        <f t="shared" ref="C327:C335" si="119">+C273</f>
        <v>DE AGUA POTABLE (MENSUAL, 4 puntos de monitoreo) + 4 puntos adicionales una vez al año</v>
      </c>
      <c r="D327" s="35" t="str">
        <f t="shared" ref="D327:D335" si="120">+D300</f>
        <v>UND</v>
      </c>
      <c r="E327" s="69"/>
      <c r="F327" s="37">
        <v>0</v>
      </c>
      <c r="G327" s="38" t="e">
        <f t="shared" si="118"/>
        <v>#REF!</v>
      </c>
      <c r="H327" s="39">
        <f t="shared" si="118"/>
        <v>0</v>
      </c>
      <c r="I327" s="81"/>
      <c r="J327" s="81"/>
      <c r="K327" s="81"/>
      <c r="L327" s="81"/>
      <c r="M327" s="81"/>
      <c r="N327" s="81"/>
      <c r="O327" s="81"/>
      <c r="P327" s="81"/>
      <c r="Q327" s="81"/>
      <c r="R327" s="40" t="e">
        <f t="shared" ref="R327:R328" si="121">+F327*G327</f>
        <v>#REF!</v>
      </c>
    </row>
    <row r="328" spans="2:18" ht="15.4" hidden="1" customHeight="1" x14ac:dyDescent="0.2">
      <c r="B328" s="116"/>
      <c r="C328" s="41" t="str">
        <f t="shared" si="119"/>
        <v xml:space="preserve">DE AGUA RESIDUAL PLANTA DE TRATAMIENTO (SEMESTRAL A LA ENTRADA Y SALIDA) Y TRAMPAS DE GRASA (6 PUNTOS ENTRADA Y SALIDA, SEMESTRAL) </v>
      </c>
      <c r="D328" s="35" t="e">
        <f t="shared" si="120"/>
        <v>#REF!</v>
      </c>
      <c r="E328" s="69"/>
      <c r="F328" s="37">
        <v>0</v>
      </c>
      <c r="G328" s="38" t="e">
        <f t="shared" si="118"/>
        <v>#REF!</v>
      </c>
      <c r="H328" s="39">
        <f t="shared" si="118"/>
        <v>0</v>
      </c>
      <c r="I328" s="81"/>
      <c r="J328" s="81"/>
      <c r="K328" s="81"/>
      <c r="L328" s="81"/>
      <c r="M328" s="81"/>
      <c r="N328" s="81"/>
      <c r="O328" s="81"/>
      <c r="P328" s="81"/>
      <c r="Q328" s="81"/>
      <c r="R328" s="40" t="e">
        <f t="shared" si="121"/>
        <v>#REF!</v>
      </c>
    </row>
    <row r="329" spans="2:18" ht="46.5" hidden="1" customHeight="1" x14ac:dyDescent="0.2">
      <c r="B329" s="114" t="s">
        <v>28</v>
      </c>
      <c r="C329" s="41" t="str">
        <f t="shared" si="119"/>
        <v>GENERAL DE LOS SISTEMAS TRATAMIENTO DE AGUA POTABLE PTAP, impermeabilización, lavado y desinfección de tanques de almacenamiento, cajas de inspección, sistemas de impulsión y distribución de agua, roceria y poda, SUMINISTRO DE MATERIALES, TUBERIAS Y REPUESTOS PARA EL MANTENIMIENTO DEL SISTEMA EN LOS AEROPUERTOS</v>
      </c>
      <c r="D329" s="35" t="str">
        <f t="shared" si="120"/>
        <v>GLOBAL/TRIMESTRE</v>
      </c>
      <c r="E329" s="69"/>
      <c r="F329" s="37">
        <v>0</v>
      </c>
      <c r="G329" s="38" t="e">
        <f t="shared" si="118"/>
        <v>#REF!</v>
      </c>
      <c r="H329" s="42">
        <f t="shared" si="118"/>
        <v>4</v>
      </c>
      <c r="I329" s="82"/>
      <c r="J329" s="82"/>
      <c r="K329" s="82"/>
      <c r="L329" s="82"/>
      <c r="M329" s="82"/>
      <c r="N329" s="82"/>
      <c r="O329" s="82"/>
      <c r="P329" s="82"/>
      <c r="Q329" s="82"/>
      <c r="R329" s="25" t="e">
        <f>ROUND(F329*G329*H329,0)</f>
        <v>#REF!</v>
      </c>
    </row>
    <row r="330" spans="2:18" ht="46.5" hidden="1" customHeight="1" x14ac:dyDescent="0.2">
      <c r="B330" s="116"/>
      <c r="C330" s="41" t="str">
        <f t="shared" si="119"/>
        <v>GENERAL DE LOS SISTEMAS TRATAMIENTO DE AGUAS RESIDUALES PTAR, tanques de almacenamiento agua de reúso, INCLUYE PINTURA INTERNA Y EXTERNA DE LOS SISTEMAS DE AGUAS E INFRAESTRUCTURA AMBIENTAL E INDUSTRIALES DEL AEROPUERTO;  ROCERIA Y PODA, SUMINISTRO DE MATERIALES, TUBERIAS Y REPUESTOS PARA EL MANTENIMIENTO DEL SISTEMA EN LOS AEROPUERTOS</v>
      </c>
      <c r="D330" s="35" t="str">
        <f t="shared" si="120"/>
        <v>GLOBAL/TRIMESTRE_</v>
      </c>
      <c r="E330" s="69"/>
      <c r="F330" s="37">
        <v>0</v>
      </c>
      <c r="G330" s="38" t="e">
        <f t="shared" si="118"/>
        <v>#REF!</v>
      </c>
      <c r="H330" s="42">
        <f t="shared" si="118"/>
        <v>4</v>
      </c>
      <c r="I330" s="82"/>
      <c r="J330" s="82"/>
      <c r="K330" s="82"/>
      <c r="L330" s="82"/>
      <c r="M330" s="82"/>
      <c r="N330" s="82"/>
      <c r="O330" s="82"/>
      <c r="P330" s="82"/>
      <c r="Q330" s="82"/>
      <c r="R330" s="40" t="e">
        <f t="shared" ref="R330:R331" si="122">ROUND(F330*G330*H330,0)</f>
        <v>#REF!</v>
      </c>
    </row>
    <row r="331" spans="2:18" ht="46.5" hidden="1" customHeight="1" x14ac:dyDescent="0.2">
      <c r="B331" s="114" t="s">
        <v>31</v>
      </c>
      <c r="C331" s="41" t="str">
        <f t="shared" si="119"/>
        <v>(reparación y/o cambio de tuberias), LIMPIEZA GENERAL DE LAS REDES HIDRAULICA Y SANITARIA - INCLUYE SUMIDEROS, POZOS SEPTICOS, TRAMPAS DE GRASAS Y ACEITES, CAJAS DE EXCRETAS, CAJAS DE INSPECCION, ENTRE OTROS Y TRANSPORTE Y DISPOSICIÓN FINAL DE RESIDUOS Y LODOS INCLUYE MANO DE OBRA</v>
      </c>
      <c r="D331" s="35" t="str">
        <f t="shared" si="120"/>
        <v>ML/TRIMESTRAL</v>
      </c>
      <c r="E331" s="69"/>
      <c r="F331" s="37">
        <v>0</v>
      </c>
      <c r="G331" s="38" t="e">
        <f t="shared" si="118"/>
        <v>#REF!</v>
      </c>
      <c r="H331" s="42">
        <f t="shared" si="118"/>
        <v>1</v>
      </c>
      <c r="I331" s="82"/>
      <c r="J331" s="82"/>
      <c r="K331" s="82"/>
      <c r="L331" s="82"/>
      <c r="M331" s="82"/>
      <c r="N331" s="82"/>
      <c r="O331" s="82"/>
      <c r="P331" s="82"/>
      <c r="Q331" s="82"/>
      <c r="R331" s="40" t="e">
        <f t="shared" si="122"/>
        <v>#REF!</v>
      </c>
    </row>
    <row r="332" spans="2:18" ht="17.649999999999999" hidden="1" customHeight="1" x14ac:dyDescent="0.2">
      <c r="B332" s="115"/>
      <c r="C332" s="41" t="str">
        <f t="shared" si="119"/>
        <v xml:space="preserve">CAMBIO DE MATERIAL FILTRANTE PARA LOS FILTROS DE LA PTAP Y LECHOS FILTRANTES PTAR, O SU CONSTRUCCION DE LECHOS </v>
      </c>
      <c r="D332" s="35" t="str">
        <f t="shared" si="120"/>
        <v>GLOBAL</v>
      </c>
      <c r="E332" s="69"/>
      <c r="F332" s="37">
        <v>0</v>
      </c>
      <c r="G332" s="38" t="e">
        <f t="shared" si="118"/>
        <v>#REF!</v>
      </c>
      <c r="H332" s="39">
        <f t="shared" si="118"/>
        <v>0</v>
      </c>
      <c r="I332" s="81"/>
      <c r="J332" s="81"/>
      <c r="K332" s="81"/>
      <c r="L332" s="81"/>
      <c r="M332" s="81"/>
      <c r="N332" s="81"/>
      <c r="O332" s="81"/>
      <c r="P332" s="81"/>
      <c r="Q332" s="81"/>
      <c r="R332" s="40" t="e">
        <f t="shared" ref="R332:R335" si="123">+F332*G332</f>
        <v>#REF!</v>
      </c>
    </row>
    <row r="333" spans="2:18" ht="17.649999999999999" hidden="1" customHeight="1" x14ac:dyDescent="0.2">
      <c r="B333" s="115"/>
      <c r="C333" s="41" t="str">
        <f t="shared" si="119"/>
        <v>OPTIMIZACION DE LOS SISTEMAS DE TRATAMIENTO DE AGUA POTABLE, RESIDUALES E INDUSTRIALES</v>
      </c>
      <c r="D333" s="35" t="str">
        <f t="shared" si="120"/>
        <v>GLOBAL</v>
      </c>
      <c r="E333" s="69"/>
      <c r="F333" s="37">
        <v>0</v>
      </c>
      <c r="G333" s="38" t="e">
        <f t="shared" si="118"/>
        <v>#REF!</v>
      </c>
      <c r="H333" s="39">
        <f t="shared" si="118"/>
        <v>0</v>
      </c>
      <c r="I333" s="81"/>
      <c r="J333" s="81"/>
      <c r="K333" s="81"/>
      <c r="L333" s="81"/>
      <c r="M333" s="81"/>
      <c r="N333" s="81"/>
      <c r="O333" s="81"/>
      <c r="P333" s="81"/>
      <c r="Q333" s="81"/>
      <c r="R333" s="40" t="e">
        <f t="shared" si="123"/>
        <v>#REF!</v>
      </c>
    </row>
    <row r="334" spans="2:18" ht="17.649999999999999" hidden="1" customHeight="1" x14ac:dyDescent="0.2">
      <c r="B334" s="116"/>
      <c r="C334" s="41" t="str">
        <f t="shared" si="119"/>
        <v>SUMINISTRO E INSTALACIÓN DE CLORINADORES AUTOMATICOS PARA LOS SISTEMAS DE TRATAMIENTO DE AGUA POTABLE</v>
      </c>
      <c r="D334" s="35" t="str">
        <f t="shared" si="120"/>
        <v>GLOBAL</v>
      </c>
      <c r="E334" s="69"/>
      <c r="F334" s="37">
        <v>0</v>
      </c>
      <c r="G334" s="38" t="e">
        <f t="shared" si="118"/>
        <v>#REF!</v>
      </c>
      <c r="H334" s="39">
        <f t="shared" si="118"/>
        <v>0</v>
      </c>
      <c r="I334" s="81"/>
      <c r="J334" s="81"/>
      <c r="K334" s="81"/>
      <c r="L334" s="81"/>
      <c r="M334" s="81"/>
      <c r="N334" s="81"/>
      <c r="O334" s="81"/>
      <c r="P334" s="81"/>
      <c r="Q334" s="81"/>
      <c r="R334" s="40" t="e">
        <f t="shared" si="123"/>
        <v>#REF!</v>
      </c>
    </row>
    <row r="335" spans="2:18" ht="38.65" hidden="1" customHeight="1" x14ac:dyDescent="0.2">
      <c r="B335" s="18" t="s">
        <v>35</v>
      </c>
      <c r="C335" s="41" t="str">
        <f t="shared" si="119"/>
        <v>GESTION DE TRAMITE ANTE LAS AUTORIDADES AMBIENTALES RERMISOS DE APROVECHAMIENTO DE AGUAS Y VERTIMIENTOS (De acuerdo con lo establecido en los actos administrativos)</v>
      </c>
      <c r="D335" s="35" t="str">
        <f t="shared" si="120"/>
        <v>GLOBAL</v>
      </c>
      <c r="E335" s="69"/>
      <c r="F335" s="37">
        <v>0</v>
      </c>
      <c r="G335" s="38" t="e">
        <f t="shared" si="118"/>
        <v>#REF!</v>
      </c>
      <c r="H335" s="39">
        <f t="shared" si="118"/>
        <v>0</v>
      </c>
      <c r="I335" s="81"/>
      <c r="J335" s="81"/>
      <c r="K335" s="81"/>
      <c r="L335" s="81"/>
      <c r="M335" s="81"/>
      <c r="N335" s="81"/>
      <c r="O335" s="81"/>
      <c r="P335" s="81"/>
      <c r="Q335" s="81"/>
      <c r="R335" s="40" t="e">
        <f t="shared" si="123"/>
        <v>#REF!</v>
      </c>
    </row>
    <row r="336" spans="2:18" ht="16.149999999999999" hidden="1" customHeight="1" x14ac:dyDescent="0.2">
      <c r="B336" s="117" t="s">
        <v>37</v>
      </c>
      <c r="C336" s="117"/>
      <c r="D336" s="117"/>
      <c r="E336" s="118"/>
      <c r="F336" s="43"/>
      <c r="G336" s="44"/>
      <c r="H336" s="44"/>
      <c r="I336" s="83"/>
      <c r="J336" s="83"/>
      <c r="K336" s="83"/>
      <c r="L336" s="83"/>
      <c r="M336" s="83"/>
      <c r="N336" s="83"/>
      <c r="O336" s="83"/>
      <c r="P336" s="83"/>
      <c r="Q336" s="83"/>
      <c r="R336" s="45" t="e">
        <f>SUM(R326:R335)</f>
        <v>#REF!</v>
      </c>
    </row>
    <row r="337" spans="2:19" ht="16.149999999999999" hidden="1" customHeight="1" x14ac:dyDescent="0.2">
      <c r="B337" s="119" t="str">
        <f>+CONCATENATE("TOTAL COSTOS (A+B)"," ",B314)</f>
        <v>TOTAL COSTOS (A+B) AEROPUERTO DE TOLU</v>
      </c>
      <c r="C337" s="120" t="str">
        <f t="shared" ref="C337" si="124">+CONCATENATE("SUBTOTAL"," ",B286)</f>
        <v>SUBTOTAL TOTAL COSTO AEROPUERTO DE SAN ANDRES</v>
      </c>
      <c r="D337" s="46"/>
      <c r="E337" s="47"/>
      <c r="F337" s="48"/>
      <c r="G337" s="49"/>
      <c r="H337" s="49"/>
      <c r="I337" s="47"/>
      <c r="J337" s="47"/>
      <c r="K337" s="47"/>
      <c r="L337" s="47"/>
      <c r="M337" s="47"/>
      <c r="N337" s="47"/>
      <c r="O337" s="47"/>
      <c r="P337" s="47"/>
      <c r="Q337" s="47"/>
      <c r="R337" s="50" t="e">
        <f>+R324+R336</f>
        <v>#REF!</v>
      </c>
    </row>
    <row r="338" spans="2:19" ht="16.149999999999999" hidden="1" customHeight="1" x14ac:dyDescent="0.2">
      <c r="B338" s="60"/>
      <c r="C338" s="61" t="str">
        <f>+CONCATENATE("SUBTOTAL"," ",B314)</f>
        <v>SUBTOTAL AEROPUERTO DE TOLU</v>
      </c>
      <c r="D338" s="62"/>
      <c r="E338" s="63"/>
      <c r="F338" s="64"/>
      <c r="G338" s="62"/>
      <c r="H338" s="62"/>
      <c r="I338" s="63"/>
      <c r="J338" s="63"/>
      <c r="K338" s="63"/>
      <c r="L338" s="63"/>
      <c r="M338" s="63"/>
      <c r="N338" s="63"/>
      <c r="O338" s="63"/>
      <c r="P338" s="63"/>
      <c r="Q338" s="63"/>
      <c r="R338" s="65"/>
    </row>
    <row r="339" spans="2:19" ht="16.149999999999999" hidden="1" customHeight="1" x14ac:dyDescent="0.2">
      <c r="B339" s="51"/>
      <c r="C339" s="61" t="str">
        <f>+CONCATENATE("IVA (19%) SOBRE LOS COSTOS DEL"," ",B314)</f>
        <v>IVA (19%) SOBRE LOS COSTOS DEL AEROPUERTO DE TOLU</v>
      </c>
      <c r="D339" s="68"/>
      <c r="E339" s="52"/>
      <c r="F339" s="55"/>
      <c r="G339" s="53"/>
      <c r="H339" s="53"/>
      <c r="I339" s="84"/>
      <c r="J339" s="84"/>
      <c r="K339" s="84"/>
      <c r="L339" s="84"/>
      <c r="M339" s="84"/>
      <c r="N339" s="84"/>
      <c r="O339" s="84"/>
      <c r="P339" s="84"/>
      <c r="Q339" s="84"/>
      <c r="R339" s="54" t="e">
        <f>ROUND(+R337*$D$68,0)</f>
        <v>#REF!</v>
      </c>
    </row>
    <row r="340" spans="2:19" ht="16.149999999999999" hidden="1" customHeight="1" x14ac:dyDescent="0.2">
      <c r="B340" s="119" t="str">
        <f>+CONCATENATE("TOTAL COSTO"," ",B314)</f>
        <v>TOTAL COSTO AEROPUERTO DE TOLU</v>
      </c>
      <c r="C340" s="120" t="str">
        <f t="shared" ref="C340" si="125">+CONCATENATE("SUBTOTAL"," ",B316)</f>
        <v>SUBTOTAL COSTOS PARA LA OPERACIÓN</v>
      </c>
      <c r="D340" s="46"/>
      <c r="E340" s="47"/>
      <c r="F340" s="48"/>
      <c r="G340" s="49"/>
      <c r="H340" s="49"/>
      <c r="I340" s="47"/>
      <c r="J340" s="47"/>
      <c r="K340" s="47"/>
      <c r="L340" s="47"/>
      <c r="M340" s="47"/>
      <c r="N340" s="47"/>
      <c r="O340" s="47"/>
      <c r="P340" s="47"/>
      <c r="Q340" s="47"/>
      <c r="R340" s="50" t="e">
        <f>SUM(R337:R339)</f>
        <v>#REF!</v>
      </c>
    </row>
    <row r="342" spans="2:19" x14ac:dyDescent="0.2">
      <c r="C342" s="214" t="s">
        <v>89</v>
      </c>
      <c r="D342" s="215"/>
      <c r="E342" s="215"/>
      <c r="F342" s="215"/>
      <c r="G342" s="215"/>
      <c r="H342" s="71"/>
      <c r="I342" s="100"/>
      <c r="J342" s="71"/>
      <c r="K342" s="71"/>
      <c r="L342" s="71"/>
      <c r="M342" s="71"/>
      <c r="N342" s="71"/>
      <c r="O342" s="71"/>
      <c r="P342" s="71"/>
      <c r="Q342" s="71"/>
      <c r="R342" s="73"/>
    </row>
    <row r="343" spans="2:19" x14ac:dyDescent="0.2">
      <c r="C343" s="215"/>
      <c r="D343" s="215"/>
      <c r="E343" s="215"/>
      <c r="F343" s="215"/>
      <c r="G343" s="215"/>
      <c r="H343" s="100"/>
      <c r="I343" s="100"/>
      <c r="J343" s="71"/>
      <c r="K343" s="71"/>
      <c r="L343" s="71"/>
      <c r="M343" s="71"/>
      <c r="N343" s="71"/>
      <c r="O343" s="71"/>
      <c r="P343" s="71"/>
      <c r="Q343" s="71"/>
      <c r="R343" s="72"/>
    </row>
    <row r="344" spans="2:19" x14ac:dyDescent="0.2">
      <c r="C344" s="215"/>
      <c r="D344" s="215"/>
      <c r="E344" s="215"/>
      <c r="F344" s="215"/>
      <c r="G344" s="215"/>
      <c r="H344" s="100"/>
      <c r="I344" s="100"/>
      <c r="J344" s="71"/>
      <c r="K344" s="71"/>
      <c r="L344" s="71"/>
      <c r="M344" s="71"/>
      <c r="N344" s="71"/>
      <c r="O344" s="71"/>
      <c r="P344" s="71"/>
      <c r="Q344" s="71"/>
      <c r="R344" s="72"/>
    </row>
    <row r="345" spans="2:19" x14ac:dyDescent="0.2">
      <c r="C345" s="215"/>
      <c r="D345" s="215"/>
      <c r="E345" s="215"/>
      <c r="F345" s="215"/>
      <c r="G345" s="215"/>
      <c r="H345" s="71"/>
      <c r="I345" s="100"/>
      <c r="J345" s="71"/>
      <c r="K345" s="71"/>
      <c r="L345" s="71"/>
      <c r="M345" s="71"/>
      <c r="N345" s="71"/>
      <c r="O345" s="71"/>
      <c r="P345" s="71"/>
      <c r="Q345" s="71"/>
      <c r="R345" s="72"/>
    </row>
    <row r="346" spans="2:19" x14ac:dyDescent="0.2">
      <c r="C346" s="215"/>
      <c r="D346" s="215"/>
      <c r="E346" s="215"/>
      <c r="F346" s="215"/>
      <c r="G346" s="215"/>
      <c r="H346" s="71"/>
      <c r="I346" s="71"/>
      <c r="J346" s="71"/>
      <c r="K346" s="71"/>
      <c r="L346" s="71"/>
      <c r="M346" s="71"/>
      <c r="N346" s="71"/>
      <c r="O346" s="71"/>
      <c r="P346" s="71"/>
      <c r="Q346" s="71"/>
      <c r="R346" s="72"/>
    </row>
    <row r="347" spans="2:19" x14ac:dyDescent="0.2">
      <c r="C347" s="215"/>
      <c r="D347" s="215"/>
      <c r="E347" s="215"/>
      <c r="F347" s="215"/>
      <c r="G347" s="215"/>
      <c r="H347" s="71"/>
      <c r="I347" s="71"/>
      <c r="J347" s="71"/>
      <c r="K347" s="71"/>
      <c r="L347" s="71"/>
      <c r="M347" s="71"/>
      <c r="N347" s="71"/>
      <c r="O347" s="71"/>
      <c r="P347" s="71"/>
      <c r="Q347" s="71"/>
      <c r="R347" s="72"/>
    </row>
    <row r="348" spans="2:19" x14ac:dyDescent="0.2">
      <c r="C348" s="215"/>
      <c r="D348" s="215"/>
      <c r="E348" s="215"/>
      <c r="F348" s="215"/>
      <c r="G348" s="215"/>
      <c r="H348" s="100"/>
      <c r="I348" s="71"/>
      <c r="J348" s="71"/>
      <c r="K348" s="71"/>
      <c r="L348" s="71"/>
      <c r="M348" s="71"/>
      <c r="N348" s="71"/>
      <c r="O348" s="71"/>
      <c r="P348" s="71"/>
      <c r="Q348" s="71"/>
      <c r="R348" s="72"/>
    </row>
    <row r="349" spans="2:19" x14ac:dyDescent="0.2">
      <c r="C349" s="215"/>
      <c r="D349" s="215"/>
      <c r="E349" s="215"/>
      <c r="F349" s="215"/>
      <c r="G349" s="215"/>
      <c r="H349" s="71"/>
      <c r="I349" s="71"/>
      <c r="J349" s="71"/>
      <c r="K349" s="71"/>
      <c r="L349" s="71"/>
      <c r="M349" s="71"/>
      <c r="N349" s="71"/>
      <c r="O349" s="71"/>
      <c r="P349" s="71"/>
      <c r="Q349" s="71"/>
      <c r="R349" s="72"/>
    </row>
    <row r="350" spans="2:19" ht="41.25" customHeight="1" x14ac:dyDescent="0.2">
      <c r="C350" s="215"/>
      <c r="D350" s="215"/>
      <c r="E350" s="215"/>
      <c r="F350" s="215"/>
      <c r="G350" s="215"/>
    </row>
    <row r="351" spans="2:19" x14ac:dyDescent="0.2">
      <c r="C351" s="113" t="s">
        <v>56</v>
      </c>
      <c r="D351" s="113"/>
      <c r="E351" s="113"/>
      <c r="F351" s="113"/>
      <c r="G351" s="113"/>
      <c r="H351" s="113"/>
      <c r="I351" s="113"/>
      <c r="J351" s="113"/>
      <c r="K351" s="113"/>
      <c r="L351" s="113"/>
      <c r="M351" s="113"/>
      <c r="N351" s="113"/>
      <c r="O351" s="113"/>
      <c r="P351" s="113"/>
      <c r="Q351" s="113"/>
      <c r="R351" s="113"/>
      <c r="S351" s="113"/>
    </row>
    <row r="352" spans="2:19" x14ac:dyDescent="0.2">
      <c r="C352" s="113" t="s">
        <v>77</v>
      </c>
      <c r="D352" s="113"/>
      <c r="E352" s="113"/>
      <c r="F352" s="113"/>
      <c r="G352" s="113"/>
      <c r="H352" s="113"/>
      <c r="I352" s="113"/>
      <c r="J352" s="113"/>
      <c r="K352" s="113"/>
      <c r="L352" s="113"/>
      <c r="M352" s="113"/>
      <c r="N352" s="113"/>
      <c r="O352" s="113"/>
      <c r="P352" s="113"/>
      <c r="Q352" s="113"/>
      <c r="R352" s="113"/>
      <c r="S352" s="113"/>
    </row>
    <row r="353" spans="3:19" x14ac:dyDescent="0.2">
      <c r="C353" s="113" t="s">
        <v>78</v>
      </c>
      <c r="D353" s="113"/>
      <c r="E353" s="113"/>
      <c r="F353" s="113"/>
      <c r="G353" s="113"/>
      <c r="H353" s="113"/>
      <c r="I353" s="113"/>
      <c r="J353" s="113"/>
      <c r="K353" s="113"/>
      <c r="L353" s="113"/>
      <c r="M353" s="113"/>
      <c r="N353" s="113"/>
      <c r="O353" s="113"/>
      <c r="P353" s="113"/>
      <c r="Q353" s="113"/>
      <c r="R353" s="113"/>
      <c r="S353" s="113"/>
    </row>
    <row r="354" spans="3:19" x14ac:dyDescent="0.2">
      <c r="C354" s="113" t="s">
        <v>79</v>
      </c>
      <c r="D354" s="113"/>
      <c r="E354" s="113"/>
      <c r="F354" s="113"/>
      <c r="G354" s="113"/>
      <c r="H354" s="113"/>
      <c r="I354" s="113"/>
      <c r="J354" s="113"/>
      <c r="K354" s="113"/>
      <c r="L354" s="113"/>
      <c r="M354" s="113"/>
      <c r="N354" s="113"/>
      <c r="O354" s="113"/>
      <c r="P354" s="113"/>
      <c r="Q354" s="113"/>
      <c r="R354" s="113"/>
      <c r="S354" s="113"/>
    </row>
    <row r="355" spans="3:19" x14ac:dyDescent="0.2">
      <c r="C355" s="113" t="s">
        <v>80</v>
      </c>
      <c r="D355" s="113"/>
      <c r="E355" s="113"/>
      <c r="F355" s="113"/>
      <c r="G355" s="113"/>
      <c r="H355" s="113"/>
      <c r="I355" s="113"/>
      <c r="J355" s="113"/>
      <c r="K355" s="113"/>
      <c r="L355" s="113"/>
      <c r="M355" s="113"/>
      <c r="N355" s="113"/>
      <c r="O355" s="113"/>
      <c r="P355" s="113"/>
      <c r="Q355" s="113"/>
      <c r="R355" s="113"/>
      <c r="S355" s="113"/>
    </row>
    <row r="356" spans="3:19" x14ac:dyDescent="0.2">
      <c r="C356" s="113" t="s">
        <v>83</v>
      </c>
      <c r="D356" s="113"/>
      <c r="E356" s="113"/>
      <c r="F356" s="113"/>
      <c r="G356" s="113"/>
      <c r="H356" s="113"/>
      <c r="I356" s="113"/>
      <c r="J356" s="113"/>
      <c r="K356" s="113"/>
      <c r="L356" s="113"/>
      <c r="M356" s="113"/>
      <c r="N356" s="113"/>
      <c r="O356" s="113"/>
      <c r="P356" s="113"/>
      <c r="Q356" s="113"/>
      <c r="R356" s="113"/>
      <c r="S356" s="113"/>
    </row>
    <row r="357" spans="3:19" x14ac:dyDescent="0.2">
      <c r="C357" s="113" t="s">
        <v>81</v>
      </c>
      <c r="D357" s="113"/>
      <c r="E357" s="113"/>
      <c r="F357" s="113"/>
      <c r="G357" s="113"/>
      <c r="H357" s="113"/>
      <c r="I357" s="113"/>
      <c r="J357" s="113"/>
      <c r="K357" s="113"/>
      <c r="L357" s="113"/>
      <c r="M357" s="113"/>
      <c r="N357" s="113"/>
      <c r="O357" s="113"/>
      <c r="P357" s="113"/>
      <c r="Q357" s="113"/>
      <c r="R357" s="113"/>
      <c r="S357" s="113"/>
    </row>
    <row r="358" spans="3:19" x14ac:dyDescent="0.2">
      <c r="C358" s="72" t="s">
        <v>84</v>
      </c>
    </row>
    <row r="359" spans="3:19" x14ac:dyDescent="0.2">
      <c r="C359" s="72" t="s">
        <v>85</v>
      </c>
    </row>
  </sheetData>
  <mergeCells count="244">
    <mergeCell ref="J35:L37"/>
    <mergeCell ref="N35:P37"/>
    <mergeCell ref="F42:I42"/>
    <mergeCell ref="B41:E41"/>
    <mergeCell ref="B39:E40"/>
    <mergeCell ref="F35:H37"/>
    <mergeCell ref="B35:E35"/>
    <mergeCell ref="D36:E36"/>
    <mergeCell ref="B36:C36"/>
    <mergeCell ref="B37:E37"/>
    <mergeCell ref="D2:R2"/>
    <mergeCell ref="D3:R3"/>
    <mergeCell ref="D4:R6"/>
    <mergeCell ref="B8:R8"/>
    <mergeCell ref="D9:D11"/>
    <mergeCell ref="E9:E11"/>
    <mergeCell ref="F9:I9"/>
    <mergeCell ref="J9:M9"/>
    <mergeCell ref="N9:Q9"/>
    <mergeCell ref="B11:C11"/>
    <mergeCell ref="B21:B25"/>
    <mergeCell ref="D21:E21"/>
    <mergeCell ref="D22:E22"/>
    <mergeCell ref="D23:E23"/>
    <mergeCell ref="D24:E24"/>
    <mergeCell ref="D25:E25"/>
    <mergeCell ref="B13:B16"/>
    <mergeCell ref="D17:E17"/>
    <mergeCell ref="D18:E18"/>
    <mergeCell ref="B19:E19"/>
    <mergeCell ref="B20:C20"/>
    <mergeCell ref="D20:E20"/>
    <mergeCell ref="F34:I34"/>
    <mergeCell ref="J34:M34"/>
    <mergeCell ref="N34:Q34"/>
    <mergeCell ref="B26:B27"/>
    <mergeCell ref="D26:E26"/>
    <mergeCell ref="D27:E27"/>
    <mergeCell ref="B28:B31"/>
    <mergeCell ref="D28:E28"/>
    <mergeCell ref="D29:E29"/>
    <mergeCell ref="D30:E30"/>
    <mergeCell ref="D31:E31"/>
    <mergeCell ref="B34:C34"/>
    <mergeCell ref="D34:E34"/>
    <mergeCell ref="B42:E42"/>
    <mergeCell ref="B43:E43"/>
    <mergeCell ref="D44:D45"/>
    <mergeCell ref="E44:E45"/>
    <mergeCell ref="D32:E32"/>
    <mergeCell ref="B33:E33"/>
    <mergeCell ref="F71:R71"/>
    <mergeCell ref="B72:C72"/>
    <mergeCell ref="B54:C54"/>
    <mergeCell ref="D54:E54"/>
    <mergeCell ref="B55:B57"/>
    <mergeCell ref="B58:B59"/>
    <mergeCell ref="B60:B63"/>
    <mergeCell ref="B65:E65"/>
    <mergeCell ref="F44:R44"/>
    <mergeCell ref="B45:C45"/>
    <mergeCell ref="B47:B50"/>
    <mergeCell ref="D51:E51"/>
    <mergeCell ref="D52:E52"/>
    <mergeCell ref="B53:E53"/>
    <mergeCell ref="B74:B77"/>
    <mergeCell ref="D78:E78"/>
    <mergeCell ref="D79:E79"/>
    <mergeCell ref="B80:E80"/>
    <mergeCell ref="B81:C81"/>
    <mergeCell ref="D81:E81"/>
    <mergeCell ref="B66:C66"/>
    <mergeCell ref="B69:C69"/>
    <mergeCell ref="B70:E70"/>
    <mergeCell ref="D71:D72"/>
    <mergeCell ref="E71:E72"/>
    <mergeCell ref="F98:R98"/>
    <mergeCell ref="B99:C99"/>
    <mergeCell ref="B101:B104"/>
    <mergeCell ref="B82:B84"/>
    <mergeCell ref="B85:B86"/>
    <mergeCell ref="B87:B90"/>
    <mergeCell ref="B92:E92"/>
    <mergeCell ref="B93:C93"/>
    <mergeCell ref="B96:C96"/>
    <mergeCell ref="D105:E105"/>
    <mergeCell ref="D106:E106"/>
    <mergeCell ref="B107:E107"/>
    <mergeCell ref="B108:C108"/>
    <mergeCell ref="D108:E108"/>
    <mergeCell ref="B109:B111"/>
    <mergeCell ref="B97:E97"/>
    <mergeCell ref="D98:D99"/>
    <mergeCell ref="E98:E99"/>
    <mergeCell ref="D125:D126"/>
    <mergeCell ref="E125:E126"/>
    <mergeCell ref="F125:R125"/>
    <mergeCell ref="B126:C126"/>
    <mergeCell ref="B128:B131"/>
    <mergeCell ref="D132:E132"/>
    <mergeCell ref="B112:B113"/>
    <mergeCell ref="B114:B117"/>
    <mergeCell ref="B119:E119"/>
    <mergeCell ref="B120:C120"/>
    <mergeCell ref="B123:C123"/>
    <mergeCell ref="B124:E124"/>
    <mergeCell ref="B141:B144"/>
    <mergeCell ref="B146:E146"/>
    <mergeCell ref="B147:C147"/>
    <mergeCell ref="B150:C150"/>
    <mergeCell ref="B151:E151"/>
    <mergeCell ref="D152:D153"/>
    <mergeCell ref="E152:E153"/>
    <mergeCell ref="D133:E133"/>
    <mergeCell ref="B134:E134"/>
    <mergeCell ref="B135:C135"/>
    <mergeCell ref="D135:E135"/>
    <mergeCell ref="B136:B138"/>
    <mergeCell ref="B139:B140"/>
    <mergeCell ref="F179:R179"/>
    <mergeCell ref="B180:C180"/>
    <mergeCell ref="B162:C162"/>
    <mergeCell ref="D162:E162"/>
    <mergeCell ref="B163:B165"/>
    <mergeCell ref="B166:B167"/>
    <mergeCell ref="B168:B171"/>
    <mergeCell ref="B173:E173"/>
    <mergeCell ref="F152:R152"/>
    <mergeCell ref="B153:C153"/>
    <mergeCell ref="B155:B158"/>
    <mergeCell ref="D159:E159"/>
    <mergeCell ref="D160:E160"/>
    <mergeCell ref="B161:E161"/>
    <mergeCell ref="B182:B185"/>
    <mergeCell ref="D186:E186"/>
    <mergeCell ref="D187:E187"/>
    <mergeCell ref="B188:E188"/>
    <mergeCell ref="B189:C189"/>
    <mergeCell ref="D189:E189"/>
    <mergeCell ref="B174:C174"/>
    <mergeCell ref="B177:C177"/>
    <mergeCell ref="B178:E178"/>
    <mergeCell ref="D179:D180"/>
    <mergeCell ref="E179:E180"/>
    <mergeCell ref="F206:R206"/>
    <mergeCell ref="B207:C207"/>
    <mergeCell ref="B209:B212"/>
    <mergeCell ref="B190:B192"/>
    <mergeCell ref="B193:B194"/>
    <mergeCell ref="B195:B198"/>
    <mergeCell ref="B200:E200"/>
    <mergeCell ref="B201:C201"/>
    <mergeCell ref="B204:C204"/>
    <mergeCell ref="D213:E213"/>
    <mergeCell ref="D214:E214"/>
    <mergeCell ref="B215:E215"/>
    <mergeCell ref="B216:C216"/>
    <mergeCell ref="D216:E216"/>
    <mergeCell ref="B217:B219"/>
    <mergeCell ref="B205:E205"/>
    <mergeCell ref="D206:D207"/>
    <mergeCell ref="E206:E207"/>
    <mergeCell ref="F234:R234"/>
    <mergeCell ref="B235:C235"/>
    <mergeCell ref="B237:B240"/>
    <mergeCell ref="B220:B221"/>
    <mergeCell ref="B222:B225"/>
    <mergeCell ref="B227:E227"/>
    <mergeCell ref="B228:C228"/>
    <mergeCell ref="B231:C231"/>
    <mergeCell ref="B232:E232"/>
    <mergeCell ref="D241:E241"/>
    <mergeCell ref="D242:E242"/>
    <mergeCell ref="B243:E243"/>
    <mergeCell ref="B244:C244"/>
    <mergeCell ref="D244:E244"/>
    <mergeCell ref="B245:B247"/>
    <mergeCell ref="B233:E233"/>
    <mergeCell ref="D234:D235"/>
    <mergeCell ref="E234:E235"/>
    <mergeCell ref="D261:D262"/>
    <mergeCell ref="E261:E262"/>
    <mergeCell ref="F261:R261"/>
    <mergeCell ref="B262:C262"/>
    <mergeCell ref="B264:B267"/>
    <mergeCell ref="D268:E268"/>
    <mergeCell ref="B248:B249"/>
    <mergeCell ref="B250:B253"/>
    <mergeCell ref="B255:E255"/>
    <mergeCell ref="B256:C256"/>
    <mergeCell ref="B259:C259"/>
    <mergeCell ref="B260:E260"/>
    <mergeCell ref="B277:B280"/>
    <mergeCell ref="B282:E282"/>
    <mergeCell ref="B283:C283"/>
    <mergeCell ref="B286:C286"/>
    <mergeCell ref="B287:E287"/>
    <mergeCell ref="D288:D289"/>
    <mergeCell ref="E288:E289"/>
    <mergeCell ref="D269:E269"/>
    <mergeCell ref="B270:E270"/>
    <mergeCell ref="B271:C271"/>
    <mergeCell ref="D271:E271"/>
    <mergeCell ref="B272:B274"/>
    <mergeCell ref="B275:B276"/>
    <mergeCell ref="F315:R315"/>
    <mergeCell ref="B316:C316"/>
    <mergeCell ref="B298:C298"/>
    <mergeCell ref="D298:E298"/>
    <mergeCell ref="B299:B301"/>
    <mergeCell ref="B302:B303"/>
    <mergeCell ref="B304:B307"/>
    <mergeCell ref="B309:E309"/>
    <mergeCell ref="F288:R288"/>
    <mergeCell ref="B289:C289"/>
    <mergeCell ref="B291:B294"/>
    <mergeCell ref="D295:E295"/>
    <mergeCell ref="D296:E296"/>
    <mergeCell ref="B297:E297"/>
    <mergeCell ref="B318:B321"/>
    <mergeCell ref="D322:E322"/>
    <mergeCell ref="D323:E323"/>
    <mergeCell ref="B324:E324"/>
    <mergeCell ref="B325:C325"/>
    <mergeCell ref="D325:E325"/>
    <mergeCell ref="B310:C310"/>
    <mergeCell ref="B313:C313"/>
    <mergeCell ref="B314:E314"/>
    <mergeCell ref="D315:D316"/>
    <mergeCell ref="E315:E316"/>
    <mergeCell ref="C356:S356"/>
    <mergeCell ref="C357:S357"/>
    <mergeCell ref="C342:G350"/>
    <mergeCell ref="C351:S351"/>
    <mergeCell ref="C352:S352"/>
    <mergeCell ref="C353:S353"/>
    <mergeCell ref="C354:S354"/>
    <mergeCell ref="C355:S355"/>
    <mergeCell ref="B326:B328"/>
    <mergeCell ref="B329:B330"/>
    <mergeCell ref="B331:B334"/>
    <mergeCell ref="B336:E336"/>
    <mergeCell ref="B337:C337"/>
    <mergeCell ref="B340:C340"/>
  </mergeCells>
  <pageMargins left="0.25" right="0.25" top="0.75" bottom="0.75" header="0.3" footer="0.3"/>
  <pageSetup scale="35"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Luisa Tatiana Tovar Velasco</dc:creator>
  <cp:lastModifiedBy>Luz Paez Osorio</cp:lastModifiedBy>
  <dcterms:created xsi:type="dcterms:W3CDTF">2023-11-10T17:00:32Z</dcterms:created>
  <dcterms:modified xsi:type="dcterms:W3CDTF">2024-10-28T22:17:34Z</dcterms:modified>
</cp:coreProperties>
</file>