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1.xml" ContentType="application/vnd.openxmlformats-officedocument.spreadsheetml.comments+xml"/>
  <Override PartName="/xl/drawings/drawing12.xml" ContentType="application/vnd.openxmlformats-officedocument.drawing+xml"/>
  <Override PartName="/xl/comments2.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857A39E2-67AF-9BA6-E15C-A4B3A0C75593}"/>
  <workbookPr codeName="ThisWorkbook"/>
  <mc:AlternateContent xmlns:mc="http://schemas.openxmlformats.org/markup-compatibility/2006">
    <mc:Choice Requires="x15">
      <x15ac:absPath xmlns:x15ac="http://schemas.microsoft.com/office/spreadsheetml/2010/11/ac" url="C:\Users\jsofi\OneDrive\Documentos\Oficina Contratación Bienes y Servicios\Demoliciones\EVALUACIÓN PRELIMINAR SAMC 9\"/>
    </mc:Choice>
  </mc:AlternateContent>
  <xr:revisionPtr revIDLastSave="0" documentId="8_{2416048E-2387-47DF-9912-03A41DD0CF72}" xr6:coauthVersionLast="47" xr6:coauthVersionMax="47" xr10:uidLastSave="{00000000-0000-0000-0000-000000000000}"/>
  <bookViews>
    <workbookView xWindow="-120" yWindow="-120" windowWidth="20730" windowHeight="11160" activeTab="6" xr2:uid="{00000000-000D-0000-FFFF-FFFF00000000}"/>
  </bookViews>
  <sheets>
    <sheet name="INFORMACIÓN_INICIAL" sheetId="25" r:id="rId1"/>
    <sheet name="EVALUACIÓN_TECNICA" sheetId="18" r:id="rId2"/>
    <sheet name="1" sheetId="70" r:id="rId3"/>
    <sheet name="2" sheetId="71" r:id="rId4"/>
    <sheet name="3" sheetId="72" r:id="rId5"/>
    <sheet name="4" sheetId="73" r:id="rId6"/>
    <sheet name="5" sheetId="74" r:id="rId7"/>
    <sheet name="PLANTILLA_PROPONENTE" sheetId="64" state="hidden" r:id="rId8"/>
    <sheet name="PROPUESTA_ECONÓMICA" sheetId="19" state="hidden" r:id="rId9"/>
    <sheet name="PUNTAJE " sheetId="15" state="hidden" r:id="rId10"/>
    <sheet name="A. EvE - Media Aritmética" sheetId="55" state="hidden" r:id="rId11"/>
    <sheet name="B. Media Aritmetica Alta" sheetId="56" state="hidden" r:id="rId12"/>
    <sheet name="C. Media Geometrica" sheetId="57" state="hidden" r:id="rId13"/>
    <sheet name="D. Menor Valor" sheetId="58" state="hidden" r:id="rId14"/>
    <sheet name="factor economico" sheetId="16" state="hidden" r:id="rId15"/>
    <sheet name="Lista" sheetId="20" state="hidden" r:id="rId16"/>
  </sheets>
  <definedNames>
    <definedName name="_xlnm._FilterDatabase" localSheetId="2" hidden="1">'1'!$A$7:$I$29</definedName>
    <definedName name="_xlnm._FilterDatabase" localSheetId="3" hidden="1">'2'!$A$7:$I$29</definedName>
    <definedName name="_xlnm._FilterDatabase" localSheetId="4" hidden="1">'3'!$A$7:$I$29</definedName>
    <definedName name="_xlnm._FilterDatabase" localSheetId="5" hidden="1">'4'!$A$7:$I$29</definedName>
    <definedName name="_xlnm._FilterDatabase" localSheetId="6" hidden="1">'5'!$A$7:$I$29</definedName>
    <definedName name="_xlnm._FilterDatabase" localSheetId="10" hidden="1">'A. EvE - Media Aritmética'!$A$5:$Z$26</definedName>
    <definedName name="_xlnm._FilterDatabase" localSheetId="11" hidden="1">'B. Media Aritmetica Alta'!$A$5:$Z$26</definedName>
    <definedName name="_xlnm._FilterDatabase" localSheetId="1" hidden="1">EVALUACIÓN_TECNICA!$A$11:$M$28</definedName>
    <definedName name="_xlnm._FilterDatabase" localSheetId="0" hidden="1">INFORMACIÓN_INICIAL!#REF!</definedName>
    <definedName name="_xlnm._FilterDatabase" localSheetId="7" hidden="1">PLANTILLA_PROPONENTE!$A$7:$I$29</definedName>
    <definedName name="_xlnm._FilterDatabase" localSheetId="8" hidden="1">PROPUESTA_ECONÓMICA!$E$6:$AR$37</definedName>
    <definedName name="_xleta.AND" hidden="1" xlm="1">#NAME?</definedName>
    <definedName name="_xleta.IF" hidden="1" xlm="1">#NAME?</definedName>
    <definedName name="_xleta.SHEET" hidden="1" xlm="1">#NAME?</definedName>
    <definedName name="_xlnm.Print_Area" localSheetId="2">'1'!$A$1:$J$101</definedName>
    <definedName name="_xlnm.Print_Area" localSheetId="3">'2'!$A$1:$J$101</definedName>
    <definedName name="_xlnm.Print_Area" localSheetId="4">'3'!$A$1:$J$101</definedName>
    <definedName name="_xlnm.Print_Area" localSheetId="5">'4'!$A$1:$J$101</definedName>
    <definedName name="_xlnm.Print_Area" localSheetId="6">'5'!$A$1:$J$101</definedName>
    <definedName name="_xlnm.Print_Area" localSheetId="10">'A. EvE - Media Aritmética'!$A$1:$M$62</definedName>
    <definedName name="_xlnm.Print_Area" localSheetId="11">'B. Media Aritmetica Alta'!$A$1:$M$55</definedName>
    <definedName name="_xlnm.Print_Area" localSheetId="12">'C. Media Geometrica'!$A$1:$M$57</definedName>
    <definedName name="_xlnm.Print_Area" localSheetId="13">'D. Menor Valor'!$A$1:$H$59</definedName>
    <definedName name="_xlnm.Print_Area" localSheetId="1">EVALUACIÓN_TECNICA!$A$2:$L$36</definedName>
    <definedName name="_xlnm.Print_Area" localSheetId="0">INFORMACIÓN_INICIAL!$A$1:$K$38</definedName>
    <definedName name="_xlnm.Print_Area" localSheetId="7">PLANTILLA_PROPONENTE!$A$1:$J$101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9" i="71" l="1"/>
  <c r="G26" i="73"/>
  <c r="L26" i="73" s="1"/>
  <c r="K26" i="73" s="1"/>
  <c r="G26" i="70"/>
  <c r="L26" i="70" s="1"/>
  <c r="B54" i="74"/>
  <c r="B53" i="74"/>
  <c r="B47" i="74"/>
  <c r="B46" i="74"/>
  <c r="N37" i="74"/>
  <c r="M37" i="74" s="1"/>
  <c r="M38" i="74" s="1"/>
  <c r="N36" i="74"/>
  <c r="M36" i="74" s="1"/>
  <c r="N35" i="74"/>
  <c r="M35" i="74" s="1"/>
  <c r="E35" i="74"/>
  <c r="C35" i="74"/>
  <c r="A35" i="74"/>
  <c r="E34" i="74"/>
  <c r="C34" i="74"/>
  <c r="A34" i="74"/>
  <c r="E33" i="74"/>
  <c r="C33" i="74"/>
  <c r="A33" i="74"/>
  <c r="N32" i="74"/>
  <c r="N31" i="74"/>
  <c r="M32" i="74" s="1"/>
  <c r="N30" i="74"/>
  <c r="M30" i="74" s="1"/>
  <c r="B30" i="74"/>
  <c r="A30" i="74"/>
  <c r="B29" i="74"/>
  <c r="A29" i="74"/>
  <c r="K26" i="74"/>
  <c r="G26" i="74"/>
  <c r="L26" i="74" s="1"/>
  <c r="B8" i="74"/>
  <c r="A8" i="74"/>
  <c r="B4" i="74"/>
  <c r="B3" i="74"/>
  <c r="B2" i="74"/>
  <c r="B54" i="73"/>
  <c r="B53" i="73"/>
  <c r="B47" i="73"/>
  <c r="B46" i="73"/>
  <c r="N37" i="73"/>
  <c r="M37" i="73" s="1"/>
  <c r="M38" i="73" s="1"/>
  <c r="N36" i="73"/>
  <c r="M36" i="73" s="1"/>
  <c r="N35" i="73"/>
  <c r="M35" i="73" s="1"/>
  <c r="E35" i="73"/>
  <c r="C35" i="73"/>
  <c r="A35" i="73"/>
  <c r="E34" i="73"/>
  <c r="C34" i="73"/>
  <c r="A34" i="73"/>
  <c r="E33" i="73"/>
  <c r="C33" i="73"/>
  <c r="A33" i="73"/>
  <c r="N32" i="73"/>
  <c r="N31" i="73"/>
  <c r="M31" i="73" s="1"/>
  <c r="N30" i="73"/>
  <c r="M30" i="73" s="1"/>
  <c r="B30" i="73"/>
  <c r="A30" i="73"/>
  <c r="B29" i="73"/>
  <c r="A29" i="73"/>
  <c r="B8" i="73"/>
  <c r="A8" i="73"/>
  <c r="B4" i="73"/>
  <c r="B3" i="73"/>
  <c r="B2" i="73"/>
  <c r="B54" i="72"/>
  <c r="B53" i="72"/>
  <c r="B47" i="72"/>
  <c r="B46" i="72"/>
  <c r="N37" i="72"/>
  <c r="M37" i="72" s="1"/>
  <c r="M38" i="72" s="1"/>
  <c r="N36" i="72"/>
  <c r="M36" i="72" s="1"/>
  <c r="N35" i="72"/>
  <c r="M35" i="72" s="1"/>
  <c r="E35" i="72"/>
  <c r="C35" i="72"/>
  <c r="A35" i="72"/>
  <c r="E34" i="72"/>
  <c r="C34" i="72"/>
  <c r="A34" i="72"/>
  <c r="E33" i="72"/>
  <c r="C33" i="72"/>
  <c r="A33" i="72"/>
  <c r="N32" i="72"/>
  <c r="N31" i="72"/>
  <c r="M32" i="72" s="1"/>
  <c r="N30" i="72"/>
  <c r="M30" i="72" s="1"/>
  <c r="B30" i="72"/>
  <c r="A30" i="72"/>
  <c r="B29" i="72"/>
  <c r="A29" i="72"/>
  <c r="K26" i="72"/>
  <c r="G26" i="72"/>
  <c r="L26" i="72" s="1"/>
  <c r="B8" i="72"/>
  <c r="A8" i="72"/>
  <c r="B4" i="72"/>
  <c r="B3" i="72"/>
  <c r="B2" i="72"/>
  <c r="B54" i="71"/>
  <c r="B53" i="71"/>
  <c r="B47" i="71"/>
  <c r="B46" i="71"/>
  <c r="N37" i="71"/>
  <c r="M37" i="71" s="1"/>
  <c r="M38" i="71" s="1"/>
  <c r="N36" i="71"/>
  <c r="N35" i="71"/>
  <c r="E35" i="71"/>
  <c r="C35" i="71"/>
  <c r="A35" i="71"/>
  <c r="E34" i="71"/>
  <c r="C34" i="71"/>
  <c r="A34" i="71"/>
  <c r="E33" i="71"/>
  <c r="C33" i="71"/>
  <c r="M35" i="71" s="1"/>
  <c r="A33" i="71"/>
  <c r="N32" i="71"/>
  <c r="N31" i="71"/>
  <c r="M32" i="71" s="1"/>
  <c r="N30" i="71"/>
  <c r="M30" i="71" s="1"/>
  <c r="B30" i="71"/>
  <c r="A30" i="71"/>
  <c r="A29" i="71"/>
  <c r="K26" i="71"/>
  <c r="G26" i="71"/>
  <c r="L26" i="71" s="1"/>
  <c r="B8" i="71"/>
  <c r="A8" i="71"/>
  <c r="B4" i="71"/>
  <c r="B3" i="71"/>
  <c r="B2" i="71"/>
  <c r="B54" i="70"/>
  <c r="B53" i="70"/>
  <c r="B47" i="70"/>
  <c r="B46" i="70"/>
  <c r="N37" i="70"/>
  <c r="N36" i="70"/>
  <c r="M36" i="70" s="1"/>
  <c r="N35" i="70"/>
  <c r="M35" i="70"/>
  <c r="E35" i="70"/>
  <c r="C35" i="70"/>
  <c r="A35" i="70"/>
  <c r="E34" i="70"/>
  <c r="C34" i="70"/>
  <c r="A34" i="70"/>
  <c r="E33" i="70"/>
  <c r="C33" i="70"/>
  <c r="A33" i="70"/>
  <c r="N32" i="70"/>
  <c r="N31" i="70"/>
  <c r="M31" i="70" s="1"/>
  <c r="N30" i="70"/>
  <c r="M30" i="70" s="1"/>
  <c r="B30" i="70"/>
  <c r="A30" i="70"/>
  <c r="B29" i="70"/>
  <c r="A29" i="70"/>
  <c r="K26" i="70"/>
  <c r="B8" i="70"/>
  <c r="A8" i="70"/>
  <c r="B4" i="70"/>
  <c r="B3" i="70"/>
  <c r="B2" i="70"/>
  <c r="M33" i="74" l="1"/>
  <c r="M46" i="74" s="1"/>
  <c r="M47" i="74" s="1"/>
  <c r="G39" i="74" s="1"/>
  <c r="H39" i="74" s="1"/>
  <c r="M33" i="72"/>
  <c r="M46" i="72" s="1"/>
  <c r="M47" i="72" s="1"/>
  <c r="G39" i="72" s="1"/>
  <c r="H39" i="72" s="1"/>
  <c r="M36" i="71"/>
  <c r="M33" i="71"/>
  <c r="M46" i="71" s="1"/>
  <c r="M47" i="71" s="1"/>
  <c r="G39" i="71" s="1"/>
  <c r="H39" i="71" s="1"/>
  <c r="M37" i="70"/>
  <c r="M38" i="70" s="1"/>
  <c r="M32" i="70"/>
  <c r="M33" i="70" s="1"/>
  <c r="M46" i="70" s="1"/>
  <c r="M47" i="70" s="1"/>
  <c r="M31" i="74"/>
  <c r="M32" i="73"/>
  <c r="M33" i="73" s="1"/>
  <c r="M31" i="72"/>
  <c r="M31" i="71"/>
  <c r="G39" i="70" l="1"/>
  <c r="H39" i="70" s="1"/>
  <c r="M46" i="73"/>
  <c r="M47" i="73" s="1"/>
  <c r="G39" i="73" s="1"/>
  <c r="H39" i="73" s="1"/>
  <c r="Y17" i="18" l="1"/>
  <c r="I17" i="18" s="1"/>
  <c r="Y18" i="18"/>
  <c r="I18" i="18" s="1"/>
  <c r="Y19" i="18"/>
  <c r="I19" i="18" s="1"/>
  <c r="Y20" i="18"/>
  <c r="I20" i="18" s="1"/>
  <c r="Y21" i="18"/>
  <c r="I21" i="18" s="1"/>
  <c r="Y22" i="18"/>
  <c r="I22" i="18" s="1"/>
  <c r="Y23" i="18"/>
  <c r="I23" i="18" s="1"/>
  <c r="Y24" i="18"/>
  <c r="I24" i="18" s="1"/>
  <c r="Y25" i="18"/>
  <c r="I25" i="18" s="1"/>
  <c r="Y26" i="18"/>
  <c r="I26" i="18" s="1"/>
  <c r="Y27" i="18"/>
  <c r="I27" i="18" s="1"/>
  <c r="Y28" i="18"/>
  <c r="I28" i="18" s="1"/>
  <c r="Y29" i="18"/>
  <c r="I29" i="18" s="1"/>
  <c r="Y30" i="18"/>
  <c r="I30" i="18" s="1"/>
  <c r="Y31" i="18"/>
  <c r="I31" i="18" s="1"/>
  <c r="S13" i="18"/>
  <c r="U13" i="18"/>
  <c r="V13" i="18"/>
  <c r="W13" i="18"/>
  <c r="U14" i="18"/>
  <c r="V14" i="18"/>
  <c r="W14" i="18"/>
  <c r="U15" i="18"/>
  <c r="V15" i="18"/>
  <c r="W15" i="18"/>
  <c r="S16" i="18"/>
  <c r="U16" i="18"/>
  <c r="V16" i="18"/>
  <c r="W16" i="18"/>
  <c r="R17" i="18"/>
  <c r="U17" i="18"/>
  <c r="V17" i="18"/>
  <c r="W17" i="18"/>
  <c r="U18" i="18"/>
  <c r="V18" i="18"/>
  <c r="W18" i="18"/>
  <c r="U19" i="18"/>
  <c r="V19" i="18"/>
  <c r="W19" i="18"/>
  <c r="S20" i="18"/>
  <c r="U20" i="18"/>
  <c r="V20" i="18"/>
  <c r="W20" i="18"/>
  <c r="U21" i="18"/>
  <c r="V21" i="18"/>
  <c r="W21" i="18"/>
  <c r="S22" i="18"/>
  <c r="U22" i="18"/>
  <c r="V22" i="18"/>
  <c r="W22" i="18"/>
  <c r="U23" i="18"/>
  <c r="V23" i="18"/>
  <c r="W23" i="18"/>
  <c r="U24" i="18"/>
  <c r="V24" i="18"/>
  <c r="W24" i="18"/>
  <c r="S25" i="18"/>
  <c r="U25" i="18"/>
  <c r="V25" i="18"/>
  <c r="W25" i="18"/>
  <c r="S26" i="18"/>
  <c r="U26" i="18"/>
  <c r="V26" i="18"/>
  <c r="W26" i="18"/>
  <c r="U27" i="18"/>
  <c r="V27" i="18"/>
  <c r="W27" i="18"/>
  <c r="U28" i="18"/>
  <c r="V28" i="18"/>
  <c r="W28" i="18"/>
  <c r="U29" i="18"/>
  <c r="V29" i="18"/>
  <c r="W29" i="18"/>
  <c r="U30" i="18"/>
  <c r="V30" i="18"/>
  <c r="W30" i="18"/>
  <c r="S31" i="18"/>
  <c r="U31" i="18"/>
  <c r="V31" i="18"/>
  <c r="W31" i="18"/>
  <c r="W12" i="18"/>
  <c r="V12" i="18"/>
  <c r="U12" i="18"/>
  <c r="E8" i="18"/>
  <c r="T14" i="18" s="1"/>
  <c r="D8" i="18"/>
  <c r="S15" i="18" s="1"/>
  <c r="C8" i="18"/>
  <c r="R22" i="18" s="1"/>
  <c r="N37" i="64"/>
  <c r="N36" i="64"/>
  <c r="N35" i="64"/>
  <c r="A8" i="64"/>
  <c r="B8" i="64"/>
  <c r="A29" i="64"/>
  <c r="B29" i="64"/>
  <c r="A30" i="64"/>
  <c r="B30" i="64"/>
  <c r="N32" i="64"/>
  <c r="N31" i="64"/>
  <c r="N30" i="64"/>
  <c r="C35" i="64"/>
  <c r="M37" i="64" s="1"/>
  <c r="C33" i="64"/>
  <c r="C34" i="64"/>
  <c r="E35" i="64"/>
  <c r="A35" i="64"/>
  <c r="R29" i="18" l="1"/>
  <c r="S28" i="18"/>
  <c r="R14" i="18"/>
  <c r="R31" i="18"/>
  <c r="S19" i="18"/>
  <c r="S27" i="18"/>
  <c r="S23" i="18"/>
  <c r="R19" i="18"/>
  <c r="S30" i="18"/>
  <c r="S14" i="18"/>
  <c r="R26" i="18"/>
  <c r="S29" i="18"/>
  <c r="S17" i="18"/>
  <c r="X17" i="18" s="1"/>
  <c r="T29" i="18"/>
  <c r="X29" i="18" s="1"/>
  <c r="T19" i="18"/>
  <c r="T15" i="18"/>
  <c r="T17" i="18"/>
  <c r="T20" i="18"/>
  <c r="T23" i="18"/>
  <c r="T13" i="18"/>
  <c r="T24" i="18"/>
  <c r="S21" i="18"/>
  <c r="T26" i="18"/>
  <c r="T16" i="18"/>
  <c r="T22" i="18"/>
  <c r="X22" i="18" s="1"/>
  <c r="T28" i="18"/>
  <c r="T30" i="18"/>
  <c r="T27" i="18"/>
  <c r="S24" i="18"/>
  <c r="T31" i="18"/>
  <c r="X31" i="18" s="1"/>
  <c r="T25" i="18"/>
  <c r="T21" i="18"/>
  <c r="T18" i="18"/>
  <c r="R24" i="18"/>
  <c r="R21" i="18"/>
  <c r="S18" i="18"/>
  <c r="R28" i="18"/>
  <c r="R16" i="18"/>
  <c r="R23" i="18"/>
  <c r="R18" i="18"/>
  <c r="R12" i="18"/>
  <c r="R30" i="18"/>
  <c r="R13" i="18"/>
  <c r="R25" i="18"/>
  <c r="R20" i="18"/>
  <c r="R27" i="18"/>
  <c r="R15" i="18"/>
  <c r="T12" i="18"/>
  <c r="S12" i="18"/>
  <c r="M30" i="64"/>
  <c r="M35" i="64"/>
  <c r="M36" i="64"/>
  <c r="M32" i="64"/>
  <c r="M31" i="64"/>
  <c r="E34" i="64"/>
  <c r="E33" i="64"/>
  <c r="A33" i="64"/>
  <c r="A34" i="64"/>
  <c r="P13" i="18"/>
  <c r="P14" i="18"/>
  <c r="P15" i="18"/>
  <c r="P16" i="18"/>
  <c r="P17" i="18"/>
  <c r="P18" i="18"/>
  <c r="P19" i="18"/>
  <c r="P20" i="18"/>
  <c r="P21" i="18"/>
  <c r="P22" i="18"/>
  <c r="P23" i="18"/>
  <c r="P24" i="18"/>
  <c r="P25" i="18"/>
  <c r="P26" i="18"/>
  <c r="P27" i="18"/>
  <c r="P28" i="18"/>
  <c r="P29" i="18"/>
  <c r="P30" i="18"/>
  <c r="P31" i="18"/>
  <c r="P12" i="18"/>
  <c r="AP7" i="15"/>
  <c r="AP19" i="15" s="1"/>
  <c r="AN7" i="15"/>
  <c r="AN19" i="15" s="1"/>
  <c r="AL7" i="15"/>
  <c r="AL19" i="15" s="1"/>
  <c r="AJ7" i="15"/>
  <c r="AJ19" i="15" s="1"/>
  <c r="AH7" i="15"/>
  <c r="AF7" i="15"/>
  <c r="AD7" i="15"/>
  <c r="AB7" i="15"/>
  <c r="AB19" i="15" s="1"/>
  <c r="Z7" i="15"/>
  <c r="Z19" i="15" s="1"/>
  <c r="X7" i="15"/>
  <c r="X19" i="15" s="1"/>
  <c r="V7" i="15"/>
  <c r="V19" i="15" s="1"/>
  <c r="T7" i="15"/>
  <c r="T19" i="15" s="1"/>
  <c r="R7" i="15"/>
  <c r="P7" i="15"/>
  <c r="N7" i="15"/>
  <c r="L7" i="15"/>
  <c r="L19" i="15" s="1"/>
  <c r="J7" i="15"/>
  <c r="J19" i="15" s="1"/>
  <c r="H7" i="15"/>
  <c r="H19" i="15" s="1"/>
  <c r="F7" i="15"/>
  <c r="F19" i="15" s="1"/>
  <c r="D7" i="15"/>
  <c r="D19" i="15" s="1"/>
  <c r="C7" i="15"/>
  <c r="C19" i="15" s="1"/>
  <c r="AH19" i="15"/>
  <c r="AF19" i="15"/>
  <c r="AD19" i="15"/>
  <c r="R19" i="15"/>
  <c r="P19" i="15"/>
  <c r="N19" i="15"/>
  <c r="G26" i="64"/>
  <c r="J6" i="25"/>
  <c r="X14" i="18" l="1"/>
  <c r="Y14" i="18" s="1"/>
  <c r="I14" i="18" s="1"/>
  <c r="X25" i="18"/>
  <c r="X26" i="18"/>
  <c r="X19" i="18"/>
  <c r="X20" i="18"/>
  <c r="X23" i="18"/>
  <c r="X28" i="18"/>
  <c r="X21" i="18"/>
  <c r="X16" i="18"/>
  <c r="Y16" i="18" s="1"/>
  <c r="I16" i="18" s="1"/>
  <c r="X15" i="18"/>
  <c r="Y15" i="18" s="1"/>
  <c r="I15" i="18" s="1"/>
  <c r="X27" i="18"/>
  <c r="X24" i="18"/>
  <c r="X13" i="18"/>
  <c r="Y13" i="18" s="1"/>
  <c r="I13" i="18" s="1"/>
  <c r="X30" i="18"/>
  <c r="X18" i="18"/>
  <c r="X12" i="18"/>
  <c r="Y12" i="18" s="1"/>
  <c r="I12" i="18" s="1"/>
  <c r="M33" i="64"/>
  <c r="M38" i="64"/>
  <c r="L26" i="64"/>
  <c r="K26" i="64" s="1"/>
  <c r="N7" i="57"/>
  <c r="O7" i="57" s="1"/>
  <c r="A1" i="58"/>
  <c r="A1" i="57"/>
  <c r="A1" i="56"/>
  <c r="A1" i="55"/>
  <c r="N7" i="56"/>
  <c r="N8" i="56" s="1"/>
  <c r="N7" i="55"/>
  <c r="N8" i="55" s="1"/>
  <c r="C3" i="55"/>
  <c r="C3" i="56"/>
  <c r="C3" i="57"/>
  <c r="J7" i="58"/>
  <c r="J8" i="58" s="1"/>
  <c r="J9" i="58" s="1"/>
  <c r="J10" i="58" s="1"/>
  <c r="J11" i="58" s="1"/>
  <c r="J12" i="58" s="1"/>
  <c r="J13" i="58" s="1"/>
  <c r="J14" i="58" s="1"/>
  <c r="J15" i="58" s="1"/>
  <c r="J16" i="58" s="1"/>
  <c r="J17" i="58" s="1"/>
  <c r="J18" i="58" s="1"/>
  <c r="J19" i="58" s="1"/>
  <c r="J20" i="58" s="1"/>
  <c r="J21" i="58" s="1"/>
  <c r="J22" i="58" s="1"/>
  <c r="J23" i="58" s="1"/>
  <c r="J24" i="58" s="1"/>
  <c r="J25" i="58" s="1"/>
  <c r="J26" i="58" s="1"/>
  <c r="I2" i="18"/>
  <c r="D4" i="56"/>
  <c r="E4" i="55"/>
  <c r="C3" i="58"/>
  <c r="B54" i="64"/>
  <c r="B47" i="64"/>
  <c r="B53" i="64"/>
  <c r="B46" i="64"/>
  <c r="B4" i="64"/>
  <c r="B2" i="64"/>
  <c r="B3" i="64"/>
  <c r="M46" i="64" l="1"/>
  <c r="M47" i="64" s="1"/>
  <c r="G39" i="64" s="1"/>
  <c r="H39" i="64" s="1"/>
  <c r="N8" i="57"/>
  <c r="N9" i="57" s="1"/>
  <c r="N9" i="56"/>
  <c r="N9" i="55"/>
  <c r="F28" i="15"/>
  <c r="B28" i="15"/>
  <c r="F27" i="15"/>
  <c r="B27" i="15"/>
  <c r="F41" i="19"/>
  <c r="B41" i="19"/>
  <c r="F40" i="19"/>
  <c r="B40" i="19"/>
  <c r="H35" i="18"/>
  <c r="H34" i="18"/>
  <c r="D3" i="57"/>
  <c r="C28" i="56"/>
  <c r="D3" i="56"/>
  <c r="D3" i="55"/>
  <c r="N10" i="57" l="1"/>
  <c r="N10" i="56"/>
  <c r="N10" i="55"/>
  <c r="N11" i="57" l="1"/>
  <c r="N11" i="56"/>
  <c r="N11" i="55"/>
  <c r="N12" i="57" l="1"/>
  <c r="N12" i="56"/>
  <c r="N12" i="55"/>
  <c r="N13" i="57" l="1"/>
  <c r="N13" i="56"/>
  <c r="N13" i="55"/>
  <c r="N14" i="57" l="1"/>
  <c r="N14" i="56"/>
  <c r="N14" i="55"/>
  <c r="N15" i="57" l="1"/>
  <c r="N15" i="56"/>
  <c r="N15" i="55"/>
  <c r="N16" i="57" l="1"/>
  <c r="N16" i="56"/>
  <c r="N16" i="55"/>
  <c r="N17" i="57" l="1"/>
  <c r="N17" i="56"/>
  <c r="N17" i="55"/>
  <c r="N18" i="57" l="1"/>
  <c r="N18" i="56"/>
  <c r="N18" i="55"/>
  <c r="N19" i="57" l="1"/>
  <c r="N19" i="56"/>
  <c r="N19" i="55"/>
  <c r="N20" i="57" l="1"/>
  <c r="N20" i="56"/>
  <c r="N20" i="55"/>
  <c r="N21" i="57" l="1"/>
  <c r="N21" i="56"/>
  <c r="N21" i="55"/>
  <c r="N22" i="57" l="1"/>
  <c r="N22" i="56"/>
  <c r="N22" i="55"/>
  <c r="N23" i="57" l="1"/>
  <c r="N23" i="56"/>
  <c r="N23" i="55"/>
  <c r="N24" i="57" l="1"/>
  <c r="N24" i="56"/>
  <c r="N24" i="55"/>
  <c r="N25" i="57" l="1"/>
  <c r="N25" i="56"/>
  <c r="N25" i="55"/>
  <c r="N26" i="57" l="1"/>
  <c r="N26" i="56"/>
  <c r="N26" i="55"/>
  <c r="G29" i="16" l="1"/>
  <c r="CZ37" i="19"/>
  <c r="CU37" i="19"/>
  <c r="CP37" i="19"/>
  <c r="CK37" i="19"/>
  <c r="CF37" i="19"/>
  <c r="CA37" i="19"/>
  <c r="BV37" i="19"/>
  <c r="BQ37" i="19"/>
  <c r="BL37" i="19"/>
  <c r="BG37" i="19"/>
  <c r="BB37" i="19"/>
  <c r="AW37" i="19"/>
  <c r="AR37" i="19"/>
  <c r="AM37" i="19"/>
  <c r="AH37" i="19"/>
  <c r="AC37" i="19"/>
  <c r="X37" i="19"/>
  <c r="S37" i="19"/>
  <c r="N37" i="19"/>
  <c r="M37" i="19"/>
  <c r="CY37" i="19"/>
  <c r="CT37" i="19"/>
  <c r="CO37" i="19"/>
  <c r="CJ37" i="19"/>
  <c r="CE37" i="19"/>
  <c r="BZ37" i="19"/>
  <c r="BU37" i="19"/>
  <c r="BP37" i="19"/>
  <c r="BK37" i="19"/>
  <c r="BF37" i="19"/>
  <c r="BA37" i="19"/>
  <c r="AV37" i="19"/>
  <c r="AQ37" i="19"/>
  <c r="AL37" i="19"/>
  <c r="AG37" i="19"/>
  <c r="AB37" i="19"/>
  <c r="W37" i="19"/>
  <c r="R37" i="19"/>
  <c r="C5" i="18"/>
  <c r="C2" i="18"/>
  <c r="C3" i="18"/>
  <c r="C2" i="15" s="1"/>
  <c r="C4" i="18"/>
  <c r="B35" i="18"/>
  <c r="B34" i="18"/>
  <c r="CV5" i="19"/>
  <c r="CV37" i="19" s="1"/>
  <c r="CQ5" i="19"/>
  <c r="CL5" i="19"/>
  <c r="CL37" i="19" s="1"/>
  <c r="CG5" i="19"/>
  <c r="CG37" i="19" s="1"/>
  <c r="CB5" i="19"/>
  <c r="CB37" i="19" s="1"/>
  <c r="BW5" i="19"/>
  <c r="BW37" i="19" s="1"/>
  <c r="BR5" i="19"/>
  <c r="BR37" i="19" s="1"/>
  <c r="BM5" i="19"/>
  <c r="BM37" i="19" s="1"/>
  <c r="BH5" i="19"/>
  <c r="BH37" i="19" s="1"/>
  <c r="BC5" i="19"/>
  <c r="BC37" i="19" s="1"/>
  <c r="AX5" i="19"/>
  <c r="AX37" i="19" s="1"/>
  <c r="AS5" i="19"/>
  <c r="AS37" i="19" s="1"/>
  <c r="AN5" i="19"/>
  <c r="AN37" i="19" s="1"/>
  <c r="AI5" i="19"/>
  <c r="AI37" i="19" s="1"/>
  <c r="AD5" i="19"/>
  <c r="AD37" i="19" s="1"/>
  <c r="Y5" i="19"/>
  <c r="Y37" i="19" s="1"/>
  <c r="T5" i="19"/>
  <c r="T37" i="19" s="1"/>
  <c r="O5" i="19"/>
  <c r="O37" i="19" s="1"/>
  <c r="AP5" i="15"/>
  <c r="AN5" i="15"/>
  <c r="AL5" i="15"/>
  <c r="AJ5" i="15"/>
  <c r="AH5" i="15"/>
  <c r="AF5" i="15"/>
  <c r="AD5" i="15"/>
  <c r="AB5" i="15"/>
  <c r="Z5" i="15"/>
  <c r="X5" i="15"/>
  <c r="V5" i="15"/>
  <c r="T5" i="15"/>
  <c r="R5" i="15"/>
  <c r="P5" i="15"/>
  <c r="N5" i="15"/>
  <c r="L5" i="15"/>
  <c r="J5" i="15"/>
  <c r="H5" i="15"/>
  <c r="F5" i="15"/>
  <c r="J5" i="19"/>
  <c r="J37" i="19" s="1"/>
  <c r="B13" i="18"/>
  <c r="O13" i="18" s="1"/>
  <c r="D5" i="15"/>
  <c r="E5" i="19"/>
  <c r="E37" i="19" s="1"/>
  <c r="B12" i="18"/>
  <c r="B31" i="18"/>
  <c r="O31" i="18" s="1"/>
  <c r="B30" i="18"/>
  <c r="O30" i="18" s="1"/>
  <c r="B29" i="18"/>
  <c r="O29" i="18" s="1"/>
  <c r="B28" i="18"/>
  <c r="O28" i="18" s="1"/>
  <c r="B27" i="18"/>
  <c r="O27" i="18" s="1"/>
  <c r="B25" i="18"/>
  <c r="O25" i="18" s="1"/>
  <c r="B26" i="18"/>
  <c r="O26" i="18" s="1"/>
  <c r="B24" i="18"/>
  <c r="O24" i="18" s="1"/>
  <c r="B23" i="18"/>
  <c r="O23" i="18" s="1"/>
  <c r="B22" i="18"/>
  <c r="O22" i="18" s="1"/>
  <c r="B21" i="18"/>
  <c r="O21" i="18" s="1"/>
  <c r="B20" i="18"/>
  <c r="O20" i="18" s="1"/>
  <c r="B19" i="18"/>
  <c r="O19" i="18" s="1"/>
  <c r="B18" i="18"/>
  <c r="O18" i="18" s="1"/>
  <c r="B17" i="18"/>
  <c r="O17" i="18" s="1"/>
  <c r="B16" i="18"/>
  <c r="O16" i="18" s="1"/>
  <c r="B15" i="18"/>
  <c r="O15" i="18" s="1"/>
  <c r="B14" i="18"/>
  <c r="O14" i="18" s="1"/>
  <c r="CW36" i="19"/>
  <c r="CX36" i="19" s="1"/>
  <c r="CY36" i="19" s="1"/>
  <c r="CZ36" i="19" s="1"/>
  <c r="CR36" i="19"/>
  <c r="CS36" i="19" s="1"/>
  <c r="CT36" i="19" s="1"/>
  <c r="CU36" i="19" s="1"/>
  <c r="CW35" i="19"/>
  <c r="CX35" i="19" s="1"/>
  <c r="CY35" i="19" s="1"/>
  <c r="CZ35" i="19" s="1"/>
  <c r="CR35" i="19"/>
  <c r="CS35" i="19" s="1"/>
  <c r="CT35" i="19" s="1"/>
  <c r="CU35" i="19" s="1"/>
  <c r="CW34" i="19"/>
  <c r="CX34" i="19" s="1"/>
  <c r="CY34" i="19" s="1"/>
  <c r="CZ34" i="19" s="1"/>
  <c r="CR34" i="19"/>
  <c r="CS34" i="19" s="1"/>
  <c r="CT34" i="19" s="1"/>
  <c r="CU34" i="19" s="1"/>
  <c r="CW33" i="19"/>
  <c r="CX33" i="19" s="1"/>
  <c r="CY33" i="19" s="1"/>
  <c r="CZ33" i="19" s="1"/>
  <c r="CR33" i="19"/>
  <c r="CS33" i="19" s="1"/>
  <c r="CT33" i="19" s="1"/>
  <c r="CU33" i="19" s="1"/>
  <c r="CW32" i="19"/>
  <c r="CX32" i="19" s="1"/>
  <c r="CY32" i="19" s="1"/>
  <c r="CZ32" i="19" s="1"/>
  <c r="CR32" i="19"/>
  <c r="CS32" i="19" s="1"/>
  <c r="CT32" i="19" s="1"/>
  <c r="CU32" i="19" s="1"/>
  <c r="CW31" i="19"/>
  <c r="CX31" i="19" s="1"/>
  <c r="CY31" i="19" s="1"/>
  <c r="CZ31" i="19" s="1"/>
  <c r="CS31" i="19"/>
  <c r="CT31" i="19" s="1"/>
  <c r="CU31" i="19" s="1"/>
  <c r="CR31" i="19"/>
  <c r="CW30" i="19"/>
  <c r="CX30" i="19" s="1"/>
  <c r="CY30" i="19" s="1"/>
  <c r="CZ30" i="19" s="1"/>
  <c r="CR30" i="19"/>
  <c r="CS30" i="19" s="1"/>
  <c r="CT30" i="19" s="1"/>
  <c r="CU30" i="19" s="1"/>
  <c r="CW29" i="19"/>
  <c r="CX29" i="19" s="1"/>
  <c r="CY29" i="19" s="1"/>
  <c r="CZ29" i="19" s="1"/>
  <c r="CR29" i="19"/>
  <c r="CS29" i="19" s="1"/>
  <c r="CT29" i="19" s="1"/>
  <c r="CU29" i="19" s="1"/>
  <c r="CW28" i="19"/>
  <c r="CX28" i="19" s="1"/>
  <c r="CY28" i="19" s="1"/>
  <c r="CZ28" i="19" s="1"/>
  <c r="CR28" i="19"/>
  <c r="CS28" i="19" s="1"/>
  <c r="CT28" i="19" s="1"/>
  <c r="CU28" i="19" s="1"/>
  <c r="CW27" i="19"/>
  <c r="CX27" i="19" s="1"/>
  <c r="CY27" i="19" s="1"/>
  <c r="CZ27" i="19" s="1"/>
  <c r="CR27" i="19"/>
  <c r="CS27" i="19" s="1"/>
  <c r="CT27" i="19" s="1"/>
  <c r="CU27" i="19" s="1"/>
  <c r="CW26" i="19"/>
  <c r="CX26" i="19" s="1"/>
  <c r="CY26" i="19" s="1"/>
  <c r="CZ26" i="19" s="1"/>
  <c r="CR26" i="19"/>
  <c r="CS26" i="19" s="1"/>
  <c r="CT26" i="19" s="1"/>
  <c r="CU26" i="19" s="1"/>
  <c r="CW25" i="19"/>
  <c r="CX25" i="19" s="1"/>
  <c r="CY25" i="19" s="1"/>
  <c r="CZ25" i="19" s="1"/>
  <c r="CR25" i="19"/>
  <c r="CS25" i="19" s="1"/>
  <c r="CT25" i="19" s="1"/>
  <c r="CU25" i="19" s="1"/>
  <c r="CW24" i="19"/>
  <c r="CX24" i="19" s="1"/>
  <c r="CY24" i="19" s="1"/>
  <c r="CZ24" i="19" s="1"/>
  <c r="CR24" i="19"/>
  <c r="CS24" i="19" s="1"/>
  <c r="CT24" i="19" s="1"/>
  <c r="CU24" i="19" s="1"/>
  <c r="CW23" i="19"/>
  <c r="CX23" i="19" s="1"/>
  <c r="CY23" i="19" s="1"/>
  <c r="CZ23" i="19" s="1"/>
  <c r="CR23" i="19"/>
  <c r="CS23" i="19" s="1"/>
  <c r="CT23" i="19" s="1"/>
  <c r="CU23" i="19" s="1"/>
  <c r="CW22" i="19"/>
  <c r="CX22" i="19" s="1"/>
  <c r="CY22" i="19" s="1"/>
  <c r="CZ22" i="19" s="1"/>
  <c r="CR22" i="19"/>
  <c r="CS22" i="19" s="1"/>
  <c r="CT22" i="19" s="1"/>
  <c r="CU22" i="19" s="1"/>
  <c r="CW21" i="19"/>
  <c r="CX21" i="19" s="1"/>
  <c r="CY21" i="19" s="1"/>
  <c r="CZ21" i="19" s="1"/>
  <c r="CR21" i="19"/>
  <c r="CS21" i="19" s="1"/>
  <c r="CT21" i="19" s="1"/>
  <c r="CU21" i="19" s="1"/>
  <c r="CW20" i="19"/>
  <c r="CX20" i="19" s="1"/>
  <c r="CY20" i="19" s="1"/>
  <c r="CZ20" i="19" s="1"/>
  <c r="CR20" i="19"/>
  <c r="CS20" i="19" s="1"/>
  <c r="CT20" i="19" s="1"/>
  <c r="CU20" i="19" s="1"/>
  <c r="CW19" i="19"/>
  <c r="CX19" i="19" s="1"/>
  <c r="CY19" i="19" s="1"/>
  <c r="CZ19" i="19" s="1"/>
  <c r="CR19" i="19"/>
  <c r="CS19" i="19" s="1"/>
  <c r="CT19" i="19" s="1"/>
  <c r="CU19" i="19" s="1"/>
  <c r="CW18" i="19"/>
  <c r="CX18" i="19" s="1"/>
  <c r="CY18" i="19" s="1"/>
  <c r="CZ18" i="19" s="1"/>
  <c r="CR18" i="19"/>
  <c r="CS18" i="19" s="1"/>
  <c r="CT18" i="19" s="1"/>
  <c r="CU18" i="19" s="1"/>
  <c r="CW17" i="19"/>
  <c r="CX17" i="19" s="1"/>
  <c r="CY17" i="19" s="1"/>
  <c r="CZ17" i="19" s="1"/>
  <c r="CR17" i="19"/>
  <c r="CS17" i="19" s="1"/>
  <c r="CT17" i="19" s="1"/>
  <c r="CU17" i="19" s="1"/>
  <c r="CW16" i="19"/>
  <c r="CX16" i="19" s="1"/>
  <c r="CY16" i="19" s="1"/>
  <c r="CZ16" i="19" s="1"/>
  <c r="CR16" i="19"/>
  <c r="CS16" i="19" s="1"/>
  <c r="CT16" i="19" s="1"/>
  <c r="CU16" i="19" s="1"/>
  <c r="CW15" i="19"/>
  <c r="CX15" i="19" s="1"/>
  <c r="CY15" i="19" s="1"/>
  <c r="CZ15" i="19" s="1"/>
  <c r="CR15" i="19"/>
  <c r="CS15" i="19" s="1"/>
  <c r="CT15" i="19" s="1"/>
  <c r="CU15" i="19" s="1"/>
  <c r="CW14" i="19"/>
  <c r="CX14" i="19" s="1"/>
  <c r="CY14" i="19" s="1"/>
  <c r="CZ14" i="19" s="1"/>
  <c r="CR14" i="19"/>
  <c r="CS14" i="19" s="1"/>
  <c r="CT14" i="19" s="1"/>
  <c r="CU14" i="19" s="1"/>
  <c r="CW13" i="19"/>
  <c r="CX13" i="19" s="1"/>
  <c r="CY13" i="19" s="1"/>
  <c r="CZ13" i="19" s="1"/>
  <c r="CR13" i="19"/>
  <c r="CS13" i="19" s="1"/>
  <c r="CT13" i="19" s="1"/>
  <c r="CU13" i="19" s="1"/>
  <c r="CW12" i="19"/>
  <c r="CX12" i="19" s="1"/>
  <c r="CY12" i="19" s="1"/>
  <c r="CZ12" i="19" s="1"/>
  <c r="CR12" i="19"/>
  <c r="CS12" i="19" s="1"/>
  <c r="CT12" i="19" s="1"/>
  <c r="CU12" i="19" s="1"/>
  <c r="CW11" i="19"/>
  <c r="CX11" i="19" s="1"/>
  <c r="CY11" i="19" s="1"/>
  <c r="CZ11" i="19" s="1"/>
  <c r="CR11" i="19"/>
  <c r="CS11" i="19" s="1"/>
  <c r="CT11" i="19" s="1"/>
  <c r="CU11" i="19" s="1"/>
  <c r="CW10" i="19"/>
  <c r="CX10" i="19" s="1"/>
  <c r="CY10" i="19" s="1"/>
  <c r="CZ10" i="19" s="1"/>
  <c r="CR10" i="19"/>
  <c r="CS10" i="19" s="1"/>
  <c r="CT10" i="19" s="1"/>
  <c r="CU10" i="19" s="1"/>
  <c r="CW9" i="19"/>
  <c r="CX9" i="19" s="1"/>
  <c r="CY9" i="19" s="1"/>
  <c r="CZ9" i="19" s="1"/>
  <c r="CR9" i="19"/>
  <c r="CS9" i="19" s="1"/>
  <c r="CT9" i="19" s="1"/>
  <c r="CU9" i="19" s="1"/>
  <c r="CW8" i="19"/>
  <c r="CX8" i="19" s="1"/>
  <c r="CY8" i="19" s="1"/>
  <c r="CZ8" i="19" s="1"/>
  <c r="CR8" i="19"/>
  <c r="CS8" i="19" s="1"/>
  <c r="CT8" i="19" s="1"/>
  <c r="CU8" i="19" s="1"/>
  <c r="CW7" i="19"/>
  <c r="CX7" i="19" s="1"/>
  <c r="CY7" i="19" s="1"/>
  <c r="CZ7" i="19" s="1"/>
  <c r="CR7" i="19"/>
  <c r="CS7" i="19" s="1"/>
  <c r="CT7" i="19" s="1"/>
  <c r="CU7" i="19" s="1"/>
  <c r="C3" i="15" l="1"/>
  <c r="O12" i="18"/>
  <c r="J12" i="18" s="1"/>
  <c r="J31" i="18"/>
  <c r="J30" i="18"/>
  <c r="J29" i="18"/>
  <c r="B24" i="58" l="1"/>
  <c r="C24" i="58" s="1"/>
  <c r="E24" i="58" s="1"/>
  <c r="B24" i="55"/>
  <c r="B24" i="56"/>
  <c r="B25" i="58"/>
  <c r="C25" i="58" s="1"/>
  <c r="D25" i="58" s="1"/>
  <c r="B25" i="55"/>
  <c r="B25" i="56"/>
  <c r="B26" i="58"/>
  <c r="C26" i="58" s="1"/>
  <c r="E26" i="58" s="1"/>
  <c r="B26" i="55"/>
  <c r="B26" i="56"/>
  <c r="C4" i="15"/>
  <c r="C1" i="15"/>
  <c r="CM36" i="19"/>
  <c r="CN36" i="19" s="1"/>
  <c r="CO36" i="19" s="1"/>
  <c r="CP36" i="19" s="1"/>
  <c r="CH36" i="19"/>
  <c r="CI36" i="19" s="1"/>
  <c r="CJ36" i="19" s="1"/>
  <c r="CK36" i="19" s="1"/>
  <c r="CM35" i="19"/>
  <c r="CN35" i="19" s="1"/>
  <c r="CO35" i="19" s="1"/>
  <c r="CP35" i="19" s="1"/>
  <c r="CI35" i="19"/>
  <c r="CJ35" i="19" s="1"/>
  <c r="CK35" i="19" s="1"/>
  <c r="CH35" i="19"/>
  <c r="CM34" i="19"/>
  <c r="CN34" i="19" s="1"/>
  <c r="CO34" i="19" s="1"/>
  <c r="CP34" i="19" s="1"/>
  <c r="CH34" i="19"/>
  <c r="CI34" i="19" s="1"/>
  <c r="CJ34" i="19" s="1"/>
  <c r="CK34" i="19" s="1"/>
  <c r="CM33" i="19"/>
  <c r="CN33" i="19" s="1"/>
  <c r="CO33" i="19" s="1"/>
  <c r="CP33" i="19" s="1"/>
  <c r="CH33" i="19"/>
  <c r="CI33" i="19" s="1"/>
  <c r="CJ33" i="19" s="1"/>
  <c r="CK33" i="19" s="1"/>
  <c r="CM32" i="19"/>
  <c r="CN32" i="19" s="1"/>
  <c r="CO32" i="19" s="1"/>
  <c r="CP32" i="19" s="1"/>
  <c r="CH32" i="19"/>
  <c r="CI32" i="19" s="1"/>
  <c r="CJ32" i="19" s="1"/>
  <c r="CK32" i="19" s="1"/>
  <c r="CM31" i="19"/>
  <c r="CN31" i="19" s="1"/>
  <c r="CO31" i="19" s="1"/>
  <c r="CP31" i="19" s="1"/>
  <c r="CH31" i="19"/>
  <c r="CI31" i="19" s="1"/>
  <c r="CJ31" i="19" s="1"/>
  <c r="CK31" i="19" s="1"/>
  <c r="CM30" i="19"/>
  <c r="CN30" i="19" s="1"/>
  <c r="CO30" i="19" s="1"/>
  <c r="CP30" i="19" s="1"/>
  <c r="CH30" i="19"/>
  <c r="CI30" i="19" s="1"/>
  <c r="CJ30" i="19" s="1"/>
  <c r="CK30" i="19" s="1"/>
  <c r="CM29" i="19"/>
  <c r="CN29" i="19" s="1"/>
  <c r="CO29" i="19" s="1"/>
  <c r="CP29" i="19" s="1"/>
  <c r="CH29" i="19"/>
  <c r="CI29" i="19" s="1"/>
  <c r="CJ29" i="19" s="1"/>
  <c r="CK29" i="19" s="1"/>
  <c r="CM28" i="19"/>
  <c r="CN28" i="19" s="1"/>
  <c r="CO28" i="19" s="1"/>
  <c r="CP28" i="19" s="1"/>
  <c r="CH28" i="19"/>
  <c r="CI28" i="19" s="1"/>
  <c r="CJ28" i="19" s="1"/>
  <c r="CK28" i="19" s="1"/>
  <c r="CM27" i="19"/>
  <c r="CN27" i="19" s="1"/>
  <c r="CO27" i="19" s="1"/>
  <c r="CP27" i="19" s="1"/>
  <c r="CH27" i="19"/>
  <c r="CI27" i="19" s="1"/>
  <c r="CJ27" i="19" s="1"/>
  <c r="CK27" i="19" s="1"/>
  <c r="CM26" i="19"/>
  <c r="CN26" i="19" s="1"/>
  <c r="CO26" i="19" s="1"/>
  <c r="CP26" i="19" s="1"/>
  <c r="CH26" i="19"/>
  <c r="CI26" i="19" s="1"/>
  <c r="CJ26" i="19" s="1"/>
  <c r="CK26" i="19" s="1"/>
  <c r="CM25" i="19"/>
  <c r="CN25" i="19" s="1"/>
  <c r="CO25" i="19" s="1"/>
  <c r="CP25" i="19" s="1"/>
  <c r="CH25" i="19"/>
  <c r="CI25" i="19" s="1"/>
  <c r="CJ25" i="19" s="1"/>
  <c r="CK25" i="19" s="1"/>
  <c r="CM24" i="19"/>
  <c r="CN24" i="19" s="1"/>
  <c r="CO24" i="19" s="1"/>
  <c r="CP24" i="19" s="1"/>
  <c r="CH24" i="19"/>
  <c r="CI24" i="19" s="1"/>
  <c r="CJ24" i="19" s="1"/>
  <c r="CK24" i="19" s="1"/>
  <c r="CM23" i="19"/>
  <c r="CN23" i="19" s="1"/>
  <c r="CO23" i="19" s="1"/>
  <c r="CP23" i="19" s="1"/>
  <c r="CH23" i="19"/>
  <c r="CI23" i="19" s="1"/>
  <c r="CJ23" i="19" s="1"/>
  <c r="CK23" i="19" s="1"/>
  <c r="CM22" i="19"/>
  <c r="CN22" i="19" s="1"/>
  <c r="CO22" i="19" s="1"/>
  <c r="CP22" i="19" s="1"/>
  <c r="CH22" i="19"/>
  <c r="CI22" i="19" s="1"/>
  <c r="CJ22" i="19" s="1"/>
  <c r="CK22" i="19" s="1"/>
  <c r="CM21" i="19"/>
  <c r="CN21" i="19" s="1"/>
  <c r="CO21" i="19" s="1"/>
  <c r="CP21" i="19" s="1"/>
  <c r="CH21" i="19"/>
  <c r="CI21" i="19" s="1"/>
  <c r="CJ21" i="19" s="1"/>
  <c r="CK21" i="19" s="1"/>
  <c r="CM20" i="19"/>
  <c r="CN20" i="19" s="1"/>
  <c r="CO20" i="19" s="1"/>
  <c r="CP20" i="19" s="1"/>
  <c r="CH20" i="19"/>
  <c r="CI20" i="19" s="1"/>
  <c r="CJ20" i="19" s="1"/>
  <c r="CK20" i="19" s="1"/>
  <c r="CM19" i="19"/>
  <c r="CN19" i="19" s="1"/>
  <c r="CO19" i="19" s="1"/>
  <c r="CP19" i="19" s="1"/>
  <c r="CH19" i="19"/>
  <c r="CI19" i="19" s="1"/>
  <c r="CJ19" i="19" s="1"/>
  <c r="CK19" i="19" s="1"/>
  <c r="CM18" i="19"/>
  <c r="CN18" i="19" s="1"/>
  <c r="CO18" i="19" s="1"/>
  <c r="CP18" i="19" s="1"/>
  <c r="CH18" i="19"/>
  <c r="CI18" i="19" s="1"/>
  <c r="CJ18" i="19" s="1"/>
  <c r="CK18" i="19" s="1"/>
  <c r="CM17" i="19"/>
  <c r="CN17" i="19" s="1"/>
  <c r="CO17" i="19" s="1"/>
  <c r="CP17" i="19" s="1"/>
  <c r="CH17" i="19"/>
  <c r="CI17" i="19" s="1"/>
  <c r="CJ17" i="19" s="1"/>
  <c r="CK17" i="19" s="1"/>
  <c r="CM16" i="19"/>
  <c r="CN16" i="19" s="1"/>
  <c r="CO16" i="19" s="1"/>
  <c r="CP16" i="19" s="1"/>
  <c r="CH16" i="19"/>
  <c r="CI16" i="19" s="1"/>
  <c r="CJ16" i="19" s="1"/>
  <c r="CK16" i="19" s="1"/>
  <c r="CM15" i="19"/>
  <c r="CN15" i="19" s="1"/>
  <c r="CO15" i="19" s="1"/>
  <c r="CP15" i="19" s="1"/>
  <c r="CH15" i="19"/>
  <c r="CI15" i="19" s="1"/>
  <c r="CJ15" i="19" s="1"/>
  <c r="CK15" i="19" s="1"/>
  <c r="CM14" i="19"/>
  <c r="CN14" i="19" s="1"/>
  <c r="CO14" i="19" s="1"/>
  <c r="CP14" i="19" s="1"/>
  <c r="CH14" i="19"/>
  <c r="CI14" i="19" s="1"/>
  <c r="CJ14" i="19" s="1"/>
  <c r="CK14" i="19" s="1"/>
  <c r="CM13" i="19"/>
  <c r="CN13" i="19" s="1"/>
  <c r="CO13" i="19" s="1"/>
  <c r="CP13" i="19" s="1"/>
  <c r="CH13" i="19"/>
  <c r="CI13" i="19" s="1"/>
  <c r="CJ13" i="19" s="1"/>
  <c r="CK13" i="19" s="1"/>
  <c r="CM12" i="19"/>
  <c r="CN12" i="19" s="1"/>
  <c r="CO12" i="19" s="1"/>
  <c r="CP12" i="19" s="1"/>
  <c r="CH12" i="19"/>
  <c r="CI12" i="19" s="1"/>
  <c r="CJ12" i="19" s="1"/>
  <c r="CK12" i="19" s="1"/>
  <c r="CM11" i="19"/>
  <c r="CN11" i="19" s="1"/>
  <c r="CO11" i="19" s="1"/>
  <c r="CP11" i="19" s="1"/>
  <c r="CH11" i="19"/>
  <c r="CI11" i="19" s="1"/>
  <c r="CJ11" i="19" s="1"/>
  <c r="CK11" i="19" s="1"/>
  <c r="CM10" i="19"/>
  <c r="CN10" i="19" s="1"/>
  <c r="CO10" i="19" s="1"/>
  <c r="CP10" i="19" s="1"/>
  <c r="CH10" i="19"/>
  <c r="CI10" i="19" s="1"/>
  <c r="CJ10" i="19" s="1"/>
  <c r="CK10" i="19" s="1"/>
  <c r="CM9" i="19"/>
  <c r="CN9" i="19" s="1"/>
  <c r="CO9" i="19" s="1"/>
  <c r="CP9" i="19" s="1"/>
  <c r="CH9" i="19"/>
  <c r="CI9" i="19" s="1"/>
  <c r="CJ9" i="19" s="1"/>
  <c r="CK9" i="19" s="1"/>
  <c r="CM8" i="19"/>
  <c r="CN8" i="19" s="1"/>
  <c r="CO8" i="19" s="1"/>
  <c r="CP8" i="19" s="1"/>
  <c r="CH8" i="19"/>
  <c r="CI8" i="19" s="1"/>
  <c r="CJ8" i="19" s="1"/>
  <c r="CK8" i="19" s="1"/>
  <c r="CM7" i="19"/>
  <c r="CN7" i="19" s="1"/>
  <c r="CO7" i="19" s="1"/>
  <c r="CP7" i="19" s="1"/>
  <c r="CH7" i="19"/>
  <c r="CI7" i="19" s="1"/>
  <c r="CJ7" i="19" s="1"/>
  <c r="CK7" i="19" s="1"/>
  <c r="CC36" i="19"/>
  <c r="CD36" i="19" s="1"/>
  <c r="CE36" i="19" s="1"/>
  <c r="CF36" i="19" s="1"/>
  <c r="BX36" i="19"/>
  <c r="BY36" i="19" s="1"/>
  <c r="BZ36" i="19" s="1"/>
  <c r="CA36" i="19" s="1"/>
  <c r="CC35" i="19"/>
  <c r="CD35" i="19" s="1"/>
  <c r="CE35" i="19" s="1"/>
  <c r="CF35" i="19" s="1"/>
  <c r="BY35" i="19"/>
  <c r="BZ35" i="19" s="1"/>
  <c r="CA35" i="19" s="1"/>
  <c r="BX35" i="19"/>
  <c r="CC34" i="19"/>
  <c r="CD34" i="19" s="1"/>
  <c r="CE34" i="19" s="1"/>
  <c r="CF34" i="19" s="1"/>
  <c r="BX34" i="19"/>
  <c r="BY34" i="19" s="1"/>
  <c r="BZ34" i="19" s="1"/>
  <c r="CA34" i="19" s="1"/>
  <c r="CC33" i="19"/>
  <c r="CD33" i="19" s="1"/>
  <c r="CE33" i="19" s="1"/>
  <c r="CF33" i="19" s="1"/>
  <c r="BX33" i="19"/>
  <c r="BY33" i="19" s="1"/>
  <c r="BZ33" i="19" s="1"/>
  <c r="CA33" i="19" s="1"/>
  <c r="CC32" i="19"/>
  <c r="CD32" i="19" s="1"/>
  <c r="CE32" i="19" s="1"/>
  <c r="CF32" i="19" s="1"/>
  <c r="BX32" i="19"/>
  <c r="BY32" i="19" s="1"/>
  <c r="BZ32" i="19" s="1"/>
  <c r="CA32" i="19" s="1"/>
  <c r="CC31" i="19"/>
  <c r="CD31" i="19" s="1"/>
  <c r="CE31" i="19" s="1"/>
  <c r="CF31" i="19" s="1"/>
  <c r="BX31" i="19"/>
  <c r="BY31" i="19" s="1"/>
  <c r="BZ31" i="19" s="1"/>
  <c r="CA31" i="19" s="1"/>
  <c r="CC30" i="19"/>
  <c r="CD30" i="19" s="1"/>
  <c r="CE30" i="19" s="1"/>
  <c r="CF30" i="19" s="1"/>
  <c r="BX30" i="19"/>
  <c r="BY30" i="19" s="1"/>
  <c r="BZ30" i="19" s="1"/>
  <c r="CA30" i="19" s="1"/>
  <c r="CC29" i="19"/>
  <c r="CD29" i="19" s="1"/>
  <c r="CE29" i="19" s="1"/>
  <c r="CF29" i="19" s="1"/>
  <c r="BX29" i="19"/>
  <c r="BY29" i="19" s="1"/>
  <c r="BZ29" i="19" s="1"/>
  <c r="CA29" i="19" s="1"/>
  <c r="CC28" i="19"/>
  <c r="CD28" i="19" s="1"/>
  <c r="CE28" i="19" s="1"/>
  <c r="CF28" i="19" s="1"/>
  <c r="BX28" i="19"/>
  <c r="BY28" i="19" s="1"/>
  <c r="BZ28" i="19" s="1"/>
  <c r="CA28" i="19" s="1"/>
  <c r="CC27" i="19"/>
  <c r="CD27" i="19" s="1"/>
  <c r="CE27" i="19" s="1"/>
  <c r="CF27" i="19" s="1"/>
  <c r="BX27" i="19"/>
  <c r="BY27" i="19" s="1"/>
  <c r="BZ27" i="19" s="1"/>
  <c r="CA27" i="19" s="1"/>
  <c r="CC26" i="19"/>
  <c r="CD26" i="19" s="1"/>
  <c r="CE26" i="19" s="1"/>
  <c r="CF26" i="19" s="1"/>
  <c r="BX26" i="19"/>
  <c r="BY26" i="19" s="1"/>
  <c r="BZ26" i="19" s="1"/>
  <c r="CA26" i="19" s="1"/>
  <c r="CC25" i="19"/>
  <c r="CD25" i="19" s="1"/>
  <c r="CE25" i="19" s="1"/>
  <c r="CF25" i="19" s="1"/>
  <c r="BX25" i="19"/>
  <c r="BY25" i="19" s="1"/>
  <c r="BZ25" i="19" s="1"/>
  <c r="CA25" i="19" s="1"/>
  <c r="CC24" i="19"/>
  <c r="CD24" i="19" s="1"/>
  <c r="CE24" i="19" s="1"/>
  <c r="CF24" i="19" s="1"/>
  <c r="BX24" i="19"/>
  <c r="BY24" i="19" s="1"/>
  <c r="BZ24" i="19" s="1"/>
  <c r="CA24" i="19" s="1"/>
  <c r="CC23" i="19"/>
  <c r="CD23" i="19" s="1"/>
  <c r="CE23" i="19" s="1"/>
  <c r="CF23" i="19" s="1"/>
  <c r="BX23" i="19"/>
  <c r="BY23" i="19" s="1"/>
  <c r="BZ23" i="19" s="1"/>
  <c r="CA23" i="19" s="1"/>
  <c r="CC22" i="19"/>
  <c r="CD22" i="19" s="1"/>
  <c r="CE22" i="19" s="1"/>
  <c r="CF22" i="19" s="1"/>
  <c r="BX22" i="19"/>
  <c r="BY22" i="19" s="1"/>
  <c r="BZ22" i="19" s="1"/>
  <c r="CA22" i="19" s="1"/>
  <c r="CC21" i="19"/>
  <c r="CD21" i="19" s="1"/>
  <c r="CE21" i="19" s="1"/>
  <c r="CF21" i="19" s="1"/>
  <c r="BX21" i="19"/>
  <c r="BY21" i="19" s="1"/>
  <c r="BZ21" i="19" s="1"/>
  <c r="CA21" i="19" s="1"/>
  <c r="CC20" i="19"/>
  <c r="CD20" i="19" s="1"/>
  <c r="CE20" i="19" s="1"/>
  <c r="CF20" i="19" s="1"/>
  <c r="BX20" i="19"/>
  <c r="BY20" i="19" s="1"/>
  <c r="BZ20" i="19" s="1"/>
  <c r="CA20" i="19" s="1"/>
  <c r="CC19" i="19"/>
  <c r="CD19" i="19" s="1"/>
  <c r="CE19" i="19" s="1"/>
  <c r="CF19" i="19" s="1"/>
  <c r="BX19" i="19"/>
  <c r="BY19" i="19" s="1"/>
  <c r="BZ19" i="19" s="1"/>
  <c r="CA19" i="19" s="1"/>
  <c r="CC18" i="19"/>
  <c r="CD18" i="19" s="1"/>
  <c r="CE18" i="19" s="1"/>
  <c r="CF18" i="19" s="1"/>
  <c r="BX18" i="19"/>
  <c r="BY18" i="19" s="1"/>
  <c r="BZ18" i="19" s="1"/>
  <c r="CA18" i="19" s="1"/>
  <c r="CC17" i="19"/>
  <c r="CD17" i="19" s="1"/>
  <c r="CE17" i="19" s="1"/>
  <c r="CF17" i="19" s="1"/>
  <c r="BX17" i="19"/>
  <c r="BY17" i="19" s="1"/>
  <c r="BZ17" i="19" s="1"/>
  <c r="CA17" i="19" s="1"/>
  <c r="CC16" i="19"/>
  <c r="CD16" i="19" s="1"/>
  <c r="CE16" i="19" s="1"/>
  <c r="CF16" i="19" s="1"/>
  <c r="BX16" i="19"/>
  <c r="BY16" i="19" s="1"/>
  <c r="BZ16" i="19" s="1"/>
  <c r="CA16" i="19" s="1"/>
  <c r="CC15" i="19"/>
  <c r="CD15" i="19" s="1"/>
  <c r="CE15" i="19" s="1"/>
  <c r="CF15" i="19" s="1"/>
  <c r="BX15" i="19"/>
  <c r="BY15" i="19" s="1"/>
  <c r="BZ15" i="19" s="1"/>
  <c r="CA15" i="19" s="1"/>
  <c r="CC14" i="19"/>
  <c r="CD14" i="19" s="1"/>
  <c r="CE14" i="19" s="1"/>
  <c r="CF14" i="19" s="1"/>
  <c r="BX14" i="19"/>
  <c r="BY14" i="19" s="1"/>
  <c r="BZ14" i="19" s="1"/>
  <c r="CA14" i="19" s="1"/>
  <c r="CC13" i="19"/>
  <c r="CD13" i="19" s="1"/>
  <c r="CE13" i="19" s="1"/>
  <c r="CF13" i="19" s="1"/>
  <c r="BX13" i="19"/>
  <c r="BY13" i="19" s="1"/>
  <c r="BZ13" i="19" s="1"/>
  <c r="CA13" i="19" s="1"/>
  <c r="CC12" i="19"/>
  <c r="CD12" i="19" s="1"/>
  <c r="CE12" i="19" s="1"/>
  <c r="CF12" i="19" s="1"/>
  <c r="BX12" i="19"/>
  <c r="BY12" i="19" s="1"/>
  <c r="BZ12" i="19" s="1"/>
  <c r="CA12" i="19" s="1"/>
  <c r="CC11" i="19"/>
  <c r="CD11" i="19" s="1"/>
  <c r="CE11" i="19" s="1"/>
  <c r="CF11" i="19" s="1"/>
  <c r="BX11" i="19"/>
  <c r="BY11" i="19" s="1"/>
  <c r="BZ11" i="19" s="1"/>
  <c r="CA11" i="19" s="1"/>
  <c r="CC10" i="19"/>
  <c r="CD10" i="19" s="1"/>
  <c r="CE10" i="19" s="1"/>
  <c r="CF10" i="19" s="1"/>
  <c r="BX10" i="19"/>
  <c r="BY10" i="19" s="1"/>
  <c r="BZ10" i="19" s="1"/>
  <c r="CA10" i="19" s="1"/>
  <c r="CC9" i="19"/>
  <c r="CD9" i="19" s="1"/>
  <c r="CE9" i="19" s="1"/>
  <c r="CF9" i="19" s="1"/>
  <c r="BX9" i="19"/>
  <c r="BY9" i="19" s="1"/>
  <c r="BZ9" i="19" s="1"/>
  <c r="CA9" i="19" s="1"/>
  <c r="CC8" i="19"/>
  <c r="CD8" i="19" s="1"/>
  <c r="CE8" i="19" s="1"/>
  <c r="CF8" i="19" s="1"/>
  <c r="BX8" i="19"/>
  <c r="BY8" i="19" s="1"/>
  <c r="BZ8" i="19" s="1"/>
  <c r="CA8" i="19" s="1"/>
  <c r="CC7" i="19"/>
  <c r="CD7" i="19" s="1"/>
  <c r="CE7" i="19" s="1"/>
  <c r="CF7" i="19" s="1"/>
  <c r="BX7" i="19"/>
  <c r="BY7" i="19" s="1"/>
  <c r="BZ7" i="19" s="1"/>
  <c r="CA7" i="19" s="1"/>
  <c r="BS36" i="19"/>
  <c r="BT36" i="19" s="1"/>
  <c r="BU36" i="19" s="1"/>
  <c r="BV36" i="19" s="1"/>
  <c r="BN36" i="19"/>
  <c r="BO36" i="19" s="1"/>
  <c r="BP36" i="19" s="1"/>
  <c r="BQ36" i="19" s="1"/>
  <c r="BS35" i="19"/>
  <c r="BT35" i="19" s="1"/>
  <c r="BU35" i="19" s="1"/>
  <c r="BV35" i="19" s="1"/>
  <c r="BN35" i="19"/>
  <c r="BO35" i="19" s="1"/>
  <c r="BP35" i="19" s="1"/>
  <c r="BQ35" i="19" s="1"/>
  <c r="BS34" i="19"/>
  <c r="BT34" i="19" s="1"/>
  <c r="BU34" i="19" s="1"/>
  <c r="BV34" i="19" s="1"/>
  <c r="BN34" i="19"/>
  <c r="BO34" i="19" s="1"/>
  <c r="BP34" i="19" s="1"/>
  <c r="BQ34" i="19" s="1"/>
  <c r="BS33" i="19"/>
  <c r="BT33" i="19" s="1"/>
  <c r="BU33" i="19" s="1"/>
  <c r="BV33" i="19" s="1"/>
  <c r="BN33" i="19"/>
  <c r="BO33" i="19" s="1"/>
  <c r="BP33" i="19" s="1"/>
  <c r="BQ33" i="19" s="1"/>
  <c r="BS32" i="19"/>
  <c r="BT32" i="19" s="1"/>
  <c r="BU32" i="19" s="1"/>
  <c r="BV32" i="19" s="1"/>
  <c r="BN32" i="19"/>
  <c r="BO32" i="19" s="1"/>
  <c r="BP32" i="19" s="1"/>
  <c r="BQ32" i="19" s="1"/>
  <c r="BS31" i="19"/>
  <c r="BT31" i="19" s="1"/>
  <c r="BU31" i="19" s="1"/>
  <c r="BV31" i="19" s="1"/>
  <c r="BN31" i="19"/>
  <c r="BO31" i="19" s="1"/>
  <c r="BP31" i="19" s="1"/>
  <c r="BQ31" i="19" s="1"/>
  <c r="BS30" i="19"/>
  <c r="BT30" i="19" s="1"/>
  <c r="BU30" i="19" s="1"/>
  <c r="BV30" i="19" s="1"/>
  <c r="BN30" i="19"/>
  <c r="BO30" i="19" s="1"/>
  <c r="BP30" i="19" s="1"/>
  <c r="BQ30" i="19" s="1"/>
  <c r="BS29" i="19"/>
  <c r="BT29" i="19" s="1"/>
  <c r="BU29" i="19" s="1"/>
  <c r="BV29" i="19" s="1"/>
  <c r="BN29" i="19"/>
  <c r="BO29" i="19" s="1"/>
  <c r="BP29" i="19" s="1"/>
  <c r="BQ29" i="19" s="1"/>
  <c r="BS28" i="19"/>
  <c r="BT28" i="19" s="1"/>
  <c r="BU28" i="19" s="1"/>
  <c r="BV28" i="19" s="1"/>
  <c r="BN28" i="19"/>
  <c r="BO28" i="19" s="1"/>
  <c r="BP28" i="19" s="1"/>
  <c r="BQ28" i="19" s="1"/>
  <c r="BS27" i="19"/>
  <c r="BT27" i="19" s="1"/>
  <c r="BU27" i="19" s="1"/>
  <c r="BV27" i="19" s="1"/>
  <c r="BN27" i="19"/>
  <c r="BO27" i="19" s="1"/>
  <c r="BP27" i="19" s="1"/>
  <c r="BQ27" i="19" s="1"/>
  <c r="BS26" i="19"/>
  <c r="BT26" i="19" s="1"/>
  <c r="BU26" i="19" s="1"/>
  <c r="BV26" i="19" s="1"/>
  <c r="BN26" i="19"/>
  <c r="BO26" i="19" s="1"/>
  <c r="BP26" i="19" s="1"/>
  <c r="BQ26" i="19" s="1"/>
  <c r="BS25" i="19"/>
  <c r="BT25" i="19" s="1"/>
  <c r="BU25" i="19" s="1"/>
  <c r="BV25" i="19" s="1"/>
  <c r="BN25" i="19"/>
  <c r="BO25" i="19" s="1"/>
  <c r="BP25" i="19" s="1"/>
  <c r="BQ25" i="19" s="1"/>
  <c r="BS24" i="19"/>
  <c r="BT24" i="19" s="1"/>
  <c r="BU24" i="19" s="1"/>
  <c r="BV24" i="19" s="1"/>
  <c r="BN24" i="19"/>
  <c r="BO24" i="19" s="1"/>
  <c r="BP24" i="19" s="1"/>
  <c r="BQ24" i="19" s="1"/>
  <c r="BS23" i="19"/>
  <c r="BT23" i="19" s="1"/>
  <c r="BU23" i="19" s="1"/>
  <c r="BV23" i="19" s="1"/>
  <c r="BN23" i="19"/>
  <c r="BO23" i="19" s="1"/>
  <c r="BP23" i="19" s="1"/>
  <c r="BQ23" i="19" s="1"/>
  <c r="BS22" i="19"/>
  <c r="BT22" i="19" s="1"/>
  <c r="BU22" i="19" s="1"/>
  <c r="BV22" i="19" s="1"/>
  <c r="BN22" i="19"/>
  <c r="BO22" i="19" s="1"/>
  <c r="BP22" i="19" s="1"/>
  <c r="BQ22" i="19" s="1"/>
  <c r="BS21" i="19"/>
  <c r="BT21" i="19" s="1"/>
  <c r="BU21" i="19" s="1"/>
  <c r="BV21" i="19" s="1"/>
  <c r="BN21" i="19"/>
  <c r="BO21" i="19" s="1"/>
  <c r="BP21" i="19" s="1"/>
  <c r="BQ21" i="19" s="1"/>
  <c r="BS20" i="19"/>
  <c r="BT20" i="19" s="1"/>
  <c r="BU20" i="19" s="1"/>
  <c r="BV20" i="19" s="1"/>
  <c r="BN20" i="19"/>
  <c r="BO20" i="19" s="1"/>
  <c r="BP20" i="19" s="1"/>
  <c r="BQ20" i="19" s="1"/>
  <c r="BS19" i="19"/>
  <c r="BT19" i="19" s="1"/>
  <c r="BU19" i="19" s="1"/>
  <c r="BV19" i="19" s="1"/>
  <c r="BN19" i="19"/>
  <c r="BO19" i="19" s="1"/>
  <c r="BP19" i="19" s="1"/>
  <c r="BQ19" i="19" s="1"/>
  <c r="BS18" i="19"/>
  <c r="BT18" i="19" s="1"/>
  <c r="BU18" i="19" s="1"/>
  <c r="BV18" i="19" s="1"/>
  <c r="BN18" i="19"/>
  <c r="BO18" i="19" s="1"/>
  <c r="BP18" i="19" s="1"/>
  <c r="BQ18" i="19" s="1"/>
  <c r="BS17" i="19"/>
  <c r="BT17" i="19" s="1"/>
  <c r="BU17" i="19" s="1"/>
  <c r="BV17" i="19" s="1"/>
  <c r="BN17" i="19"/>
  <c r="BO17" i="19" s="1"/>
  <c r="BP17" i="19" s="1"/>
  <c r="BQ17" i="19" s="1"/>
  <c r="BS16" i="19"/>
  <c r="BT16" i="19" s="1"/>
  <c r="BU16" i="19" s="1"/>
  <c r="BV16" i="19" s="1"/>
  <c r="BN16" i="19"/>
  <c r="BO16" i="19" s="1"/>
  <c r="BP16" i="19" s="1"/>
  <c r="BQ16" i="19" s="1"/>
  <c r="BS15" i="19"/>
  <c r="BT15" i="19" s="1"/>
  <c r="BU15" i="19" s="1"/>
  <c r="BV15" i="19" s="1"/>
  <c r="BN15" i="19"/>
  <c r="BO15" i="19" s="1"/>
  <c r="BP15" i="19" s="1"/>
  <c r="BQ15" i="19" s="1"/>
  <c r="BS14" i="19"/>
  <c r="BT14" i="19" s="1"/>
  <c r="BU14" i="19" s="1"/>
  <c r="BV14" i="19" s="1"/>
  <c r="BN14" i="19"/>
  <c r="BO14" i="19" s="1"/>
  <c r="BP14" i="19" s="1"/>
  <c r="BQ14" i="19" s="1"/>
  <c r="BS13" i="19"/>
  <c r="BT13" i="19" s="1"/>
  <c r="BU13" i="19" s="1"/>
  <c r="BV13" i="19" s="1"/>
  <c r="BN13" i="19"/>
  <c r="BO13" i="19" s="1"/>
  <c r="BP13" i="19" s="1"/>
  <c r="BQ13" i="19" s="1"/>
  <c r="BS12" i="19"/>
  <c r="BT12" i="19" s="1"/>
  <c r="BU12" i="19" s="1"/>
  <c r="BV12" i="19" s="1"/>
  <c r="BN12" i="19"/>
  <c r="BO12" i="19" s="1"/>
  <c r="BP12" i="19" s="1"/>
  <c r="BQ12" i="19" s="1"/>
  <c r="BS11" i="19"/>
  <c r="BT11" i="19" s="1"/>
  <c r="BU11" i="19" s="1"/>
  <c r="BV11" i="19" s="1"/>
  <c r="BN11" i="19"/>
  <c r="BO11" i="19" s="1"/>
  <c r="BP11" i="19" s="1"/>
  <c r="BQ11" i="19" s="1"/>
  <c r="BS10" i="19"/>
  <c r="BT10" i="19" s="1"/>
  <c r="BU10" i="19" s="1"/>
  <c r="BV10" i="19" s="1"/>
  <c r="BN10" i="19"/>
  <c r="BO10" i="19" s="1"/>
  <c r="BP10" i="19" s="1"/>
  <c r="BQ10" i="19" s="1"/>
  <c r="BS9" i="19"/>
  <c r="BT9" i="19" s="1"/>
  <c r="BU9" i="19" s="1"/>
  <c r="BV9" i="19" s="1"/>
  <c r="BN9" i="19"/>
  <c r="BO9" i="19" s="1"/>
  <c r="BP9" i="19" s="1"/>
  <c r="BQ9" i="19" s="1"/>
  <c r="BS8" i="19"/>
  <c r="BT8" i="19" s="1"/>
  <c r="BU8" i="19" s="1"/>
  <c r="BV8" i="19" s="1"/>
  <c r="BN8" i="19"/>
  <c r="BO8" i="19" s="1"/>
  <c r="BP8" i="19" s="1"/>
  <c r="BQ8" i="19" s="1"/>
  <c r="BS7" i="19"/>
  <c r="BT7" i="19" s="1"/>
  <c r="BU7" i="19" s="1"/>
  <c r="BV7" i="19" s="1"/>
  <c r="BN7" i="19"/>
  <c r="BO7" i="19" s="1"/>
  <c r="BP7" i="19" s="1"/>
  <c r="BQ7" i="19" s="1"/>
  <c r="BI36" i="19"/>
  <c r="BJ36" i="19" s="1"/>
  <c r="BK36" i="19" s="1"/>
  <c r="BL36" i="19" s="1"/>
  <c r="BD36" i="19"/>
  <c r="BE36" i="19" s="1"/>
  <c r="BF36" i="19" s="1"/>
  <c r="BG36" i="19" s="1"/>
  <c r="BI35" i="19"/>
  <c r="BJ35" i="19" s="1"/>
  <c r="BK35" i="19" s="1"/>
  <c r="BL35" i="19" s="1"/>
  <c r="BD35" i="19"/>
  <c r="BE35" i="19" s="1"/>
  <c r="BF35" i="19" s="1"/>
  <c r="BG35" i="19" s="1"/>
  <c r="BI34" i="19"/>
  <c r="BJ34" i="19" s="1"/>
  <c r="BK34" i="19" s="1"/>
  <c r="BL34" i="19" s="1"/>
  <c r="BD34" i="19"/>
  <c r="BE34" i="19" s="1"/>
  <c r="BF34" i="19" s="1"/>
  <c r="BG34" i="19" s="1"/>
  <c r="BI33" i="19"/>
  <c r="BJ33" i="19" s="1"/>
  <c r="BK33" i="19" s="1"/>
  <c r="BL33" i="19" s="1"/>
  <c r="BD33" i="19"/>
  <c r="BE33" i="19" s="1"/>
  <c r="BF33" i="19" s="1"/>
  <c r="BG33" i="19" s="1"/>
  <c r="BI32" i="19"/>
  <c r="BJ32" i="19" s="1"/>
  <c r="BK32" i="19" s="1"/>
  <c r="BL32" i="19" s="1"/>
  <c r="BD32" i="19"/>
  <c r="BE32" i="19" s="1"/>
  <c r="BF32" i="19" s="1"/>
  <c r="BG32" i="19" s="1"/>
  <c r="BI31" i="19"/>
  <c r="BJ31" i="19" s="1"/>
  <c r="BK31" i="19" s="1"/>
  <c r="BL31" i="19" s="1"/>
  <c r="BD31" i="19"/>
  <c r="BE31" i="19" s="1"/>
  <c r="BF31" i="19" s="1"/>
  <c r="BG31" i="19" s="1"/>
  <c r="BI30" i="19"/>
  <c r="BJ30" i="19" s="1"/>
  <c r="BK30" i="19" s="1"/>
  <c r="BL30" i="19" s="1"/>
  <c r="BD30" i="19"/>
  <c r="BE30" i="19" s="1"/>
  <c r="BF30" i="19" s="1"/>
  <c r="BG30" i="19" s="1"/>
  <c r="BI29" i="19"/>
  <c r="BJ29" i="19" s="1"/>
  <c r="BK29" i="19" s="1"/>
  <c r="BL29" i="19" s="1"/>
  <c r="BD29" i="19"/>
  <c r="BE29" i="19" s="1"/>
  <c r="BF29" i="19" s="1"/>
  <c r="BG29" i="19" s="1"/>
  <c r="BI28" i="19"/>
  <c r="BJ28" i="19" s="1"/>
  <c r="BK28" i="19" s="1"/>
  <c r="BL28" i="19" s="1"/>
  <c r="BD28" i="19"/>
  <c r="BE28" i="19" s="1"/>
  <c r="BF28" i="19" s="1"/>
  <c r="BG28" i="19" s="1"/>
  <c r="BI27" i="19"/>
  <c r="BJ27" i="19" s="1"/>
  <c r="BK27" i="19" s="1"/>
  <c r="BL27" i="19" s="1"/>
  <c r="BD27" i="19"/>
  <c r="BE27" i="19" s="1"/>
  <c r="BF27" i="19" s="1"/>
  <c r="BG27" i="19" s="1"/>
  <c r="BI26" i="19"/>
  <c r="BJ26" i="19" s="1"/>
  <c r="BK26" i="19" s="1"/>
  <c r="BL26" i="19" s="1"/>
  <c r="BD26" i="19"/>
  <c r="BE26" i="19" s="1"/>
  <c r="BF26" i="19" s="1"/>
  <c r="BG26" i="19" s="1"/>
  <c r="BI25" i="19"/>
  <c r="BJ25" i="19" s="1"/>
  <c r="BK25" i="19" s="1"/>
  <c r="BL25" i="19" s="1"/>
  <c r="BD25" i="19"/>
  <c r="BE25" i="19" s="1"/>
  <c r="BF25" i="19" s="1"/>
  <c r="BG25" i="19" s="1"/>
  <c r="BI24" i="19"/>
  <c r="BJ24" i="19" s="1"/>
  <c r="BK24" i="19" s="1"/>
  <c r="BL24" i="19" s="1"/>
  <c r="BD24" i="19"/>
  <c r="BE24" i="19" s="1"/>
  <c r="BF24" i="19" s="1"/>
  <c r="BG24" i="19" s="1"/>
  <c r="BI23" i="19"/>
  <c r="BJ23" i="19" s="1"/>
  <c r="BK23" i="19" s="1"/>
  <c r="BL23" i="19" s="1"/>
  <c r="BD23" i="19"/>
  <c r="BE23" i="19" s="1"/>
  <c r="BF23" i="19" s="1"/>
  <c r="BG23" i="19" s="1"/>
  <c r="BI22" i="19"/>
  <c r="BJ22" i="19" s="1"/>
  <c r="BK22" i="19" s="1"/>
  <c r="BL22" i="19" s="1"/>
  <c r="BD22" i="19"/>
  <c r="BE22" i="19" s="1"/>
  <c r="BF22" i="19" s="1"/>
  <c r="BG22" i="19" s="1"/>
  <c r="BI21" i="19"/>
  <c r="BJ21" i="19" s="1"/>
  <c r="BK21" i="19" s="1"/>
  <c r="BL21" i="19" s="1"/>
  <c r="BD21" i="19"/>
  <c r="BE21" i="19" s="1"/>
  <c r="BF21" i="19" s="1"/>
  <c r="BG21" i="19" s="1"/>
  <c r="BI20" i="19"/>
  <c r="BJ20" i="19" s="1"/>
  <c r="BK20" i="19" s="1"/>
  <c r="BL20" i="19" s="1"/>
  <c r="BD20" i="19"/>
  <c r="BE20" i="19" s="1"/>
  <c r="BF20" i="19" s="1"/>
  <c r="BG20" i="19" s="1"/>
  <c r="BI19" i="19"/>
  <c r="BJ19" i="19" s="1"/>
  <c r="BK19" i="19" s="1"/>
  <c r="BL19" i="19" s="1"/>
  <c r="BD19" i="19"/>
  <c r="BE19" i="19" s="1"/>
  <c r="BF19" i="19" s="1"/>
  <c r="BG19" i="19" s="1"/>
  <c r="BI18" i="19"/>
  <c r="BJ18" i="19" s="1"/>
  <c r="BK18" i="19" s="1"/>
  <c r="BL18" i="19" s="1"/>
  <c r="BD18" i="19"/>
  <c r="BE18" i="19" s="1"/>
  <c r="BF18" i="19" s="1"/>
  <c r="BG18" i="19" s="1"/>
  <c r="BI17" i="19"/>
  <c r="BJ17" i="19" s="1"/>
  <c r="BK17" i="19" s="1"/>
  <c r="BL17" i="19" s="1"/>
  <c r="BD17" i="19"/>
  <c r="BE17" i="19" s="1"/>
  <c r="BF17" i="19" s="1"/>
  <c r="BG17" i="19" s="1"/>
  <c r="BI16" i="19"/>
  <c r="BJ16" i="19" s="1"/>
  <c r="BK16" i="19" s="1"/>
  <c r="BL16" i="19" s="1"/>
  <c r="BD16" i="19"/>
  <c r="BE16" i="19" s="1"/>
  <c r="BF16" i="19" s="1"/>
  <c r="BG16" i="19" s="1"/>
  <c r="BI15" i="19"/>
  <c r="BJ15" i="19" s="1"/>
  <c r="BK15" i="19" s="1"/>
  <c r="BL15" i="19" s="1"/>
  <c r="BD15" i="19"/>
  <c r="BE15" i="19" s="1"/>
  <c r="BF15" i="19" s="1"/>
  <c r="BG15" i="19" s="1"/>
  <c r="BI14" i="19"/>
  <c r="BJ14" i="19" s="1"/>
  <c r="BK14" i="19" s="1"/>
  <c r="BL14" i="19" s="1"/>
  <c r="BE14" i="19"/>
  <c r="BF14" i="19" s="1"/>
  <c r="BG14" i="19" s="1"/>
  <c r="BD14" i="19"/>
  <c r="BI13" i="19"/>
  <c r="BJ13" i="19" s="1"/>
  <c r="BK13" i="19" s="1"/>
  <c r="BL13" i="19" s="1"/>
  <c r="BD13" i="19"/>
  <c r="BE13" i="19" s="1"/>
  <c r="BF13" i="19" s="1"/>
  <c r="BG13" i="19" s="1"/>
  <c r="BI12" i="19"/>
  <c r="BJ12" i="19" s="1"/>
  <c r="BK12" i="19" s="1"/>
  <c r="BL12" i="19" s="1"/>
  <c r="BD12" i="19"/>
  <c r="BE12" i="19" s="1"/>
  <c r="BF12" i="19" s="1"/>
  <c r="BG12" i="19" s="1"/>
  <c r="BI11" i="19"/>
  <c r="BJ11" i="19" s="1"/>
  <c r="BK11" i="19" s="1"/>
  <c r="BL11" i="19" s="1"/>
  <c r="BD11" i="19"/>
  <c r="BE11" i="19" s="1"/>
  <c r="BF11" i="19" s="1"/>
  <c r="BG11" i="19" s="1"/>
  <c r="BI10" i="19"/>
  <c r="BJ10" i="19" s="1"/>
  <c r="BK10" i="19" s="1"/>
  <c r="BL10" i="19" s="1"/>
  <c r="BD10" i="19"/>
  <c r="BE10" i="19" s="1"/>
  <c r="BF10" i="19" s="1"/>
  <c r="BG10" i="19" s="1"/>
  <c r="BI9" i="19"/>
  <c r="BJ9" i="19" s="1"/>
  <c r="BK9" i="19" s="1"/>
  <c r="BL9" i="19" s="1"/>
  <c r="BD9" i="19"/>
  <c r="BE9" i="19" s="1"/>
  <c r="BF9" i="19" s="1"/>
  <c r="BG9" i="19" s="1"/>
  <c r="BI8" i="19"/>
  <c r="BJ8" i="19" s="1"/>
  <c r="BK8" i="19" s="1"/>
  <c r="BL8" i="19" s="1"/>
  <c r="BD8" i="19"/>
  <c r="BE8" i="19" s="1"/>
  <c r="BF8" i="19" s="1"/>
  <c r="BG8" i="19" s="1"/>
  <c r="BI7" i="19"/>
  <c r="BJ7" i="19" s="1"/>
  <c r="BK7" i="19" s="1"/>
  <c r="BL7" i="19" s="1"/>
  <c r="BD7" i="19"/>
  <c r="BE7" i="19" s="1"/>
  <c r="BF7" i="19" s="1"/>
  <c r="BG7" i="19" s="1"/>
  <c r="AY36" i="19"/>
  <c r="AZ36" i="19" s="1"/>
  <c r="BA36" i="19" s="1"/>
  <c r="BB36" i="19" s="1"/>
  <c r="AT36" i="19"/>
  <c r="AU36" i="19" s="1"/>
  <c r="AV36" i="19" s="1"/>
  <c r="AW36" i="19" s="1"/>
  <c r="AY35" i="19"/>
  <c r="AZ35" i="19" s="1"/>
  <c r="BA35" i="19" s="1"/>
  <c r="BB35" i="19" s="1"/>
  <c r="AT35" i="19"/>
  <c r="AU35" i="19" s="1"/>
  <c r="AV35" i="19" s="1"/>
  <c r="AW35" i="19" s="1"/>
  <c r="AY34" i="19"/>
  <c r="AZ34" i="19" s="1"/>
  <c r="BA34" i="19" s="1"/>
  <c r="BB34" i="19" s="1"/>
  <c r="AT34" i="19"/>
  <c r="AU34" i="19" s="1"/>
  <c r="AV34" i="19" s="1"/>
  <c r="AW34" i="19" s="1"/>
  <c r="AY33" i="19"/>
  <c r="AZ33" i="19" s="1"/>
  <c r="BA33" i="19" s="1"/>
  <c r="BB33" i="19" s="1"/>
  <c r="AT33" i="19"/>
  <c r="AU33" i="19" s="1"/>
  <c r="AV33" i="19" s="1"/>
  <c r="AW33" i="19" s="1"/>
  <c r="AY32" i="19"/>
  <c r="AZ32" i="19" s="1"/>
  <c r="BA32" i="19" s="1"/>
  <c r="BB32" i="19" s="1"/>
  <c r="AT32" i="19"/>
  <c r="AU32" i="19" s="1"/>
  <c r="AV32" i="19" s="1"/>
  <c r="AW32" i="19" s="1"/>
  <c r="AY31" i="19"/>
  <c r="AZ31" i="19" s="1"/>
  <c r="BA31" i="19" s="1"/>
  <c r="BB31" i="19" s="1"/>
  <c r="AT31" i="19"/>
  <c r="AU31" i="19" s="1"/>
  <c r="AV31" i="19" s="1"/>
  <c r="AW31" i="19" s="1"/>
  <c r="AY30" i="19"/>
  <c r="AZ30" i="19" s="1"/>
  <c r="BA30" i="19" s="1"/>
  <c r="BB30" i="19" s="1"/>
  <c r="AT30" i="19"/>
  <c r="AU30" i="19" s="1"/>
  <c r="AV30" i="19" s="1"/>
  <c r="AW30" i="19" s="1"/>
  <c r="AY29" i="19"/>
  <c r="AZ29" i="19" s="1"/>
  <c r="BA29" i="19" s="1"/>
  <c r="BB29" i="19" s="1"/>
  <c r="AT29" i="19"/>
  <c r="AU29" i="19" s="1"/>
  <c r="AV29" i="19" s="1"/>
  <c r="AW29" i="19" s="1"/>
  <c r="AY28" i="19"/>
  <c r="AZ28" i="19" s="1"/>
  <c r="BA28" i="19" s="1"/>
  <c r="BB28" i="19" s="1"/>
  <c r="AT28" i="19"/>
  <c r="AU28" i="19" s="1"/>
  <c r="AV28" i="19" s="1"/>
  <c r="AW28" i="19" s="1"/>
  <c r="AY27" i="19"/>
  <c r="AZ27" i="19" s="1"/>
  <c r="BA27" i="19" s="1"/>
  <c r="BB27" i="19" s="1"/>
  <c r="AT27" i="19"/>
  <c r="AU27" i="19" s="1"/>
  <c r="AV27" i="19" s="1"/>
  <c r="AW27" i="19" s="1"/>
  <c r="AY26" i="19"/>
  <c r="AZ26" i="19" s="1"/>
  <c r="BA26" i="19" s="1"/>
  <c r="BB26" i="19" s="1"/>
  <c r="AT26" i="19"/>
  <c r="AU26" i="19" s="1"/>
  <c r="AV26" i="19" s="1"/>
  <c r="AW26" i="19" s="1"/>
  <c r="AY25" i="19"/>
  <c r="AZ25" i="19" s="1"/>
  <c r="BA25" i="19" s="1"/>
  <c r="BB25" i="19" s="1"/>
  <c r="AT25" i="19"/>
  <c r="AU25" i="19" s="1"/>
  <c r="AV25" i="19" s="1"/>
  <c r="AW25" i="19" s="1"/>
  <c r="AY24" i="19"/>
  <c r="AZ24" i="19" s="1"/>
  <c r="BA24" i="19" s="1"/>
  <c r="BB24" i="19" s="1"/>
  <c r="AT24" i="19"/>
  <c r="AU24" i="19" s="1"/>
  <c r="AV24" i="19" s="1"/>
  <c r="AW24" i="19" s="1"/>
  <c r="AY23" i="19"/>
  <c r="AZ23" i="19" s="1"/>
  <c r="BA23" i="19" s="1"/>
  <c r="BB23" i="19" s="1"/>
  <c r="AT23" i="19"/>
  <c r="AU23" i="19" s="1"/>
  <c r="AV23" i="19" s="1"/>
  <c r="AW23" i="19" s="1"/>
  <c r="AY22" i="19"/>
  <c r="AZ22" i="19" s="1"/>
  <c r="BA22" i="19" s="1"/>
  <c r="BB22" i="19" s="1"/>
  <c r="AT22" i="19"/>
  <c r="AU22" i="19" s="1"/>
  <c r="AV22" i="19" s="1"/>
  <c r="AW22" i="19" s="1"/>
  <c r="AY21" i="19"/>
  <c r="AZ21" i="19" s="1"/>
  <c r="BA21" i="19" s="1"/>
  <c r="BB21" i="19" s="1"/>
  <c r="AT21" i="19"/>
  <c r="AU21" i="19" s="1"/>
  <c r="AV21" i="19" s="1"/>
  <c r="AW21" i="19" s="1"/>
  <c r="AY20" i="19"/>
  <c r="AZ20" i="19" s="1"/>
  <c r="BA20" i="19" s="1"/>
  <c r="BB20" i="19" s="1"/>
  <c r="AT20" i="19"/>
  <c r="AU20" i="19" s="1"/>
  <c r="AV20" i="19" s="1"/>
  <c r="AW20" i="19" s="1"/>
  <c r="AY19" i="19"/>
  <c r="AZ19" i="19" s="1"/>
  <c r="BA19" i="19" s="1"/>
  <c r="BB19" i="19" s="1"/>
  <c r="AT19" i="19"/>
  <c r="AU19" i="19" s="1"/>
  <c r="AV19" i="19" s="1"/>
  <c r="AW19" i="19" s="1"/>
  <c r="AY18" i="19"/>
  <c r="AZ18" i="19" s="1"/>
  <c r="BA18" i="19" s="1"/>
  <c r="BB18" i="19" s="1"/>
  <c r="AT18" i="19"/>
  <c r="AU18" i="19" s="1"/>
  <c r="AV18" i="19" s="1"/>
  <c r="AW18" i="19" s="1"/>
  <c r="AY17" i="19"/>
  <c r="AZ17" i="19" s="1"/>
  <c r="BA17" i="19" s="1"/>
  <c r="BB17" i="19" s="1"/>
  <c r="AT17" i="19"/>
  <c r="AU17" i="19" s="1"/>
  <c r="AV17" i="19" s="1"/>
  <c r="AW17" i="19" s="1"/>
  <c r="AY16" i="19"/>
  <c r="AZ16" i="19" s="1"/>
  <c r="BA16" i="19" s="1"/>
  <c r="BB16" i="19" s="1"/>
  <c r="AT16" i="19"/>
  <c r="AU16" i="19" s="1"/>
  <c r="AV16" i="19" s="1"/>
  <c r="AW16" i="19" s="1"/>
  <c r="AY15" i="19"/>
  <c r="AZ15" i="19" s="1"/>
  <c r="BA15" i="19" s="1"/>
  <c r="BB15" i="19" s="1"/>
  <c r="AT15" i="19"/>
  <c r="AU15" i="19" s="1"/>
  <c r="AV15" i="19" s="1"/>
  <c r="AW15" i="19" s="1"/>
  <c r="AY14" i="19"/>
  <c r="AZ14" i="19" s="1"/>
  <c r="BA14" i="19" s="1"/>
  <c r="BB14" i="19" s="1"/>
  <c r="AT14" i="19"/>
  <c r="AU14" i="19" s="1"/>
  <c r="AV14" i="19" s="1"/>
  <c r="AW14" i="19" s="1"/>
  <c r="AY13" i="19"/>
  <c r="AZ13" i="19" s="1"/>
  <c r="BA13" i="19" s="1"/>
  <c r="BB13" i="19" s="1"/>
  <c r="AT13" i="19"/>
  <c r="AU13" i="19" s="1"/>
  <c r="AV13" i="19" s="1"/>
  <c r="AW13" i="19" s="1"/>
  <c r="AY12" i="19"/>
  <c r="AZ12" i="19" s="1"/>
  <c r="BA12" i="19" s="1"/>
  <c r="BB12" i="19" s="1"/>
  <c r="AT12" i="19"/>
  <c r="AU12" i="19" s="1"/>
  <c r="AV12" i="19" s="1"/>
  <c r="AW12" i="19" s="1"/>
  <c r="AY11" i="19"/>
  <c r="AZ11" i="19" s="1"/>
  <c r="BA11" i="19" s="1"/>
  <c r="BB11" i="19" s="1"/>
  <c r="AT11" i="19"/>
  <c r="AU11" i="19" s="1"/>
  <c r="AV11" i="19" s="1"/>
  <c r="AW11" i="19" s="1"/>
  <c r="AY10" i="19"/>
  <c r="AZ10" i="19" s="1"/>
  <c r="BA10" i="19" s="1"/>
  <c r="BB10" i="19" s="1"/>
  <c r="AT10" i="19"/>
  <c r="AU10" i="19" s="1"/>
  <c r="AV10" i="19" s="1"/>
  <c r="AW10" i="19" s="1"/>
  <c r="AY9" i="19"/>
  <c r="AZ9" i="19" s="1"/>
  <c r="BA9" i="19" s="1"/>
  <c r="BB9" i="19" s="1"/>
  <c r="AT9" i="19"/>
  <c r="AU9" i="19" s="1"/>
  <c r="AV9" i="19" s="1"/>
  <c r="AW9" i="19" s="1"/>
  <c r="AY8" i="19"/>
  <c r="AZ8" i="19" s="1"/>
  <c r="BA8" i="19" s="1"/>
  <c r="BB8" i="19" s="1"/>
  <c r="AT8" i="19"/>
  <c r="AU8" i="19" s="1"/>
  <c r="AV8" i="19" s="1"/>
  <c r="AW8" i="19" s="1"/>
  <c r="AY7" i="19"/>
  <c r="AZ7" i="19" s="1"/>
  <c r="BA7" i="19" s="1"/>
  <c r="BB7" i="19" s="1"/>
  <c r="AT7" i="19"/>
  <c r="AU7" i="19" s="1"/>
  <c r="AV7" i="19" s="1"/>
  <c r="AW7" i="19" s="1"/>
  <c r="AO36" i="19"/>
  <c r="AP36" i="19" s="1"/>
  <c r="AQ36" i="19" s="1"/>
  <c r="AR36" i="19" s="1"/>
  <c r="AJ36" i="19"/>
  <c r="AK36" i="19" s="1"/>
  <c r="AL36" i="19" s="1"/>
  <c r="AM36" i="19" s="1"/>
  <c r="AO35" i="19"/>
  <c r="AP35" i="19" s="1"/>
  <c r="AQ35" i="19" s="1"/>
  <c r="AR35" i="19" s="1"/>
  <c r="AJ35" i="19"/>
  <c r="AK35" i="19" s="1"/>
  <c r="AL35" i="19" s="1"/>
  <c r="AM35" i="19" s="1"/>
  <c r="AO34" i="19"/>
  <c r="AP34" i="19" s="1"/>
  <c r="AQ34" i="19" s="1"/>
  <c r="AR34" i="19" s="1"/>
  <c r="AJ34" i="19"/>
  <c r="AK34" i="19" s="1"/>
  <c r="AL34" i="19" s="1"/>
  <c r="AM34" i="19" s="1"/>
  <c r="AO33" i="19"/>
  <c r="AP33" i="19" s="1"/>
  <c r="AQ33" i="19" s="1"/>
  <c r="AR33" i="19" s="1"/>
  <c r="AJ33" i="19"/>
  <c r="AK33" i="19" s="1"/>
  <c r="AL33" i="19" s="1"/>
  <c r="AM33" i="19" s="1"/>
  <c r="AO32" i="19"/>
  <c r="AP32" i="19" s="1"/>
  <c r="AQ32" i="19" s="1"/>
  <c r="AR32" i="19" s="1"/>
  <c r="AJ32" i="19"/>
  <c r="AK32" i="19" s="1"/>
  <c r="AL32" i="19" s="1"/>
  <c r="AM32" i="19" s="1"/>
  <c r="AO31" i="19"/>
  <c r="AP31" i="19" s="1"/>
  <c r="AQ31" i="19" s="1"/>
  <c r="AR31" i="19" s="1"/>
  <c r="AJ31" i="19"/>
  <c r="AK31" i="19" s="1"/>
  <c r="AL31" i="19" s="1"/>
  <c r="AM31" i="19" s="1"/>
  <c r="AO30" i="19"/>
  <c r="AP30" i="19" s="1"/>
  <c r="AQ30" i="19" s="1"/>
  <c r="AR30" i="19" s="1"/>
  <c r="AJ30" i="19"/>
  <c r="AK30" i="19" s="1"/>
  <c r="AL30" i="19" s="1"/>
  <c r="AM30" i="19" s="1"/>
  <c r="AO29" i="19"/>
  <c r="AP29" i="19" s="1"/>
  <c r="AQ29" i="19" s="1"/>
  <c r="AR29" i="19" s="1"/>
  <c r="AJ29" i="19"/>
  <c r="AK29" i="19" s="1"/>
  <c r="AL29" i="19" s="1"/>
  <c r="AM29" i="19" s="1"/>
  <c r="AO28" i="19"/>
  <c r="AP28" i="19" s="1"/>
  <c r="AQ28" i="19" s="1"/>
  <c r="AR28" i="19" s="1"/>
  <c r="AJ28" i="19"/>
  <c r="AK28" i="19" s="1"/>
  <c r="AL28" i="19" s="1"/>
  <c r="AM28" i="19" s="1"/>
  <c r="AO27" i="19"/>
  <c r="AP27" i="19" s="1"/>
  <c r="AQ27" i="19" s="1"/>
  <c r="AR27" i="19" s="1"/>
  <c r="AJ27" i="19"/>
  <c r="AK27" i="19" s="1"/>
  <c r="AL27" i="19" s="1"/>
  <c r="AM27" i="19" s="1"/>
  <c r="AO26" i="19"/>
  <c r="AP26" i="19" s="1"/>
  <c r="AQ26" i="19" s="1"/>
  <c r="AR26" i="19" s="1"/>
  <c r="AJ26" i="19"/>
  <c r="AK26" i="19" s="1"/>
  <c r="AL26" i="19" s="1"/>
  <c r="AM26" i="19" s="1"/>
  <c r="AO25" i="19"/>
  <c r="AP25" i="19" s="1"/>
  <c r="AQ25" i="19" s="1"/>
  <c r="AR25" i="19" s="1"/>
  <c r="AJ25" i="19"/>
  <c r="AK25" i="19" s="1"/>
  <c r="AL25" i="19" s="1"/>
  <c r="AM25" i="19" s="1"/>
  <c r="AO24" i="19"/>
  <c r="AP24" i="19" s="1"/>
  <c r="AQ24" i="19" s="1"/>
  <c r="AR24" i="19" s="1"/>
  <c r="AJ24" i="19"/>
  <c r="AK24" i="19" s="1"/>
  <c r="AL24" i="19" s="1"/>
  <c r="AM24" i="19" s="1"/>
  <c r="AO23" i="19"/>
  <c r="AP23" i="19" s="1"/>
  <c r="AQ23" i="19" s="1"/>
  <c r="AR23" i="19" s="1"/>
  <c r="AJ23" i="19"/>
  <c r="AK23" i="19" s="1"/>
  <c r="AL23" i="19" s="1"/>
  <c r="AM23" i="19" s="1"/>
  <c r="AO22" i="19"/>
  <c r="AP22" i="19" s="1"/>
  <c r="AQ22" i="19" s="1"/>
  <c r="AR22" i="19" s="1"/>
  <c r="AJ22" i="19"/>
  <c r="AK22" i="19" s="1"/>
  <c r="AL22" i="19" s="1"/>
  <c r="AM22" i="19" s="1"/>
  <c r="AO21" i="19"/>
  <c r="AP21" i="19" s="1"/>
  <c r="AQ21" i="19" s="1"/>
  <c r="AR21" i="19" s="1"/>
  <c r="AJ21" i="19"/>
  <c r="AK21" i="19" s="1"/>
  <c r="AL21" i="19" s="1"/>
  <c r="AM21" i="19" s="1"/>
  <c r="AO20" i="19"/>
  <c r="AP20" i="19" s="1"/>
  <c r="AQ20" i="19" s="1"/>
  <c r="AR20" i="19" s="1"/>
  <c r="AJ20" i="19"/>
  <c r="AK20" i="19" s="1"/>
  <c r="AL20" i="19" s="1"/>
  <c r="AM20" i="19" s="1"/>
  <c r="AO19" i="19"/>
  <c r="AP19" i="19" s="1"/>
  <c r="AQ19" i="19" s="1"/>
  <c r="AR19" i="19" s="1"/>
  <c r="AJ19" i="19"/>
  <c r="AK19" i="19" s="1"/>
  <c r="AL19" i="19" s="1"/>
  <c r="AM19" i="19" s="1"/>
  <c r="AO18" i="19"/>
  <c r="AP18" i="19" s="1"/>
  <c r="AQ18" i="19" s="1"/>
  <c r="AR18" i="19" s="1"/>
  <c r="AJ18" i="19"/>
  <c r="AK18" i="19" s="1"/>
  <c r="AL18" i="19" s="1"/>
  <c r="AM18" i="19" s="1"/>
  <c r="AO17" i="19"/>
  <c r="AP17" i="19" s="1"/>
  <c r="AQ17" i="19" s="1"/>
  <c r="AR17" i="19" s="1"/>
  <c r="AJ17" i="19"/>
  <c r="AK17" i="19" s="1"/>
  <c r="AL17" i="19" s="1"/>
  <c r="AM17" i="19" s="1"/>
  <c r="AO16" i="19"/>
  <c r="AP16" i="19" s="1"/>
  <c r="AQ16" i="19" s="1"/>
  <c r="AR16" i="19" s="1"/>
  <c r="AJ16" i="19"/>
  <c r="AK16" i="19" s="1"/>
  <c r="AL16" i="19" s="1"/>
  <c r="AM16" i="19" s="1"/>
  <c r="AO15" i="19"/>
  <c r="AP15" i="19" s="1"/>
  <c r="AQ15" i="19" s="1"/>
  <c r="AR15" i="19" s="1"/>
  <c r="AJ15" i="19"/>
  <c r="AK15" i="19" s="1"/>
  <c r="AL15" i="19" s="1"/>
  <c r="AM15" i="19" s="1"/>
  <c r="AO14" i="19"/>
  <c r="AP14" i="19" s="1"/>
  <c r="AQ14" i="19" s="1"/>
  <c r="AR14" i="19" s="1"/>
  <c r="AJ14" i="19"/>
  <c r="AK14" i="19" s="1"/>
  <c r="AL14" i="19" s="1"/>
  <c r="AM14" i="19" s="1"/>
  <c r="AO13" i="19"/>
  <c r="AP13" i="19" s="1"/>
  <c r="AQ13" i="19" s="1"/>
  <c r="AR13" i="19" s="1"/>
  <c r="AJ13" i="19"/>
  <c r="AK13" i="19" s="1"/>
  <c r="AL13" i="19" s="1"/>
  <c r="AM13" i="19" s="1"/>
  <c r="AO12" i="19"/>
  <c r="AP12" i="19" s="1"/>
  <c r="AQ12" i="19" s="1"/>
  <c r="AR12" i="19" s="1"/>
  <c r="AJ12" i="19"/>
  <c r="AK12" i="19" s="1"/>
  <c r="AL12" i="19" s="1"/>
  <c r="AM12" i="19" s="1"/>
  <c r="AO11" i="19"/>
  <c r="AP11" i="19" s="1"/>
  <c r="AQ11" i="19" s="1"/>
  <c r="AR11" i="19" s="1"/>
  <c r="AJ11" i="19"/>
  <c r="AK11" i="19" s="1"/>
  <c r="AL11" i="19" s="1"/>
  <c r="AM11" i="19" s="1"/>
  <c r="AO10" i="19"/>
  <c r="AP10" i="19" s="1"/>
  <c r="AQ10" i="19" s="1"/>
  <c r="AR10" i="19" s="1"/>
  <c r="AJ10" i="19"/>
  <c r="AK10" i="19" s="1"/>
  <c r="AL10" i="19" s="1"/>
  <c r="AM10" i="19" s="1"/>
  <c r="AO9" i="19"/>
  <c r="AP9" i="19" s="1"/>
  <c r="AQ9" i="19" s="1"/>
  <c r="AR9" i="19" s="1"/>
  <c r="AJ9" i="19"/>
  <c r="AK9" i="19" s="1"/>
  <c r="AL9" i="19" s="1"/>
  <c r="AM9" i="19" s="1"/>
  <c r="AO8" i="19"/>
  <c r="AP8" i="19" s="1"/>
  <c r="AQ8" i="19" s="1"/>
  <c r="AR8" i="19" s="1"/>
  <c r="AJ8" i="19"/>
  <c r="AK8" i="19" s="1"/>
  <c r="AL8" i="19" s="1"/>
  <c r="AM8" i="19" s="1"/>
  <c r="AO7" i="19"/>
  <c r="AP7" i="19" s="1"/>
  <c r="AQ7" i="19" s="1"/>
  <c r="AR7" i="19" s="1"/>
  <c r="AJ7" i="19"/>
  <c r="AK7" i="19" s="1"/>
  <c r="AL7" i="19" s="1"/>
  <c r="AM7" i="19" s="1"/>
  <c r="AE36" i="19"/>
  <c r="AF36" i="19" s="1"/>
  <c r="AG36" i="19" s="1"/>
  <c r="AH36" i="19" s="1"/>
  <c r="Z36" i="19"/>
  <c r="AA36" i="19" s="1"/>
  <c r="AB36" i="19" s="1"/>
  <c r="AC36" i="19" s="1"/>
  <c r="AE35" i="19"/>
  <c r="AF35" i="19" s="1"/>
  <c r="AG35" i="19" s="1"/>
  <c r="AH35" i="19" s="1"/>
  <c r="Z35" i="19"/>
  <c r="AA35" i="19" s="1"/>
  <c r="AB35" i="19" s="1"/>
  <c r="AC35" i="19" s="1"/>
  <c r="AE34" i="19"/>
  <c r="AF34" i="19" s="1"/>
  <c r="AG34" i="19" s="1"/>
  <c r="AH34" i="19" s="1"/>
  <c r="Z34" i="19"/>
  <c r="AA34" i="19" s="1"/>
  <c r="AB34" i="19" s="1"/>
  <c r="AC34" i="19" s="1"/>
  <c r="AE33" i="19"/>
  <c r="AF33" i="19" s="1"/>
  <c r="AG33" i="19" s="1"/>
  <c r="AH33" i="19" s="1"/>
  <c r="Z33" i="19"/>
  <c r="AA33" i="19" s="1"/>
  <c r="AB33" i="19" s="1"/>
  <c r="AC33" i="19" s="1"/>
  <c r="AE32" i="19"/>
  <c r="AF32" i="19" s="1"/>
  <c r="AG32" i="19" s="1"/>
  <c r="AH32" i="19" s="1"/>
  <c r="Z32" i="19"/>
  <c r="AA32" i="19" s="1"/>
  <c r="AB32" i="19" s="1"/>
  <c r="AC32" i="19" s="1"/>
  <c r="AE31" i="19"/>
  <c r="AF31" i="19" s="1"/>
  <c r="AG31" i="19" s="1"/>
  <c r="AH31" i="19" s="1"/>
  <c r="Z31" i="19"/>
  <c r="AA31" i="19" s="1"/>
  <c r="AB31" i="19" s="1"/>
  <c r="AC31" i="19" s="1"/>
  <c r="AE30" i="19"/>
  <c r="AF30" i="19" s="1"/>
  <c r="AG30" i="19" s="1"/>
  <c r="AH30" i="19" s="1"/>
  <c r="Z30" i="19"/>
  <c r="AA30" i="19" s="1"/>
  <c r="AB30" i="19" s="1"/>
  <c r="AC30" i="19" s="1"/>
  <c r="AE29" i="19"/>
  <c r="AF29" i="19" s="1"/>
  <c r="AG29" i="19" s="1"/>
  <c r="AH29" i="19" s="1"/>
  <c r="Z29" i="19"/>
  <c r="AA29" i="19" s="1"/>
  <c r="AB29" i="19" s="1"/>
  <c r="AC29" i="19" s="1"/>
  <c r="AE28" i="19"/>
  <c r="AF28" i="19" s="1"/>
  <c r="AG28" i="19" s="1"/>
  <c r="AH28" i="19" s="1"/>
  <c r="Z28" i="19"/>
  <c r="AA28" i="19" s="1"/>
  <c r="AB28" i="19" s="1"/>
  <c r="AC28" i="19" s="1"/>
  <c r="AE27" i="19"/>
  <c r="AF27" i="19" s="1"/>
  <c r="AG27" i="19" s="1"/>
  <c r="AH27" i="19" s="1"/>
  <c r="Z27" i="19"/>
  <c r="AA27" i="19" s="1"/>
  <c r="AB27" i="19" s="1"/>
  <c r="AC27" i="19" s="1"/>
  <c r="AE26" i="19"/>
  <c r="AF26" i="19" s="1"/>
  <c r="AG26" i="19" s="1"/>
  <c r="AH26" i="19" s="1"/>
  <c r="Z26" i="19"/>
  <c r="AA26" i="19" s="1"/>
  <c r="AB26" i="19" s="1"/>
  <c r="AC26" i="19" s="1"/>
  <c r="AE25" i="19"/>
  <c r="AF25" i="19" s="1"/>
  <c r="AG25" i="19" s="1"/>
  <c r="AH25" i="19" s="1"/>
  <c r="Z25" i="19"/>
  <c r="AA25" i="19" s="1"/>
  <c r="AB25" i="19" s="1"/>
  <c r="AC25" i="19" s="1"/>
  <c r="AE24" i="19"/>
  <c r="AF24" i="19" s="1"/>
  <c r="AG24" i="19" s="1"/>
  <c r="AH24" i="19" s="1"/>
  <c r="Z24" i="19"/>
  <c r="AA24" i="19" s="1"/>
  <c r="AB24" i="19" s="1"/>
  <c r="AC24" i="19" s="1"/>
  <c r="AE23" i="19"/>
  <c r="AF23" i="19" s="1"/>
  <c r="AG23" i="19" s="1"/>
  <c r="AH23" i="19" s="1"/>
  <c r="Z23" i="19"/>
  <c r="AA23" i="19" s="1"/>
  <c r="AB23" i="19" s="1"/>
  <c r="AC23" i="19" s="1"/>
  <c r="AE22" i="19"/>
  <c r="AF22" i="19" s="1"/>
  <c r="AG22" i="19" s="1"/>
  <c r="AH22" i="19" s="1"/>
  <c r="Z22" i="19"/>
  <c r="AA22" i="19" s="1"/>
  <c r="AB22" i="19" s="1"/>
  <c r="AC22" i="19" s="1"/>
  <c r="AE21" i="19"/>
  <c r="AF21" i="19" s="1"/>
  <c r="AG21" i="19" s="1"/>
  <c r="AH21" i="19" s="1"/>
  <c r="Z21" i="19"/>
  <c r="AA21" i="19" s="1"/>
  <c r="AB21" i="19" s="1"/>
  <c r="AC21" i="19" s="1"/>
  <c r="AE20" i="19"/>
  <c r="AF20" i="19" s="1"/>
  <c r="AG20" i="19" s="1"/>
  <c r="AH20" i="19" s="1"/>
  <c r="Z20" i="19"/>
  <c r="AA20" i="19" s="1"/>
  <c r="AB20" i="19" s="1"/>
  <c r="AC20" i="19" s="1"/>
  <c r="AE19" i="19"/>
  <c r="AF19" i="19" s="1"/>
  <c r="AG19" i="19" s="1"/>
  <c r="AH19" i="19" s="1"/>
  <c r="Z19" i="19"/>
  <c r="AA19" i="19" s="1"/>
  <c r="AB19" i="19" s="1"/>
  <c r="AC19" i="19" s="1"/>
  <c r="AE18" i="19"/>
  <c r="AF18" i="19" s="1"/>
  <c r="AG18" i="19" s="1"/>
  <c r="AH18" i="19" s="1"/>
  <c r="Z18" i="19"/>
  <c r="AA18" i="19" s="1"/>
  <c r="AB18" i="19" s="1"/>
  <c r="AC18" i="19" s="1"/>
  <c r="AE17" i="19"/>
  <c r="AF17" i="19" s="1"/>
  <c r="AG17" i="19" s="1"/>
  <c r="AH17" i="19" s="1"/>
  <c r="Z17" i="19"/>
  <c r="AA17" i="19" s="1"/>
  <c r="AB17" i="19" s="1"/>
  <c r="AC17" i="19" s="1"/>
  <c r="AE16" i="19"/>
  <c r="AF16" i="19" s="1"/>
  <c r="AG16" i="19" s="1"/>
  <c r="AH16" i="19" s="1"/>
  <c r="Z16" i="19"/>
  <c r="AA16" i="19" s="1"/>
  <c r="AB16" i="19" s="1"/>
  <c r="AC16" i="19" s="1"/>
  <c r="AE15" i="19"/>
  <c r="AF15" i="19" s="1"/>
  <c r="AG15" i="19" s="1"/>
  <c r="AH15" i="19" s="1"/>
  <c r="Z15" i="19"/>
  <c r="AA15" i="19" s="1"/>
  <c r="AB15" i="19" s="1"/>
  <c r="AC15" i="19" s="1"/>
  <c r="AE14" i="19"/>
  <c r="AF14" i="19" s="1"/>
  <c r="AG14" i="19" s="1"/>
  <c r="AH14" i="19" s="1"/>
  <c r="Z14" i="19"/>
  <c r="AA14" i="19" s="1"/>
  <c r="AB14" i="19" s="1"/>
  <c r="AC14" i="19" s="1"/>
  <c r="AE13" i="19"/>
  <c r="AF13" i="19" s="1"/>
  <c r="AG13" i="19" s="1"/>
  <c r="AH13" i="19" s="1"/>
  <c r="Z13" i="19"/>
  <c r="AA13" i="19" s="1"/>
  <c r="AB13" i="19" s="1"/>
  <c r="AC13" i="19" s="1"/>
  <c r="AE12" i="19"/>
  <c r="AF12" i="19" s="1"/>
  <c r="AG12" i="19" s="1"/>
  <c r="AH12" i="19" s="1"/>
  <c r="Z12" i="19"/>
  <c r="AA12" i="19" s="1"/>
  <c r="AB12" i="19" s="1"/>
  <c r="AC12" i="19" s="1"/>
  <c r="AE11" i="19"/>
  <c r="AF11" i="19" s="1"/>
  <c r="AG11" i="19" s="1"/>
  <c r="AH11" i="19" s="1"/>
  <c r="Z11" i="19"/>
  <c r="AA11" i="19" s="1"/>
  <c r="AB11" i="19" s="1"/>
  <c r="AC11" i="19" s="1"/>
  <c r="AE10" i="19"/>
  <c r="AF10" i="19" s="1"/>
  <c r="AG10" i="19" s="1"/>
  <c r="AH10" i="19" s="1"/>
  <c r="Z10" i="19"/>
  <c r="AA10" i="19" s="1"/>
  <c r="AB10" i="19" s="1"/>
  <c r="AC10" i="19" s="1"/>
  <c r="AE9" i="19"/>
  <c r="AF9" i="19" s="1"/>
  <c r="AG9" i="19" s="1"/>
  <c r="AH9" i="19" s="1"/>
  <c r="Z9" i="19"/>
  <c r="AA9" i="19" s="1"/>
  <c r="AB9" i="19" s="1"/>
  <c r="AC9" i="19" s="1"/>
  <c r="AE8" i="19"/>
  <c r="AF8" i="19" s="1"/>
  <c r="AG8" i="19" s="1"/>
  <c r="AH8" i="19" s="1"/>
  <c r="Z8" i="19"/>
  <c r="AA8" i="19" s="1"/>
  <c r="AB8" i="19" s="1"/>
  <c r="AC8" i="19" s="1"/>
  <c r="AE7" i="19"/>
  <c r="AF7" i="19" s="1"/>
  <c r="AG7" i="19" s="1"/>
  <c r="AH7" i="19" s="1"/>
  <c r="Z7" i="19"/>
  <c r="AA7" i="19" s="1"/>
  <c r="AB7" i="19" s="1"/>
  <c r="AC7" i="19" s="1"/>
  <c r="U36" i="19"/>
  <c r="V36" i="19" s="1"/>
  <c r="W36" i="19" s="1"/>
  <c r="X36" i="19" s="1"/>
  <c r="P36" i="19"/>
  <c r="Q36" i="19" s="1"/>
  <c r="R36" i="19" s="1"/>
  <c r="S36" i="19" s="1"/>
  <c r="U35" i="19"/>
  <c r="V35" i="19" s="1"/>
  <c r="W35" i="19" s="1"/>
  <c r="X35" i="19" s="1"/>
  <c r="P35" i="19"/>
  <c r="Q35" i="19" s="1"/>
  <c r="R35" i="19" s="1"/>
  <c r="S35" i="19" s="1"/>
  <c r="U34" i="19"/>
  <c r="V34" i="19" s="1"/>
  <c r="W34" i="19" s="1"/>
  <c r="X34" i="19" s="1"/>
  <c r="P34" i="19"/>
  <c r="Q34" i="19" s="1"/>
  <c r="R34" i="19" s="1"/>
  <c r="S34" i="19" s="1"/>
  <c r="U33" i="19"/>
  <c r="V33" i="19" s="1"/>
  <c r="W33" i="19" s="1"/>
  <c r="X33" i="19" s="1"/>
  <c r="P33" i="19"/>
  <c r="Q33" i="19" s="1"/>
  <c r="R33" i="19" s="1"/>
  <c r="S33" i="19" s="1"/>
  <c r="U32" i="19"/>
  <c r="V32" i="19" s="1"/>
  <c r="W32" i="19" s="1"/>
  <c r="X32" i="19" s="1"/>
  <c r="P32" i="19"/>
  <c r="Q32" i="19" s="1"/>
  <c r="R32" i="19" s="1"/>
  <c r="S32" i="19" s="1"/>
  <c r="U31" i="19"/>
  <c r="V31" i="19" s="1"/>
  <c r="W31" i="19" s="1"/>
  <c r="X31" i="19" s="1"/>
  <c r="P31" i="19"/>
  <c r="Q31" i="19" s="1"/>
  <c r="R31" i="19" s="1"/>
  <c r="S31" i="19" s="1"/>
  <c r="U30" i="19"/>
  <c r="V30" i="19" s="1"/>
  <c r="W30" i="19" s="1"/>
  <c r="X30" i="19" s="1"/>
  <c r="P30" i="19"/>
  <c r="Q30" i="19" s="1"/>
  <c r="R30" i="19" s="1"/>
  <c r="S30" i="19" s="1"/>
  <c r="U29" i="19"/>
  <c r="V29" i="19" s="1"/>
  <c r="W29" i="19" s="1"/>
  <c r="X29" i="19" s="1"/>
  <c r="P29" i="19"/>
  <c r="Q29" i="19" s="1"/>
  <c r="R29" i="19" s="1"/>
  <c r="S29" i="19" s="1"/>
  <c r="U28" i="19"/>
  <c r="V28" i="19" s="1"/>
  <c r="W28" i="19" s="1"/>
  <c r="X28" i="19" s="1"/>
  <c r="P28" i="19"/>
  <c r="Q28" i="19" s="1"/>
  <c r="R28" i="19" s="1"/>
  <c r="S28" i="19" s="1"/>
  <c r="U27" i="19"/>
  <c r="V27" i="19" s="1"/>
  <c r="W27" i="19" s="1"/>
  <c r="X27" i="19" s="1"/>
  <c r="P27" i="19"/>
  <c r="Q27" i="19" s="1"/>
  <c r="R27" i="19" s="1"/>
  <c r="S27" i="19" s="1"/>
  <c r="U26" i="19"/>
  <c r="V26" i="19" s="1"/>
  <c r="W26" i="19" s="1"/>
  <c r="X26" i="19" s="1"/>
  <c r="P26" i="19"/>
  <c r="Q26" i="19" s="1"/>
  <c r="R26" i="19" s="1"/>
  <c r="S26" i="19" s="1"/>
  <c r="U25" i="19"/>
  <c r="V25" i="19" s="1"/>
  <c r="W25" i="19" s="1"/>
  <c r="X25" i="19" s="1"/>
  <c r="P25" i="19"/>
  <c r="Q25" i="19" s="1"/>
  <c r="R25" i="19" s="1"/>
  <c r="S25" i="19" s="1"/>
  <c r="U24" i="19"/>
  <c r="V24" i="19" s="1"/>
  <c r="W24" i="19" s="1"/>
  <c r="X24" i="19" s="1"/>
  <c r="P24" i="19"/>
  <c r="Q24" i="19" s="1"/>
  <c r="R24" i="19" s="1"/>
  <c r="S24" i="19" s="1"/>
  <c r="U23" i="19"/>
  <c r="V23" i="19" s="1"/>
  <c r="W23" i="19" s="1"/>
  <c r="X23" i="19" s="1"/>
  <c r="P23" i="19"/>
  <c r="Q23" i="19" s="1"/>
  <c r="R23" i="19" s="1"/>
  <c r="S23" i="19" s="1"/>
  <c r="U22" i="19"/>
  <c r="V22" i="19" s="1"/>
  <c r="W22" i="19" s="1"/>
  <c r="X22" i="19" s="1"/>
  <c r="P22" i="19"/>
  <c r="Q22" i="19" s="1"/>
  <c r="R22" i="19" s="1"/>
  <c r="S22" i="19" s="1"/>
  <c r="U21" i="19"/>
  <c r="V21" i="19" s="1"/>
  <c r="W21" i="19" s="1"/>
  <c r="X21" i="19" s="1"/>
  <c r="P21" i="19"/>
  <c r="Q21" i="19" s="1"/>
  <c r="R21" i="19" s="1"/>
  <c r="S21" i="19" s="1"/>
  <c r="U20" i="19"/>
  <c r="V20" i="19" s="1"/>
  <c r="W20" i="19" s="1"/>
  <c r="X20" i="19" s="1"/>
  <c r="P20" i="19"/>
  <c r="Q20" i="19" s="1"/>
  <c r="R20" i="19" s="1"/>
  <c r="S20" i="19" s="1"/>
  <c r="U19" i="19"/>
  <c r="V19" i="19" s="1"/>
  <c r="W19" i="19" s="1"/>
  <c r="X19" i="19" s="1"/>
  <c r="P19" i="19"/>
  <c r="Q19" i="19" s="1"/>
  <c r="R19" i="19" s="1"/>
  <c r="S19" i="19" s="1"/>
  <c r="U18" i="19"/>
  <c r="V18" i="19" s="1"/>
  <c r="W18" i="19" s="1"/>
  <c r="X18" i="19" s="1"/>
  <c r="P18" i="19"/>
  <c r="Q18" i="19" s="1"/>
  <c r="R18" i="19" s="1"/>
  <c r="S18" i="19" s="1"/>
  <c r="U17" i="19"/>
  <c r="V17" i="19" s="1"/>
  <c r="W17" i="19" s="1"/>
  <c r="X17" i="19" s="1"/>
  <c r="P17" i="19"/>
  <c r="Q17" i="19" s="1"/>
  <c r="R17" i="19" s="1"/>
  <c r="S17" i="19" s="1"/>
  <c r="U16" i="19"/>
  <c r="V16" i="19" s="1"/>
  <c r="W16" i="19" s="1"/>
  <c r="X16" i="19" s="1"/>
  <c r="P16" i="19"/>
  <c r="Q16" i="19" s="1"/>
  <c r="R16" i="19" s="1"/>
  <c r="S16" i="19" s="1"/>
  <c r="U15" i="19"/>
  <c r="V15" i="19" s="1"/>
  <c r="W15" i="19" s="1"/>
  <c r="X15" i="19" s="1"/>
  <c r="P15" i="19"/>
  <c r="Q15" i="19" s="1"/>
  <c r="R15" i="19" s="1"/>
  <c r="S15" i="19" s="1"/>
  <c r="U14" i="19"/>
  <c r="V14" i="19" s="1"/>
  <c r="W14" i="19" s="1"/>
  <c r="X14" i="19" s="1"/>
  <c r="P14" i="19"/>
  <c r="Q14" i="19" s="1"/>
  <c r="R14" i="19" s="1"/>
  <c r="S14" i="19" s="1"/>
  <c r="V13" i="19"/>
  <c r="W13" i="19" s="1"/>
  <c r="X13" i="19" s="1"/>
  <c r="U13" i="19"/>
  <c r="P13" i="19"/>
  <c r="Q13" i="19" s="1"/>
  <c r="R13" i="19" s="1"/>
  <c r="S13" i="19" s="1"/>
  <c r="U12" i="19"/>
  <c r="V12" i="19" s="1"/>
  <c r="W12" i="19" s="1"/>
  <c r="X12" i="19" s="1"/>
  <c r="P12" i="19"/>
  <c r="Q12" i="19" s="1"/>
  <c r="R12" i="19" s="1"/>
  <c r="S12" i="19" s="1"/>
  <c r="U11" i="19"/>
  <c r="V11" i="19" s="1"/>
  <c r="W11" i="19" s="1"/>
  <c r="X11" i="19" s="1"/>
  <c r="P11" i="19"/>
  <c r="Q11" i="19" s="1"/>
  <c r="R11" i="19" s="1"/>
  <c r="S11" i="19" s="1"/>
  <c r="U10" i="19"/>
  <c r="V10" i="19" s="1"/>
  <c r="W10" i="19" s="1"/>
  <c r="X10" i="19" s="1"/>
  <c r="P10" i="19"/>
  <c r="Q10" i="19" s="1"/>
  <c r="R10" i="19" s="1"/>
  <c r="S10" i="19" s="1"/>
  <c r="U9" i="19"/>
  <c r="V9" i="19" s="1"/>
  <c r="W9" i="19" s="1"/>
  <c r="X9" i="19" s="1"/>
  <c r="P9" i="19"/>
  <c r="Q9" i="19" s="1"/>
  <c r="R9" i="19" s="1"/>
  <c r="S9" i="19" s="1"/>
  <c r="U8" i="19"/>
  <c r="V8" i="19" s="1"/>
  <c r="W8" i="19" s="1"/>
  <c r="X8" i="19" s="1"/>
  <c r="P8" i="19"/>
  <c r="Q8" i="19" s="1"/>
  <c r="R8" i="19" s="1"/>
  <c r="S8" i="19" s="1"/>
  <c r="U7" i="19"/>
  <c r="V7" i="19" s="1"/>
  <c r="W7" i="19" s="1"/>
  <c r="X7" i="19" s="1"/>
  <c r="P7" i="19"/>
  <c r="Q7" i="19" s="1"/>
  <c r="R7" i="19" s="1"/>
  <c r="S7" i="19" s="1"/>
  <c r="K36" i="19"/>
  <c r="L36" i="19" s="1"/>
  <c r="M36" i="19" s="1"/>
  <c r="N36" i="19" s="1"/>
  <c r="K35" i="19"/>
  <c r="L35" i="19" s="1"/>
  <c r="M35" i="19" s="1"/>
  <c r="N35" i="19" s="1"/>
  <c r="K34" i="19"/>
  <c r="K33" i="19"/>
  <c r="L33" i="19" s="1"/>
  <c r="M33" i="19" s="1"/>
  <c r="N33" i="19" s="1"/>
  <c r="K32" i="19"/>
  <c r="L32" i="19" s="1"/>
  <c r="M32" i="19" s="1"/>
  <c r="N32" i="19" s="1"/>
  <c r="K31" i="19"/>
  <c r="L31" i="19" s="1"/>
  <c r="M31" i="19" s="1"/>
  <c r="N31" i="19" s="1"/>
  <c r="K30" i="19"/>
  <c r="L30" i="19" s="1"/>
  <c r="M30" i="19" s="1"/>
  <c r="N30" i="19" s="1"/>
  <c r="K29" i="19"/>
  <c r="L29" i="19" s="1"/>
  <c r="M29" i="19" s="1"/>
  <c r="N29" i="19" s="1"/>
  <c r="K28" i="19"/>
  <c r="L28" i="19" s="1"/>
  <c r="M28" i="19" s="1"/>
  <c r="N28" i="19" s="1"/>
  <c r="K27" i="19"/>
  <c r="L27" i="19" s="1"/>
  <c r="M27" i="19" s="1"/>
  <c r="N27" i="19" s="1"/>
  <c r="K26" i="19"/>
  <c r="L26" i="19" s="1"/>
  <c r="M26" i="19" s="1"/>
  <c r="N26" i="19" s="1"/>
  <c r="K25" i="19"/>
  <c r="L25" i="19" s="1"/>
  <c r="M25" i="19" s="1"/>
  <c r="N25" i="19" s="1"/>
  <c r="K24" i="19"/>
  <c r="L24" i="19" s="1"/>
  <c r="M24" i="19" s="1"/>
  <c r="N24" i="19" s="1"/>
  <c r="K23" i="19"/>
  <c r="L23" i="19" s="1"/>
  <c r="M23" i="19" s="1"/>
  <c r="N23" i="19" s="1"/>
  <c r="K22" i="19"/>
  <c r="L22" i="19" s="1"/>
  <c r="M22" i="19" s="1"/>
  <c r="N22" i="19" s="1"/>
  <c r="K21" i="19"/>
  <c r="L21" i="19" s="1"/>
  <c r="M21" i="19" s="1"/>
  <c r="N21" i="19" s="1"/>
  <c r="K20" i="19"/>
  <c r="K19" i="19"/>
  <c r="K18" i="19"/>
  <c r="K17" i="19"/>
  <c r="L17" i="19" s="1"/>
  <c r="M17" i="19" s="1"/>
  <c r="N17" i="19" s="1"/>
  <c r="K16" i="19"/>
  <c r="K15" i="19"/>
  <c r="K14" i="19"/>
  <c r="K13" i="19"/>
  <c r="L13" i="19" s="1"/>
  <c r="M13" i="19" s="1"/>
  <c r="N13" i="19" s="1"/>
  <c r="K12" i="19"/>
  <c r="L12" i="19" s="1"/>
  <c r="M12" i="19" s="1"/>
  <c r="N12" i="19" s="1"/>
  <c r="K11" i="19"/>
  <c r="L11" i="19" s="1"/>
  <c r="M11" i="19" s="1"/>
  <c r="N11" i="19" s="1"/>
  <c r="K10" i="19"/>
  <c r="L10" i="19" s="1"/>
  <c r="M10" i="19" s="1"/>
  <c r="N10" i="19" s="1"/>
  <c r="K9" i="19"/>
  <c r="L9" i="19" s="1"/>
  <c r="M9" i="19" s="1"/>
  <c r="N9" i="19" s="1"/>
  <c r="K8" i="19"/>
  <c r="L8" i="19" s="1"/>
  <c r="M8" i="19" s="1"/>
  <c r="N8" i="19" s="1"/>
  <c r="K7" i="19"/>
  <c r="L7" i="19" s="1"/>
  <c r="M7" i="19" s="1"/>
  <c r="N7" i="19" s="1"/>
  <c r="F8" i="19"/>
  <c r="F9" i="19"/>
  <c r="G9" i="19" s="1"/>
  <c r="H9" i="19" s="1"/>
  <c r="I9" i="19" s="1"/>
  <c r="F10" i="19"/>
  <c r="G10" i="19" s="1"/>
  <c r="H10" i="19" s="1"/>
  <c r="I10" i="19" s="1"/>
  <c r="F11" i="19"/>
  <c r="G11" i="19" s="1"/>
  <c r="H11" i="19" s="1"/>
  <c r="I11" i="19" s="1"/>
  <c r="F12" i="19"/>
  <c r="G12" i="19" s="1"/>
  <c r="H12" i="19" s="1"/>
  <c r="I12" i="19" s="1"/>
  <c r="F13" i="19"/>
  <c r="G13" i="19" s="1"/>
  <c r="H13" i="19" s="1"/>
  <c r="I13" i="19" s="1"/>
  <c r="F14" i="19"/>
  <c r="G14" i="19" s="1"/>
  <c r="H14" i="19" s="1"/>
  <c r="I14" i="19" s="1"/>
  <c r="F15" i="19"/>
  <c r="G15" i="19" s="1"/>
  <c r="H15" i="19" s="1"/>
  <c r="I15" i="19" s="1"/>
  <c r="F16" i="19"/>
  <c r="G16" i="19" s="1"/>
  <c r="H16" i="19" s="1"/>
  <c r="I16" i="19" s="1"/>
  <c r="F17" i="19"/>
  <c r="G17" i="19" s="1"/>
  <c r="H17" i="19" s="1"/>
  <c r="I17" i="19" s="1"/>
  <c r="F18" i="19"/>
  <c r="G18" i="19" s="1"/>
  <c r="H18" i="19" s="1"/>
  <c r="I18" i="19" s="1"/>
  <c r="F19" i="19"/>
  <c r="G19" i="19" s="1"/>
  <c r="H19" i="19" s="1"/>
  <c r="I19" i="19" s="1"/>
  <c r="F20" i="19"/>
  <c r="G20" i="19" s="1"/>
  <c r="H20" i="19" s="1"/>
  <c r="I20" i="19" s="1"/>
  <c r="F21" i="19"/>
  <c r="G21" i="19" s="1"/>
  <c r="H21" i="19" s="1"/>
  <c r="I21" i="19" s="1"/>
  <c r="F22" i="19"/>
  <c r="G22" i="19" s="1"/>
  <c r="H22" i="19" s="1"/>
  <c r="I22" i="19" s="1"/>
  <c r="F23" i="19"/>
  <c r="G23" i="19" s="1"/>
  <c r="H23" i="19" s="1"/>
  <c r="I23" i="19" s="1"/>
  <c r="F24" i="19"/>
  <c r="F25" i="19"/>
  <c r="G25" i="19" s="1"/>
  <c r="H25" i="19" s="1"/>
  <c r="I25" i="19" s="1"/>
  <c r="F26" i="19"/>
  <c r="G26" i="19" s="1"/>
  <c r="H26" i="19" s="1"/>
  <c r="I26" i="19" s="1"/>
  <c r="F27" i="19"/>
  <c r="G27" i="19" s="1"/>
  <c r="H27" i="19" s="1"/>
  <c r="I27" i="19" s="1"/>
  <c r="F28" i="19"/>
  <c r="F29" i="19"/>
  <c r="F30" i="19"/>
  <c r="F31" i="19"/>
  <c r="F32" i="19"/>
  <c r="F33" i="19"/>
  <c r="F34" i="19"/>
  <c r="F35" i="19"/>
  <c r="G35" i="19" s="1"/>
  <c r="H35" i="19" s="1"/>
  <c r="I35" i="19" s="1"/>
  <c r="F36" i="19"/>
  <c r="G36" i="19" s="1"/>
  <c r="H36" i="19" s="1"/>
  <c r="I36" i="19" s="1"/>
  <c r="F7" i="19"/>
  <c r="G7" i="19" s="1"/>
  <c r="H7" i="19" s="1"/>
  <c r="J13" i="18"/>
  <c r="J14" i="18"/>
  <c r="J15" i="18"/>
  <c r="J21" i="18"/>
  <c r="J25" i="18"/>
  <c r="L34" i="19"/>
  <c r="M34" i="19" s="1"/>
  <c r="N34" i="19" s="1"/>
  <c r="L20" i="19"/>
  <c r="M20" i="19" s="1"/>
  <c r="N20" i="19" s="1"/>
  <c r="L19" i="19"/>
  <c r="M19" i="19" s="1"/>
  <c r="N19" i="19" s="1"/>
  <c r="L18" i="19"/>
  <c r="M18" i="19" s="1"/>
  <c r="N18" i="19" s="1"/>
  <c r="L16" i="19"/>
  <c r="M16" i="19" s="1"/>
  <c r="N16" i="19" s="1"/>
  <c r="L15" i="19"/>
  <c r="M15" i="19" s="1"/>
  <c r="N15" i="19" s="1"/>
  <c r="L14" i="19"/>
  <c r="M14" i="19" s="1"/>
  <c r="N14" i="19" s="1"/>
  <c r="H24" i="19"/>
  <c r="I24" i="19" s="1"/>
  <c r="G8" i="19"/>
  <c r="H8" i="19" s="1"/>
  <c r="I8" i="19" s="1"/>
  <c r="G24" i="19"/>
  <c r="G28" i="19"/>
  <c r="H28" i="19" s="1"/>
  <c r="I28" i="19" s="1"/>
  <c r="G29" i="19"/>
  <c r="H29" i="19" s="1"/>
  <c r="I29" i="19" s="1"/>
  <c r="G30" i="19"/>
  <c r="H30" i="19" s="1"/>
  <c r="I30" i="19" s="1"/>
  <c r="G31" i="19"/>
  <c r="H31" i="19" s="1"/>
  <c r="I31" i="19" s="1"/>
  <c r="G32" i="19"/>
  <c r="H32" i="19" s="1"/>
  <c r="I32" i="19" s="1"/>
  <c r="G33" i="19"/>
  <c r="H33" i="19" s="1"/>
  <c r="I33" i="19" s="1"/>
  <c r="G34" i="19"/>
  <c r="H34" i="19" s="1"/>
  <c r="I34" i="19" s="1"/>
  <c r="B4" i="19"/>
  <c r="B3" i="19"/>
  <c r="B1" i="19"/>
  <c r="D24" i="58" l="1"/>
  <c r="E25" i="58"/>
  <c r="C26" i="56"/>
  <c r="G26" i="56"/>
  <c r="F26" i="56"/>
  <c r="J26" i="56"/>
  <c r="K26" i="56" s="1"/>
  <c r="B7" i="55"/>
  <c r="B7" i="56"/>
  <c r="B7" i="58"/>
  <c r="C7" i="58" s="1"/>
  <c r="J25" i="57"/>
  <c r="K25" i="57" s="1"/>
  <c r="G25" i="57"/>
  <c r="E25" i="57"/>
  <c r="F25" i="57"/>
  <c r="D25" i="57"/>
  <c r="B16" i="58"/>
  <c r="C16" i="58" s="1"/>
  <c r="E16" i="58" s="1"/>
  <c r="B16" i="55"/>
  <c r="B16" i="56"/>
  <c r="C26" i="55"/>
  <c r="D26" i="55" s="1"/>
  <c r="E26" i="55"/>
  <c r="G26" i="55"/>
  <c r="F26" i="55"/>
  <c r="J26" i="55"/>
  <c r="K26" i="55" s="1"/>
  <c r="B9" i="58"/>
  <c r="C9" i="58" s="1"/>
  <c r="D9" i="58" s="1"/>
  <c r="B9" i="55"/>
  <c r="B9" i="56"/>
  <c r="B8" i="58"/>
  <c r="C8" i="58" s="1"/>
  <c r="D8" i="58" s="1"/>
  <c r="B8" i="55"/>
  <c r="B8" i="56"/>
  <c r="C25" i="55"/>
  <c r="D25" i="55" s="1"/>
  <c r="E25" i="55"/>
  <c r="J25" i="55"/>
  <c r="K25" i="55" s="1"/>
  <c r="G25" i="55"/>
  <c r="F25" i="55"/>
  <c r="B20" i="58"/>
  <c r="C20" i="58" s="1"/>
  <c r="D20" i="58" s="1"/>
  <c r="B20" i="56"/>
  <c r="B20" i="55"/>
  <c r="C25" i="56"/>
  <c r="J25" i="56"/>
  <c r="K25" i="56" s="1"/>
  <c r="G25" i="56"/>
  <c r="F25" i="56"/>
  <c r="J24" i="57"/>
  <c r="K24" i="57" s="1"/>
  <c r="G24" i="57"/>
  <c r="F24" i="57"/>
  <c r="E24" i="57"/>
  <c r="D24" i="57"/>
  <c r="D26" i="58"/>
  <c r="C24" i="55"/>
  <c r="E24" i="55" s="1"/>
  <c r="D24" i="55"/>
  <c r="F24" i="55"/>
  <c r="G24" i="55"/>
  <c r="J24" i="55"/>
  <c r="K24" i="55" s="1"/>
  <c r="J26" i="57"/>
  <c r="K26" i="57" s="1"/>
  <c r="G26" i="57"/>
  <c r="E26" i="57"/>
  <c r="F26" i="57"/>
  <c r="D26" i="57"/>
  <c r="B10" i="58"/>
  <c r="C10" i="58" s="1"/>
  <c r="D10" i="58" s="1"/>
  <c r="B10" i="55"/>
  <c r="B10" i="56"/>
  <c r="C24" i="56"/>
  <c r="J24" i="56"/>
  <c r="K24" i="56" s="1"/>
  <c r="F24" i="56"/>
  <c r="G24" i="56"/>
  <c r="I7" i="19"/>
  <c r="I37" i="19" s="1"/>
  <c r="H37" i="19"/>
  <c r="J27" i="18"/>
  <c r="J19" i="18"/>
  <c r="J18" i="18"/>
  <c r="J20" i="18"/>
  <c r="J26" i="18"/>
  <c r="J17" i="18"/>
  <c r="J23" i="18"/>
  <c r="J24" i="18"/>
  <c r="J22" i="18"/>
  <c r="J28" i="18"/>
  <c r="J16" i="18"/>
  <c r="H25" i="56" l="1"/>
  <c r="H26" i="55"/>
  <c r="H26" i="57"/>
  <c r="H25" i="57"/>
  <c r="E20" i="58"/>
  <c r="H26" i="56"/>
  <c r="H25" i="55"/>
  <c r="H24" i="57"/>
  <c r="E9" i="58"/>
  <c r="C10" i="55"/>
  <c r="D10" i="55" s="1"/>
  <c r="D16" i="58"/>
  <c r="C8" i="56"/>
  <c r="E10" i="58"/>
  <c r="D9" i="57"/>
  <c r="J9" i="57"/>
  <c r="K9" i="57" s="1"/>
  <c r="G9" i="57"/>
  <c r="E9" i="57"/>
  <c r="F9" i="57"/>
  <c r="B18" i="58"/>
  <c r="C18" i="58" s="1"/>
  <c r="D18" i="58" s="1"/>
  <c r="B18" i="56"/>
  <c r="B18" i="55"/>
  <c r="E8" i="58"/>
  <c r="C20" i="55"/>
  <c r="D20" i="55"/>
  <c r="E20" i="55"/>
  <c r="F20" i="55"/>
  <c r="J20" i="55"/>
  <c r="K20" i="55" s="1"/>
  <c r="G20" i="55"/>
  <c r="J7" i="57"/>
  <c r="K7" i="57" s="1"/>
  <c r="G7" i="57"/>
  <c r="E7" i="57"/>
  <c r="F7" i="57"/>
  <c r="D7" i="57"/>
  <c r="J8" i="57"/>
  <c r="K8" i="57" s="1"/>
  <c r="G8" i="57"/>
  <c r="E8" i="57"/>
  <c r="F8" i="57"/>
  <c r="H8" i="57" s="1"/>
  <c r="D8" i="57"/>
  <c r="C8" i="55"/>
  <c r="E8" i="55" s="1"/>
  <c r="C9" i="56"/>
  <c r="E25" i="56"/>
  <c r="D25" i="56"/>
  <c r="G20" i="57"/>
  <c r="F20" i="57"/>
  <c r="H20" i="57" s="1"/>
  <c r="J20" i="57"/>
  <c r="K20" i="57" s="1"/>
  <c r="D20" i="57"/>
  <c r="E20" i="57"/>
  <c r="B21" i="58"/>
  <c r="C21" i="58" s="1"/>
  <c r="E21" i="58" s="1"/>
  <c r="B21" i="56"/>
  <c r="B21" i="55"/>
  <c r="H24" i="55"/>
  <c r="C20" i="56"/>
  <c r="J20" i="56"/>
  <c r="K20" i="56" s="1"/>
  <c r="F20" i="56"/>
  <c r="G20" i="56"/>
  <c r="C7" i="56"/>
  <c r="F16" i="57"/>
  <c r="E16" i="57"/>
  <c r="D16" i="57"/>
  <c r="J16" i="57"/>
  <c r="K16" i="57" s="1"/>
  <c r="G16" i="57"/>
  <c r="B11" i="58"/>
  <c r="C11" i="58" s="1"/>
  <c r="D11" i="58" s="1"/>
  <c r="B11" i="55"/>
  <c r="B11" i="56"/>
  <c r="B17" i="58"/>
  <c r="C17" i="58" s="1"/>
  <c r="E17" i="58" s="1"/>
  <c r="B17" i="55"/>
  <c r="B17" i="56"/>
  <c r="E7" i="58"/>
  <c r="D7" i="58"/>
  <c r="B12" i="58"/>
  <c r="C12" i="58" s="1"/>
  <c r="D12" i="58" s="1"/>
  <c r="B12" i="55"/>
  <c r="B12" i="56"/>
  <c r="B15" i="58"/>
  <c r="C15" i="58" s="1"/>
  <c r="E15" i="58" s="1"/>
  <c r="B15" i="56"/>
  <c r="B15" i="55"/>
  <c r="H24" i="56"/>
  <c r="C7" i="55"/>
  <c r="D7" i="55" s="1"/>
  <c r="B19" i="58"/>
  <c r="C19" i="58" s="1"/>
  <c r="E19" i="58" s="1"/>
  <c r="B19" i="56"/>
  <c r="B19" i="55"/>
  <c r="C9" i="55"/>
  <c r="E9" i="55" s="1"/>
  <c r="E24" i="56"/>
  <c r="D24" i="56"/>
  <c r="B23" i="58"/>
  <c r="C23" i="58" s="1"/>
  <c r="D23" i="58" s="1"/>
  <c r="B23" i="55"/>
  <c r="B23" i="56"/>
  <c r="B13" i="58"/>
  <c r="C13" i="58" s="1"/>
  <c r="D13" i="58" s="1"/>
  <c r="B13" i="56"/>
  <c r="B13" i="55"/>
  <c r="B14" i="58"/>
  <c r="C14" i="58" s="1"/>
  <c r="E14" i="58" s="1"/>
  <c r="B14" i="56"/>
  <c r="B14" i="55"/>
  <c r="B22" i="58"/>
  <c r="C22" i="58" s="1"/>
  <c r="E22" i="58" s="1"/>
  <c r="B22" i="55"/>
  <c r="B22" i="56"/>
  <c r="C10" i="56"/>
  <c r="C16" i="56"/>
  <c r="F16" i="56"/>
  <c r="J16" i="56"/>
  <c r="K16" i="56" s="1"/>
  <c r="G16" i="56"/>
  <c r="D10" i="57"/>
  <c r="J10" i="57"/>
  <c r="K10" i="57" s="1"/>
  <c r="E10" i="57"/>
  <c r="F10" i="57"/>
  <c r="G10" i="57"/>
  <c r="C16" i="55"/>
  <c r="G16" i="55"/>
  <c r="J16" i="55"/>
  <c r="K16" i="55" s="1"/>
  <c r="F16" i="55"/>
  <c r="D16" i="55"/>
  <c r="E16" i="55"/>
  <c r="E26" i="56"/>
  <c r="D26" i="56"/>
  <c r="C32" i="16"/>
  <c r="G30" i="16" s="1"/>
  <c r="F30" i="16" s="1"/>
  <c r="G31" i="16"/>
  <c r="F31" i="16" s="1"/>
  <c r="F29" i="16"/>
  <c r="E10" i="55" l="1"/>
  <c r="D9" i="55"/>
  <c r="D8" i="55"/>
  <c r="E7" i="55"/>
  <c r="D17" i="58"/>
  <c r="D14" i="58"/>
  <c r="H16" i="55"/>
  <c r="D15" i="58"/>
  <c r="H16" i="56"/>
  <c r="H16" i="57"/>
  <c r="D22" i="58"/>
  <c r="D19" i="58"/>
  <c r="E23" i="58"/>
  <c r="H10" i="57"/>
  <c r="C15" i="55"/>
  <c r="E15" i="55"/>
  <c r="D15" i="55"/>
  <c r="G15" i="55"/>
  <c r="F15" i="55"/>
  <c r="J15" i="55"/>
  <c r="K15" i="55" s="1"/>
  <c r="C13" i="56"/>
  <c r="G13" i="56"/>
  <c r="J13" i="56"/>
  <c r="K13" i="56" s="1"/>
  <c r="F13" i="56"/>
  <c r="E18" i="58"/>
  <c r="D21" i="58"/>
  <c r="G22" i="57"/>
  <c r="F22" i="57"/>
  <c r="H22" i="57" s="1"/>
  <c r="D22" i="57"/>
  <c r="E22" i="57"/>
  <c r="J22" i="57"/>
  <c r="K22" i="57" s="1"/>
  <c r="C17" i="56"/>
  <c r="G17" i="56"/>
  <c r="J17" i="56"/>
  <c r="K17" i="56" s="1"/>
  <c r="F17" i="56"/>
  <c r="E12" i="58"/>
  <c r="C22" i="55"/>
  <c r="D22" i="55"/>
  <c r="E22" i="55"/>
  <c r="F22" i="55"/>
  <c r="J22" i="55"/>
  <c r="K22" i="55" s="1"/>
  <c r="G22" i="55"/>
  <c r="C17" i="55"/>
  <c r="E17" i="55" s="1"/>
  <c r="D17" i="55"/>
  <c r="F17" i="55"/>
  <c r="J17" i="55"/>
  <c r="K17" i="55" s="1"/>
  <c r="G17" i="55"/>
  <c r="E7" i="56"/>
  <c r="D7" i="56"/>
  <c r="E8" i="56"/>
  <c r="D8" i="56"/>
  <c r="E14" i="57"/>
  <c r="D14" i="57"/>
  <c r="J14" i="57"/>
  <c r="K14" i="57" s="1"/>
  <c r="F14" i="57"/>
  <c r="G14" i="57"/>
  <c r="C11" i="55"/>
  <c r="D11" i="55" s="1"/>
  <c r="E16" i="56"/>
  <c r="D16" i="56"/>
  <c r="C12" i="55"/>
  <c r="D12" i="55" s="1"/>
  <c r="E12" i="55"/>
  <c r="G12" i="55"/>
  <c r="F12" i="55"/>
  <c r="J12" i="55"/>
  <c r="K12" i="55" s="1"/>
  <c r="J23" i="57"/>
  <c r="K23" i="57" s="1"/>
  <c r="G23" i="57"/>
  <c r="D23" i="57"/>
  <c r="E23" i="57"/>
  <c r="F23" i="57"/>
  <c r="F17" i="57"/>
  <c r="E17" i="57"/>
  <c r="D17" i="57"/>
  <c r="G17" i="57"/>
  <c r="J17" i="57"/>
  <c r="K17" i="57" s="1"/>
  <c r="C18" i="55"/>
  <c r="D18" i="55"/>
  <c r="E18" i="55"/>
  <c r="F18" i="55"/>
  <c r="J18" i="55"/>
  <c r="K18" i="55" s="1"/>
  <c r="G18" i="55"/>
  <c r="C13" i="55"/>
  <c r="D13" i="55"/>
  <c r="E13" i="55"/>
  <c r="G13" i="55"/>
  <c r="J13" i="55"/>
  <c r="K13" i="55" s="1"/>
  <c r="F13" i="55"/>
  <c r="E12" i="57"/>
  <c r="J12" i="57"/>
  <c r="K12" i="57" s="1"/>
  <c r="F12" i="57"/>
  <c r="G12" i="57"/>
  <c r="D12" i="57"/>
  <c r="C21" i="56"/>
  <c r="J21" i="56"/>
  <c r="K21" i="56" s="1"/>
  <c r="F21" i="56"/>
  <c r="G21" i="56"/>
  <c r="C12" i="56"/>
  <c r="G12" i="56"/>
  <c r="J12" i="56"/>
  <c r="K12" i="56" s="1"/>
  <c r="F12" i="56"/>
  <c r="G19" i="57"/>
  <c r="F19" i="57"/>
  <c r="D19" i="57"/>
  <c r="E19" i="57"/>
  <c r="J19" i="57"/>
  <c r="K19" i="57" s="1"/>
  <c r="C23" i="55"/>
  <c r="E23" i="55"/>
  <c r="J23" i="55"/>
  <c r="K23" i="55" s="1"/>
  <c r="D23" i="55"/>
  <c r="F23" i="55"/>
  <c r="G23" i="55"/>
  <c r="F18" i="57"/>
  <c r="E18" i="57"/>
  <c r="D18" i="57"/>
  <c r="G18" i="57"/>
  <c r="J18" i="57"/>
  <c r="K18" i="57" s="1"/>
  <c r="C21" i="55"/>
  <c r="D21" i="55"/>
  <c r="E21" i="55"/>
  <c r="J21" i="55"/>
  <c r="K21" i="55" s="1"/>
  <c r="G21" i="55"/>
  <c r="F21" i="55"/>
  <c r="E13" i="57"/>
  <c r="J13" i="57"/>
  <c r="K13" i="57" s="1"/>
  <c r="F13" i="57"/>
  <c r="G13" i="57"/>
  <c r="D13" i="57"/>
  <c r="C19" i="55"/>
  <c r="E19" i="55" s="1"/>
  <c r="D19" i="55"/>
  <c r="G19" i="55"/>
  <c r="J19" i="55"/>
  <c r="K19" i="55" s="1"/>
  <c r="F19" i="55"/>
  <c r="D10" i="56"/>
  <c r="E10" i="56"/>
  <c r="C19" i="56"/>
  <c r="J19" i="56"/>
  <c r="K19" i="56" s="1"/>
  <c r="F19" i="56"/>
  <c r="G19" i="56"/>
  <c r="H20" i="55"/>
  <c r="C23" i="56"/>
  <c r="F23" i="56"/>
  <c r="G23" i="56"/>
  <c r="J23" i="56"/>
  <c r="K23" i="56" s="1"/>
  <c r="C22" i="56"/>
  <c r="F22" i="56"/>
  <c r="G22" i="56"/>
  <c r="J22" i="56"/>
  <c r="K22" i="56" s="1"/>
  <c r="E11" i="58"/>
  <c r="E13" i="58"/>
  <c r="C14" i="55"/>
  <c r="E14" i="55"/>
  <c r="G14" i="55"/>
  <c r="D14" i="55"/>
  <c r="J14" i="55"/>
  <c r="K14" i="55" s="1"/>
  <c r="F14" i="55"/>
  <c r="C11" i="56"/>
  <c r="H20" i="56"/>
  <c r="C18" i="56"/>
  <c r="J18" i="56"/>
  <c r="K18" i="56" s="1"/>
  <c r="G18" i="56"/>
  <c r="F18" i="56"/>
  <c r="C14" i="56"/>
  <c r="F14" i="56"/>
  <c r="J14" i="56"/>
  <c r="K14" i="56" s="1"/>
  <c r="G14" i="56"/>
  <c r="D11" i="57"/>
  <c r="J11" i="57"/>
  <c r="K11" i="57" s="1"/>
  <c r="E11" i="57"/>
  <c r="E3" i="57" s="1"/>
  <c r="G11" i="57"/>
  <c r="F11" i="57"/>
  <c r="H11" i="57" s="1"/>
  <c r="E20" i="56"/>
  <c r="D20" i="56"/>
  <c r="H7" i="57"/>
  <c r="C15" i="56"/>
  <c r="F15" i="56"/>
  <c r="J15" i="56"/>
  <c r="K15" i="56" s="1"/>
  <c r="G15" i="56"/>
  <c r="D9" i="56"/>
  <c r="E9" i="56"/>
  <c r="E4" i="57" a="1"/>
  <c r="E4" i="57" s="1"/>
  <c r="H9" i="57"/>
  <c r="E15" i="57"/>
  <c r="F15" i="57"/>
  <c r="J15" i="57"/>
  <c r="K15" i="57" s="1"/>
  <c r="G15" i="57"/>
  <c r="D15" i="57"/>
  <c r="G21" i="57"/>
  <c r="F21" i="57"/>
  <c r="D21" i="57"/>
  <c r="J21" i="57"/>
  <c r="K21" i="57" s="1"/>
  <c r="E21" i="57"/>
  <c r="E11" i="55" l="1"/>
  <c r="E3" i="58"/>
  <c r="F7" i="58" s="1"/>
  <c r="G7" i="58" s="1"/>
  <c r="H12" i="56"/>
  <c r="H13" i="55"/>
  <c r="H12" i="55"/>
  <c r="H19" i="55"/>
  <c r="H17" i="56"/>
  <c r="H18" i="55"/>
  <c r="H13" i="56"/>
  <c r="H15" i="57"/>
  <c r="I15" i="57" s="1"/>
  <c r="L15" i="57" s="1"/>
  <c r="M15" i="57" s="1"/>
  <c r="H14" i="55"/>
  <c r="E3" i="55"/>
  <c r="G11" i="55" s="1"/>
  <c r="H19" i="57"/>
  <c r="I19" i="57" s="1"/>
  <c r="L19" i="57" s="1"/>
  <c r="M19" i="57" s="1"/>
  <c r="H23" i="56"/>
  <c r="H21" i="55"/>
  <c r="E2" i="57"/>
  <c r="I24" i="57"/>
  <c r="L24" i="57" s="1"/>
  <c r="M24" i="57" s="1"/>
  <c r="I26" i="57"/>
  <c r="L26" i="57" s="1"/>
  <c r="M26" i="57" s="1"/>
  <c r="I25" i="57"/>
  <c r="L25" i="57" s="1"/>
  <c r="M25" i="57" s="1"/>
  <c r="I20" i="57"/>
  <c r="L20" i="57" s="1"/>
  <c r="M20" i="57" s="1"/>
  <c r="I10" i="57"/>
  <c r="L10" i="57" s="1"/>
  <c r="M10" i="57" s="1"/>
  <c r="I16" i="57"/>
  <c r="L16" i="57" s="1"/>
  <c r="M16" i="57" s="1"/>
  <c r="I8" i="57"/>
  <c r="L8" i="57" s="1"/>
  <c r="M8" i="57" s="1"/>
  <c r="D11" i="56"/>
  <c r="E11" i="56"/>
  <c r="H13" i="57"/>
  <c r="I13" i="57" s="1"/>
  <c r="L13" i="57" s="1"/>
  <c r="M13" i="57" s="1"/>
  <c r="H17" i="57"/>
  <c r="I17" i="57" s="1"/>
  <c r="L17" i="57" s="1"/>
  <c r="M17" i="57" s="1"/>
  <c r="H14" i="56"/>
  <c r="E19" i="56"/>
  <c r="D19" i="56"/>
  <c r="E12" i="56"/>
  <c r="D12" i="56"/>
  <c r="I9" i="57"/>
  <c r="L9" i="57" s="1"/>
  <c r="M9" i="57" s="1"/>
  <c r="D23" i="56"/>
  <c r="E23" i="56"/>
  <c r="D14" i="56"/>
  <c r="E14" i="56"/>
  <c r="H23" i="55"/>
  <c r="H23" i="57"/>
  <c r="I23" i="57" s="1"/>
  <c r="L23" i="57" s="1"/>
  <c r="M23" i="57" s="1"/>
  <c r="H17" i="55"/>
  <c r="E17" i="56"/>
  <c r="D17" i="56"/>
  <c r="D13" i="56"/>
  <c r="E13" i="56"/>
  <c r="H21" i="57"/>
  <c r="I21" i="57" s="1"/>
  <c r="L21" i="57" s="1"/>
  <c r="M21" i="57" s="1"/>
  <c r="H18" i="56"/>
  <c r="H21" i="56"/>
  <c r="H18" i="57"/>
  <c r="I18" i="57" s="1"/>
  <c r="L18" i="57" s="1"/>
  <c r="M18" i="57" s="1"/>
  <c r="H19" i="56"/>
  <c r="H15" i="56"/>
  <c r="H15" i="55"/>
  <c r="I11" i="57"/>
  <c r="L11" i="57" s="1"/>
  <c r="M11" i="57" s="1"/>
  <c r="E15" i="56"/>
  <c r="D15" i="56"/>
  <c r="E21" i="56"/>
  <c r="D21" i="56"/>
  <c r="I7" i="57"/>
  <c r="L7" i="57" s="1"/>
  <c r="E18" i="56"/>
  <c r="D18" i="56"/>
  <c r="H22" i="56"/>
  <c r="H14" i="57"/>
  <c r="I14" i="57" s="1"/>
  <c r="L14" i="57" s="1"/>
  <c r="M14" i="57" s="1"/>
  <c r="D22" i="56"/>
  <c r="E22" i="56"/>
  <c r="I22" i="57"/>
  <c r="L22" i="57" s="1"/>
  <c r="M22" i="57" s="1"/>
  <c r="H12" i="57"/>
  <c r="I12" i="57" s="1"/>
  <c r="L12" i="57" s="1"/>
  <c r="M12" i="57" s="1"/>
  <c r="H22" i="55"/>
  <c r="B2" i="19"/>
  <c r="F13" i="58" l="1"/>
  <c r="G13" i="58" s="1"/>
  <c r="F11" i="58"/>
  <c r="G11" i="58" s="1"/>
  <c r="F11" i="55"/>
  <c r="H11" i="55" s="1"/>
  <c r="I11" i="55" s="1"/>
  <c r="F19" i="58"/>
  <c r="G19" i="58" s="1"/>
  <c r="J11" i="55"/>
  <c r="K11" i="55" s="1"/>
  <c r="F9" i="58"/>
  <c r="G9" i="58" s="1"/>
  <c r="F25" i="58"/>
  <c r="G25" i="58" s="1"/>
  <c r="F15" i="58"/>
  <c r="G15" i="58" s="1"/>
  <c r="F18" i="58"/>
  <c r="G18" i="58" s="1"/>
  <c r="F23" i="58"/>
  <c r="G23" i="58" s="1"/>
  <c r="F10" i="58"/>
  <c r="G10" i="58" s="1"/>
  <c r="F26" i="58"/>
  <c r="G26" i="58" s="1"/>
  <c r="F9" i="55"/>
  <c r="J9" i="55"/>
  <c r="K9" i="55" s="1"/>
  <c r="G9" i="55"/>
  <c r="F8" i="58"/>
  <c r="G8" i="58" s="1"/>
  <c r="F17" i="58"/>
  <c r="G17" i="58" s="1"/>
  <c r="F16" i="58"/>
  <c r="G16" i="58" s="1"/>
  <c r="F22" i="58"/>
  <c r="G22" i="58" s="1"/>
  <c r="F20" i="58"/>
  <c r="G20" i="58" s="1"/>
  <c r="F12" i="58"/>
  <c r="G12" i="58" s="1"/>
  <c r="F21" i="58"/>
  <c r="G21" i="58" s="1"/>
  <c r="F24" i="58"/>
  <c r="G24" i="58" s="1"/>
  <c r="F14" i="58"/>
  <c r="G14" i="58" s="1"/>
  <c r="F8" i="55"/>
  <c r="G8" i="55"/>
  <c r="J8" i="55"/>
  <c r="K8" i="55" s="1"/>
  <c r="F10" i="55"/>
  <c r="J10" i="55"/>
  <c r="K10" i="55" s="1"/>
  <c r="G10" i="55"/>
  <c r="I16" i="55"/>
  <c r="L16" i="55" s="1"/>
  <c r="M16" i="55" s="1"/>
  <c r="G7" i="55"/>
  <c r="F7" i="55"/>
  <c r="J7" i="55"/>
  <c r="K7" i="55" s="1"/>
  <c r="I18" i="55"/>
  <c r="L18" i="55" s="1"/>
  <c r="M18" i="55" s="1"/>
  <c r="I23" i="55"/>
  <c r="L23" i="55" s="1"/>
  <c r="M23" i="55" s="1"/>
  <c r="I20" i="55"/>
  <c r="L20" i="55" s="1"/>
  <c r="M20" i="55" s="1"/>
  <c r="I24" i="55"/>
  <c r="L24" i="55" s="1"/>
  <c r="M24" i="55" s="1"/>
  <c r="I21" i="55"/>
  <c r="L21" i="55" s="1"/>
  <c r="M21" i="55" s="1"/>
  <c r="I12" i="55"/>
  <c r="L12" i="55" s="1"/>
  <c r="M12" i="55" s="1"/>
  <c r="I25" i="55"/>
  <c r="L25" i="55" s="1"/>
  <c r="M25" i="55" s="1"/>
  <c r="I22" i="55"/>
  <c r="L22" i="55" s="1"/>
  <c r="M22" i="55" s="1"/>
  <c r="I26" i="55"/>
  <c r="L26" i="55" s="1"/>
  <c r="M26" i="55" s="1"/>
  <c r="I13" i="55"/>
  <c r="L13" i="55" s="1"/>
  <c r="M13" i="55" s="1"/>
  <c r="I14" i="55"/>
  <c r="L14" i="55" s="1"/>
  <c r="M14" i="55" s="1"/>
  <c r="I19" i="55"/>
  <c r="L19" i="55" s="1"/>
  <c r="M19" i="55" s="1"/>
  <c r="E4" i="56"/>
  <c r="I17" i="55"/>
  <c r="L17" i="55" s="1"/>
  <c r="M17" i="55" s="1"/>
  <c r="I15" i="55"/>
  <c r="L15" i="55" s="1"/>
  <c r="M15" i="55" s="1"/>
  <c r="O8" i="57"/>
  <c r="O9" i="57"/>
  <c r="O10" i="57"/>
  <c r="O11" i="57"/>
  <c r="O12" i="57"/>
  <c r="O13" i="57"/>
  <c r="O14" i="57"/>
  <c r="O15" i="57"/>
  <c r="O16" i="57"/>
  <c r="O17" i="57"/>
  <c r="O18" i="57"/>
  <c r="O19" i="57"/>
  <c r="O20" i="57"/>
  <c r="O21" i="57"/>
  <c r="O22" i="57"/>
  <c r="O23" i="57"/>
  <c r="O24" i="57"/>
  <c r="O25" i="57"/>
  <c r="O26" i="57"/>
  <c r="M7" i="57"/>
  <c r="E5" i="56"/>
  <c r="L11" i="55" l="1"/>
  <c r="M11" i="55" s="1"/>
  <c r="K26" i="58"/>
  <c r="K7" i="58"/>
  <c r="H9" i="55"/>
  <c r="I9" i="55" s="1"/>
  <c r="L9" i="55" s="1"/>
  <c r="M9" i="55" s="1"/>
  <c r="K10" i="58"/>
  <c r="K19" i="58"/>
  <c r="K21" i="58"/>
  <c r="K16" i="58"/>
  <c r="K13" i="58"/>
  <c r="K11" i="58"/>
  <c r="K9" i="58"/>
  <c r="K24" i="58"/>
  <c r="K20" i="58"/>
  <c r="K25" i="58"/>
  <c r="K22" i="58"/>
  <c r="K8" i="58"/>
  <c r="K18" i="58"/>
  <c r="K23" i="58"/>
  <c r="K17" i="58"/>
  <c r="K15" i="58"/>
  <c r="K14" i="58"/>
  <c r="K12" i="58"/>
  <c r="H8" i="55"/>
  <c r="I8" i="55" s="1"/>
  <c r="L8" i="55" s="1"/>
  <c r="M8" i="55" s="1"/>
  <c r="H10" i="55"/>
  <c r="I10" i="55" s="1"/>
  <c r="L10" i="55" s="1"/>
  <c r="M10" i="55" s="1"/>
  <c r="H7" i="55"/>
  <c r="I7" i="55" s="1"/>
  <c r="L7" i="55" s="1"/>
  <c r="O13" i="55" s="1"/>
  <c r="E3" i="56"/>
  <c r="J11" i="56" l="1"/>
  <c r="K11" i="56" s="1"/>
  <c r="G11" i="56"/>
  <c r="F11" i="56"/>
  <c r="G9" i="56"/>
  <c r="F9" i="56"/>
  <c r="J9" i="56"/>
  <c r="K9" i="56" s="1"/>
  <c r="H16" i="58"/>
  <c r="H18" i="58"/>
  <c r="H15" i="58"/>
  <c r="H14" i="58"/>
  <c r="H26" i="58"/>
  <c r="H23" i="58"/>
  <c r="H22" i="58"/>
  <c r="H7" i="58"/>
  <c r="H20" i="58"/>
  <c r="H19" i="58"/>
  <c r="H13" i="58"/>
  <c r="H24" i="58"/>
  <c r="H12" i="58"/>
  <c r="H25" i="58"/>
  <c r="H21" i="58"/>
  <c r="H9" i="58"/>
  <c r="H8" i="58"/>
  <c r="H11" i="58"/>
  <c r="H10" i="58"/>
  <c r="H17" i="58"/>
  <c r="F8" i="56"/>
  <c r="J8" i="56"/>
  <c r="K8" i="56" s="1"/>
  <c r="G8" i="56"/>
  <c r="F10" i="56"/>
  <c r="J10" i="56"/>
  <c r="K10" i="56" s="1"/>
  <c r="G10" i="56"/>
  <c r="O11" i="55"/>
  <c r="O8" i="55"/>
  <c r="O16" i="55"/>
  <c r="O14" i="55"/>
  <c r="O17" i="55"/>
  <c r="O20" i="55"/>
  <c r="O18" i="55"/>
  <c r="O7" i="55"/>
  <c r="M7" i="55"/>
  <c r="O19" i="55"/>
  <c r="O12" i="55"/>
  <c r="O15" i="55"/>
  <c r="O21" i="55"/>
  <c r="O22" i="55"/>
  <c r="O23" i="55"/>
  <c r="O24" i="55"/>
  <c r="O25" i="55"/>
  <c r="O9" i="55"/>
  <c r="O10" i="55"/>
  <c r="O26" i="55"/>
  <c r="I14" i="56"/>
  <c r="L14" i="56" s="1"/>
  <c r="M14" i="56" s="1"/>
  <c r="G7" i="56"/>
  <c r="F7" i="56"/>
  <c r="J7" i="56"/>
  <c r="K7" i="56" s="1"/>
  <c r="E2" i="56"/>
  <c r="I22" i="56"/>
  <c r="L22" i="56" s="1"/>
  <c r="M22" i="56" s="1"/>
  <c r="I15" i="56"/>
  <c r="L15" i="56" s="1"/>
  <c r="M15" i="56" s="1"/>
  <c r="I13" i="56"/>
  <c r="L13" i="56" s="1"/>
  <c r="M13" i="56" s="1"/>
  <c r="I17" i="56"/>
  <c r="L17" i="56" s="1"/>
  <c r="M17" i="56" s="1"/>
  <c r="I26" i="56"/>
  <c r="L26" i="56" s="1"/>
  <c r="M26" i="56" s="1"/>
  <c r="I16" i="56"/>
  <c r="L16" i="56" s="1"/>
  <c r="M16" i="56" s="1"/>
  <c r="I18" i="56"/>
  <c r="L18" i="56" s="1"/>
  <c r="I12" i="56"/>
  <c r="L12" i="56" s="1"/>
  <c r="M12" i="56" s="1"/>
  <c r="I20" i="56"/>
  <c r="L20" i="56" s="1"/>
  <c r="M20" i="56" s="1"/>
  <c r="I24" i="56"/>
  <c r="L24" i="56" s="1"/>
  <c r="M24" i="56" s="1"/>
  <c r="I25" i="56"/>
  <c r="L25" i="56" s="1"/>
  <c r="M25" i="56" s="1"/>
  <c r="I23" i="56"/>
  <c r="L23" i="56" s="1"/>
  <c r="M23" i="56" s="1"/>
  <c r="I21" i="56"/>
  <c r="L21" i="56" s="1"/>
  <c r="M21" i="56" s="1"/>
  <c r="I19" i="56"/>
  <c r="L19" i="56" s="1"/>
  <c r="M19" i="56" s="1"/>
  <c r="H11" i="56" l="1"/>
  <c r="I11" i="56" s="1"/>
  <c r="L11" i="56" s="1"/>
  <c r="M11" i="56" s="1"/>
  <c r="H9" i="56"/>
  <c r="I9" i="56" s="1"/>
  <c r="L9" i="56" s="1"/>
  <c r="M9" i="56" s="1"/>
  <c r="H8" i="56"/>
  <c r="I8" i="56" s="1"/>
  <c r="L8" i="56" s="1"/>
  <c r="H10" i="56"/>
  <c r="I10" i="56" s="1"/>
  <c r="L10" i="56" s="1"/>
  <c r="M10" i="56" s="1"/>
  <c r="H7" i="56"/>
  <c r="I7" i="56" s="1"/>
  <c r="L7" i="56" s="1"/>
  <c r="O21" i="56" l="1"/>
  <c r="O23" i="56"/>
  <c r="O19" i="56"/>
  <c r="O24" i="56"/>
  <c r="O22" i="56"/>
  <c r="O25" i="56"/>
  <c r="M18" i="56" s="1"/>
  <c r="O10" i="56"/>
  <c r="O26" i="56"/>
  <c r="M8" i="56" s="1"/>
  <c r="O8" i="56"/>
  <c r="O12" i="56"/>
  <c r="O7" i="56"/>
  <c r="O16" i="56"/>
  <c r="M7" i="56"/>
  <c r="O11" i="56"/>
  <c r="O13" i="56"/>
  <c r="O14" i="56"/>
  <c r="O15" i="56"/>
  <c r="O17" i="56"/>
  <c r="O6" i="56"/>
  <c r="O18" i="56"/>
  <c r="O9" i="56"/>
  <c r="O20" i="5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Carlos Torres Ortiz</author>
    <author>tc={089E4C2D-CEA4-4F70-9C80-398FBC063889}</author>
    <author>tc={B7CD1979-EEC8-4C8E-8495-E4C92877A8A7}</author>
    <author>tc={506AE6A7-8E9D-4280-9614-39F8D7A2B966}</author>
    <author>tc={C0AE4EBF-4668-444D-A1BF-5DA2AF5328F1}</author>
    <author>tc={290086E1-9D44-427C-8000-E8FCB6F16D2E}</author>
  </authors>
  <commentList>
    <comment ref="M1" authorId="0" shapeId="0" xr:uid="{1C82BA55-9BFD-48D8-B896-0E3DA26A9D97}">
      <text>
        <r>
          <rPr>
            <b/>
            <sz val="14"/>
            <color indexed="81"/>
            <rFont val="Tahoma"/>
            <family val="2"/>
          </rPr>
          <t xml:space="preserve">Juan Carlos Torres Ortiz:
Asingar el numero 1 al proponente que tenga mayor puntaje en la oferta económica y asi sucesivamente
</t>
        </r>
        <r>
          <rPr>
            <sz val="9"/>
            <color indexed="81"/>
            <rFont val="Tahoma"/>
            <family val="2"/>
          </rPr>
          <t xml:space="preserve">
</t>
        </r>
      </text>
    </comment>
    <comment ref="D3" authorId="1" shapeId="0" xr:uid="{089E4C2D-CEA4-4F70-9C80-398FBC063889}">
      <text>
        <r>
          <rPr>
            <sz val="11"/>
            <color rgb="FF000000"/>
            <rFont val="Calibri"/>
            <scheme val="minor"/>
          </rPr>
          <t>[Threaded comment]
Your version of Excel allows you to read this threaded comment; however, any edits to it will get removed if the file is opened in a newer version of Excel. Learn more: https://go.microsoft.com/fwlink/?linkid=870924
Comment:
    Porcentaje 100 % del presupuesto oficial</t>
        </r>
      </text>
    </comment>
    <comment ref="E3" authorId="2" shapeId="0" xr:uid="{B7CD1979-EEC8-4C8E-8495-E4C92877A8A7}">
      <text>
        <r>
          <rPr>
            <sz val="11"/>
            <color rgb="FF000000"/>
            <rFont val="Calibri"/>
            <scheme val="minor"/>
          </rPr>
          <t>[Threaded comment]
Your version of Excel allows you to read this threaded comment; however, any edits to it will get removed if the file is opened in a newer version of Excel. Learn more: https://go.microsoft.com/fwlink/?linkid=870924
Comment:
    Promedio de las ofertas de los Proponentes habilitados</t>
        </r>
      </text>
    </comment>
    <comment ref="E4" authorId="3" shapeId="0" xr:uid="{506AE6A7-8E9D-4280-9614-39F8D7A2B966}">
      <text>
        <r>
          <rPr>
            <sz val="11"/>
            <color rgb="FF000000"/>
            <rFont val="Calibri"/>
            <scheme val="minor"/>
          </rPr>
          <t>[Threaded comment]
Your version of Excel allows you to read this threaded comment; however, any edits to it will get removed if the file is opened in a newer version of Excel. Learn more: https://go.microsoft.com/fwlink/?linkid=870924
Comment:
    Puntaje pliego de condiciones</t>
        </r>
      </text>
    </comment>
    <comment ref="F7" authorId="4" shapeId="0" xr:uid="{C0AE4EBF-4668-444D-A1BF-5DA2AF5328F1}">
      <text>
        <r>
          <rPr>
            <sz val="11"/>
            <color rgb="FF000000"/>
            <rFont val="Calibri"/>
            <scheme val="minor"/>
          </rPr>
          <t>[Threaded comment]
Your version of Excel allows you to read this threaded comment; however, any edits to it will get removed if the file is opened in a newer version of Excel. Learn more: https://go.microsoft.com/fwlink/?linkid=870924
Comment:
    Incluir los valores de las ofertas menores o iguales a la media aritmética  y el las siguientes filas ya están formuladas</t>
        </r>
      </text>
    </comment>
    <comment ref="J7" authorId="5" shapeId="0" xr:uid="{290086E1-9D44-427C-8000-E8FCB6F16D2E}">
      <text>
        <r>
          <rPr>
            <sz val="11"/>
            <color rgb="FF000000"/>
            <rFont val="Calibri"/>
            <scheme val="minor"/>
          </rPr>
          <t>[Threaded comment]
Your version of Excel allows you to read this threaded comment; however, any edits to it will get removed if the file is opened in a newer version of Excel. Learn more: https://go.microsoft.com/fwlink/?linkid=870924
Comment:
    Incluir los valores de las ofertas mayores a la media aritmética  y el las siguientes filas ya están formuladas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tc={2F360AE4-C27B-46CD-8FA1-773312B4DE83}</author>
  </authors>
  <commentList>
    <comment ref="E5" authorId="0" shapeId="0" xr:uid="{2F360AE4-C27B-46CD-8FA1-773312B4DE83}">
      <text>
        <r>
          <rPr>
            <sz val="11"/>
            <color rgb="FF000000"/>
            <rFont val="Calibri"/>
            <scheme val="minor"/>
          </rPr>
          <t>[Threaded comment]
Your version of Excel allows you to read this threaded comment; however, any edits to it will get removed if the file is opened in a newer version of Excel. Learn more: https://go.microsoft.com/fwlink/?linkid=870924
Comment:
    Promedio de las ofertas de los Proponentes habilitados</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<sst xmlns="http://schemas.openxmlformats.org/spreadsheetml/2006/main" count="942" uniqueCount="273">
  <si>
    <t>NO HABILITADO</t>
  </si>
  <si>
    <t>REQUISITO TECNICO HABILITANTE</t>
  </si>
  <si>
    <t>OBSERVACIONES TECNICAS</t>
  </si>
  <si>
    <t>CUMPLE/NO CUMPLE</t>
  </si>
  <si>
    <t>NO CUMPLE</t>
  </si>
  <si>
    <t>CUMPLE</t>
  </si>
  <si>
    <t>CRITERIOS DE EVALUACION Y ASIGNACION DE PUNTAJE</t>
  </si>
  <si>
    <t>PUNTAJE</t>
  </si>
  <si>
    <t>TOTAL PUNTOS ASIGNADOS</t>
  </si>
  <si>
    <t>OBSERVACIONES</t>
  </si>
  <si>
    <t>EVALUACIÓN TÉCNICA PRELIMINAR FDLRUU-LP-012-2023</t>
  </si>
  <si>
    <t>OBJETO: “prestar los servicios para la ejecución de actividades relacionadas con el fortalecimiento de la confianza ciudadana en la red institucional de justicia, con la atención en estrategias de justicia integral, programas pedagógicos en resolución de conflictos, código nacional de seguridad y convivencia ciudadana, en el marco del proyecto de inversión 1682”</t>
  </si>
  <si>
    <t>1. ASOCIACION SI HOGARES A LA VIDA</t>
  </si>
  <si>
    <t>2. G&amp;D, GERENCIA Y DIRECCION DE PROYECTOS</t>
  </si>
  <si>
    <t>3. ASESOL, ASESORIA DE EMPRESAS SOLIDARIAS</t>
  </si>
  <si>
    <t>4.CONSORCIO RESOLUCION DE CONFLICTOS</t>
  </si>
  <si>
    <t>VALOR DEL CONTRATO : SETECIENTOS CUARENTA Y NUEVE MILLONES CUATROCIENTOS VEINTIDOS MIL CIENTO SESENTA Y NUEVE PESOS M/CTE ($749.422.169)</t>
  </si>
  <si>
    <t>OBSERVACION</t>
  </si>
  <si>
    <t>TECNICA</t>
  </si>
  <si>
    <t xml:space="preserve">HABILITADO </t>
  </si>
  <si>
    <t>JURIDICA</t>
  </si>
  <si>
    <t>FINANCIERA</t>
  </si>
  <si>
    <t>COMPILADO</t>
  </si>
  <si>
    <t>RECHAZADO</t>
  </si>
  <si>
    <t>VALOR OFERTA ECONOMICA</t>
  </si>
  <si>
    <t>1. ASOCIACION HOGARES SI A LA VIDA</t>
  </si>
  <si>
    <t>2. G&amp;D GERENCIA Y DIRECION DE PROYECTOS</t>
  </si>
  <si>
    <t>4. CONSORCIO RESOLUCION DE CONFLICTOS</t>
  </si>
  <si>
    <t>PRESUPUESTO OFICIAL</t>
  </si>
  <si>
    <t>MEDIA GEOMETRICA</t>
  </si>
  <si>
    <t>PUNTAJE MAXIMO</t>
  </si>
  <si>
    <t>Propuesta</t>
  </si>
  <si>
    <t>Valor Propuesta</t>
  </si>
  <si>
    <t>Puntaje Máximo</t>
  </si>
  <si>
    <t>Criterio</t>
  </si>
  <si>
    <t>Evaluación</t>
  </si>
  <si>
    <t>APLICACIÓN FORMULA</t>
  </si>
  <si>
    <t>Mayor</t>
  </si>
  <si>
    <t>Menor o Igual</t>
  </si>
  <si>
    <t>MEDIA</t>
  </si>
  <si>
    <t>REQUISITOS HABILITANTES</t>
  </si>
  <si>
    <t>NO.</t>
  </si>
  <si>
    <t>NOMBRE DEL PROPONENTE</t>
  </si>
  <si>
    <t>HABILITADO
NO HABILITADO</t>
  </si>
  <si>
    <t>CUMPLE /
 NO CUMPLE</t>
  </si>
  <si>
    <t>ELABORÓ</t>
  </si>
  <si>
    <t>CONTRATO 1</t>
  </si>
  <si>
    <t>CONTRATO 2</t>
  </si>
  <si>
    <t>CONTRATO 3</t>
  </si>
  <si>
    <t>PERFIL</t>
  </si>
  <si>
    <t>SOPORTES</t>
  </si>
  <si>
    <t>ITEM</t>
  </si>
  <si>
    <t>DESCRIPCIÓN ESPECIFICACIONES MÍNIMAS REQUERIDAS</t>
  </si>
  <si>
    <t>UNIDAD DE MEDIDA</t>
  </si>
  <si>
    <t xml:space="preserve">VALOR UNITARIO INCLUIDO IVA DE REFERENCIA RESULTANTE EN EL ESTUDIO DE MERCADO QUE NO PODRAN SUPERAR LOS PROPONENTES EN SU OFERTA </t>
  </si>
  <si>
    <t>Valor Unitario</t>
  </si>
  <si>
    <t>Valor IVA</t>
  </si>
  <si>
    <t>DIFERENCIA</t>
  </si>
  <si>
    <t>FIRMA</t>
  </si>
  <si>
    <t>CERTIFICACIÓN DE ACEPTACIÓN DE CONDICIONES TÉCNICAS</t>
  </si>
  <si>
    <t>NOMBRE DE LA CERTIFICACIÓN</t>
  </si>
  <si>
    <t>Criterio de Evaluación 5</t>
  </si>
  <si>
    <t>Criterio de Evaluación 6</t>
  </si>
  <si>
    <t>NOMBRE DEL INFORME</t>
  </si>
  <si>
    <t>OBJETO:</t>
  </si>
  <si>
    <t>VALOR DEL CONTRATO:</t>
  </si>
  <si>
    <t>ÍTEM A VALIDAR</t>
  </si>
  <si>
    <t>CONTRATO</t>
  </si>
  <si>
    <t>REQUISITO TÉCNICO HABILITANTE PERSONAL</t>
  </si>
  <si>
    <t>OBSERVACIÓN</t>
  </si>
  <si>
    <t>FONDO DESARROLLO LOCAL DE SUBA</t>
  </si>
  <si>
    <t>NOMBRE DEL PROPONENTE:</t>
  </si>
  <si>
    <t>Valor Total Incluido IVA</t>
  </si>
  <si>
    <t>EVALUADOR TÉCNICO</t>
  </si>
  <si>
    <t>IVA</t>
  </si>
  <si>
    <t xml:space="preserve">(%) Iva </t>
  </si>
  <si>
    <t>https://www.superfinanciera.gov.co/powerbi/reportes/514/</t>
  </si>
  <si>
    <t>TRM DEL 22/03/2023 SEGÚN BANREP: 4804,29</t>
  </si>
  <si>
    <t>DIA HABIL SIGUIENTE AL CIERRE: 22/03/2023</t>
  </si>
  <si>
    <t>METODO RESULTANTE: MEDIA ARITMETICA</t>
  </si>
  <si>
    <t>Mayores X Aritmetica</t>
  </si>
  <si>
    <t>Menores o iguales X Aritmetica</t>
  </si>
  <si>
    <t>Razón Social</t>
  </si>
  <si>
    <t>N°</t>
  </si>
  <si>
    <t>VALOR DEL MÁXIMO PUNTAJE</t>
  </si>
  <si>
    <t>VALOR PRESUPUESTO OFICIAL</t>
  </si>
  <si>
    <t>ORDEN PUNTUACIÓN FACTOR ECONÓMICO</t>
  </si>
  <si>
    <t>PUNTAJE FACTOR ECONOMICO</t>
  </si>
  <si>
    <t>MEDIA ARITMETICA</t>
  </si>
  <si>
    <t>PORCENTAJE</t>
  </si>
  <si>
    <t>VALOR</t>
  </si>
  <si>
    <t>TRM DEL 22/03/2023: SEFÚN BANREP 4804,29</t>
  </si>
  <si>
    <t>METODO RESULTANTE: MEDIA ARITMETICA ALTA</t>
  </si>
  <si>
    <t>VALOR DE REFERENCIA 1</t>
  </si>
  <si>
    <t>Menores o iguales X Aritmetica Alta</t>
  </si>
  <si>
    <t>ORDEN DE ELEGIBILIDAD FACTOR ECONÓMICO</t>
  </si>
  <si>
    <t>PUNTAJE OBTENIDO</t>
  </si>
  <si>
    <t>MEDIA ARITMETICA ALTA</t>
  </si>
  <si>
    <t>TRM DEL 22/03/2023: 4804,29</t>
  </si>
  <si>
    <t>METODO RESULTANTE: MENOR VALOR</t>
  </si>
  <si>
    <t>MIN</t>
  </si>
  <si>
    <t>VALOR DEL PRESUPUESTO OFICIAL</t>
  </si>
  <si>
    <t>ORDEN DE ELEGIBILIDAD</t>
  </si>
  <si>
    <t>MEDIA GEOMETRICA P. Oficial</t>
  </si>
  <si>
    <t xml:space="preserve">PORCENTAJE </t>
  </si>
  <si>
    <t>VALOR ESTUDIO DE MERCADO</t>
  </si>
  <si>
    <t>MENOR VALOR</t>
  </si>
  <si>
    <t>PORCENTAJE RESPECTO DEL VALOR TOTAL DEL ESTUDIO DE MERCADO</t>
  </si>
  <si>
    <t>PROPONENTES</t>
  </si>
  <si>
    <t>#</t>
  </si>
  <si>
    <t>NOMBRE</t>
  </si>
  <si>
    <t>NÚMERO DE PROPONENTES</t>
  </si>
  <si>
    <t>TOTALES</t>
  </si>
  <si>
    <t>VALOR OFERTA ECONÓMICA</t>
  </si>
  <si>
    <t xml:space="preserve">1. Objeto  del contrato </t>
  </si>
  <si>
    <t>3.  Código UNSPSC</t>
  </si>
  <si>
    <t xml:space="preserve">4. Nombre o razón social del contratante. </t>
  </si>
  <si>
    <t xml:space="preserve">5. Número del contrato. </t>
  </si>
  <si>
    <t>CONDICIONES TÉCNICAS</t>
  </si>
  <si>
    <t>BUENAS PRÁCTICAS AMBIENTALES</t>
  </si>
  <si>
    <t>ROL</t>
  </si>
  <si>
    <t>EVALUADORES TÉCNICOS</t>
  </si>
  <si>
    <t>VALOR DEL CONTRATO  - PRESUPUESTO OFICIAL EN PESOS</t>
  </si>
  <si>
    <t>VALOR OFERTA</t>
  </si>
  <si>
    <t>EVALUADOR DE APOYO</t>
  </si>
  <si>
    <t>Factor económico (ponderación económica</t>
  </si>
  <si>
    <t xml:space="preserve">Apoyo a la Industria Nacional </t>
  </si>
  <si>
    <t>Personal con discapacidad</t>
  </si>
  <si>
    <t>Criterio diferencial Decreto 1860 de 2021 mipymes</t>
  </si>
  <si>
    <t xml:space="preserve">Criterio diferencial Decreto 1860 de 2021  emprendimiento de mujeres </t>
  </si>
  <si>
    <t>VALIDACIÓN  DE CADA ÍTEM</t>
  </si>
  <si>
    <t>VALOR DEL CONTRATO - PRESUPUESTO OFICIAL EN LETRAS:</t>
  </si>
  <si>
    <t>CONCEPTO GENERAL</t>
  </si>
  <si>
    <t xml:space="preserve">2.  Valor del contrato 2 (SMMLV)
</t>
  </si>
  <si>
    <t xml:space="preserve">2.  Valor del contrato 3 (SMMLV)
</t>
  </si>
  <si>
    <t>VALIDACIÓN VALOR CONTRATOS</t>
  </si>
  <si>
    <t>VALOR DEL CONTRATO  - PRESUPUESTO OFICIAL EN SMMLV</t>
  </si>
  <si>
    <t xml:space="preserve">2.  Valor del contrato 1 EN PESOS (COLUMNA E Y SMMLV COLUMNA F)
</t>
  </si>
  <si>
    <t>PERSONAL 1</t>
  </si>
  <si>
    <t>PERSONAL 2</t>
  </si>
  <si>
    <t>FACTOR TÉCNICO DE CALIDAD</t>
  </si>
  <si>
    <t>PUNTAJE MÁXIMO</t>
  </si>
  <si>
    <t>NOMBRE DEL INFORME (INCLUIR NÚMERO DEL PROCESO)</t>
  </si>
  <si>
    <t>NO APLICA</t>
  </si>
  <si>
    <t>6. Nombre del contratista si difiere del Proponente</t>
  </si>
  <si>
    <t>7. Particularidades adicionales del Contrato</t>
  </si>
  <si>
    <t xml:space="preserve">Pegar el texto puntual del pliego de los Requisitos Habilitantes </t>
  </si>
  <si>
    <t>PERFIL (Copiar el texto específico del pliego de condiciones del personal mínimo requerido personal 1 Y 2)</t>
  </si>
  <si>
    <t>REQUISITO TÉCNICO HABILITANTE PERSONAL (Diligenciar cargo)</t>
  </si>
  <si>
    <t>SOPORTES SOLICITADOS EN EL PLIEGO (Detallar requisitos:Hoja de vida, certificaciones etc)</t>
  </si>
  <si>
    <t>Número de cargos a evaluar</t>
  </si>
  <si>
    <t>NOMBRE 2</t>
  </si>
  <si>
    <t>ROL 2</t>
  </si>
  <si>
    <t>REQUISITOS HABILITANTES  (Diferentes a personal)</t>
  </si>
  <si>
    <t>Diligenciar nombre requisito (ej. Experiencia General)</t>
  </si>
  <si>
    <t>REQUISITO 1</t>
  </si>
  <si>
    <t>REQUISITO 2</t>
  </si>
  <si>
    <t>REQUISITO 3</t>
  </si>
  <si>
    <t>VALIDACIÓN REQUISITOS</t>
  </si>
  <si>
    <t>PERSONAL 3</t>
  </si>
  <si>
    <t>VALIDACIÓN PERSONAL</t>
  </si>
  <si>
    <t>VALIDACIÓN TOTAL</t>
  </si>
  <si>
    <t xml:space="preserve">CUMPLE
</t>
  </si>
  <si>
    <t>R1</t>
  </si>
  <si>
    <t>R2</t>
  </si>
  <si>
    <t>R3</t>
  </si>
  <si>
    <t>PERSONAL</t>
  </si>
  <si>
    <t>TECNICAS</t>
  </si>
  <si>
    <t>AMBIENTALES</t>
  </si>
  <si>
    <t>Si en la información del proponente no se diligencian ciertos campos, ocultar filas y columnas, no eliminarlos o se puede afectar la formulación</t>
  </si>
  <si>
    <t>ANDREA CAROLINA SANCHEZ TORRES</t>
  </si>
  <si>
    <t xml:space="preserve">Evaluación preliminar tecnica  proceso demolición FDLS-SAMC-009-2024 </t>
  </si>
  <si>
    <t>"CONTRATAR LAS OBRAS DE DEMOLICIÓN
ORDENADAS EN LOS PROCESOS ADMINISTRATIVOS Y/O POLICIVOS EMITIDOS POR AUTORIDAD LOCAL
O POR ORDEN JUDICIAL, ASÍ COMO LOS IMPARTIDOS EN LOS OPERATIVOS POR EL ALCALDE LOCAL”.</t>
  </si>
  <si>
    <t>CIENTO OCHENTA MILLONES DE PESOS</t>
  </si>
  <si>
    <t>EXPERIENCIA DEL PROPONENTE</t>
  </si>
  <si>
    <t>Para efectos de verificar la experiencia registrada en el R.U.P., la entidad exigirá máximo
tres (03) certificaciones de contratos ejecutados, terminados y/o liquidados (en los eventos que es obligatorio) celebrados con entidades públicas y/o privadas.
La certificación o la sumatoria del valor de las certificaciones a través de los cuales se acredite la experiencia
habilitante deberán ser de cuantía igual o superior al cien por ciento (100%) del presupuesto estimado para este proceso, expresado en salarios mínimos mensuales legales vigentes. Este requisito se acreditará con la
información consignada en el Registro Único de Proponentes (RUP) de la Cámara de Comercio.</t>
  </si>
  <si>
    <t>Maquinaria Mínima</t>
  </si>
  <si>
    <t xml:space="preserve">El proponente deberá diligenciar el FORMATO 6 - “COMPROMISO DE MAQUINARIA” en el cual registre
su ofrecimiento suscrito por la persona natural, por representante legal de la persona jurídica o representante del proponente plural, en el cual se comprometa a suministrar para el presente proyecto como mínimo la siguiente maquinaria y demás descrita en el anexo técnico.
                                       Una (1) Volqueta 6 m3 o 7 m3 o 15 m3 Modelos 2012 y siguientes
                                                      Un (1) Retroexcavadora Modelos 2012 y siguientes
                                                       Un (1) Mini cargador Modelos 2012 y siguientes
NOTA 1: El vehículo de carga y la maquinaria pueden ser propios, alquilados o en leasing a nombre del oferente, Consorcio o Unión Temporal. EL FDLS se reserva el derecho a exigir, durante la ejecución del contrato, el cumplimiento del equipo mínimo establecido, así como los equipos necesarios para la normal ejecución de la obra que serán igualmente que los anteriores a cargo y costo de EL CONTRATISTA.
NOTA 2: Una vez suscrita el acta de inicio, a los dos (2) días siguientes hábiles, EL CONTRATISTA deberá entregar al supervisor del contrato, la descripción, cantidad, especificaciones generales y localización del equipo ofrecido, anexar Tarjeta de Propiedad, Declaración de Importación, Factura de Compra, en caso de ser propia; o el contrato de arrendamiento vigente; o el documento leasing correspondiente. </t>
  </si>
  <si>
    <t>Capacidad Residual</t>
  </si>
  <si>
    <t xml:space="preserve">
El proponente será hábil si su capacidad residual es mayor o igual a la capacidad residual de proceso de contratación (CRPC). Así:
CRP ≥CRPC</t>
  </si>
  <si>
    <t xml:space="preserve">Director de Obra </t>
  </si>
  <si>
    <t>Ingeniería civil y/o Arquitectura</t>
  </si>
  <si>
    <t>Más de dos (2) años en:
construcción de obras y/o
construcciones en general y/o
demoliciones y/o construcción de
estructuras</t>
  </si>
  <si>
    <t xml:space="preserve">Ingeniero Residente </t>
  </si>
  <si>
    <t>Ingeniería Civil</t>
  </si>
  <si>
    <t>Mínima de un (1) año en calidad de
ingeniero residente en actividades
de: demolición y/o remodelación
y/o Construcción de estructuras y/o
construcción de obras</t>
  </si>
  <si>
    <t>Profesional SST y A mbiental 
Profesional SST</t>
  </si>
  <si>
    <t>Licencia en Salud Ocupacional vigente</t>
  </si>
  <si>
    <t>Experiencia específica de por lo menos un (1) año en manejo de programas y/o implementación del SG-SST en: obras civiles y/o construcción de obras y/o demolicones</t>
  </si>
  <si>
    <t>MB Construcciones y Diseños SAS</t>
  </si>
  <si>
    <t>Gayra Construcciones SAS</t>
  </si>
  <si>
    <t>Consorcio La Plata</t>
  </si>
  <si>
    <t>G&amp;V Asociado SAS</t>
  </si>
  <si>
    <t>MB CONSTRUCCIONES Y DISEÑOS SAS</t>
  </si>
  <si>
    <t>DEMOLICIÓN TOTAL DE LAS VIVIENDAS UBICADAS ENTRE LA CARRERA
9 ESTE Y LA CARRERA 11 ESTE CON CALLE 7 EN LA FINCA SANTA ISABEL
PARA LA CONSTRUCCIONES DE LAS BODEGAS DE ALMACENAJE PARA
TÉCNICAS EN INVENTARIOS Y ALMACENAMIENTO (TIAL SAS) INCLUYE
EL DESMONTE DE LOS ELEMENTOS DE ORNAMENTACIÓN, MADERA Y
DEMÁS ELEMENTOS NO ESTRUCTURALES DE LAS VIVIENDAS
EXISTENTES, RETIRO Y DISPOSICIÓN FINAL DE ESCOMBROS EN UN
SITIO AUTORIZADO POR LAS AUTORIDADES AMBIENTALES, SERA
PAGADERO MEDIANTE EL SISTEMA DE PRECIOS
UNITARIOS.</t>
  </si>
  <si>
    <t>721415 
221020</t>
  </si>
  <si>
    <t>TIAL SAS</t>
  </si>
  <si>
    <t>Infraestructura Integral SAS</t>
  </si>
  <si>
    <t>CD-TIAL-038-2013</t>
  </si>
  <si>
    <t>Diligenció correctamente el formato 6 "Compromiso de Maquinaria" comprometiendose a garantizar la maquinaria minima requerida para ejecutar el proyecto</t>
  </si>
  <si>
    <t xml:space="preserve">Un (1) Minicargador cuyo modelo sean mayores a 2015
Adicionales a los mínimos requeridos (misma maquinaria ponderable) </t>
  </si>
  <si>
    <t xml:space="preserve"> Una (1) Retroexcavadora (multipropósito tipo pajarita) cuyo modelo
sea mayor a 2015
Adicionales a los mínimos requeridos (misma maquinaria ponderable)</t>
  </si>
  <si>
    <t>Un (1) Minicargador cuyo modelo sea mayor a 2010 e inferior a 2015
Adicionales a los mínimos requeridos (misma maquinaria ponderable)</t>
  </si>
  <si>
    <t xml:space="preserve"> Una (1) Retroexcavadora (multipropósito tipo pajarita) cuyo modelo
sea mayor a 2010 e inferior a 2015
Adicionales a los mínimos requeridos (misma maquinaria ponderable)</t>
  </si>
  <si>
    <t>GAYRA CONSTRUCCIONES SAS</t>
  </si>
  <si>
    <t>REALIZAR LOS AJUSTES A DISEÑOS, ESTUDIOS TECNICOS Y CONSTRUCCION DE INFRAESTRUCTURA EDUCATIVA EN LA ESCUELA
INTERNADO DE ACEITICO UBICADO EN LA ZONA RURAL DEL MUNICIPIO DE PUERTO CARREÑO DEPARTAMENTO DE VICHADA</t>
  </si>
  <si>
    <t>Organización Internacional para las Migraciones-OIM</t>
  </si>
  <si>
    <t>385 DE 2013 CM 292</t>
  </si>
  <si>
    <t>CONSORCIO AG VICHADA</t>
  </si>
  <si>
    <t>REALIZAR LOS ESTUDIOS DE SUELOS, AJUSTES AL DISEÑO, CONSTRUCCIÓN Y/O MEJORAMIENTO DE INFRAESTRUCTURA EDUCATIVA EN EL DEPARTAMENTO DE NARIÑO GRUPO 2</t>
  </si>
  <si>
    <t>390 DE 2014 CM 283</t>
  </si>
  <si>
    <t xml:space="preserve">CONSORCIO CONSTRUCTORES </t>
  </si>
  <si>
    <t>72141500- 721540 - 81101500</t>
  </si>
  <si>
    <t>72154000 - 81101500</t>
  </si>
  <si>
    <t>CONTRATAR EL MANTENIMIENTO PREVENTIVO Y CORRECTIVO DE LOS BIENES INMUEBLES A CARGO DE LA SECRETARIA ADMINISTRATIVA DE LA ALCALDIA DE IBAGUE</t>
  </si>
  <si>
    <t xml:space="preserve">721415 - 721540 - 221015 - 811015 </t>
  </si>
  <si>
    <t>ALCALDIA DE IBAGUE</t>
  </si>
  <si>
    <t>Raelja Ingeneria SAS</t>
  </si>
  <si>
    <t>721415   -- 811015</t>
  </si>
  <si>
    <t>ALCALDIA DE PAICOL</t>
  </si>
  <si>
    <t>CONSTRUCCIÓN DE LA PRIMERA FASE DE ANDENES EN EL BARRIO LAS DELICIAS
DEL MUNICIPIO DE PAICOL DEPARTAMENTO DEL HUILA</t>
  </si>
  <si>
    <t>003-2014</t>
  </si>
  <si>
    <t>80 de 2013</t>
  </si>
  <si>
    <t>Mantenimiento de espacios públicos de centros poblados y/o asentamientos menores y la dotación y mantenimiento de parques infantiles (de bolsillo) y escenarios deportivos para la comunidad de la localidad de Sumapaz.</t>
  </si>
  <si>
    <t>ALCALDIA LOCAL DE SUMAPAZ</t>
  </si>
  <si>
    <t xml:space="preserve"> CONSORCIO RAELJA-CARVAJAL</t>
  </si>
  <si>
    <t>No adjunto el  formato 6 "Compromiso de Maquinaria" comprometiendose a garantizar la maquinaria minima requerida para ejecutar el proyecto</t>
  </si>
  <si>
    <t>G&amp;V ASOCIADOS SAS</t>
  </si>
  <si>
    <t>Transportadora de Gas Internacional S.A ESP</t>
  </si>
  <si>
    <t>Obras civiles de adecuación y remodelación en los edificios administrativos del Centro Operacional de Gas Villavicencio, Perteneciente a la Transportadora de Gas Internacional S.A. ESP - TGI S.A. ESP.</t>
  </si>
  <si>
    <t xml:space="preserve">72154000 - 22102000 -
22101500 - 81101500 - </t>
  </si>
  <si>
    <t>751111 DE 2018</t>
  </si>
  <si>
    <t>OBRAS CIVILES PARA EL DESMANTELAMIENTO DE LA PLATAFORMA DE PERFORACIÓN Y VÍA DE ACCESO RIO SALDAÑA 4</t>
  </si>
  <si>
    <t>VETRA EXPLORACIÓN Y PRODUCCIÓN COLOMBIA S.A.S</t>
  </si>
  <si>
    <t>Union Temporal Desmantelamiento 2014</t>
  </si>
  <si>
    <t xml:space="preserve">72154000 - 72141500 -
81101500 - </t>
  </si>
  <si>
    <t>Obras civiles de adecuación y remodelación en los edificios administrativos del C.O.G. Paipa y la ECG Miraflores, Pertenecientes a la Transportadora de Gas Internacional S.A.
ESP - TGI S.A. ESP.</t>
  </si>
  <si>
    <t>INFRAESTRUCTURA INTEGRAL SAS</t>
  </si>
  <si>
    <t>REALIZAR DE FORMA SEGURA LA DEMOLICIÓN DE LA EDIFICACIÓN CORRESPONDIENTE A LA SEDE DEL MINISTERIO DE DEFENSA NACIONAL, UBICADA EN LA CARRERA 54 No. 26-25 CENTRO ADMINISTRATIVO NACIONAL CAN, BOGOTÁ D. C. POR EL
SISTEMA DE IMPLOSIÓN CON EXPLOSIVOS Y DEMOLICIÓN MECÁNICA Y EFECTUAR EL MANEJO, RECOLECCIÓN, TRANSPORTE Y DISPOSICIÓN ADECUADA DE TODOS LOS ESCOMBROS Y RESIDUOS CONFORME A LAS NORMAS VIGENTES</t>
  </si>
  <si>
    <t>811015
721415</t>
  </si>
  <si>
    <t>PATRIMONIOS AUTONOMOS FIDUCIARIA COLPATRIA</t>
  </si>
  <si>
    <t>REHABILITACIÓN VIAL Y CONSTRUCCIÓN DEL ESPACIO PÚBLICO PARA EL SETP DEL TRAMO 3D: Calle 7 (Carrera 11 y Carrera 14); Calle 8 (Carrera 3 y Carrera 11) Sector Histórico;
Carrera 9 (Calle 1 y Puente río Molino); Carrera 9 (Puente río Molino y Calle 8) Sector
Histórico.</t>
  </si>
  <si>
    <t>721415
811015</t>
  </si>
  <si>
    <t>MOVILIDAD FUTURA SAS</t>
  </si>
  <si>
    <t>51-001/2021</t>
  </si>
  <si>
    <t>CONSORCIO INFRAIMPLOT BOGOTA</t>
  </si>
  <si>
    <t>057 DE 2014</t>
  </si>
  <si>
    <t>CONSORCIO INFRAESTRUCTURA VIAL POPAYAN</t>
  </si>
  <si>
    <t>7.3 Requisitos habilitantes Técnicos 
Nota 2: En caso de certificaciones expedidas por entidades regidas por derecho privado, los proponentes deberán aportar copia de la o de las facturas de los servicios prestados, conforme a la normatividad.</t>
  </si>
  <si>
    <t>REVISÓ</t>
  </si>
  <si>
    <t>ROLANDO ALFONSO NIÑO PALENCIA</t>
  </si>
  <si>
    <t>REVISIÓN</t>
  </si>
  <si>
    <t>Atendiendo lo establecido en el numeral 7.3 del pliego definitivo no adjunto la copia de las facturas de los servicios prestados acorde con la certificacion allegada. 
En aplicación del numeral 7.3 “REQUISITOS HABILITANTES TÉCNICOS” de los documentos del proceso, en armonía con el art. 5° de la Ley 1150 de 2007 y el art. 5° de la Ley 1882 de 2018, el evaluador técnico requiere al Proponente para que allegue: 1.- Copia de las facturas de los servicios prestados acorde con la certificación allegada.
Plazo: 19 de marzo de 2024, hora: 5:00p.m. Por plataforma SECOP II únicamente.</t>
  </si>
  <si>
    <r>
      <t>7.3 Requisitos habilitantes Técnicos 
b) El proponente deberá aportar las certificaciones de cumplimiento o las actas de liquidación del contrato que pretenda acreditar (Numeral 6.1 de la Ley 1150 de 2007). Así mismo, el proponent</t>
    </r>
    <r>
      <rPr>
        <u/>
        <sz val="11"/>
        <color rgb="FF000000"/>
        <rFont val="Calibri (Body)"/>
      </rPr>
      <t xml:space="preserve">e deberá diligenciar completa y correctamente el FORMATO 4 - “EXPERIENCIA HABILITANTE PROPONENTE”.
</t>
    </r>
    <r>
      <rPr>
        <sz val="11"/>
        <color rgb="FF000000"/>
        <rFont val="Calibri"/>
        <family val="2"/>
        <scheme val="minor"/>
      </rPr>
      <t xml:space="preserve">
c) Si el contrato aportado para acreditar experiencia habilitante</t>
    </r>
    <r>
      <rPr>
        <u/>
        <sz val="11"/>
        <color rgb="FF000000"/>
        <rFont val="Calibri (Body)"/>
      </rPr>
      <t xml:space="preserve"> involucra otras actividades
adicionales</t>
    </r>
    <r>
      <rPr>
        <sz val="11"/>
        <color rgb="FF000000"/>
        <rFont val="Calibri"/>
        <family val="2"/>
        <scheme val="minor"/>
      </rPr>
      <t>, el proponente deberá presentar copias de las facturas (conforme a la normatividad vigente), en las cuales s</t>
    </r>
    <r>
      <rPr>
        <u/>
        <sz val="11"/>
        <color rgb="FF000000"/>
        <rFont val="Calibri (Body)"/>
      </rPr>
      <t>e permita identificar y cuantificar el valor discriminado de los artículos que se relacionen con la experiencia requerida en el presente proceso.</t>
    </r>
    <r>
      <rPr>
        <sz val="11"/>
        <color rgb="FF000000"/>
        <rFont val="Calibri"/>
        <family val="2"/>
        <scheme val="minor"/>
      </rPr>
      <t xml:space="preserve"> Con el fin de establecer la sumatoria de los mismos en SMLMV a la fecha de terminación del contrato. A partir de estos se determinará el cumplimiento del requisito de valor de la experiencia. EL FDLS no tendrá en
cuenta certificaciones en las cuales no se acredite el cumplimiento de este criterio.</t>
    </r>
  </si>
  <si>
    <r>
      <t xml:space="preserve">7.3 Requisitos habilitantes Técnicos 
b) El proponente deberá aportar las certificaciones de cumplimiento o las actas de liquidación del contrato que pretenda acreditar (Numeral 6.1 de la Ley 1150 de 2007). Así mismo, el proponente </t>
    </r>
    <r>
      <rPr>
        <u/>
        <sz val="11"/>
        <color rgb="FF000000"/>
        <rFont val="Calibri (Body)"/>
      </rPr>
      <t>deberá diligenciar completa y correctamente el FORMATO 4 - “EXPERIENCIA HABILITANTE PROPONENTE”.</t>
    </r>
    <r>
      <rPr>
        <sz val="11"/>
        <color rgb="FF000000"/>
        <rFont val="Calibri"/>
        <family val="2"/>
        <scheme val="minor"/>
      </rPr>
      <t xml:space="preserve">
c) Si el contrato aportado para acreditar experiencia habilitante</t>
    </r>
    <r>
      <rPr>
        <u/>
        <sz val="11"/>
        <color rgb="FF000000"/>
        <rFont val="Calibri (Body)"/>
      </rPr>
      <t xml:space="preserve"> involucra otras actividades
adicionales</t>
    </r>
    <r>
      <rPr>
        <sz val="11"/>
        <color rgb="FF000000"/>
        <rFont val="Calibri"/>
        <family val="2"/>
        <scheme val="minor"/>
      </rPr>
      <t xml:space="preserve">, el proponente deberá presentar copias de las facturas (conforme a la normatividad vigente), en las cuales </t>
    </r>
    <r>
      <rPr>
        <u/>
        <sz val="11"/>
        <color rgb="FF000000"/>
        <rFont val="Calibri (Body)"/>
      </rPr>
      <t xml:space="preserve">se permita identificar y cuantificar el valor discriminado de los artículos que se relacionen con la experiencia requerida en el presente proceso. </t>
    </r>
    <r>
      <rPr>
        <sz val="11"/>
        <color rgb="FF000000"/>
        <rFont val="Calibri"/>
        <family val="2"/>
        <scheme val="minor"/>
      </rPr>
      <t>Con el fin de establecer la sumatoria de los mismos en SMLMV a la fecha de terminación del contrato. A partir de estos se determinará el cumplimiento del requisito de valor de la experiencia. EL FDLS no tendrá en
cuenta certificaciones en las cuales no se acredite el cumplimiento de este criterio.</t>
    </r>
  </si>
  <si>
    <t>De acuerdo al numeral 7.3 Requisitos habilitantes, literal A experiencia del proponente, literal C del pliego definitivo, No dio cumplimiento a la experiencia requerida, ya que las certificaciones allegadas demuestran que el proponente estuvo consorciado al momento de ejecutar y, además, se trata de contratos que tienen múltiples actividades en las cuales se estableció una regla para su verificación. 
Por lo tanto, en aplicación del numeral 7.3 “REQUISITOS HABILITANTES TÉCNICOS” de los documentos del proceso, en armonía con el art. 5° de la Ley 1150 de 2007 y el art. 5° de la Ley 1882 de 2018, el evaluador técnico requiere al Proponente para que allegue: 1.- Certificaciones mediante las cuales acredite el cumplimiento del requisito técnico habilitante. 2.- Allegue el formato No. 4 “EXPERIENCIA HABILITANTE PROPONENTE” debidamente diligenciado.
Plazo: 19 de marzo de 2024, hora: 5:00p.m. Por plataforma SECOP II únicamente.</t>
  </si>
  <si>
    <t>CONSORCIO LA PLATA</t>
  </si>
  <si>
    <t>De acuerdo al numeral 7.3 “Requisitos Habilitantes” literal C del pliego definitivo, No dio cumplimiento a la experiencia requerida, ya que las certificaciones allegadas demuestran que el proponente ejecutó contratos de múltiples actividades, de las cuales existían algunas relacionadas con el objeto y carga obligacional de este proceso. El valor total de estas actividades, según se desprende de los documentos de soporte enviados, no cumple con la condición establecida en el numeral precitado.  
Por lo tanto, en aplicación del numeral 7.3 “REQUISITOS HABILITANTES TÉCNICOS” de los documentos del proceso, en armonía con el art. 5° de la Ley 1150 de 2007 y el art. 5° de la Ley 1882 de 2018, el evaluador técnico requiere al Proponente para que allegue: 1.- Certificaciones mediante las cuales acredite el cumplimiento del requisito técnico habilitante establecido en los documentos del proceso, poniendo especial énfasis en el aspecto del valor de lo certificado.
Plazo: 19 de marzo de 2024, hora: 5:00p.m. Por plataforma SECOP II únicamente.</t>
  </si>
  <si>
    <t>En aplicación del numeral 7.3 “REQUISITOS HABILITANTES TÉCNICOS” de los documentos del proceso, en armonía con el art. 5° de la Ley 1150 de 2007 y el art. 5° de la Ley 1882 de 2018, el evaluador técnico requiere al Proponente para que allegue: EL FORMATO "Compromiso de Maquinaria".
Plazo: 19 de marzo de 2024, hora: 5:00p.m. Por plataforma SECOP II únicamente.</t>
  </si>
  <si>
    <t>De acuerdo al numeral 7.3 “Requisitos Habilitantes” literal C del pliego definitivo, No dio cumplimiento a la experiencia requerida, ya que las certificaciones allegadas demuestran que el proponente ejecutó contratos de múltiples actividades, de las cuales existían algunas relacionadas con el objeto y carga obligacional de este proceso. El valor total de estas actividades, según se desprende de los documentos de soporte enviados, no cumple con la condición establecida en el numeral precitado.  
Por lo tanto, en aplicación del numeral 7.3 “REQUISITOS HABILITANTES TÉCNICOS” de los documentos del proceso, en armonía con el art. 5° de la Ley 1150 de 2007 y el art. 5° de la Ley 1882 de 2018, el evaluador técnico requiere al Proponente para que allegue: 1.- Certificaciones mediante las cuales acredite el cumplimiento del requisito técnico habilitante establecido en los documentos del proceso, poniendo especial énfasis en el aspecto del valor de lo certificado.
Plazo: 19 de marzo de 2024, hora: 5:00p.m. Por plataforma SECOP II únicamente</t>
  </si>
  <si>
    <t xml:space="preserve">Adjunto documento de su capacidad residual </t>
  </si>
  <si>
    <t>Adjunto documento de  su capacidad residual</t>
  </si>
  <si>
    <t>Se solicita subsanar la oferta, aportando los documentos de constitución del consorcio o unión temporal mediante el cual se está ejecutando el contrato relacionado en el cuadro denominado “relación de contratos en ejecución”
Plazo: 19 de marzo de 2024, hora: 5:00p.m. Por plataforma SECOP II únicamente.</t>
  </si>
  <si>
    <t>No aplicó la totalidad de los lineamientos establecidos en el literal D del pliego definitivo. 
Se solicita subsanar  la oferta, aportando los documentos de constitución del consorcio o unión temporal mediante el cual se está ejecutando el contrato relacionado en el cuadro denominado “Saldo contratos en ejecución”, columna (L) ya que solo coloca el porcentaje de participación sin más datos.
Plazo: 19 de marzo de 2024, hora: 5:00p.m. Por plataforma SECOP II únicamente.</t>
  </si>
  <si>
    <t>Se solicita subsanar la oferta, aportando los documentos de constitución del consorcio o unión temporal mediante el cual se están ejecutando los contratos relacionados en el cuadro denominado “Formato – capacidad residual contratos en ejecución” para el integrante del consorcio: RAELJA INGENIERÍA SAS.
Plazo: 19 de marzo de 2024, hora: 5:00p.m. Por plataforma SECOP II únicamente.</t>
  </si>
  <si>
    <t>Adjunto documento de su capacidad residual</t>
  </si>
  <si>
    <t>De acuerdo al numeral 7.3 “Requisitos Habilitantes” literal C del pliego definitivo, No dio cumplimiento a la experiencia requerida, ya que las certificaciones allegadas demuestran que el proponente ejecutó contratos de múltiples actividades, de las cuales existían algunas relacionadas con el objeto y carga obligacional de este proceso. El valor total de estas actividades, según se desprende de los documentos de soporte enviados, no cumple con la condición establecida en el numeral precitado.  
Por lo tanto, en aplicación del numeral 7.3 “REQUISITOS HABILITANTES TÉCNICOS” de los documentos del proceso, en armonía con el art. 5° de la Ley 1150 de 2007 y el art. 5° de la Ley 1882 de 2018, el evaluador técnico requiere al Proponente para que allegue: 1.- Certificaciones mediante las cuales acredite el cumplimiento del requisito técnico habilitante establecido en los documentos del proceso, poniendo especial énfasis en el aspecto del valor de lo certificado, 2.- Allegue el formato No. 4 “EXPERIENCIA HABILITANTE PROPONENTE” debidamente diligenciado.
En cuanto a la capacidad residual Se solicita subsanar la oferta, aportando los documentos de constitución del consorcio o unión temporal mediante el cual se está ejecutando el contrato relacionado en el cuadro denominado “relación de contratos en ejecución”
Plazo: 19 de marzo de 2024, hora: 5:00p.m. Por plataforma SECOP II únicamente.</t>
  </si>
  <si>
    <t xml:space="preserve">
De acuerdo al numeral 7.3 “Requisitos Habilitantes” literal C del pliego definitivo, No dio cumplimiento a la experiencia requerida, ya que las certificaciones allegadas demuestran que el proponente ejecutó contratos de múltiples actividades, de las cuales existían algunas relacionadas con el objeto y carga obligacional de este proceso. El valor total de estas actividades, según se desprende de los documentos de soporte enviados, no cumple con la condición establecida en el numeral precitado.  
Por lo tanto, en aplicación del numeral 7.3 “REQUISITOS HABILITANTES TÉCNICOS” de los documentos del proceso, en armonía con el art. 5° de la Ley 1150 de 2007 y el art. 5° de la Ley 1882 de 2018, el evaluador técnico requiere al Proponente para que allegue: 1.- Certificaciones mediante las cuales acredite el cumplimiento del requisito técnico habilitante establecido en los documentos del proceso, poniendo especial énfasis en el aspecto del valor de lo certificado y el  EL FORMATO "Compromiso de Maquinaria".
En cuanto a la capacidad residual Se solicita subsanar la oferta, aportando los documentos de constitución del consorcio o unión temporal mediante el cual se están ejecutando los contratos relacionados en el cuadro denominado “Formato – capacidad residual contratos en ejecución” para el integrante del consorcio: RAELJA INGENIERÍA SAS.
Plazo: 19 de marzo de 2024, hora: 5:00p.m. Por plataforma SECOP II únicamente.</t>
  </si>
  <si>
    <t>De acuerdo al numeral 7.3 “Requisitos Habilitantes” literal C del pliego definitivo, No dio cumplimiento a la experiencia requerida, ya que las certificaciones allegadas demuestran que el proponente ejecutó contratos de múltiples actividades, de las cuales existían algunas relacionadas con el objeto y carga obligacional de este proceso. El valor total de estas actividades, según se desprende de los documentos de soporte enviados, no cumple con la condición establecida en el numeral precitado.  
Por lo tanto, en aplicación del numeral 7.3 “REQUISITOS HABILITANTES TÉCNICOS” de los documentos del proceso, en armonía con el art. 5° de la Ley 1150 de 2007 y el art. 5° de la Ley 1882 de 2018, el evaluador técnico requiere al Proponente para que allegue: 1.- Certificaciones mediante las cuales acredite el cumplimiento del requisito técnico habilitante establecido en los documentos del proceso, poniendo especial énfasis en el aspecto del valor de lo certificado.
En cuanto a la capacidad residual Se solicita subsanar la oferta, aportando los documentos de constitución del consorcio o unión temporal, si fuere el caso, mediante los cuales se están ejecutando los contratos relacionados en el cuadro denominado “Formato 5 – capacidad residual”. No es claro en el formato allegado.
Plazo: 19 de marzo de 2024, hora: 5:00p.m. Por plataforma SECOP II únicamente.</t>
  </si>
  <si>
    <t>Atendiendo a lo establecido en el numeral 7.3 del pliego definitivo no adjunto la copia de las facturas de los servicios prestados acorde con la certificacion allegada.
En este mismo sentido, de acuerdo al numeral 7.3 “Requisitos Habilitantes” literal C del pliego definitivo, No dio cumplimiento a la experiencia requerida, ya que las certificaciones allegadas demuestran que el proponente ejecutó contratos de múltiples actividades, de las cuales existían algunas relacionadas con el objeto y carga obligacional de este proceso. El valor total de estas actividades, según se desprende de los documentos de soporte enviados, no cumple con la condición establecida en el numeral precitado.  
En aplicación del numeral 7.3 “REQUISITOS HABILITANTES TÉCNICOS” de los documentos del proceso, en armonía con el art. 5° de la Ley 1150 de 2007 y el art. 5° de la Ley 1882 de 2018, el evaluador técnico requiere al Proponente para que allegue: 1.- Copia de las facturas de los servicios prestados acorde con la certificación allegada y Certificaciones mediante las cuales acredite el cumplimiento del requisito técnico habilitante establecido en los documentos del proceso, poniendo especial énfasis en el aspecto del valor de lo certificado.
En cuanto a la capacidad residual No aplicó la totalidad de los lineamientos establecidos en el literal D del pliego definitivo. 
Se solicita subsanar  la oferta, aportando los documentos de constitución del consorcio o unión temporal mediante el cual se está ejecutando el contrato relacionado en el cuadro denominado “Saldo contratos en ejecución”, columna (L) ya que solo coloca el porcentaje de participación sin más datos.
Plazo: 19 de marzo de 2024, hora: 5:00p.m. Por plataforma SECOP II únicamente.</t>
  </si>
  <si>
    <t>En cuanto a la capacidad residual se solicita subsanar la oferta, aportando los documentos de constitución del consorcio o unión temporal mediante los cuales se están ejecutando los contratos relacionados en el cuadro denominado “Saldo de contratos en ejecución”. Solo se indican porcentajes sin mayor información.
Plazo: 19 de marzo de 2024, hora: 5:00p.m. Por plataforma SECOP II únicamente.</t>
  </si>
  <si>
    <t>Se solicita subsanar la oferta, aportando los documentos de constitución del consorcio o unión temporal, si fuere el caso, mediante los cuales se están ejecutando los contratos relacionados en el cuadro denominado “Formato 5 – capacidad residual”. No es claro en el formato allegado.
Plazo: 19 de marzo de 2024, hora: 5:00p.m. Por plataforma SECOP II únicamente.</t>
  </si>
  <si>
    <t>Se solicita subsanar la oferta, aportando los documentos de constitución del consorcio o unión temporal mediante los cuales se están ejecutando los contratos relacionados en el cuadro denominado “Saldo de contratos en ejecución”. Solo se indican porcentajes sin mayor información.
Plazo: 19 de marzo de 2024, hora: 5:00p.m. Por plataforma SECOP II únicamente.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</si>
</sst>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Red]\-&quot;$&quot;#,##0"/>
    <numFmt numFmtId="165" formatCode="_-&quot;$&quot;* #,##0_-;\-&quot;$&quot;* #,##0_-;_-&quot;$&quot;* &quot;-&quot;_-;_-@_-"/>
    <numFmt numFmtId="166" formatCode="[$$-540A]#,##0_ ;[Red]\-[$$-540A]#,##0\ "/>
    <numFmt numFmtId="167" formatCode="_-&quot;$&quot;\ * #,##0_-;\-&quot;$&quot;\ * #,##0_-;_-&quot;$&quot;\ * &quot;-&quot;??_-;_-@_-"/>
    <numFmt numFmtId="168" formatCode="_-* #,##0.0_-;\-* #,##0.0_-;_-* &quot;-&quot;_-;_-@_-"/>
    <numFmt numFmtId="169" formatCode="_-* #,##0.00\ _€_-;\-* #,##0.00\ _€_-;_-* &quot;-&quot;??\ _€_-;_-@_-"/>
    <numFmt numFmtId="170" formatCode="_-* #,##0\ _€_-;\-* #,##0\ _€_-;_-* &quot;-&quot;??\ _€_-;_-@_-"/>
    <numFmt numFmtId="171" formatCode="_-* #,##0.00_-;\-* #,##0.00_-;_-* &quot;-&quot;_-;_-@_-"/>
    <numFmt numFmtId="172" formatCode="&quot;$&quot;\ #,##0.00"/>
    <numFmt numFmtId="173" formatCode="_-&quot;$&quot;\ * #,##0.00_-;\-&quot;$&quot;\ * #,##0.00_-;_-&quot;$&quot;\ * &quot;-&quot;_-;_-@_-"/>
    <numFmt numFmtId="174" formatCode="&quot;$&quot;\ #,##0"/>
  </numFmts>
  <fonts count="55">
    <font>
      <sz val="11"/>
      <color rgb="FF000000"/>
      <name val="Calibri"/>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rgb="FF000000"/>
      <name val="Calibri"/>
      <family val="2"/>
    </font>
    <font>
      <sz val="11"/>
      <color rgb="FF000000"/>
      <name val="Calibri"/>
      <family val="2"/>
    </font>
    <font>
      <sz val="11"/>
      <color rgb="FF000000"/>
      <name val="Calibri"/>
      <family val="2"/>
      <scheme val="minor"/>
    </font>
    <font>
      <b/>
      <sz val="10"/>
      <name val="Calibri"/>
      <family val="2"/>
    </font>
    <font>
      <sz val="10"/>
      <color rgb="FF000000"/>
      <name val="Calibri"/>
      <family val="2"/>
      <scheme val="minor"/>
    </font>
    <font>
      <sz val="10"/>
      <name val="Calibri"/>
      <family val="2"/>
    </font>
    <font>
      <b/>
      <sz val="10"/>
      <color rgb="FF000000"/>
      <name val="Calibri"/>
      <family val="2"/>
    </font>
    <font>
      <sz val="10"/>
      <color theme="0"/>
      <name val="Calibri"/>
      <family val="2"/>
      <scheme val="minor"/>
    </font>
    <font>
      <sz val="11"/>
      <color rgb="FF000000"/>
      <name val="Calibri"/>
      <family val="2"/>
      <scheme val="minor"/>
    </font>
    <font>
      <sz val="11"/>
      <color theme="1"/>
      <name val="Arial"/>
      <family val="2"/>
    </font>
    <font>
      <b/>
      <sz val="11"/>
      <color theme="1"/>
      <name val="Arial"/>
      <family val="2"/>
    </font>
    <font>
      <sz val="11"/>
      <color rgb="FF000000"/>
      <name val="Arial"/>
      <family val="2"/>
    </font>
    <font>
      <b/>
      <sz val="11"/>
      <color rgb="FF000000"/>
      <name val="Arial"/>
      <family val="2"/>
    </font>
    <font>
      <sz val="11"/>
      <color rgb="FF000000"/>
      <name val="Calibri"/>
      <family val="2"/>
      <scheme val="minor"/>
    </font>
    <font>
      <b/>
      <sz val="11"/>
      <color theme="1"/>
      <name val="Calibri"/>
      <family val="2"/>
      <scheme val="minor"/>
    </font>
    <font>
      <sz val="11"/>
      <name val="Calibri"/>
      <family val="2"/>
      <scheme val="minor"/>
    </font>
    <font>
      <sz val="8"/>
      <name val="Calibri"/>
      <family val="2"/>
      <scheme val="minor"/>
    </font>
    <font>
      <b/>
      <sz val="11"/>
      <color rgb="FF000000"/>
      <name val="Calibri"/>
      <family val="2"/>
      <scheme val="minor"/>
    </font>
    <font>
      <b/>
      <sz val="11"/>
      <color rgb="FFFF0000"/>
      <name val="Calibri"/>
      <family val="2"/>
      <scheme val="minor"/>
    </font>
    <font>
      <b/>
      <sz val="11"/>
      <name val="Calibri"/>
      <family val="2"/>
      <scheme val="minor"/>
    </font>
    <font>
      <sz val="11"/>
      <color theme="1"/>
      <name val="Calibri Light"/>
      <family val="2"/>
      <scheme val="major"/>
    </font>
    <font>
      <b/>
      <sz val="11"/>
      <color theme="1"/>
      <name val="Calibri Light"/>
      <family val="2"/>
      <scheme val="major"/>
    </font>
    <font>
      <b/>
      <sz val="11"/>
      <name val="Calibri Light"/>
      <family val="2"/>
      <scheme val="major"/>
    </font>
    <font>
      <b/>
      <sz val="11"/>
      <color rgb="FF000000"/>
      <name val="Calibri Light"/>
      <family val="2"/>
      <scheme val="major"/>
    </font>
    <font>
      <sz val="11"/>
      <color rgb="FF000000"/>
      <name val="Calibri Light"/>
      <family val="2"/>
      <scheme val="major"/>
    </font>
    <font>
      <sz val="11"/>
      <name val="Calibri Light"/>
      <family val="2"/>
      <scheme val="major"/>
    </font>
    <font>
      <sz val="12"/>
      <color theme="1"/>
      <name val="Calibri"/>
      <family val="2"/>
      <scheme val="minor"/>
    </font>
    <font>
      <sz val="12"/>
      <color theme="1"/>
      <name val="Garamond"/>
      <family val="1"/>
    </font>
    <font>
      <u/>
      <sz val="12"/>
      <color theme="10"/>
      <name val="Calibri"/>
      <family val="2"/>
      <scheme val="minor"/>
    </font>
    <font>
      <b/>
      <sz val="12"/>
      <color theme="1"/>
      <name val="Garamond"/>
      <family val="1"/>
    </font>
    <font>
      <sz val="12"/>
      <name val="Garamond"/>
      <family val="1"/>
    </font>
    <font>
      <sz val="12"/>
      <color rgb="FF00B0F0"/>
      <name val="Garamond"/>
      <family val="1"/>
    </font>
    <font>
      <b/>
      <sz val="12"/>
      <name val="Garamond"/>
      <family val="1"/>
    </font>
    <font>
      <sz val="9"/>
      <color indexed="81"/>
      <name val="Tahoma"/>
      <family val="2"/>
    </font>
    <font>
      <b/>
      <sz val="14"/>
      <color indexed="81"/>
      <name val="Tahoma"/>
      <family val="2"/>
    </font>
    <font>
      <sz val="12"/>
      <color theme="0"/>
      <name val="Garamond"/>
      <family val="1"/>
    </font>
    <font>
      <b/>
      <sz val="12"/>
      <color theme="0"/>
      <name val="Garamond"/>
      <family val="1"/>
    </font>
    <font>
      <sz val="11"/>
      <color rgb="FF000000"/>
      <name val="Calibri"/>
      <family val="2"/>
      <scheme val="minor"/>
    </font>
    <font>
      <b/>
      <sz val="14"/>
      <color rgb="FF000000"/>
      <name val="Calibri"/>
      <family val="2"/>
      <scheme val="minor"/>
    </font>
    <font>
      <sz val="14"/>
      <color theme="1"/>
      <name val="Calibri"/>
      <family val="2"/>
      <scheme val="minor"/>
    </font>
    <font>
      <sz val="14"/>
      <name val="Calibri"/>
      <family val="2"/>
      <scheme val="minor"/>
    </font>
    <font>
      <b/>
      <sz val="14"/>
      <color theme="1"/>
      <name val="Calibri"/>
      <family val="2"/>
      <scheme val="minor"/>
    </font>
    <font>
      <b/>
      <sz val="14"/>
      <name val="Calibri"/>
      <family val="2"/>
      <scheme val="minor"/>
    </font>
    <font>
      <b/>
      <sz val="14"/>
      <color rgb="FFFF0000"/>
      <name val="Calibri"/>
      <family val="2"/>
      <scheme val="minor"/>
    </font>
    <font>
      <b/>
      <sz val="12"/>
      <color theme="1"/>
      <name val="Calibri Light"/>
      <family val="2"/>
      <scheme val="major"/>
    </font>
    <font>
      <sz val="11"/>
      <color rgb="FF000000"/>
      <name val="Calibri"/>
      <family val="2"/>
      <scheme val="minor"/>
    </font>
    <font>
      <u/>
      <sz val="11"/>
      <color rgb="FF000000"/>
      <name val="Calibri (Body)"/>
    </font>
  </fonts>
  <fills count="15">
    <fill>
      <patternFill patternType="none"/>
    </fill>
    <fill>
      <patternFill patternType="gray125"/>
    </fill>
    <fill>
      <patternFill patternType="solid">
        <fgColor rgb="FFFBE4D5"/>
        <bgColor rgb="FFFBE4D5"/>
      </patternFill>
    </fill>
    <fill>
      <patternFill patternType="solid">
        <fgColor rgb="FF595959"/>
        <bgColor rgb="FF595959"/>
      </patternFill>
    </fill>
    <fill>
      <patternFill patternType="solid">
        <fgColor rgb="FFFF0000"/>
        <bgColor indexed="64"/>
      </patternFill>
    </fill>
    <fill>
      <patternFill patternType="solid">
        <fgColor rgb="FFFF0000"/>
        <bgColor rgb="FFFBE4D5"/>
      </patternFill>
    </fill>
    <fill>
      <patternFill patternType="solid">
        <fgColor theme="2"/>
        <bgColor indexed="64"/>
      </patternFill>
    </fill>
    <fill>
      <patternFill patternType="solid">
        <fgColor theme="0"/>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14999847407452621"/>
        <bgColor rgb="FFFBE4D5"/>
      </patternFill>
    </fill>
    <fill>
      <patternFill patternType="solid">
        <fgColor theme="0" tint="-0.14999847407452621"/>
        <bgColor rgb="FF595959"/>
      </patternFill>
    </fill>
    <fill>
      <patternFill patternType="solid">
        <fgColor theme="9" tint="0.39997558519241921"/>
        <bgColor indexed="64"/>
      </patternFill>
    </fill>
    <fill>
      <patternFill patternType="solid">
        <fgColor theme="6" tint="0.59999389629810485"/>
        <bgColor indexed="64"/>
      </patternFill>
    </fill>
  </fills>
  <borders count="41">
    <border>
      <left/>
      <right/>
      <top/>
      <bottom/>
      <diagonal/>
    </border>
    <border>
      <left style="thin">
        <color rgb="FF000000"/>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style="thin">
        <color rgb="FF000000"/>
      </right>
      <top/>
      <bottom/>
      <diagonal/>
    </border>
    <border>
      <left/>
      <right/>
      <top style="thin">
        <color rgb="FF000000"/>
      </top>
      <bottom/>
      <diagonal/>
    </border>
    <border>
      <left/>
      <right/>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right style="thin">
        <color rgb="FF000000"/>
      </right>
      <top style="thin">
        <color rgb="FF000000"/>
      </top>
      <bottom/>
      <diagonal/>
    </border>
    <border>
      <left style="thin">
        <color rgb="FF000000"/>
      </left>
      <right style="thin">
        <color rgb="FF000000"/>
      </right>
      <top style="thin">
        <color indexed="64"/>
      </top>
      <bottom/>
      <diagonal/>
    </border>
    <border>
      <left style="thin">
        <color indexed="64"/>
      </left>
      <right/>
      <top style="thin">
        <color rgb="FF000000"/>
      </top>
      <bottom style="thin">
        <color rgb="FF000000"/>
      </bottom>
      <diagonal/>
    </border>
  </borders>
  <cellStyleXfs count="15">
    <xf numFmtId="0" fontId="0" fillId="0" borderId="0"/>
    <xf numFmtId="43" fontId="16" fillId="0" borderId="0" applyFont="0" applyFill="0" applyBorder="0" applyAlignment="0" applyProtection="0"/>
    <xf numFmtId="9" fontId="21" fillId="0" borderId="0" applyFont="0" applyFill="0" applyBorder="0" applyAlignment="0" applyProtection="0"/>
    <xf numFmtId="0" fontId="7" fillId="0" borderId="13"/>
    <xf numFmtId="44" fontId="7" fillId="0" borderId="13" applyFont="0" applyFill="0" applyBorder="0" applyAlignment="0" applyProtection="0"/>
    <xf numFmtId="43" fontId="7" fillId="0" borderId="13" applyFont="0" applyFill="0" applyBorder="0" applyAlignment="0" applyProtection="0"/>
    <xf numFmtId="0" fontId="34" fillId="0" borderId="13"/>
    <xf numFmtId="0" fontId="36" fillId="0" borderId="13" applyNumberFormat="0" applyFill="0" applyBorder="0" applyAlignment="0" applyProtection="0"/>
    <xf numFmtId="169" fontId="34" fillId="0" borderId="13" applyFont="0" applyFill="0" applyBorder="0" applyAlignment="0" applyProtection="0"/>
    <xf numFmtId="9" fontId="34" fillId="0" borderId="13" applyFont="0" applyFill="0" applyBorder="0" applyAlignment="0" applyProtection="0"/>
    <xf numFmtId="41" fontId="34" fillId="0" borderId="13" applyFont="0" applyFill="0" applyBorder="0" applyAlignment="0" applyProtection="0"/>
    <xf numFmtId="44" fontId="45" fillId="0" borderId="0" applyFont="0" applyFill="0" applyBorder="0" applyAlignment="0" applyProtection="0"/>
    <xf numFmtId="0" fontId="10" fillId="0" borderId="13"/>
    <xf numFmtId="0" fontId="6" fillId="0" borderId="13"/>
    <xf numFmtId="165" fontId="53" fillId="0" borderId="0" applyFont="0" applyFill="0" applyBorder="0" applyAlignment="0" applyProtection="0"/>
  </cellStyleXfs>
  <cellXfs count="408">
    <xf numFmtId="0" fontId="0" fillId="0" borderId="0" xfId="0" applyAlignment="1">
      <alignment vertical="center"/>
    </xf>
    <xf numFmtId="0" fontId="11" fillId="0" borderId="0" xfId="0" applyFont="1" applyAlignment="1">
      <alignment horizontal="center" vertical="center"/>
    </xf>
    <xf numFmtId="0" fontId="12" fillId="0" borderId="0" xfId="0" applyFont="1" applyAlignment="1">
      <alignment vertical="center"/>
    </xf>
    <xf numFmtId="0" fontId="13" fillId="0" borderId="0" xfId="0" applyFont="1" applyAlignment="1">
      <alignment horizontal="center" vertical="center"/>
    </xf>
    <xf numFmtId="0" fontId="10" fillId="0" borderId="0" xfId="0" applyFont="1" applyAlignment="1">
      <alignment vertical="center"/>
    </xf>
    <xf numFmtId="0" fontId="8" fillId="2" borderId="1" xfId="0" applyFont="1" applyFill="1" applyBorder="1" applyAlignment="1">
      <alignment horizontal="center"/>
    </xf>
    <xf numFmtId="0" fontId="8" fillId="2" borderId="13" xfId="0" applyFont="1" applyFill="1" applyBorder="1" applyAlignment="1">
      <alignment horizontal="center"/>
    </xf>
    <xf numFmtId="0" fontId="17" fillId="0" borderId="0" xfId="0" applyFont="1"/>
    <xf numFmtId="0" fontId="17" fillId="0" borderId="15" xfId="0" applyFont="1" applyBorder="1"/>
    <xf numFmtId="0" fontId="8" fillId="2" borderId="8" xfId="0" applyFont="1" applyFill="1" applyBorder="1" applyAlignment="1">
      <alignment horizontal="center" vertical="center" wrapText="1"/>
    </xf>
    <xf numFmtId="0" fontId="17" fillId="4" borderId="15" xfId="0" applyFont="1" applyFill="1" applyBorder="1"/>
    <xf numFmtId="0" fontId="9" fillId="5" borderId="15" xfId="0" applyFont="1" applyFill="1" applyBorder="1" applyAlignment="1">
      <alignment horizontal="left" vertical="center" wrapText="1"/>
    </xf>
    <xf numFmtId="0" fontId="18" fillId="0" borderId="15" xfId="0" applyFont="1" applyBorder="1"/>
    <xf numFmtId="0" fontId="18" fillId="4" borderId="15" xfId="0" applyFont="1" applyFill="1" applyBorder="1"/>
    <xf numFmtId="0" fontId="19" fillId="0" borderId="13" xfId="0" applyFont="1" applyBorder="1" applyAlignment="1">
      <alignment horizontal="left" vertical="center"/>
    </xf>
    <xf numFmtId="0" fontId="19" fillId="0" borderId="13" xfId="0" applyFont="1" applyBorder="1" applyAlignment="1">
      <alignment vertical="center"/>
    </xf>
    <xf numFmtId="0" fontId="18" fillId="0" borderId="15" xfId="0" applyFont="1" applyBorder="1" applyAlignment="1">
      <alignment horizontal="center" vertical="center" wrapText="1"/>
    </xf>
    <xf numFmtId="0" fontId="19" fillId="0" borderId="18" xfId="0" applyFont="1" applyBorder="1" applyAlignment="1">
      <alignment horizontal="left" vertical="center"/>
    </xf>
    <xf numFmtId="0" fontId="17" fillId="0" borderId="19" xfId="0" applyFont="1" applyBorder="1" applyAlignment="1">
      <alignment vertical="center"/>
    </xf>
    <xf numFmtId="166" fontId="19" fillId="0" borderId="20" xfId="0" applyNumberFormat="1" applyFont="1" applyBorder="1" applyAlignment="1">
      <alignment vertical="center" wrapText="1"/>
    </xf>
    <xf numFmtId="0" fontId="17" fillId="0" borderId="0" xfId="0" applyFont="1" applyAlignment="1">
      <alignment vertical="center"/>
    </xf>
    <xf numFmtId="0" fontId="19" fillId="0" borderId="21" xfId="0" applyFont="1" applyBorder="1" applyAlignment="1">
      <alignment horizontal="left" vertical="center"/>
    </xf>
    <xf numFmtId="0" fontId="17" fillId="0" borderId="20" xfId="0" applyFont="1" applyBorder="1" applyAlignment="1">
      <alignment vertical="center"/>
    </xf>
    <xf numFmtId="0" fontId="20" fillId="0" borderId="21" xfId="0" applyFont="1" applyBorder="1" applyAlignment="1">
      <alignment horizontal="left" vertical="center"/>
    </xf>
    <xf numFmtId="0" fontId="18" fillId="0" borderId="20" xfId="0" applyFont="1" applyBorder="1" applyAlignment="1">
      <alignment vertical="center"/>
    </xf>
    <xf numFmtId="166" fontId="20" fillId="0" borderId="20" xfId="0" applyNumberFormat="1" applyFont="1" applyBorder="1" applyAlignment="1">
      <alignment vertical="center" wrapText="1"/>
    </xf>
    <xf numFmtId="0" fontId="17" fillId="0" borderId="15" xfId="0" applyFont="1" applyBorder="1" applyAlignment="1">
      <alignment vertical="center"/>
    </xf>
    <xf numFmtId="0" fontId="18" fillId="6" borderId="15" xfId="0" applyFont="1" applyFill="1" applyBorder="1" applyAlignment="1">
      <alignment horizontal="center" vertical="center" wrapText="1"/>
    </xf>
    <xf numFmtId="0" fontId="18" fillId="6" borderId="15" xfId="0" applyFont="1" applyFill="1" applyBorder="1" applyAlignment="1">
      <alignment horizontal="center" vertical="center"/>
    </xf>
    <xf numFmtId="0" fontId="18" fillId="0" borderId="0" xfId="0" applyFont="1"/>
    <xf numFmtId="0" fontId="17" fillId="0" borderId="15" xfId="0" applyFont="1" applyBorder="1" applyAlignment="1">
      <alignment horizontal="center" vertical="center"/>
    </xf>
    <xf numFmtId="43" fontId="17" fillId="0" borderId="15" xfId="1" applyFont="1" applyBorder="1" applyAlignment="1">
      <alignment vertical="center"/>
    </xf>
    <xf numFmtId="2" fontId="17" fillId="0" borderId="0" xfId="0" applyNumberFormat="1" applyFont="1" applyAlignment="1">
      <alignment vertical="center"/>
    </xf>
    <xf numFmtId="0" fontId="18" fillId="0" borderId="15" xfId="0" applyFont="1" applyBorder="1" applyAlignment="1">
      <alignment vertical="center"/>
    </xf>
    <xf numFmtId="164" fontId="18" fillId="0" borderId="15" xfId="0" applyNumberFormat="1" applyFont="1" applyBorder="1" applyAlignment="1">
      <alignment vertical="center"/>
    </xf>
    <xf numFmtId="0" fontId="22" fillId="0" borderId="15" xfId="3" applyFont="1" applyBorder="1" applyAlignment="1">
      <alignment horizontal="center" vertical="center"/>
    </xf>
    <xf numFmtId="0" fontId="22" fillId="0" borderId="13" xfId="3" applyFont="1" applyAlignment="1">
      <alignment horizontal="center" vertical="center"/>
    </xf>
    <xf numFmtId="0" fontId="7" fillId="0" borderId="13" xfId="3"/>
    <xf numFmtId="0" fontId="23" fillId="0" borderId="13" xfId="3" applyFont="1"/>
    <xf numFmtId="0" fontId="26" fillId="0" borderId="13" xfId="3" applyFont="1"/>
    <xf numFmtId="0" fontId="25" fillId="0" borderId="13" xfId="0" applyFont="1" applyBorder="1" applyAlignment="1">
      <alignment horizontal="center" vertical="center" wrapText="1"/>
    </xf>
    <xf numFmtId="0" fontId="22" fillId="0" borderId="15" xfId="3" applyFont="1" applyBorder="1" applyAlignment="1">
      <alignment horizontal="center" vertical="center" wrapText="1"/>
    </xf>
    <xf numFmtId="0" fontId="22" fillId="0" borderId="13" xfId="3" applyFont="1" applyAlignment="1">
      <alignment horizontal="center" vertical="center" wrapText="1"/>
    </xf>
    <xf numFmtId="0" fontId="7" fillId="0" borderId="13" xfId="3" applyAlignment="1">
      <alignment horizontal="center" vertical="center" wrapText="1"/>
    </xf>
    <xf numFmtId="0" fontId="22" fillId="0" borderId="13" xfId="3" applyFont="1" applyAlignment="1">
      <alignment horizontal="center"/>
    </xf>
    <xf numFmtId="0" fontId="7" fillId="0" borderId="13" xfId="3" applyAlignment="1">
      <alignment horizontal="center"/>
    </xf>
    <xf numFmtId="0" fontId="27" fillId="0" borderId="13" xfId="3" applyFont="1" applyAlignment="1">
      <alignment horizontal="center" vertical="center" wrapText="1"/>
    </xf>
    <xf numFmtId="0" fontId="28" fillId="0" borderId="13" xfId="3" applyFont="1" applyAlignment="1">
      <alignment horizontal="center" vertical="center" wrapText="1"/>
    </xf>
    <xf numFmtId="44" fontId="28" fillId="0" borderId="13" xfId="4" applyFont="1" applyAlignment="1">
      <alignment vertical="center" wrapText="1"/>
    </xf>
    <xf numFmtId="0" fontId="28" fillId="0" borderId="13" xfId="3" applyFont="1" applyAlignment="1">
      <alignment vertical="center" wrapText="1"/>
    </xf>
    <xf numFmtId="44" fontId="31" fillId="9" borderId="16" xfId="4" applyFont="1" applyFill="1" applyBorder="1" applyAlignment="1">
      <alignment horizontal="center" vertical="center" wrapText="1"/>
    </xf>
    <xf numFmtId="44" fontId="29" fillId="9" borderId="16" xfId="4" applyFont="1" applyFill="1" applyBorder="1" applyAlignment="1">
      <alignment horizontal="center" vertical="center" wrapText="1"/>
    </xf>
    <xf numFmtId="0" fontId="29" fillId="9" borderId="16" xfId="3" applyFont="1" applyFill="1" applyBorder="1" applyAlignment="1">
      <alignment horizontal="center" vertical="center" wrapText="1"/>
    </xf>
    <xf numFmtId="0" fontId="28" fillId="0" borderId="15" xfId="3" applyFont="1" applyBorder="1" applyAlignment="1">
      <alignment horizontal="center" vertical="center" wrapText="1"/>
    </xf>
    <xf numFmtId="44" fontId="28" fillId="10" borderId="15" xfId="4" applyFont="1" applyFill="1" applyBorder="1" applyAlignment="1">
      <alignment vertical="center" wrapText="1"/>
    </xf>
    <xf numFmtId="43" fontId="28" fillId="10" borderId="15" xfId="5" applyFont="1" applyFill="1" applyBorder="1" applyAlignment="1">
      <alignment vertical="center" wrapText="1"/>
    </xf>
    <xf numFmtId="44" fontId="28" fillId="10" borderId="15" xfId="3" applyNumberFormat="1" applyFont="1" applyFill="1" applyBorder="1" applyAlignment="1">
      <alignment horizontal="center" vertical="center" wrapText="1"/>
    </xf>
    <xf numFmtId="167" fontId="28" fillId="0" borderId="13" xfId="3" applyNumberFormat="1" applyFont="1" applyAlignment="1">
      <alignment vertical="center" wrapText="1"/>
    </xf>
    <xf numFmtId="0" fontId="29" fillId="7" borderId="15" xfId="3" applyFont="1" applyFill="1" applyBorder="1" applyAlignment="1">
      <alignment horizontal="center" vertical="center"/>
    </xf>
    <xf numFmtId="0" fontId="22" fillId="9" borderId="15" xfId="3" applyFont="1" applyFill="1" applyBorder="1" applyAlignment="1">
      <alignment horizontal="center" vertical="center" wrapText="1"/>
    </xf>
    <xf numFmtId="0" fontId="25" fillId="0" borderId="15" xfId="0" applyFont="1" applyBorder="1" applyAlignment="1">
      <alignment vertical="center" wrapText="1"/>
    </xf>
    <xf numFmtId="0" fontId="29" fillId="9" borderId="15" xfId="3" applyFont="1" applyFill="1" applyBorder="1" applyAlignment="1">
      <alignment horizontal="center" vertical="center" wrapText="1"/>
    </xf>
    <xf numFmtId="44" fontId="28" fillId="0" borderId="15" xfId="4" applyFont="1" applyFill="1" applyBorder="1" applyAlignment="1">
      <alignment vertical="center" wrapText="1"/>
    </xf>
    <xf numFmtId="0" fontId="10" fillId="0" borderId="15" xfId="0" applyFont="1" applyBorder="1" applyAlignment="1" applyProtection="1">
      <alignment vertical="center" wrapText="1"/>
      <protection locked="0"/>
    </xf>
    <xf numFmtId="0" fontId="27" fillId="0" borderId="15" xfId="3" applyFont="1" applyBorder="1" applyAlignment="1" applyProtection="1">
      <alignment horizontal="center" vertical="center" wrapText="1"/>
      <protection locked="0"/>
    </xf>
    <xf numFmtId="0" fontId="23" fillId="0" borderId="15" xfId="3" applyFont="1" applyBorder="1" applyProtection="1">
      <protection locked="0"/>
    </xf>
    <xf numFmtId="0" fontId="23" fillId="0" borderId="15" xfId="3" applyFont="1" applyBorder="1" applyAlignment="1" applyProtection="1">
      <alignment horizontal="center" vertical="center" wrapText="1"/>
      <protection locked="0"/>
    </xf>
    <xf numFmtId="0" fontId="25" fillId="0" borderId="15" xfId="0" applyFont="1" applyBorder="1"/>
    <xf numFmtId="44" fontId="28" fillId="0" borderId="15" xfId="3" applyNumberFormat="1" applyFont="1" applyBorder="1" applyAlignment="1">
      <alignment horizontal="center" vertical="center" wrapText="1"/>
    </xf>
    <xf numFmtId="9" fontId="28" fillId="10" borderId="15" xfId="2" applyFont="1" applyFill="1" applyBorder="1" applyAlignment="1">
      <alignment vertical="center" wrapText="1"/>
    </xf>
    <xf numFmtId="9" fontId="28" fillId="0" borderId="15" xfId="2" applyFont="1" applyFill="1" applyBorder="1" applyAlignment="1">
      <alignment vertical="center" wrapText="1"/>
    </xf>
    <xf numFmtId="0" fontId="35" fillId="7" borderId="13" xfId="6" applyFont="1" applyFill="1"/>
    <xf numFmtId="0" fontId="35" fillId="7" borderId="13" xfId="6" applyFont="1" applyFill="1" applyAlignment="1">
      <alignment horizontal="center"/>
    </xf>
    <xf numFmtId="0" fontId="36" fillId="7" borderId="13" xfId="7" applyFill="1"/>
    <xf numFmtId="0" fontId="37" fillId="7" borderId="26" xfId="6" applyFont="1" applyFill="1" applyBorder="1" applyAlignment="1">
      <alignment vertical="center"/>
    </xf>
    <xf numFmtId="0" fontId="37" fillId="7" borderId="29" xfId="6" applyFont="1" applyFill="1" applyBorder="1" applyAlignment="1">
      <alignment vertical="center"/>
    </xf>
    <xf numFmtId="2" fontId="35" fillId="7" borderId="13" xfId="6" applyNumberFormat="1" applyFont="1" applyFill="1"/>
    <xf numFmtId="0" fontId="35" fillId="7" borderId="30" xfId="6" applyFont="1" applyFill="1" applyBorder="1"/>
    <xf numFmtId="0" fontId="35" fillId="7" borderId="15" xfId="6" applyFont="1" applyFill="1" applyBorder="1" applyAlignment="1">
      <alignment horizontal="center"/>
    </xf>
    <xf numFmtId="171" fontId="38" fillId="7" borderId="15" xfId="6" applyNumberFormat="1" applyFont="1" applyFill="1" applyBorder="1" applyAlignment="1">
      <alignment horizontal="center"/>
    </xf>
    <xf numFmtId="168" fontId="35" fillId="7" borderId="15" xfId="6" applyNumberFormat="1" applyFont="1" applyFill="1" applyBorder="1"/>
    <xf numFmtId="170" fontId="35" fillId="7" borderId="15" xfId="8" applyNumberFormat="1" applyFont="1" applyFill="1" applyBorder="1"/>
    <xf numFmtId="170" fontId="35" fillId="7" borderId="15" xfId="6" applyNumberFormat="1" applyFont="1" applyFill="1" applyBorder="1"/>
    <xf numFmtId="41" fontId="35" fillId="7" borderId="15" xfId="6" applyNumberFormat="1" applyFont="1" applyFill="1" applyBorder="1"/>
    <xf numFmtId="10" fontId="35" fillId="7" borderId="15" xfId="9" applyNumberFormat="1" applyFont="1" applyFill="1" applyBorder="1" applyAlignment="1">
      <alignment horizontal="center"/>
    </xf>
    <xf numFmtId="172" fontId="37" fillId="7" borderId="15" xfId="10" applyNumberFormat="1" applyFont="1" applyFill="1" applyBorder="1" applyAlignment="1">
      <alignment vertical="center"/>
    </xf>
    <xf numFmtId="0" fontId="37" fillId="7" borderId="15" xfId="6" applyFont="1" applyFill="1" applyBorder="1" applyAlignment="1">
      <alignment horizontal="left" vertical="center"/>
    </xf>
    <xf numFmtId="0" fontId="35" fillId="7" borderId="31" xfId="6" applyFont="1" applyFill="1" applyBorder="1" applyAlignment="1">
      <alignment horizontal="center"/>
    </xf>
    <xf numFmtId="171" fontId="35" fillId="7" borderId="13" xfId="6" applyNumberFormat="1" applyFont="1" applyFill="1"/>
    <xf numFmtId="0" fontId="37" fillId="7" borderId="15" xfId="6" applyFont="1" applyFill="1" applyBorder="1" applyAlignment="1">
      <alignment horizontal="center"/>
    </xf>
    <xf numFmtId="0" fontId="35" fillId="7" borderId="15" xfId="6" applyFont="1" applyFill="1" applyBorder="1"/>
    <xf numFmtId="41" fontId="35" fillId="7" borderId="15" xfId="10" applyFont="1" applyFill="1" applyBorder="1"/>
    <xf numFmtId="0" fontId="35" fillId="7" borderId="31" xfId="6" applyFont="1" applyFill="1" applyBorder="1"/>
    <xf numFmtId="41" fontId="39" fillId="7" borderId="15" xfId="10" applyFont="1" applyFill="1" applyBorder="1"/>
    <xf numFmtId="0" fontId="37" fillId="10" borderId="15" xfId="6" applyFont="1" applyFill="1" applyBorder="1" applyAlignment="1">
      <alignment horizontal="center" vertical="center"/>
    </xf>
    <xf numFmtId="41" fontId="35" fillId="7" borderId="15" xfId="10" applyFont="1" applyFill="1" applyBorder="1" applyAlignment="1">
      <alignment horizontal="center"/>
    </xf>
    <xf numFmtId="41" fontId="37" fillId="7" borderId="15" xfId="6" applyNumberFormat="1" applyFont="1" applyFill="1" applyBorder="1"/>
    <xf numFmtId="0" fontId="35" fillId="7" borderId="15" xfId="6" applyFont="1" applyFill="1" applyBorder="1" applyAlignment="1">
      <alignment horizontal="center" vertical="center"/>
    </xf>
    <xf numFmtId="0" fontId="37" fillId="7" borderId="15" xfId="6" applyFont="1" applyFill="1" applyBorder="1" applyAlignment="1">
      <alignment horizontal="center" vertical="center"/>
    </xf>
    <xf numFmtId="0" fontId="35" fillId="7" borderId="15" xfId="6" applyFont="1" applyFill="1" applyBorder="1" applyAlignment="1">
      <alignment vertical="center"/>
    </xf>
    <xf numFmtId="0" fontId="37" fillId="7" borderId="13" xfId="6" applyFont="1" applyFill="1"/>
    <xf numFmtId="0" fontId="37" fillId="9" borderId="33" xfId="6" applyFont="1" applyFill="1" applyBorder="1" applyAlignment="1">
      <alignment horizontal="center" vertical="center" wrapText="1"/>
    </xf>
    <xf numFmtId="0" fontId="37" fillId="9" borderId="33" xfId="6" applyFont="1" applyFill="1" applyBorder="1" applyAlignment="1">
      <alignment vertical="center"/>
    </xf>
    <xf numFmtId="0" fontId="37" fillId="9" borderId="33" xfId="6" applyFont="1" applyFill="1" applyBorder="1" applyAlignment="1">
      <alignment horizontal="center" vertical="center"/>
    </xf>
    <xf numFmtId="0" fontId="35" fillId="7" borderId="13" xfId="6" applyFont="1" applyFill="1" applyAlignment="1">
      <alignment vertical="center"/>
    </xf>
    <xf numFmtId="0" fontId="35" fillId="7" borderId="13" xfId="6" applyFont="1" applyFill="1" applyAlignment="1">
      <alignment horizontal="center" vertical="center"/>
    </xf>
    <xf numFmtId="0" fontId="43" fillId="7" borderId="13" xfId="6" applyFont="1" applyFill="1" applyAlignment="1">
      <alignment vertical="center"/>
    </xf>
    <xf numFmtId="0" fontId="43" fillId="7" borderId="13" xfId="6" applyFont="1" applyFill="1" applyAlignment="1">
      <alignment horizontal="center" vertical="center"/>
    </xf>
    <xf numFmtId="0" fontId="37" fillId="7" borderId="16" xfId="6" applyFont="1" applyFill="1" applyBorder="1" applyAlignment="1">
      <alignment vertical="center"/>
    </xf>
    <xf numFmtId="2" fontId="35" fillId="7" borderId="13" xfId="6" applyNumberFormat="1" applyFont="1" applyFill="1" applyAlignment="1">
      <alignment vertical="center"/>
    </xf>
    <xf numFmtId="41" fontId="44" fillId="7" borderId="13" xfId="10" applyFont="1" applyFill="1" applyAlignment="1">
      <alignment horizontal="center" vertical="center"/>
    </xf>
    <xf numFmtId="172" fontId="37" fillId="7" borderId="13" xfId="10" applyNumberFormat="1" applyFont="1" applyFill="1" applyBorder="1" applyAlignment="1">
      <alignment vertical="center"/>
    </xf>
    <xf numFmtId="170" fontId="35" fillId="7" borderId="15" xfId="8" applyNumberFormat="1" applyFont="1" applyFill="1" applyBorder="1" applyAlignment="1">
      <alignment vertical="center"/>
    </xf>
    <xf numFmtId="41" fontId="35" fillId="7" borderId="15" xfId="6" applyNumberFormat="1" applyFont="1" applyFill="1" applyBorder="1" applyAlignment="1">
      <alignment vertical="center"/>
    </xf>
    <xf numFmtId="10" fontId="35" fillId="7" borderId="15" xfId="9" applyNumberFormat="1" applyFont="1" applyFill="1" applyBorder="1" applyAlignment="1">
      <alignment horizontal="center" vertical="center"/>
    </xf>
    <xf numFmtId="171" fontId="35" fillId="7" borderId="13" xfId="6" applyNumberFormat="1" applyFont="1" applyFill="1" applyAlignment="1">
      <alignment vertical="center"/>
    </xf>
    <xf numFmtId="42" fontId="35" fillId="7" borderId="15" xfId="10" applyNumberFormat="1" applyFont="1" applyFill="1" applyBorder="1" applyAlignment="1">
      <alignment vertical="center"/>
    </xf>
    <xf numFmtId="172" fontId="37" fillId="7" borderId="15" xfId="6" applyNumberFormat="1" applyFont="1" applyFill="1" applyBorder="1" applyAlignment="1">
      <alignment vertical="center"/>
    </xf>
    <xf numFmtId="0" fontId="37" fillId="7" borderId="13" xfId="6" applyFont="1" applyFill="1" applyAlignment="1">
      <alignment horizontal="center" vertical="center"/>
    </xf>
    <xf numFmtId="0" fontId="37" fillId="7" borderId="13" xfId="6" applyFont="1" applyFill="1" applyAlignment="1">
      <alignment vertical="center"/>
    </xf>
    <xf numFmtId="0" fontId="37" fillId="9" borderId="32" xfId="6" applyFont="1" applyFill="1" applyBorder="1" applyAlignment="1">
      <alignment horizontal="center" vertical="center" wrapText="1"/>
    </xf>
    <xf numFmtId="0" fontId="43" fillId="7" borderId="13" xfId="6" applyFont="1" applyFill="1"/>
    <xf numFmtId="0" fontId="35" fillId="7" borderId="37" xfId="6" applyFont="1" applyFill="1" applyBorder="1" applyAlignment="1">
      <alignment horizontal="center"/>
    </xf>
    <xf numFmtId="174" fontId="35" fillId="7" borderId="15" xfId="10" applyNumberFormat="1" applyFont="1" applyFill="1" applyBorder="1"/>
    <xf numFmtId="0" fontId="35" fillId="7" borderId="31" xfId="6" applyFont="1" applyFill="1" applyBorder="1" applyAlignment="1">
      <alignment vertical="center"/>
    </xf>
    <xf numFmtId="174" fontId="39" fillId="7" borderId="15" xfId="10" applyNumberFormat="1" applyFont="1" applyFill="1" applyBorder="1"/>
    <xf numFmtId="0" fontId="37" fillId="7" borderId="31" xfId="6" applyFont="1" applyFill="1" applyBorder="1" applyAlignment="1">
      <alignment horizontal="center" vertical="center"/>
    </xf>
    <xf numFmtId="171" fontId="37" fillId="7" borderId="15" xfId="6" applyNumberFormat="1" applyFont="1" applyFill="1" applyBorder="1"/>
    <xf numFmtId="174" fontId="37" fillId="7" borderId="15" xfId="6" applyNumberFormat="1" applyFont="1" applyFill="1" applyBorder="1"/>
    <xf numFmtId="0" fontId="37" fillId="7" borderId="20" xfId="6" applyFont="1" applyFill="1" applyBorder="1" applyAlignment="1">
      <alignment vertical="center"/>
    </xf>
    <xf numFmtId="0" fontId="37" fillId="7" borderId="35" xfId="6" applyFont="1" applyFill="1" applyBorder="1" applyAlignment="1">
      <alignment vertical="center"/>
    </xf>
    <xf numFmtId="10" fontId="35" fillId="7" borderId="13" xfId="9" applyNumberFormat="1" applyFont="1" applyFill="1" applyAlignment="1">
      <alignment horizontal="center"/>
    </xf>
    <xf numFmtId="0" fontId="35" fillId="7" borderId="28" xfId="6" applyFont="1" applyFill="1" applyBorder="1"/>
    <xf numFmtId="0" fontId="37" fillId="9" borderId="15" xfId="6" applyFont="1" applyFill="1" applyBorder="1" applyAlignment="1">
      <alignment horizontal="center" vertical="center" wrapText="1"/>
    </xf>
    <xf numFmtId="0" fontId="37" fillId="9" borderId="15" xfId="6" applyFont="1" applyFill="1" applyBorder="1" applyAlignment="1">
      <alignment vertical="center"/>
    </xf>
    <xf numFmtId="0" fontId="37" fillId="9" borderId="15" xfId="6" applyFont="1" applyFill="1" applyBorder="1" applyAlignment="1">
      <alignment horizontal="center" vertical="center"/>
    </xf>
    <xf numFmtId="171" fontId="35" fillId="7" borderId="15" xfId="6" applyNumberFormat="1" applyFont="1" applyFill="1" applyBorder="1" applyAlignment="1">
      <alignment horizontal="center"/>
    </xf>
    <xf numFmtId="10" fontId="35" fillId="7" borderId="20" xfId="9" applyNumberFormat="1" applyFont="1" applyFill="1" applyBorder="1" applyAlignment="1">
      <alignment horizontal="center"/>
    </xf>
    <xf numFmtId="41" fontId="35" fillId="7" borderId="16" xfId="10" applyFont="1" applyFill="1" applyBorder="1"/>
    <xf numFmtId="2" fontId="35" fillId="7" borderId="15" xfId="6" applyNumberFormat="1" applyFont="1" applyFill="1" applyBorder="1" applyAlignment="1">
      <alignment horizontal="center"/>
    </xf>
    <xf numFmtId="0" fontId="37" fillId="7" borderId="30" xfId="6" applyFont="1" applyFill="1" applyBorder="1" applyAlignment="1">
      <alignment horizontal="center" vertical="center"/>
    </xf>
    <xf numFmtId="41" fontId="40" fillId="7" borderId="15" xfId="10" applyFont="1" applyFill="1" applyBorder="1" applyAlignment="1">
      <alignment horizontal="center"/>
    </xf>
    <xf numFmtId="0" fontId="35" fillId="7" borderId="36" xfId="6" applyFont="1" applyFill="1" applyBorder="1"/>
    <xf numFmtId="10" fontId="35" fillId="7" borderId="13" xfId="9" applyNumberFormat="1" applyFont="1" applyFill="1" applyBorder="1" applyAlignment="1">
      <alignment horizontal="center"/>
    </xf>
    <xf numFmtId="41" fontId="35" fillId="7" borderId="13" xfId="6" applyNumberFormat="1" applyFont="1" applyFill="1"/>
    <xf numFmtId="0" fontId="11" fillId="12" borderId="5" xfId="0" applyFont="1" applyFill="1" applyBorder="1" applyAlignment="1">
      <alignment horizontal="center" vertical="center" wrapText="1"/>
    </xf>
    <xf numFmtId="0" fontId="11" fillId="12" borderId="2" xfId="0" applyFont="1" applyFill="1" applyBorder="1" applyAlignment="1">
      <alignment horizontal="center" vertical="center" wrapText="1"/>
    </xf>
    <xf numFmtId="0" fontId="11" fillId="0" borderId="2" xfId="0" applyFont="1" applyBorder="1" applyAlignment="1" applyProtection="1">
      <alignment horizontal="center" vertical="center" wrapText="1"/>
      <protection locked="0"/>
    </xf>
    <xf numFmtId="0" fontId="12" fillId="0" borderId="0" xfId="0" applyFont="1" applyAlignment="1" applyProtection="1">
      <alignment vertical="center"/>
      <protection locked="0"/>
    </xf>
    <xf numFmtId="0" fontId="11" fillId="0" borderId="2" xfId="0" applyFont="1" applyBorder="1" applyAlignment="1" applyProtection="1">
      <alignment horizontal="center" wrapText="1"/>
      <protection locked="0"/>
    </xf>
    <xf numFmtId="0" fontId="13" fillId="0" borderId="2" xfId="0" applyFont="1" applyBorder="1" applyAlignment="1" applyProtection="1">
      <alignment horizontal="center" wrapText="1"/>
      <protection locked="0"/>
    </xf>
    <xf numFmtId="0" fontId="13" fillId="0" borderId="2" xfId="0" applyFont="1" applyBorder="1" applyAlignment="1" applyProtection="1">
      <alignment horizontal="center" vertical="center" wrapText="1"/>
      <protection locked="0"/>
    </xf>
    <xf numFmtId="0" fontId="14" fillId="0" borderId="2" xfId="0" applyFont="1" applyBorder="1" applyAlignment="1" applyProtection="1">
      <alignment horizontal="center"/>
      <protection locked="0"/>
    </xf>
    <xf numFmtId="0" fontId="11" fillId="0" borderId="2" xfId="0" applyFont="1" applyBorder="1" applyAlignment="1" applyProtection="1">
      <alignment horizontal="center" vertical="center"/>
      <protection locked="0"/>
    </xf>
    <xf numFmtId="0" fontId="13" fillId="0" borderId="2" xfId="0" applyFont="1" applyBorder="1" applyAlignment="1" applyProtection="1">
      <alignment vertical="center"/>
      <protection locked="0"/>
    </xf>
    <xf numFmtId="0" fontId="14" fillId="0" borderId="8" xfId="0" applyFont="1" applyBorder="1" applyAlignment="1" applyProtection="1">
      <alignment horizontal="center" vertical="center"/>
      <protection locked="0"/>
    </xf>
    <xf numFmtId="0" fontId="14" fillId="0" borderId="2" xfId="0" applyFont="1" applyBorder="1" applyAlignment="1" applyProtection="1">
      <alignment horizontal="left" vertical="center"/>
      <protection locked="0"/>
    </xf>
    <xf numFmtId="0" fontId="14" fillId="0" borderId="2" xfId="0" applyFont="1" applyBorder="1" applyAlignment="1" applyProtection="1">
      <alignment horizontal="left" vertical="center" wrapText="1"/>
      <protection locked="0"/>
    </xf>
    <xf numFmtId="0" fontId="14" fillId="0" borderId="7" xfId="0" applyFont="1" applyBorder="1" applyAlignment="1" applyProtection="1">
      <alignment horizontal="center"/>
      <protection locked="0"/>
    </xf>
    <xf numFmtId="0" fontId="11" fillId="3" borderId="13" xfId="0" applyFont="1" applyFill="1" applyBorder="1" applyAlignment="1" applyProtection="1">
      <alignment horizontal="center" vertical="center"/>
      <protection locked="0"/>
    </xf>
    <xf numFmtId="0" fontId="13" fillId="3" borderId="13" xfId="0" applyFont="1" applyFill="1" applyBorder="1" applyAlignment="1" applyProtection="1">
      <alignment horizontal="center" vertical="center"/>
      <protection locked="0"/>
    </xf>
    <xf numFmtId="0" fontId="13" fillId="3" borderId="13" xfId="0" applyFont="1" applyFill="1" applyBorder="1" applyAlignment="1" applyProtection="1">
      <alignment vertical="center"/>
      <protection locked="0"/>
    </xf>
    <xf numFmtId="0" fontId="11" fillId="0" borderId="0" xfId="0" applyFont="1" applyAlignment="1" applyProtection="1">
      <alignment horizontal="center" vertical="center"/>
      <protection locked="0"/>
    </xf>
    <xf numFmtId="0" fontId="13" fillId="0" borderId="0" xfId="0" applyFont="1" applyAlignment="1" applyProtection="1">
      <alignment horizontal="center" vertical="center"/>
      <protection locked="0"/>
    </xf>
    <xf numFmtId="0" fontId="28" fillId="7" borderId="15" xfId="3" applyFont="1" applyFill="1" applyBorder="1" applyAlignment="1" applyProtection="1">
      <alignment horizontal="justify" vertical="center" wrapText="1"/>
      <protection locked="0"/>
    </xf>
    <xf numFmtId="0" fontId="32" fillId="7" borderId="15" xfId="3" applyFont="1" applyFill="1" applyBorder="1" applyAlignment="1" applyProtection="1">
      <alignment horizontal="center" vertical="center" wrapText="1"/>
      <protection locked="0"/>
    </xf>
    <xf numFmtId="167" fontId="28" fillId="0" borderId="15" xfId="4" applyNumberFormat="1" applyFont="1" applyBorder="1" applyAlignment="1" applyProtection="1">
      <alignment horizontal="center" vertical="center" wrapText="1"/>
      <protection locked="0"/>
    </xf>
    <xf numFmtId="44" fontId="28" fillId="10" borderId="15" xfId="4" applyFont="1" applyFill="1" applyBorder="1" applyAlignment="1" applyProtection="1">
      <alignment vertical="center" wrapText="1"/>
      <protection locked="0"/>
    </xf>
    <xf numFmtId="167" fontId="32" fillId="7" borderId="15" xfId="4" applyNumberFormat="1" applyFont="1" applyFill="1" applyBorder="1" applyAlignment="1" applyProtection="1">
      <alignment horizontal="center" vertical="center" wrapText="1"/>
      <protection locked="0"/>
    </xf>
    <xf numFmtId="167" fontId="28" fillId="7" borderId="15" xfId="4" applyNumberFormat="1" applyFont="1" applyFill="1" applyBorder="1" applyAlignment="1" applyProtection="1">
      <alignment horizontal="center" vertical="center" wrapText="1"/>
      <protection locked="0"/>
    </xf>
    <xf numFmtId="167" fontId="28" fillId="0" borderId="15" xfId="3" applyNumberFormat="1" applyFont="1" applyBorder="1" applyAlignment="1" applyProtection="1">
      <alignment horizontal="center" vertical="center" wrapText="1"/>
      <protection locked="0"/>
    </xf>
    <xf numFmtId="167" fontId="28" fillId="10" borderId="15" xfId="4" applyNumberFormat="1" applyFont="1" applyFill="1" applyBorder="1" applyAlignment="1" applyProtection="1">
      <alignment vertical="center" wrapText="1"/>
      <protection locked="0"/>
    </xf>
    <xf numFmtId="0" fontId="33" fillId="7" borderId="15" xfId="3" applyFont="1" applyFill="1" applyBorder="1" applyAlignment="1" applyProtection="1">
      <alignment horizontal="justify" vertical="center" wrapText="1"/>
      <protection locked="0"/>
    </xf>
    <xf numFmtId="0" fontId="33" fillId="7" borderId="15" xfId="3" applyFont="1" applyFill="1" applyBorder="1" applyAlignment="1" applyProtection="1">
      <alignment horizontal="center" vertical="center" wrapText="1"/>
      <protection locked="0"/>
    </xf>
    <xf numFmtId="0" fontId="28" fillId="7" borderId="15" xfId="3" applyFont="1" applyFill="1" applyBorder="1" applyAlignment="1" applyProtection="1">
      <alignment horizontal="center" vertical="center" wrapText="1"/>
      <protection locked="0"/>
    </xf>
    <xf numFmtId="0" fontId="32" fillId="7" borderId="15" xfId="3" applyFont="1" applyFill="1" applyBorder="1" applyAlignment="1" applyProtection="1">
      <alignment horizontal="justify" vertical="center" wrapText="1"/>
      <protection locked="0"/>
    </xf>
    <xf numFmtId="44" fontId="28" fillId="10" borderId="15" xfId="3" applyNumberFormat="1" applyFont="1" applyFill="1" applyBorder="1" applyAlignment="1" applyProtection="1">
      <alignment horizontal="center" vertical="center" wrapText="1"/>
      <protection locked="0"/>
    </xf>
    <xf numFmtId="44" fontId="28" fillId="0" borderId="15" xfId="4" applyFont="1" applyFill="1" applyBorder="1" applyAlignment="1" applyProtection="1">
      <alignment vertical="center" wrapText="1"/>
      <protection locked="0"/>
    </xf>
    <xf numFmtId="167" fontId="28" fillId="0" borderId="15" xfId="3" applyNumberFormat="1" applyFont="1" applyBorder="1" applyAlignment="1" applyProtection="1">
      <alignment vertical="center" wrapText="1"/>
      <protection locked="0"/>
    </xf>
    <xf numFmtId="0" fontId="28" fillId="0" borderId="15" xfId="3" applyFont="1" applyBorder="1" applyAlignment="1" applyProtection="1">
      <alignment vertical="center" wrapText="1"/>
      <protection locked="0"/>
    </xf>
    <xf numFmtId="9" fontId="10" fillId="13" borderId="0" xfId="0" applyNumberFormat="1" applyFont="1" applyFill="1" applyAlignment="1">
      <alignment vertical="center"/>
    </xf>
    <xf numFmtId="0" fontId="29" fillId="0" borderId="15" xfId="3" applyFont="1" applyBorder="1" applyAlignment="1">
      <alignment horizontal="center" vertical="center" wrapText="1"/>
    </xf>
    <xf numFmtId="0" fontId="46" fillId="0" borderId="13" xfId="0" applyFont="1" applyBorder="1" applyAlignment="1">
      <alignment horizontal="center" vertical="center" wrapText="1"/>
    </xf>
    <xf numFmtId="0" fontId="47" fillId="0" borderId="15" xfId="3" applyFont="1" applyBorder="1" applyAlignment="1">
      <alignment wrapText="1"/>
    </xf>
    <xf numFmtId="0" fontId="47" fillId="0" borderId="13" xfId="3" applyFont="1" applyAlignment="1">
      <alignment wrapText="1"/>
    </xf>
    <xf numFmtId="0" fontId="48" fillId="0" borderId="13" xfId="3" applyFont="1" applyAlignment="1">
      <alignment wrapText="1"/>
    </xf>
    <xf numFmtId="0" fontId="49" fillId="0" borderId="13" xfId="3" applyFont="1" applyAlignment="1">
      <alignment wrapText="1"/>
    </xf>
    <xf numFmtId="0" fontId="50" fillId="0" borderId="13" xfId="3" applyFont="1" applyAlignment="1">
      <alignment wrapText="1"/>
    </xf>
    <xf numFmtId="0" fontId="49" fillId="0" borderId="15" xfId="3" applyFont="1" applyBorder="1" applyAlignment="1">
      <alignment wrapText="1"/>
    </xf>
    <xf numFmtId="0" fontId="49" fillId="9" borderId="15" xfId="3" applyFont="1" applyFill="1" applyBorder="1" applyAlignment="1">
      <alignment horizontal="left" wrapText="1"/>
    </xf>
    <xf numFmtId="0" fontId="49" fillId="9" borderId="21" xfId="3" applyFont="1" applyFill="1" applyBorder="1" applyAlignment="1">
      <alignment horizontal="left" wrapText="1"/>
    </xf>
    <xf numFmtId="0" fontId="51" fillId="0" borderId="13" xfId="3" applyFont="1" applyAlignment="1">
      <alignment wrapText="1"/>
    </xf>
    <xf numFmtId="44" fontId="29" fillId="0" borderId="15" xfId="11" applyFont="1" applyBorder="1" applyAlignment="1">
      <alignment vertical="center" wrapText="1"/>
    </xf>
    <xf numFmtId="0" fontId="29" fillId="0" borderId="13" xfId="3" applyFont="1" applyAlignment="1">
      <alignment vertical="center" wrapText="1"/>
    </xf>
    <xf numFmtId="171" fontId="40" fillId="7" borderId="15" xfId="6" applyNumberFormat="1" applyFont="1" applyFill="1" applyBorder="1"/>
    <xf numFmtId="173" fontId="37" fillId="7" borderId="15" xfId="6" applyNumberFormat="1" applyFont="1" applyFill="1" applyBorder="1" applyAlignment="1">
      <alignment vertical="center"/>
    </xf>
    <xf numFmtId="2" fontId="35" fillId="7" borderId="15" xfId="6" applyNumberFormat="1" applyFont="1" applyFill="1" applyBorder="1" applyAlignment="1">
      <alignment horizontal="center" vertical="center"/>
    </xf>
    <xf numFmtId="0" fontId="10" fillId="0" borderId="13" xfId="12" applyAlignment="1">
      <alignment vertical="center"/>
    </xf>
    <xf numFmtId="0" fontId="25" fillId="0" borderId="15" xfId="12" applyFont="1" applyBorder="1" applyAlignment="1">
      <alignment vertical="center" wrapText="1"/>
    </xf>
    <xf numFmtId="0" fontId="25" fillId="9" borderId="15" xfId="12" applyFont="1" applyFill="1" applyBorder="1" applyAlignment="1">
      <alignment vertical="center"/>
    </xf>
    <xf numFmtId="0" fontId="22" fillId="0" borderId="15" xfId="12" applyFont="1" applyBorder="1" applyAlignment="1">
      <alignment horizontal="left" vertical="center" wrapText="1"/>
    </xf>
    <xf numFmtId="0" fontId="25" fillId="0" borderId="13" xfId="12" applyFont="1" applyAlignment="1">
      <alignment horizontal="center" vertical="center" wrapText="1"/>
    </xf>
    <xf numFmtId="0" fontId="10" fillId="0" borderId="13" xfId="12" applyAlignment="1">
      <alignment vertical="center" wrapText="1"/>
    </xf>
    <xf numFmtId="0" fontId="37" fillId="7" borderId="13" xfId="6" applyFont="1" applyFill="1" applyAlignment="1">
      <alignment horizontal="left" vertical="center"/>
    </xf>
    <xf numFmtId="171" fontId="35" fillId="7" borderId="13" xfId="6" applyNumberFormat="1" applyFont="1" applyFill="1" applyAlignment="1">
      <alignment horizontal="center"/>
    </xf>
    <xf numFmtId="0" fontId="22" fillId="0" borderId="21" xfId="3" applyFont="1" applyBorder="1"/>
    <xf numFmtId="0" fontId="37" fillId="8" borderId="15" xfId="6" applyFont="1" applyFill="1" applyBorder="1" applyAlignment="1">
      <alignment horizontal="center" vertical="center" wrapText="1"/>
    </xf>
    <xf numFmtId="10" fontId="35" fillId="8" borderId="15" xfId="9" applyNumberFormat="1" applyFont="1" applyFill="1" applyBorder="1" applyAlignment="1">
      <alignment horizontal="center" vertical="center"/>
    </xf>
    <xf numFmtId="0" fontId="37" fillId="7" borderId="15" xfId="6" applyFont="1" applyFill="1" applyBorder="1" applyAlignment="1">
      <alignment vertical="center"/>
    </xf>
    <xf numFmtId="0" fontId="44" fillId="9" borderId="15" xfId="6" applyFont="1" applyFill="1" applyBorder="1" applyProtection="1">
      <protection hidden="1"/>
    </xf>
    <xf numFmtId="0" fontId="44" fillId="7" borderId="13" xfId="6" applyFont="1" applyFill="1" applyProtection="1">
      <protection hidden="1"/>
    </xf>
    <xf numFmtId="0" fontId="43" fillId="7" borderId="13" xfId="6" applyFont="1" applyFill="1" applyProtection="1">
      <protection hidden="1"/>
    </xf>
    <xf numFmtId="0" fontId="44" fillId="7" borderId="15" xfId="6" applyFont="1" applyFill="1" applyBorder="1" applyAlignment="1" applyProtection="1">
      <alignment horizontal="center"/>
      <protection hidden="1"/>
    </xf>
    <xf numFmtId="0" fontId="43" fillId="7" borderId="15" xfId="6" applyFont="1" applyFill="1" applyBorder="1" applyProtection="1">
      <protection hidden="1"/>
    </xf>
    <xf numFmtId="171" fontId="43" fillId="7" borderId="13" xfId="6" applyNumberFormat="1" applyFont="1" applyFill="1" applyAlignment="1" applyProtection="1">
      <alignment vertical="center"/>
      <protection hidden="1"/>
    </xf>
    <xf numFmtId="0" fontId="43" fillId="7" borderId="13" xfId="6" applyFont="1" applyFill="1" applyAlignment="1" applyProtection="1">
      <alignment vertical="center"/>
      <protection hidden="1"/>
    </xf>
    <xf numFmtId="2" fontId="43" fillId="7" borderId="13" xfId="6" applyNumberFormat="1" applyFont="1" applyFill="1" applyProtection="1">
      <protection hidden="1"/>
    </xf>
    <xf numFmtId="171" fontId="43" fillId="7" borderId="13" xfId="6" applyNumberFormat="1" applyFont="1" applyFill="1" applyProtection="1">
      <protection hidden="1"/>
    </xf>
    <xf numFmtId="0" fontId="44" fillId="7" borderId="13" xfId="6" applyFont="1" applyFill="1" applyAlignment="1" applyProtection="1">
      <alignment vertical="center"/>
      <protection hidden="1"/>
    </xf>
    <xf numFmtId="43" fontId="43" fillId="7" borderId="13" xfId="6" applyNumberFormat="1" applyFont="1" applyFill="1" applyProtection="1">
      <protection hidden="1"/>
    </xf>
    <xf numFmtId="0" fontId="47" fillId="0" borderId="20" xfId="3" applyFont="1" applyBorder="1" applyAlignment="1" applyProtection="1">
      <alignment horizontal="left" wrapText="1"/>
      <protection locked="0"/>
    </xf>
    <xf numFmtId="44" fontId="47" fillId="0" borderId="20" xfId="11" applyFont="1" applyBorder="1" applyAlignment="1" applyProtection="1">
      <alignment wrapText="1"/>
      <protection locked="0"/>
    </xf>
    <xf numFmtId="0" fontId="47" fillId="0" borderId="20" xfId="3" applyFont="1" applyBorder="1" applyAlignment="1" applyProtection="1">
      <alignment wrapText="1"/>
      <protection locked="0"/>
    </xf>
    <xf numFmtId="0" fontId="22" fillId="0" borderId="15" xfId="3" applyFont="1" applyBorder="1" applyAlignment="1" applyProtection="1">
      <alignment horizontal="center" vertical="center"/>
      <protection locked="0"/>
    </xf>
    <xf numFmtId="0" fontId="10" fillId="0" borderId="15" xfId="12" applyBorder="1" applyAlignment="1" applyProtection="1">
      <alignment vertical="center" wrapText="1"/>
      <protection locked="0"/>
    </xf>
    <xf numFmtId="0" fontId="10" fillId="0" borderId="13" xfId="12" applyAlignment="1" applyProtection="1">
      <alignment vertical="center"/>
      <protection locked="0"/>
    </xf>
    <xf numFmtId="0" fontId="25" fillId="0" borderId="13" xfId="12" applyFont="1" applyAlignment="1" applyProtection="1">
      <alignment horizontal="center" vertical="center" wrapText="1"/>
      <protection locked="0"/>
    </xf>
    <xf numFmtId="0" fontId="25" fillId="9" borderId="15" xfId="12" applyFont="1" applyFill="1" applyBorder="1" applyAlignment="1">
      <alignment horizontal="center" vertical="center" wrapText="1"/>
    </xf>
    <xf numFmtId="0" fontId="10" fillId="0" borderId="15" xfId="12" applyBorder="1" applyAlignment="1" applyProtection="1">
      <alignment horizontal="center" vertical="center" wrapText="1"/>
      <protection locked="0"/>
    </xf>
    <xf numFmtId="0" fontId="37" fillId="7" borderId="15" xfId="6" applyFont="1" applyFill="1" applyBorder="1" applyAlignment="1" applyProtection="1">
      <alignment horizontal="left" vertical="center"/>
      <protection locked="0"/>
    </xf>
    <xf numFmtId="174" fontId="37" fillId="7" borderId="15" xfId="10" applyNumberFormat="1" applyFont="1" applyFill="1" applyBorder="1" applyAlignment="1" applyProtection="1">
      <protection locked="0"/>
    </xf>
    <xf numFmtId="0" fontId="35" fillId="7" borderId="13" xfId="6" applyFont="1" applyFill="1" applyProtection="1">
      <protection locked="0"/>
    </xf>
    <xf numFmtId="41" fontId="35" fillId="7" borderId="13" xfId="6" applyNumberFormat="1" applyFont="1" applyFill="1" applyProtection="1">
      <protection locked="0"/>
    </xf>
    <xf numFmtId="0" fontId="43" fillId="7" borderId="13" xfId="6" applyFont="1" applyFill="1" applyProtection="1">
      <protection locked="0" hidden="1"/>
    </xf>
    <xf numFmtId="2" fontId="43" fillId="7" borderId="13" xfId="6" applyNumberFormat="1" applyFont="1" applyFill="1" applyProtection="1">
      <protection locked="0" hidden="1"/>
    </xf>
    <xf numFmtId="0" fontId="22" fillId="0" borderId="20" xfId="3" applyFont="1" applyBorder="1" applyAlignment="1">
      <alignment wrapText="1"/>
    </xf>
    <xf numFmtId="44" fontId="47" fillId="0" borderId="15" xfId="3" applyNumberFormat="1" applyFont="1" applyBorder="1" applyAlignment="1">
      <alignment wrapText="1"/>
    </xf>
    <xf numFmtId="0" fontId="7" fillId="0" borderId="13" xfId="3" applyProtection="1">
      <protection locked="0"/>
    </xf>
    <xf numFmtId="0" fontId="29" fillId="7" borderId="15" xfId="3" applyFont="1" applyFill="1" applyBorder="1" applyAlignment="1" applyProtection="1">
      <alignment horizontal="center" vertical="center"/>
      <protection locked="0"/>
    </xf>
    <xf numFmtId="0" fontId="22" fillId="0" borderId="13" xfId="3" applyFont="1" applyAlignment="1" applyProtection="1">
      <alignment horizontal="center"/>
      <protection locked="0"/>
    </xf>
    <xf numFmtId="0" fontId="23" fillId="0" borderId="13" xfId="3" applyFont="1" applyProtection="1">
      <protection locked="0"/>
    </xf>
    <xf numFmtId="0" fontId="29" fillId="0" borderId="15" xfId="3" applyFont="1" applyBorder="1" applyAlignment="1" applyProtection="1">
      <alignment horizontal="center" vertical="center" wrapText="1"/>
      <protection locked="0"/>
    </xf>
    <xf numFmtId="0" fontId="7" fillId="0" borderId="13" xfId="3" applyAlignment="1" applyProtection="1">
      <alignment horizontal="center"/>
      <protection locked="0"/>
    </xf>
    <xf numFmtId="0" fontId="22" fillId="0" borderId="13" xfId="3" applyFont="1" applyAlignment="1" applyProtection="1">
      <alignment vertical="center" wrapText="1"/>
      <protection locked="0"/>
    </xf>
    <xf numFmtId="0" fontId="11" fillId="12" borderId="13" xfId="0" applyFont="1" applyFill="1" applyBorder="1" applyAlignment="1">
      <alignment horizontal="center" vertical="center" wrapText="1"/>
    </xf>
    <xf numFmtId="0" fontId="15" fillId="0" borderId="0" xfId="0" applyFont="1" applyAlignment="1">
      <alignment horizontal="center" vertical="center" wrapText="1"/>
    </xf>
    <xf numFmtId="0" fontId="25" fillId="11" borderId="15" xfId="12" applyFont="1" applyFill="1" applyBorder="1" applyAlignment="1">
      <alignment horizontal="center" vertical="center" wrapText="1"/>
    </xf>
    <xf numFmtId="0" fontId="10" fillId="0" borderId="13" xfId="12" applyAlignment="1">
      <alignment horizontal="center" vertical="center" wrapText="1"/>
    </xf>
    <xf numFmtId="0" fontId="25" fillId="9" borderId="15" xfId="12" applyFont="1" applyFill="1" applyBorder="1" applyAlignment="1">
      <alignment vertical="center" wrapText="1"/>
    </xf>
    <xf numFmtId="0" fontId="10" fillId="0" borderId="15" xfId="12" applyBorder="1" applyAlignment="1">
      <alignment vertical="center"/>
    </xf>
    <xf numFmtId="0" fontId="11" fillId="12" borderId="38" xfId="0" applyFont="1" applyFill="1" applyBorder="1" applyAlignment="1">
      <alignment horizontal="center" vertical="center" wrapText="1"/>
    </xf>
    <xf numFmtId="0" fontId="11" fillId="0" borderId="9" xfId="0" applyFont="1" applyBorder="1" applyAlignment="1" applyProtection="1">
      <alignment horizontal="center" vertical="center" wrapText="1"/>
      <protection locked="0"/>
    </xf>
    <xf numFmtId="0" fontId="11" fillId="12" borderId="15" xfId="0" applyFont="1" applyFill="1" applyBorder="1" applyAlignment="1">
      <alignment horizontal="center" vertical="center" wrapText="1"/>
    </xf>
    <xf numFmtId="0" fontId="10" fillId="0" borderId="16" xfId="12" applyBorder="1" applyAlignment="1" applyProtection="1">
      <alignment vertical="center" wrapText="1"/>
      <protection locked="0"/>
    </xf>
    <xf numFmtId="44" fontId="47" fillId="0" borderId="13" xfId="3" applyNumberFormat="1" applyFont="1" applyAlignment="1">
      <alignment wrapText="1"/>
    </xf>
    <xf numFmtId="0" fontId="25" fillId="0" borderId="15" xfId="12" applyFont="1" applyBorder="1" applyAlignment="1">
      <alignment horizontal="center" vertical="center" wrapText="1"/>
    </xf>
    <xf numFmtId="0" fontId="47" fillId="0" borderId="20" xfId="3" applyFont="1" applyBorder="1" applyAlignment="1" applyProtection="1">
      <alignment horizontal="center" wrapText="1"/>
      <protection locked="0"/>
    </xf>
    <xf numFmtId="0" fontId="10" fillId="0" borderId="15" xfId="0" applyFont="1" applyBorder="1" applyAlignment="1">
      <alignment vertical="center" wrapText="1"/>
    </xf>
    <xf numFmtId="0" fontId="5" fillId="0" borderId="13" xfId="3" applyFont="1"/>
    <xf numFmtId="44" fontId="51" fillId="0" borderId="13" xfId="3" applyNumberFormat="1" applyFont="1" applyAlignment="1">
      <alignment wrapText="1"/>
    </xf>
    <xf numFmtId="0" fontId="47" fillId="0" borderId="21" xfId="3" applyFont="1" applyBorder="1" applyAlignment="1" applyProtection="1">
      <alignment horizontal="center" vertical="center" wrapText="1"/>
      <protection locked="0"/>
    </xf>
    <xf numFmtId="0" fontId="47" fillId="0" borderId="20" xfId="3" applyFont="1" applyBorder="1" applyAlignment="1" applyProtection="1">
      <alignment horizontal="center" vertical="center" wrapText="1"/>
      <protection locked="0"/>
    </xf>
    <xf numFmtId="0" fontId="47" fillId="0" borderId="20" xfId="3" applyFont="1" applyBorder="1" applyAlignment="1" applyProtection="1">
      <alignment vertical="center" wrapText="1"/>
      <protection locked="0"/>
    </xf>
    <xf numFmtId="165" fontId="10" fillId="0" borderId="15" xfId="14" applyFont="1" applyBorder="1" applyAlignment="1">
      <alignment vertical="center"/>
    </xf>
    <xf numFmtId="0" fontId="13" fillId="0" borderId="9" xfId="0" applyFont="1" applyBorder="1" applyAlignment="1" applyProtection="1">
      <alignment horizontal="center" vertical="center" wrapText="1"/>
      <protection locked="0"/>
    </xf>
    <xf numFmtId="0" fontId="14" fillId="0" borderId="2" xfId="0" applyFont="1" applyBorder="1" applyAlignment="1" applyProtection="1">
      <alignment vertical="center" wrapText="1"/>
      <protection locked="0"/>
    </xf>
    <xf numFmtId="0" fontId="14" fillId="0" borderId="2" xfId="0" applyFont="1" applyBorder="1" applyAlignment="1" applyProtection="1">
      <alignment horizontal="center" vertical="center"/>
      <protection locked="0"/>
    </xf>
    <xf numFmtId="0" fontId="13" fillId="0" borderId="2" xfId="0" applyFont="1" applyBorder="1" applyAlignment="1" applyProtection="1">
      <alignment horizontal="center" vertical="center"/>
      <protection locked="0"/>
    </xf>
    <xf numFmtId="0" fontId="23" fillId="0" borderId="15" xfId="3" applyFont="1" applyBorder="1" applyAlignment="1" applyProtection="1">
      <alignment vertical="center" wrapText="1"/>
      <protection locked="0"/>
    </xf>
    <xf numFmtId="165" fontId="22" fillId="0" borderId="15" xfId="14" applyFont="1" applyBorder="1" applyAlignment="1" applyProtection="1">
      <alignment horizontal="center" vertical="center"/>
      <protection locked="0"/>
    </xf>
    <xf numFmtId="0" fontId="10" fillId="0" borderId="15" xfId="0" applyFont="1" applyBorder="1" applyAlignment="1" applyProtection="1">
      <alignment horizontal="center" vertical="center" wrapText="1"/>
      <protection locked="0"/>
    </xf>
    <xf numFmtId="4" fontId="10" fillId="0" borderId="15" xfId="12" applyNumberFormat="1" applyBorder="1" applyAlignment="1" applyProtection="1">
      <alignment horizontal="center" vertical="center" wrapText="1"/>
      <protection locked="0"/>
    </xf>
    <xf numFmtId="165" fontId="10" fillId="0" borderId="13" xfId="14" applyFont="1" applyBorder="1" applyAlignment="1">
      <alignment vertical="center"/>
    </xf>
    <xf numFmtId="0" fontId="47" fillId="0" borderId="21" xfId="3" applyFont="1" applyBorder="1" applyAlignment="1" applyProtection="1">
      <alignment horizontal="center" vertical="center" wrapText="1"/>
      <protection locked="0"/>
    </xf>
    <xf numFmtId="0" fontId="47" fillId="0" borderId="24" xfId="3" applyFont="1" applyBorder="1" applyAlignment="1" applyProtection="1">
      <alignment horizontal="center" vertical="center" wrapText="1"/>
      <protection locked="0"/>
    </xf>
    <xf numFmtId="0" fontId="47" fillId="0" borderId="20" xfId="3" applyFont="1" applyBorder="1" applyAlignment="1" applyProtection="1">
      <alignment horizontal="center" vertical="center" wrapText="1"/>
      <protection locked="0"/>
    </xf>
    <xf numFmtId="0" fontId="47" fillId="0" borderId="21" xfId="3" applyFont="1" applyBorder="1" applyAlignment="1" applyProtection="1">
      <alignment horizontal="left" wrapText="1"/>
      <protection locked="0"/>
    </xf>
    <xf numFmtId="0" fontId="47" fillId="0" borderId="24" xfId="3" applyFont="1" applyBorder="1" applyAlignment="1" applyProtection="1">
      <alignment horizontal="left" wrapText="1"/>
      <protection locked="0"/>
    </xf>
    <xf numFmtId="0" fontId="47" fillId="0" borderId="20" xfId="3" applyFont="1" applyBorder="1" applyAlignment="1" applyProtection="1">
      <alignment horizontal="left" wrapText="1"/>
      <protection locked="0"/>
    </xf>
    <xf numFmtId="0" fontId="25" fillId="11" borderId="21" xfId="12" applyFont="1" applyFill="1" applyBorder="1" applyAlignment="1">
      <alignment horizontal="center" vertical="center" wrapText="1"/>
    </xf>
    <xf numFmtId="0" fontId="25" fillId="11" borderId="20" xfId="12" applyFont="1" applyFill="1" applyBorder="1" applyAlignment="1">
      <alignment horizontal="center" vertical="center" wrapText="1"/>
    </xf>
    <xf numFmtId="0" fontId="25" fillId="11" borderId="24" xfId="12" applyFont="1" applyFill="1" applyBorder="1" applyAlignment="1">
      <alignment horizontal="center" vertical="center" wrapText="1"/>
    </xf>
    <xf numFmtId="0" fontId="46" fillId="9" borderId="22" xfId="0" applyFont="1" applyFill="1" applyBorder="1" applyAlignment="1">
      <alignment horizontal="center" vertical="center" wrapText="1"/>
    </xf>
    <xf numFmtId="0" fontId="46" fillId="9" borderId="13" xfId="0" applyFont="1" applyFill="1" applyBorder="1" applyAlignment="1">
      <alignment horizontal="center" vertical="center" wrapText="1"/>
    </xf>
    <xf numFmtId="0" fontId="49" fillId="9" borderId="18" xfId="3" applyFont="1" applyFill="1" applyBorder="1" applyAlignment="1">
      <alignment horizontal="center" wrapText="1"/>
    </xf>
    <xf numFmtId="0" fontId="49" fillId="9" borderId="19" xfId="3" applyFont="1" applyFill="1" applyBorder="1" applyAlignment="1">
      <alignment horizontal="center" wrapText="1"/>
    </xf>
    <xf numFmtId="0" fontId="49" fillId="9" borderId="27" xfId="3" applyFont="1" applyFill="1" applyBorder="1" applyAlignment="1">
      <alignment horizontal="center" wrapText="1"/>
    </xf>
    <xf numFmtId="0" fontId="49" fillId="9" borderId="25" xfId="3" applyFont="1" applyFill="1" applyBorder="1" applyAlignment="1">
      <alignment horizontal="center" wrapText="1"/>
    </xf>
    <xf numFmtId="0" fontId="47" fillId="0" borderId="21" xfId="3" applyFont="1" applyBorder="1" applyAlignment="1" applyProtection="1">
      <alignment horizontal="center" wrapText="1"/>
      <protection locked="0"/>
    </xf>
    <xf numFmtId="0" fontId="47" fillId="0" borderId="24" xfId="3" applyFont="1" applyBorder="1" applyAlignment="1" applyProtection="1">
      <alignment horizontal="center" wrapText="1"/>
      <protection locked="0"/>
    </xf>
    <xf numFmtId="0" fontId="47" fillId="0" borderId="20" xfId="3" applyFont="1" applyBorder="1" applyAlignment="1" applyProtection="1">
      <alignment horizontal="center" wrapText="1"/>
      <protection locked="0"/>
    </xf>
    <xf numFmtId="0" fontId="47" fillId="0" borderId="21" xfId="3" applyFont="1" applyBorder="1" applyAlignment="1">
      <alignment horizontal="center" wrapText="1"/>
    </xf>
    <xf numFmtId="0" fontId="47" fillId="0" borderId="24" xfId="3" applyFont="1" applyBorder="1" applyAlignment="1">
      <alignment horizontal="center" wrapText="1"/>
    </xf>
    <xf numFmtId="0" fontId="47" fillId="0" borderId="20" xfId="3" applyFont="1" applyBorder="1" applyAlignment="1">
      <alignment horizontal="center" wrapText="1"/>
    </xf>
    <xf numFmtId="0" fontId="46" fillId="9" borderId="21" xfId="0" applyFont="1" applyFill="1" applyBorder="1" applyAlignment="1">
      <alignment horizontal="left" wrapText="1"/>
    </xf>
    <xf numFmtId="0" fontId="46" fillId="9" borderId="20" xfId="0" applyFont="1" applyFill="1" applyBorder="1" applyAlignment="1">
      <alignment horizontal="left" wrapText="1"/>
    </xf>
    <xf numFmtId="0" fontId="46" fillId="9" borderId="21" xfId="0" applyFont="1" applyFill="1" applyBorder="1" applyAlignment="1">
      <alignment horizontal="left" vertical="center" wrapText="1"/>
    </xf>
    <xf numFmtId="0" fontId="46" fillId="9" borderId="20" xfId="0" applyFont="1" applyFill="1" applyBorder="1" applyAlignment="1">
      <alignment horizontal="left" vertical="center" wrapText="1"/>
    </xf>
    <xf numFmtId="0" fontId="49" fillId="14" borderId="21" xfId="3" applyFont="1" applyFill="1" applyBorder="1" applyAlignment="1" applyProtection="1">
      <alignment horizontal="center" wrapText="1"/>
      <protection locked="0"/>
    </xf>
    <xf numFmtId="0" fontId="49" fillId="14" borderId="24" xfId="3" applyFont="1" applyFill="1" applyBorder="1" applyAlignment="1" applyProtection="1">
      <alignment horizontal="center" wrapText="1"/>
      <protection locked="0"/>
    </xf>
    <xf numFmtId="0" fontId="49" fillId="14" borderId="20" xfId="3" applyFont="1" applyFill="1" applyBorder="1" applyAlignment="1" applyProtection="1">
      <alignment horizontal="center" wrapText="1"/>
      <protection locked="0"/>
    </xf>
    <xf numFmtId="0" fontId="22" fillId="9" borderId="15" xfId="3" applyFont="1" applyFill="1" applyBorder="1" applyAlignment="1">
      <alignment horizontal="center" vertical="center"/>
    </xf>
    <xf numFmtId="0" fontId="22" fillId="9" borderId="15" xfId="3" applyFont="1" applyFill="1" applyBorder="1" applyAlignment="1">
      <alignment horizontal="center" vertical="center" wrapText="1"/>
    </xf>
    <xf numFmtId="0" fontId="22" fillId="9" borderId="15" xfId="3" applyFont="1" applyFill="1" applyBorder="1" applyAlignment="1">
      <alignment horizontal="center"/>
    </xf>
    <xf numFmtId="0" fontId="27" fillId="9" borderId="15" xfId="3" applyFont="1" applyFill="1" applyBorder="1" applyAlignment="1" applyProtection="1">
      <alignment horizontal="center" vertical="center" wrapText="1"/>
      <protection locked="0"/>
    </xf>
    <xf numFmtId="0" fontId="7" fillId="0" borderId="13" xfId="3" applyAlignment="1" applyProtection="1">
      <alignment horizontal="center"/>
      <protection locked="0"/>
    </xf>
    <xf numFmtId="0" fontId="29" fillId="7" borderId="15" xfId="3" applyFont="1" applyFill="1" applyBorder="1" applyAlignment="1" applyProtection="1">
      <alignment horizontal="center" vertical="center"/>
      <protection locked="0"/>
    </xf>
    <xf numFmtId="0" fontId="22" fillId="0" borderId="15" xfId="3" applyFont="1" applyBorder="1" applyAlignment="1">
      <alignment horizontal="center"/>
    </xf>
    <xf numFmtId="0" fontId="29" fillId="0" borderId="15" xfId="3" applyFont="1" applyBorder="1" applyAlignment="1" applyProtection="1">
      <alignment horizontal="center" vertical="center" wrapText="1"/>
      <protection locked="0"/>
    </xf>
    <xf numFmtId="0" fontId="28" fillId="0" borderId="15" xfId="3" applyFont="1" applyBorder="1" applyAlignment="1" applyProtection="1">
      <alignment horizontal="center" vertical="center" wrapText="1"/>
      <protection locked="0"/>
    </xf>
    <xf numFmtId="0" fontId="7" fillId="0" borderId="24" xfId="3" applyBorder="1" applyAlignment="1">
      <alignment horizontal="center"/>
    </xf>
    <xf numFmtId="0" fontId="7" fillId="0" borderId="20" xfId="3" applyBorder="1" applyAlignment="1">
      <alignment horizontal="center"/>
    </xf>
    <xf numFmtId="0" fontId="25" fillId="0" borderId="15" xfId="0" applyFont="1" applyBorder="1" applyAlignment="1">
      <alignment horizontal="center"/>
    </xf>
    <xf numFmtId="0" fontId="10" fillId="0" borderId="21" xfId="12" applyBorder="1" applyAlignment="1">
      <alignment horizontal="center" vertical="center" wrapText="1"/>
    </xf>
    <xf numFmtId="0" fontId="10" fillId="0" borderId="20" xfId="12" applyBorder="1" applyAlignment="1">
      <alignment horizontal="center" vertical="center" wrapText="1"/>
    </xf>
    <xf numFmtId="0" fontId="10" fillId="0" borderId="24" xfId="12" applyBorder="1" applyAlignment="1">
      <alignment horizontal="center" vertical="center" wrapText="1"/>
    </xf>
    <xf numFmtId="0" fontId="29" fillId="7" borderId="15" xfId="3" applyFont="1" applyFill="1" applyBorder="1" applyAlignment="1">
      <alignment horizontal="center" vertical="center"/>
    </xf>
    <xf numFmtId="0" fontId="22" fillId="9" borderId="21" xfId="12" applyFont="1" applyFill="1" applyBorder="1" applyAlignment="1">
      <alignment horizontal="center" vertical="center"/>
    </xf>
    <xf numFmtId="0" fontId="22" fillId="9" borderId="24" xfId="12" applyFont="1" applyFill="1" applyBorder="1" applyAlignment="1">
      <alignment horizontal="center" vertical="center"/>
    </xf>
    <xf numFmtId="0" fontId="22" fillId="9" borderId="20" xfId="12" applyFont="1" applyFill="1" applyBorder="1" applyAlignment="1">
      <alignment horizontal="center" vertical="center"/>
    </xf>
    <xf numFmtId="0" fontId="22" fillId="9" borderId="15" xfId="12" applyFont="1" applyFill="1" applyBorder="1" applyAlignment="1">
      <alignment horizontal="center" vertical="center" wrapText="1"/>
    </xf>
    <xf numFmtId="0" fontId="10" fillId="0" borderId="15" xfId="12" applyBorder="1" applyAlignment="1">
      <alignment horizontal="center" vertical="center"/>
    </xf>
    <xf numFmtId="0" fontId="23" fillId="0" borderId="15" xfId="12" applyFont="1" applyBorder="1" applyAlignment="1">
      <alignment horizontal="center" vertical="center" wrapText="1"/>
    </xf>
    <xf numFmtId="0" fontId="10" fillId="0" borderId="16" xfId="0" applyFont="1" applyBorder="1" applyAlignment="1" applyProtection="1">
      <alignment horizontal="left" vertical="center" wrapText="1"/>
      <protection locked="0"/>
    </xf>
    <xf numFmtId="0" fontId="10" fillId="0" borderId="29" xfId="0" applyFont="1" applyBorder="1" applyAlignment="1" applyProtection="1">
      <alignment horizontal="left" vertical="center" wrapText="1"/>
      <protection locked="0"/>
    </xf>
    <xf numFmtId="0" fontId="10" fillId="0" borderId="26" xfId="0" applyFont="1" applyBorder="1" applyAlignment="1" applyProtection="1">
      <alignment horizontal="left" vertical="center" wrapText="1"/>
      <protection locked="0"/>
    </xf>
    <xf numFmtId="0" fontId="10" fillId="0" borderId="16" xfId="12" applyBorder="1" applyAlignment="1" applyProtection="1">
      <alignment horizontal="center" vertical="center" wrapText="1"/>
      <protection locked="0"/>
    </xf>
    <xf numFmtId="0" fontId="10" fillId="0" borderId="29" xfId="12" applyBorder="1" applyAlignment="1" applyProtection="1">
      <alignment horizontal="center" vertical="center" wrapText="1"/>
      <protection locked="0"/>
    </xf>
    <xf numFmtId="0" fontId="10" fillId="0" borderId="26" xfId="12" applyBorder="1" applyAlignment="1" applyProtection="1">
      <alignment horizontal="center" vertical="center" wrapText="1"/>
      <protection locked="0"/>
    </xf>
    <xf numFmtId="0" fontId="25" fillId="0" borderId="21" xfId="12" applyFont="1" applyBorder="1" applyAlignment="1" applyProtection="1">
      <alignment horizontal="center" vertical="center" wrapText="1"/>
      <protection locked="0"/>
    </xf>
    <xf numFmtId="0" fontId="25" fillId="0" borderId="24" xfId="12" applyFont="1" applyBorder="1" applyAlignment="1" applyProtection="1">
      <alignment horizontal="center" vertical="center" wrapText="1"/>
      <protection locked="0"/>
    </xf>
    <xf numFmtId="0" fontId="25" fillId="0" borderId="20" xfId="12" applyFont="1" applyBorder="1" applyAlignment="1" applyProtection="1">
      <alignment horizontal="center" vertical="center" wrapText="1"/>
      <protection locked="0"/>
    </xf>
    <xf numFmtId="0" fontId="25" fillId="9" borderId="15" xfId="12" applyFont="1" applyFill="1" applyBorder="1" applyAlignment="1">
      <alignment horizontal="center" vertical="center" wrapText="1"/>
    </xf>
    <xf numFmtId="0" fontId="25" fillId="11" borderId="15" xfId="12" applyFont="1" applyFill="1" applyBorder="1" applyAlignment="1">
      <alignment horizontal="center" vertical="center" wrapText="1"/>
    </xf>
    <xf numFmtId="0" fontId="25" fillId="0" borderId="16" xfId="12" applyFont="1" applyBorder="1" applyAlignment="1">
      <alignment horizontal="center" vertical="center" wrapText="1"/>
    </xf>
    <xf numFmtId="0" fontId="25" fillId="0" borderId="29" xfId="12" applyFont="1" applyBorder="1" applyAlignment="1">
      <alignment horizontal="center" vertical="center" wrapText="1"/>
    </xf>
    <xf numFmtId="0" fontId="25" fillId="0" borderId="26" xfId="12" applyFont="1" applyBorder="1" applyAlignment="1">
      <alignment horizontal="center" vertical="center" wrapText="1"/>
    </xf>
    <xf numFmtId="0" fontId="10" fillId="0" borderId="21" xfId="12" applyBorder="1" applyAlignment="1" applyProtection="1">
      <alignment horizontal="center" vertical="center" wrapText="1"/>
      <protection locked="0"/>
    </xf>
    <xf numFmtId="0" fontId="10" fillId="0" borderId="24" xfId="12" applyBorder="1" applyAlignment="1" applyProtection="1">
      <alignment horizontal="center" vertical="center" wrapText="1"/>
      <protection locked="0"/>
    </xf>
    <xf numFmtId="0" fontId="10" fillId="0" borderId="20" xfId="12" applyBorder="1" applyAlignment="1" applyProtection="1">
      <alignment horizontal="center" vertical="center" wrapText="1"/>
      <protection locked="0"/>
    </xf>
    <xf numFmtId="0" fontId="27" fillId="9" borderId="15" xfId="12" applyFont="1" applyFill="1" applyBorder="1" applyAlignment="1">
      <alignment horizontal="center" vertical="center" wrapText="1"/>
    </xf>
    <xf numFmtId="14" fontId="25" fillId="0" borderId="15" xfId="12" applyNumberFormat="1" applyFont="1" applyBorder="1" applyAlignment="1">
      <alignment horizontal="center" vertical="center" wrapText="1"/>
    </xf>
    <xf numFmtId="14" fontId="27" fillId="0" borderId="15" xfId="12" applyNumberFormat="1" applyFont="1" applyBorder="1" applyAlignment="1">
      <alignment horizontal="center" vertical="center"/>
    </xf>
    <xf numFmtId="0" fontId="25" fillId="0" borderId="21" xfId="12" applyFont="1" applyBorder="1" applyAlignment="1">
      <alignment horizontal="center" vertical="center" wrapText="1"/>
    </xf>
    <xf numFmtId="0" fontId="25" fillId="0" borderId="24" xfId="12" applyFont="1" applyBorder="1" applyAlignment="1">
      <alignment horizontal="center" vertical="center" wrapText="1"/>
    </xf>
    <xf numFmtId="0" fontId="25" fillId="0" borderId="20" xfId="12" applyFont="1" applyBorder="1" applyAlignment="1">
      <alignment horizontal="center" vertical="center" wrapText="1"/>
    </xf>
    <xf numFmtId="0" fontId="25" fillId="0" borderId="15" xfId="12" applyFont="1" applyBorder="1" applyAlignment="1">
      <alignment horizontal="center" vertical="center" wrapText="1"/>
    </xf>
    <xf numFmtId="0" fontId="4" fillId="0" borderId="21" xfId="13" applyFont="1" applyBorder="1" applyAlignment="1" applyProtection="1">
      <alignment horizontal="center" wrapText="1"/>
      <protection locked="0"/>
    </xf>
    <xf numFmtId="0" fontId="34" fillId="0" borderId="24" xfId="13" applyFont="1" applyBorder="1" applyAlignment="1" applyProtection="1">
      <alignment horizontal="center" wrapText="1"/>
      <protection locked="0"/>
    </xf>
    <xf numFmtId="0" fontId="1" fillId="0" borderId="21" xfId="13" applyFont="1" applyBorder="1" applyAlignment="1" applyProtection="1">
      <alignment horizontal="center" wrapText="1"/>
      <protection locked="0"/>
    </xf>
    <xf numFmtId="0" fontId="3" fillId="0" borderId="21" xfId="13" applyFont="1" applyBorder="1" applyAlignment="1" applyProtection="1">
      <alignment horizontal="center" wrapText="1"/>
      <protection locked="0"/>
    </xf>
    <xf numFmtId="0" fontId="2" fillId="0" borderId="21" xfId="13" applyFont="1" applyBorder="1" applyAlignment="1" applyProtection="1">
      <alignment horizontal="center" wrapText="1"/>
      <protection locked="0"/>
    </xf>
    <xf numFmtId="0" fontId="10" fillId="0" borderId="16" xfId="0" applyFont="1" applyBorder="1" applyAlignment="1" applyProtection="1">
      <alignment horizontal="center" vertical="center" wrapText="1"/>
      <protection locked="0"/>
    </xf>
    <xf numFmtId="0" fontId="10" fillId="0" borderId="29" xfId="0" applyFont="1" applyBorder="1" applyAlignment="1" applyProtection="1">
      <alignment horizontal="center" vertical="center" wrapText="1"/>
      <protection locked="0"/>
    </xf>
    <xf numFmtId="0" fontId="10" fillId="0" borderId="26" xfId="0" applyFont="1" applyBorder="1" applyAlignment="1" applyProtection="1">
      <alignment horizontal="center" vertical="center" wrapText="1"/>
      <protection locked="0"/>
    </xf>
    <xf numFmtId="0" fontId="34" fillId="0" borderId="21" xfId="13" applyFont="1" applyBorder="1" applyAlignment="1" applyProtection="1">
      <alignment horizontal="center" wrapText="1"/>
      <protection locked="0"/>
    </xf>
    <xf numFmtId="0" fontId="52" fillId="0" borderId="15" xfId="3" applyFont="1" applyBorder="1" applyAlignment="1">
      <alignment horizontal="center" vertical="center" wrapText="1"/>
    </xf>
    <xf numFmtId="0" fontId="29" fillId="9" borderId="21" xfId="3" applyFont="1" applyFill="1" applyBorder="1" applyAlignment="1">
      <alignment horizontal="center" vertical="center" wrapText="1"/>
    </xf>
    <xf numFmtId="0" fontId="29" fillId="9" borderId="24" xfId="3" applyFont="1" applyFill="1" applyBorder="1" applyAlignment="1">
      <alignment horizontal="center" vertical="center" wrapText="1"/>
    </xf>
    <xf numFmtId="0" fontId="29" fillId="9" borderId="20" xfId="3" applyFont="1" applyFill="1" applyBorder="1" applyAlignment="1">
      <alignment horizontal="center" vertical="center" wrapText="1"/>
    </xf>
    <xf numFmtId="0" fontId="52" fillId="0" borderId="22" xfId="3" applyFont="1" applyBorder="1" applyAlignment="1">
      <alignment horizontal="center" vertical="center" wrapText="1"/>
    </xf>
    <xf numFmtId="0" fontId="30" fillId="9" borderId="16" xfId="3" applyFont="1" applyFill="1" applyBorder="1" applyAlignment="1">
      <alignment horizontal="center" vertical="center" wrapText="1"/>
    </xf>
    <xf numFmtId="0" fontId="30" fillId="9" borderId="26" xfId="3" applyFont="1" applyFill="1" applyBorder="1" applyAlignment="1">
      <alignment horizontal="center" vertical="center" wrapText="1"/>
    </xf>
    <xf numFmtId="14" fontId="27" fillId="0" borderId="15" xfId="0" applyNumberFormat="1" applyFont="1" applyBorder="1" applyAlignment="1">
      <alignment horizontal="center" vertical="center"/>
    </xf>
    <xf numFmtId="0" fontId="25" fillId="0" borderId="15" xfId="0" applyFont="1" applyBorder="1" applyAlignment="1">
      <alignment horizontal="center" vertical="center" wrapText="1"/>
    </xf>
    <xf numFmtId="14" fontId="25" fillId="0" borderId="15" xfId="0" applyNumberFormat="1" applyFont="1" applyBorder="1" applyAlignment="1">
      <alignment horizontal="center" vertical="center" wrapText="1"/>
    </xf>
    <xf numFmtId="0" fontId="25" fillId="0" borderId="21" xfId="0" applyFont="1" applyBorder="1" applyAlignment="1">
      <alignment horizontal="center" vertical="center" wrapText="1"/>
    </xf>
    <xf numFmtId="0" fontId="25" fillId="0" borderId="24" xfId="0" applyFont="1" applyBorder="1" applyAlignment="1">
      <alignment horizontal="center" vertical="center" wrapText="1"/>
    </xf>
    <xf numFmtId="0" fontId="28" fillId="0" borderId="15" xfId="3" applyFont="1" applyBorder="1" applyAlignment="1">
      <alignment horizontal="center" vertical="center" wrapText="1"/>
    </xf>
    <xf numFmtId="0" fontId="29" fillId="0" borderId="15" xfId="3" applyFont="1" applyBorder="1" applyAlignment="1">
      <alignment horizontal="center" vertical="center" wrapText="1"/>
    </xf>
    <xf numFmtId="0" fontId="11" fillId="3" borderId="12" xfId="0" applyFont="1" applyFill="1" applyBorder="1" applyAlignment="1" applyProtection="1">
      <alignment horizontal="center" vertical="center"/>
      <protection locked="0"/>
    </xf>
    <xf numFmtId="14" fontId="25" fillId="0" borderId="23" xfId="0" applyNumberFormat="1" applyFont="1" applyBorder="1" applyAlignment="1">
      <alignment horizontal="center" vertical="center" wrapText="1"/>
    </xf>
    <xf numFmtId="14" fontId="25" fillId="0" borderId="17" xfId="0" applyNumberFormat="1" applyFont="1" applyBorder="1" applyAlignment="1">
      <alignment horizontal="center" vertical="center" wrapText="1"/>
    </xf>
    <xf numFmtId="14" fontId="25" fillId="0" borderId="27" xfId="0" applyNumberFormat="1" applyFont="1" applyBorder="1" applyAlignment="1">
      <alignment horizontal="center" vertical="center" wrapText="1"/>
    </xf>
    <xf numFmtId="14" fontId="25" fillId="0" borderId="25" xfId="0" applyNumberFormat="1" applyFont="1" applyBorder="1" applyAlignment="1">
      <alignment horizontal="center" vertical="center" wrapText="1"/>
    </xf>
    <xf numFmtId="14" fontId="27" fillId="0" borderId="21" xfId="0" applyNumberFormat="1" applyFont="1" applyBorder="1" applyAlignment="1">
      <alignment horizontal="center" vertical="center"/>
    </xf>
    <xf numFmtId="14" fontId="27" fillId="0" borderId="24" xfId="0" applyNumberFormat="1" applyFont="1" applyBorder="1" applyAlignment="1">
      <alignment horizontal="center" vertical="center"/>
    </xf>
    <xf numFmtId="14" fontId="27" fillId="0" borderId="20" xfId="0" applyNumberFormat="1" applyFont="1" applyBorder="1" applyAlignment="1">
      <alignment horizontal="center" vertical="center"/>
    </xf>
    <xf numFmtId="0" fontId="25" fillId="0" borderId="20" xfId="0" applyFont="1" applyBorder="1" applyAlignment="1">
      <alignment horizontal="center" vertical="center" wrapText="1"/>
    </xf>
    <xf numFmtId="0" fontId="25" fillId="0" borderId="18" xfId="0" applyFont="1" applyBorder="1" applyAlignment="1">
      <alignment horizontal="center" vertical="center" wrapText="1"/>
    </xf>
    <xf numFmtId="0" fontId="25" fillId="0" borderId="22" xfId="0" applyFont="1" applyBorder="1" applyAlignment="1">
      <alignment horizontal="center" vertical="center" wrapText="1"/>
    </xf>
    <xf numFmtId="0" fontId="25" fillId="0" borderId="19" xfId="0" applyFont="1" applyBorder="1" applyAlignment="1">
      <alignment horizontal="center" vertical="center" wrapText="1"/>
    </xf>
    <xf numFmtId="0" fontId="11" fillId="0" borderId="39"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9" xfId="0" applyFont="1" applyBorder="1" applyAlignment="1" applyProtection="1">
      <alignment horizontal="center" vertical="center"/>
      <protection locked="0"/>
    </xf>
    <xf numFmtId="0" fontId="14" fillId="0" borderId="3" xfId="0" applyFont="1" applyBorder="1" applyAlignment="1" applyProtection="1">
      <alignment horizontal="center"/>
      <protection locked="0"/>
    </xf>
    <xf numFmtId="0" fontId="14" fillId="0" borderId="5" xfId="0" applyFont="1" applyBorder="1" applyAlignment="1" applyProtection="1">
      <alignment horizontal="center"/>
      <protection locked="0"/>
    </xf>
    <xf numFmtId="0" fontId="11" fillId="12" borderId="16" xfId="0" applyFont="1" applyFill="1" applyBorder="1" applyAlignment="1">
      <alignment horizontal="center" vertical="center" wrapText="1"/>
    </xf>
    <xf numFmtId="0" fontId="11" fillId="12" borderId="29" xfId="0" applyFont="1" applyFill="1" applyBorder="1" applyAlignment="1">
      <alignment horizontal="center" vertical="center" wrapText="1"/>
    </xf>
    <xf numFmtId="0" fontId="11" fillId="12" borderId="40" xfId="0" applyFont="1" applyFill="1" applyBorder="1" applyAlignment="1">
      <alignment horizontal="center" vertical="center" wrapText="1"/>
    </xf>
    <xf numFmtId="0" fontId="11" fillId="12" borderId="5" xfId="0" applyFont="1" applyFill="1" applyBorder="1" applyAlignment="1">
      <alignment horizontal="center" vertical="center" wrapText="1"/>
    </xf>
    <xf numFmtId="0" fontId="37" fillId="10" borderId="34" xfId="6" applyFont="1" applyFill="1" applyBorder="1" applyAlignment="1">
      <alignment horizontal="center" vertical="center" wrapText="1"/>
    </xf>
    <xf numFmtId="0" fontId="37" fillId="10" borderId="33" xfId="6" applyFont="1" applyFill="1" applyBorder="1" applyAlignment="1">
      <alignment horizontal="center" vertical="center" wrapText="1"/>
    </xf>
    <xf numFmtId="0" fontId="37" fillId="7" borderId="15" xfId="6" applyFont="1" applyFill="1" applyBorder="1" applyAlignment="1">
      <alignment horizontal="center"/>
    </xf>
    <xf numFmtId="0" fontId="37" fillId="10" borderId="15" xfId="6" applyFont="1" applyFill="1" applyBorder="1" applyAlignment="1">
      <alignment horizontal="center" vertical="center" wrapText="1"/>
    </xf>
    <xf numFmtId="0" fontId="37" fillId="7" borderId="15" xfId="6" applyFont="1" applyFill="1" applyBorder="1" applyAlignment="1">
      <alignment horizontal="left" vertical="center"/>
    </xf>
    <xf numFmtId="0" fontId="35" fillId="7" borderId="15" xfId="6" applyFont="1" applyFill="1" applyBorder="1" applyAlignment="1">
      <alignment horizontal="center" vertical="center"/>
    </xf>
    <xf numFmtId="0" fontId="37" fillId="7" borderId="35" xfId="6" applyFont="1" applyFill="1" applyBorder="1" applyAlignment="1">
      <alignment horizontal="left" vertical="center"/>
    </xf>
    <xf numFmtId="0" fontId="37" fillId="7" borderId="20" xfId="6" applyFont="1" applyFill="1" applyBorder="1" applyAlignment="1">
      <alignment horizontal="left" vertical="center"/>
    </xf>
    <xf numFmtId="0" fontId="35" fillId="7" borderId="15" xfId="6" applyFont="1" applyFill="1" applyBorder="1" applyAlignment="1">
      <alignment horizontal="center"/>
    </xf>
    <xf numFmtId="0" fontId="17" fillId="0" borderId="17" xfId="0" applyFont="1" applyBorder="1" applyAlignment="1">
      <alignment horizontal="center"/>
    </xf>
    <xf numFmtId="0" fontId="8" fillId="2" borderId="1" xfId="0" applyFont="1" applyFill="1" applyBorder="1" applyAlignment="1">
      <alignment horizontal="center"/>
    </xf>
    <xf numFmtId="0" fontId="8" fillId="2" borderId="13" xfId="0" applyFont="1" applyFill="1" applyBorder="1" applyAlignment="1">
      <alignment horizontal="center"/>
    </xf>
    <xf numFmtId="0" fontId="8" fillId="2" borderId="6" xfId="0" applyFont="1" applyFill="1" applyBorder="1" applyAlignment="1">
      <alignment horizontal="center"/>
    </xf>
    <xf numFmtId="0" fontId="8" fillId="0" borderId="14"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cellXfs>
  <cellStyles count="15">
    <cellStyle name="Hipervínculo" xfId="7" builtinId="8"/>
    <cellStyle name="Millares" xfId="1" builtinId="3"/>
    <cellStyle name="Millares [0] 2" xfId="10" xr:uid="{8D7DC0E3-0073-430F-8BA8-744EC7CF738B}"/>
    <cellStyle name="Millares 2" xfId="5" xr:uid="{733C87A9-6928-4D85-B459-B45CE16B44C3}"/>
    <cellStyle name="Millares 3" xfId="8" xr:uid="{CA4B8C1B-FFF2-4AAB-AFE8-895D640AF7D9}"/>
    <cellStyle name="Moneda" xfId="11" builtinId="4"/>
    <cellStyle name="Moneda [0]" xfId="14" builtinId="7"/>
    <cellStyle name="Moneda 2" xfId="4" xr:uid="{3D005DC3-8F59-4C9E-8D8E-B908A11AB39F}"/>
    <cellStyle name="Normal" xfId="0" builtinId="0"/>
    <cellStyle name="Normal 2" xfId="3" xr:uid="{5FDFA128-45F9-4AAB-A002-360696A4B5D4}"/>
    <cellStyle name="Normal 2 2" xfId="13" xr:uid="{D5C11326-8A6B-4CD4-A5B1-7F571B60B213}"/>
    <cellStyle name="Normal 3" xfId="6" xr:uid="{D65D776F-C7E9-405A-A518-9F9355C1FF68}"/>
    <cellStyle name="Normal 4" xfId="12" xr:uid="{61919B8C-5162-4403-9C6A-23A3C18A4CC0}"/>
    <cellStyle name="Porcentaje" xfId="2" builtinId="5"/>
    <cellStyle name="Porcentaje 2" xfId="9" xr:uid="{8F6AB519-AFFC-4F79-A10F-416B2E404FD2}"/>
  </cellStyles>
  <dxfs count="154">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color auto="1"/>
      </font>
      <fill>
        <patternFill patternType="solid">
          <fgColor indexed="64"/>
          <bgColor theme="0" tint="-0.14996795556505021"/>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color auto="1"/>
      </font>
      <fill>
        <patternFill patternType="solid">
          <fgColor indexed="64"/>
          <bgColor theme="0" tint="-0.14996795556505021"/>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theme="7" tint="-0.24994659260841701"/>
      </font>
      <fill>
        <patternFill>
          <bgColor theme="7" tint="0.59996337778862885"/>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ont>
        <color rgb="FF006100"/>
      </font>
      <fill>
        <patternFill>
          <bgColor rgb="FFC6EFCE"/>
        </patternFill>
      </fill>
    </dxf>
    <dxf>
      <font>
        <color rgb="FFC00000"/>
      </font>
      <fill>
        <patternFill>
          <bgColor rgb="FFFEB0B6"/>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s>
  <tableStyles count="0" defaultTableStyle="TableStyleMedium2" defaultPivotStyle="PivotStyleLight16"/>
  <colors>
    <mruColors>
      <color rgb="FFFEB0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6.png"/></Relationships>
</file>

<file path=xl/drawings/_rels/drawing1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7.png"/></Relationships>
</file>

<file path=xl/drawings/_rels/drawing1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21</xdr:col>
      <xdr:colOff>699370</xdr:colOff>
      <xdr:row>0</xdr:row>
      <xdr:rowOff>187890</xdr:rowOff>
    </xdr:from>
    <xdr:to>
      <xdr:col>24</xdr:col>
      <xdr:colOff>469726</xdr:colOff>
      <xdr:row>3</xdr:row>
      <xdr:rowOff>146138</xdr:rowOff>
    </xdr:to>
    <xdr:sp macro="[0]!LIMPIAR_OTROS" textlink="">
      <xdr:nvSpPr>
        <xdr:cNvPr id="2" name="Rectángulo 1">
          <a:extLst>
            <a:ext uri="{FF2B5EF4-FFF2-40B4-BE49-F238E27FC236}">
              <a16:creationId xmlns:a16="http://schemas.microsoft.com/office/drawing/2014/main" id="{37D7446E-AD31-468D-A534-31304008C09B}"/>
            </a:ext>
          </a:extLst>
        </xdr:cNvPr>
        <xdr:cNvSpPr/>
      </xdr:nvSpPr>
      <xdr:spPr>
        <a:xfrm>
          <a:off x="28162685" y="187890"/>
          <a:ext cx="2150301" cy="584549"/>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400" kern="1200"/>
            <a:t>Limpiar Información del estudio</a:t>
          </a:r>
        </a:p>
      </xdr:txBody>
    </xdr:sp>
    <xdr:clientData/>
  </xdr:twoCellAnchor>
  <xdr:twoCellAnchor>
    <xdr:from>
      <xdr:col>5</xdr:col>
      <xdr:colOff>27139</xdr:colOff>
      <xdr:row>22</xdr:row>
      <xdr:rowOff>79332</xdr:rowOff>
    </xdr:from>
    <xdr:to>
      <xdr:col>6</xdr:col>
      <xdr:colOff>361166</xdr:colOff>
      <xdr:row>24</xdr:row>
      <xdr:rowOff>208767</xdr:rowOff>
    </xdr:to>
    <xdr:sp macro="DUPLICAR_1a1" textlink="">
      <xdr:nvSpPr>
        <xdr:cNvPr id="3" name="Rectángulo 2">
          <a:extLst>
            <a:ext uri="{FF2B5EF4-FFF2-40B4-BE49-F238E27FC236}">
              <a16:creationId xmlns:a16="http://schemas.microsoft.com/office/drawing/2014/main" id="{3F27F6AE-D734-467C-A12A-ABFA4BBB8776}"/>
            </a:ext>
          </a:extLst>
        </xdr:cNvPr>
        <xdr:cNvSpPr/>
      </xdr:nvSpPr>
      <xdr:spPr>
        <a:xfrm>
          <a:off x="8095988" y="3774510"/>
          <a:ext cx="2150301" cy="588723"/>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600" kern="1200"/>
            <a:t>Generar Planillas</a:t>
          </a:r>
          <a:r>
            <a:rPr lang="es-CO" sz="1600" kern="1200" baseline="0"/>
            <a:t> Proponentes</a:t>
          </a:r>
          <a:endParaRPr lang="es-CO" sz="1600" kern="1200"/>
        </a:p>
      </xdr:txBody>
    </xdr:sp>
    <xdr:clientData/>
  </xdr:twoCellAnchor>
  <xdr:twoCellAnchor>
    <xdr:from>
      <xdr:col>6</xdr:col>
      <xdr:colOff>553233</xdr:colOff>
      <xdr:row>22</xdr:row>
      <xdr:rowOff>31315</xdr:rowOff>
    </xdr:from>
    <xdr:to>
      <xdr:col>6</xdr:col>
      <xdr:colOff>1002083</xdr:colOff>
      <xdr:row>24</xdr:row>
      <xdr:rowOff>20876</xdr:rowOff>
    </xdr:to>
    <xdr:sp macro="[0]!Módulo1.DUPLICAR_2" textlink="">
      <xdr:nvSpPr>
        <xdr:cNvPr id="4" name="Dodecágono 3">
          <a:extLst>
            <a:ext uri="{FF2B5EF4-FFF2-40B4-BE49-F238E27FC236}">
              <a16:creationId xmlns:a16="http://schemas.microsoft.com/office/drawing/2014/main" id="{F9C932B3-3416-CB26-DDC5-053AEA19A645}"/>
            </a:ext>
          </a:extLst>
        </xdr:cNvPr>
        <xdr:cNvSpPr/>
      </xdr:nvSpPr>
      <xdr:spPr>
        <a:xfrm>
          <a:off x="10438356" y="372649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600" b="1" kern="1200"/>
            <a:t>2</a:t>
          </a:r>
          <a:endParaRPr lang="es-CO" sz="1200" b="1" kern="1200"/>
        </a:p>
      </xdr:txBody>
    </xdr:sp>
    <xdr:clientData/>
  </xdr:twoCellAnchor>
  <xdr:twoCellAnchor>
    <xdr:from>
      <xdr:col>6</xdr:col>
      <xdr:colOff>1175359</xdr:colOff>
      <xdr:row>21</xdr:row>
      <xdr:rowOff>225469</xdr:rowOff>
    </xdr:from>
    <xdr:to>
      <xdr:col>6</xdr:col>
      <xdr:colOff>1624209</xdr:colOff>
      <xdr:row>23</xdr:row>
      <xdr:rowOff>215030</xdr:rowOff>
    </xdr:to>
    <xdr:sp macro="[0]!Módulo1.DUPLICAR_3" textlink="">
      <xdr:nvSpPr>
        <xdr:cNvPr id="5" name="Dodecágono 4">
          <a:extLst>
            <a:ext uri="{FF2B5EF4-FFF2-40B4-BE49-F238E27FC236}">
              <a16:creationId xmlns:a16="http://schemas.microsoft.com/office/drawing/2014/main" id="{292D4C20-C450-4B00-9D64-78718D0B990D}"/>
            </a:ext>
          </a:extLst>
        </xdr:cNvPr>
        <xdr:cNvSpPr/>
      </xdr:nvSpPr>
      <xdr:spPr>
        <a:xfrm>
          <a:off x="11060482" y="369100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3</a:t>
          </a:r>
        </a:p>
      </xdr:txBody>
    </xdr:sp>
    <xdr:clientData/>
  </xdr:twoCellAnchor>
  <xdr:twoCellAnchor>
    <xdr:from>
      <xdr:col>6</xdr:col>
      <xdr:colOff>1755732</xdr:colOff>
      <xdr:row>21</xdr:row>
      <xdr:rowOff>221294</xdr:rowOff>
    </xdr:from>
    <xdr:to>
      <xdr:col>7</xdr:col>
      <xdr:colOff>388308</xdr:colOff>
      <xdr:row>23</xdr:row>
      <xdr:rowOff>210855</xdr:rowOff>
    </xdr:to>
    <xdr:sp macro="[0]!Módulo1.DUPLICAR_4" textlink="">
      <xdr:nvSpPr>
        <xdr:cNvPr id="6" name="Dodecágono 5">
          <a:extLst>
            <a:ext uri="{FF2B5EF4-FFF2-40B4-BE49-F238E27FC236}">
              <a16:creationId xmlns:a16="http://schemas.microsoft.com/office/drawing/2014/main" id="{FF2B8BC8-8574-44C8-8957-012A937ED2E9}"/>
            </a:ext>
          </a:extLst>
        </xdr:cNvPr>
        <xdr:cNvSpPr/>
      </xdr:nvSpPr>
      <xdr:spPr>
        <a:xfrm>
          <a:off x="11640855" y="3686828"/>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4</a:t>
          </a:r>
        </a:p>
      </xdr:txBody>
    </xdr:sp>
    <xdr:clientData/>
  </xdr:twoCellAnchor>
  <xdr:twoCellAnchor>
    <xdr:from>
      <xdr:col>7</xdr:col>
      <xdr:colOff>592899</xdr:colOff>
      <xdr:row>21</xdr:row>
      <xdr:rowOff>227557</xdr:rowOff>
    </xdr:from>
    <xdr:to>
      <xdr:col>7</xdr:col>
      <xdr:colOff>1041749</xdr:colOff>
      <xdr:row>23</xdr:row>
      <xdr:rowOff>217118</xdr:rowOff>
    </xdr:to>
    <xdr:sp macro="[0]!Módulo1.DUPLICAR_5" textlink="">
      <xdr:nvSpPr>
        <xdr:cNvPr id="7" name="Dodecágono 6">
          <a:extLst>
            <a:ext uri="{FF2B5EF4-FFF2-40B4-BE49-F238E27FC236}">
              <a16:creationId xmlns:a16="http://schemas.microsoft.com/office/drawing/2014/main" id="{B082BD90-C786-4AF8-8214-6111D0AD14C0}"/>
            </a:ext>
          </a:extLst>
        </xdr:cNvPr>
        <xdr:cNvSpPr/>
      </xdr:nvSpPr>
      <xdr:spPr>
        <a:xfrm>
          <a:off x="12294296" y="3693091"/>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5</a:t>
          </a:r>
        </a:p>
      </xdr:txBody>
    </xdr:sp>
    <xdr:clientData/>
  </xdr:twoCellAnchor>
  <xdr:twoCellAnchor>
    <xdr:from>
      <xdr:col>7</xdr:col>
      <xdr:colOff>1350723</xdr:colOff>
      <xdr:row>22</xdr:row>
      <xdr:rowOff>4178</xdr:rowOff>
    </xdr:from>
    <xdr:to>
      <xdr:col>8</xdr:col>
      <xdr:colOff>432148</xdr:colOff>
      <xdr:row>23</xdr:row>
      <xdr:rowOff>223383</xdr:rowOff>
    </xdr:to>
    <xdr:sp macro="[0]!Módulo1.DUPLICAR_6" textlink="">
      <xdr:nvSpPr>
        <xdr:cNvPr id="8" name="Dodecágono 7">
          <a:extLst>
            <a:ext uri="{FF2B5EF4-FFF2-40B4-BE49-F238E27FC236}">
              <a16:creationId xmlns:a16="http://schemas.microsoft.com/office/drawing/2014/main" id="{1C5B16D6-500D-49FF-BE0C-756AA24359CB}"/>
            </a:ext>
          </a:extLst>
        </xdr:cNvPr>
        <xdr:cNvSpPr/>
      </xdr:nvSpPr>
      <xdr:spPr>
        <a:xfrm>
          <a:off x="13052120" y="369935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6</a:t>
          </a:r>
        </a:p>
      </xdr:txBody>
    </xdr:sp>
    <xdr:clientData/>
  </xdr:twoCellAnchor>
  <xdr:twoCellAnchor>
    <xdr:from>
      <xdr:col>8</xdr:col>
      <xdr:colOff>772438</xdr:colOff>
      <xdr:row>22</xdr:row>
      <xdr:rowOff>10438</xdr:rowOff>
    </xdr:from>
    <xdr:to>
      <xdr:col>8</xdr:col>
      <xdr:colOff>1221288</xdr:colOff>
      <xdr:row>23</xdr:row>
      <xdr:rowOff>229643</xdr:rowOff>
    </xdr:to>
    <xdr:sp macro="[0]!Módulo1.DUPLICAR_7" textlink="">
      <xdr:nvSpPr>
        <xdr:cNvPr id="9" name="Dodecágono 8">
          <a:extLst>
            <a:ext uri="{FF2B5EF4-FFF2-40B4-BE49-F238E27FC236}">
              <a16:creationId xmlns:a16="http://schemas.microsoft.com/office/drawing/2014/main" id="{61F32E10-5F84-4952-981A-DBEA4FE05259}"/>
            </a:ext>
          </a:extLst>
        </xdr:cNvPr>
        <xdr:cNvSpPr/>
      </xdr:nvSpPr>
      <xdr:spPr>
        <a:xfrm>
          <a:off x="13841260" y="370561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7</a:t>
          </a:r>
        </a:p>
      </xdr:txBody>
    </xdr:sp>
    <xdr:clientData/>
  </xdr:twoCellAnchor>
  <xdr:twoCellAnchor>
    <xdr:from>
      <xdr:col>9</xdr:col>
      <xdr:colOff>183714</xdr:colOff>
      <xdr:row>22</xdr:row>
      <xdr:rowOff>37579</xdr:rowOff>
    </xdr:from>
    <xdr:to>
      <xdr:col>9</xdr:col>
      <xdr:colOff>632564</xdr:colOff>
      <xdr:row>24</xdr:row>
      <xdr:rowOff>27140</xdr:rowOff>
    </xdr:to>
    <xdr:sp macro="[0]!Módulo1.DUPLICAR_8" textlink="">
      <xdr:nvSpPr>
        <xdr:cNvPr id="10" name="Dodecágono 9">
          <a:extLst>
            <a:ext uri="{FF2B5EF4-FFF2-40B4-BE49-F238E27FC236}">
              <a16:creationId xmlns:a16="http://schemas.microsoft.com/office/drawing/2014/main" id="{56FC4889-D6E2-4A3D-8249-CC81418FD9E8}"/>
            </a:ext>
          </a:extLst>
        </xdr:cNvPr>
        <xdr:cNvSpPr/>
      </xdr:nvSpPr>
      <xdr:spPr>
        <a:xfrm>
          <a:off x="14619961" y="3732757"/>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8</a:t>
          </a:r>
        </a:p>
      </xdr:txBody>
    </xdr:sp>
    <xdr:clientData/>
  </xdr:twoCellAnchor>
  <xdr:twoCellAnchor>
    <xdr:from>
      <xdr:col>9</xdr:col>
      <xdr:colOff>972854</xdr:colOff>
      <xdr:row>22</xdr:row>
      <xdr:rowOff>43842</xdr:rowOff>
    </xdr:from>
    <xdr:to>
      <xdr:col>9</xdr:col>
      <xdr:colOff>1421704</xdr:colOff>
      <xdr:row>24</xdr:row>
      <xdr:rowOff>33403</xdr:rowOff>
    </xdr:to>
    <xdr:sp macro="[0]!Módulo1.DUPLICAR_9" textlink="">
      <xdr:nvSpPr>
        <xdr:cNvPr id="11" name="Dodecágono 10">
          <a:extLst>
            <a:ext uri="{FF2B5EF4-FFF2-40B4-BE49-F238E27FC236}">
              <a16:creationId xmlns:a16="http://schemas.microsoft.com/office/drawing/2014/main" id="{BF93A63F-5B88-4BF9-AC6D-80CFA9E9D832}"/>
            </a:ext>
          </a:extLst>
        </xdr:cNvPr>
        <xdr:cNvSpPr/>
      </xdr:nvSpPr>
      <xdr:spPr>
        <a:xfrm>
          <a:off x="15409101" y="3739020"/>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600" b="1" kern="1200">
              <a:solidFill>
                <a:schemeClr val="lt1"/>
              </a:solidFill>
              <a:latin typeface="+mn-lt"/>
              <a:ea typeface="+mn-ea"/>
              <a:cs typeface="+mn-cs"/>
            </a:rPr>
            <a:t>9</a:t>
          </a:r>
        </a:p>
      </xdr:txBody>
    </xdr:sp>
    <xdr:clientData/>
  </xdr:twoCellAnchor>
  <xdr:twoCellAnchor>
    <xdr:from>
      <xdr:col>9</xdr:col>
      <xdr:colOff>1751554</xdr:colOff>
      <xdr:row>22</xdr:row>
      <xdr:rowOff>29227</xdr:rowOff>
    </xdr:from>
    <xdr:to>
      <xdr:col>9</xdr:col>
      <xdr:colOff>2327753</xdr:colOff>
      <xdr:row>24</xdr:row>
      <xdr:rowOff>18788</xdr:rowOff>
    </xdr:to>
    <xdr:sp macro="[0]!Módulo1.DUPLICAR_10" textlink="">
      <xdr:nvSpPr>
        <xdr:cNvPr id="12" name="Dodecágono 11">
          <a:extLst>
            <a:ext uri="{FF2B5EF4-FFF2-40B4-BE49-F238E27FC236}">
              <a16:creationId xmlns:a16="http://schemas.microsoft.com/office/drawing/2014/main" id="{28598169-7B3A-4F64-AF44-F15072B9A0A9}"/>
            </a:ext>
          </a:extLst>
        </xdr:cNvPr>
        <xdr:cNvSpPr/>
      </xdr:nvSpPr>
      <xdr:spPr>
        <a:xfrm>
          <a:off x="16187801" y="3724405"/>
          <a:ext cx="576199"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400" b="1" kern="1200">
              <a:solidFill>
                <a:schemeClr val="lt1"/>
              </a:solidFill>
              <a:latin typeface="+mn-lt"/>
              <a:ea typeface="+mn-ea"/>
              <a:cs typeface="+mn-cs"/>
            </a:rPr>
            <a:t>10</a:t>
          </a:r>
        </a:p>
      </xdr:txBody>
    </xdr:sp>
    <xdr:clientData/>
  </xdr:twoCellAnchor>
  <xdr:twoCellAnchor>
    <xdr:from>
      <xdr:col>6</xdr:col>
      <xdr:colOff>542794</xdr:colOff>
      <xdr:row>25</xdr:row>
      <xdr:rowOff>175363</xdr:rowOff>
    </xdr:from>
    <xdr:to>
      <xdr:col>6</xdr:col>
      <xdr:colOff>991644</xdr:colOff>
      <xdr:row>27</xdr:row>
      <xdr:rowOff>164925</xdr:rowOff>
    </xdr:to>
    <xdr:sp macro="[0]!DUPLICAR_12" textlink="">
      <xdr:nvSpPr>
        <xdr:cNvPr id="14" name="Dodecágono 13">
          <a:extLst>
            <a:ext uri="{FF2B5EF4-FFF2-40B4-BE49-F238E27FC236}">
              <a16:creationId xmlns:a16="http://schemas.microsoft.com/office/drawing/2014/main" id="{76A6F77C-695A-45B0-85FD-653AF976F165}"/>
            </a:ext>
          </a:extLst>
        </xdr:cNvPr>
        <xdr:cNvSpPr/>
      </xdr:nvSpPr>
      <xdr:spPr>
        <a:xfrm>
          <a:off x="10427917" y="455947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b="1" kern="1200"/>
            <a:t>12</a:t>
          </a:r>
        </a:p>
      </xdr:txBody>
    </xdr:sp>
    <xdr:clientData/>
  </xdr:twoCellAnchor>
  <xdr:twoCellAnchor>
    <xdr:from>
      <xdr:col>6</xdr:col>
      <xdr:colOff>1164920</xdr:colOff>
      <xdr:row>25</xdr:row>
      <xdr:rowOff>139873</xdr:rowOff>
    </xdr:from>
    <xdr:to>
      <xdr:col>6</xdr:col>
      <xdr:colOff>1613770</xdr:colOff>
      <xdr:row>27</xdr:row>
      <xdr:rowOff>129435</xdr:rowOff>
    </xdr:to>
    <xdr:sp macro="[0]!DUPLICAR_13" textlink="">
      <xdr:nvSpPr>
        <xdr:cNvPr id="15" name="Dodecágono 14">
          <a:extLst>
            <a:ext uri="{FF2B5EF4-FFF2-40B4-BE49-F238E27FC236}">
              <a16:creationId xmlns:a16="http://schemas.microsoft.com/office/drawing/2014/main" id="{88A5F55A-BF6A-4C38-805C-F8278B341046}"/>
            </a:ext>
          </a:extLst>
        </xdr:cNvPr>
        <xdr:cNvSpPr/>
      </xdr:nvSpPr>
      <xdr:spPr>
        <a:xfrm>
          <a:off x="11050043" y="4523983"/>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13</a:t>
          </a:r>
        </a:p>
      </xdr:txBody>
    </xdr:sp>
    <xdr:clientData/>
  </xdr:twoCellAnchor>
  <xdr:twoCellAnchor>
    <xdr:from>
      <xdr:col>6</xdr:col>
      <xdr:colOff>1745293</xdr:colOff>
      <xdr:row>25</xdr:row>
      <xdr:rowOff>135698</xdr:rowOff>
    </xdr:from>
    <xdr:to>
      <xdr:col>7</xdr:col>
      <xdr:colOff>377869</xdr:colOff>
      <xdr:row>27</xdr:row>
      <xdr:rowOff>125260</xdr:rowOff>
    </xdr:to>
    <xdr:sp macro="[0]!DUPLICAR_14" textlink="">
      <xdr:nvSpPr>
        <xdr:cNvPr id="16" name="Dodecágono 15">
          <a:extLst>
            <a:ext uri="{FF2B5EF4-FFF2-40B4-BE49-F238E27FC236}">
              <a16:creationId xmlns:a16="http://schemas.microsoft.com/office/drawing/2014/main" id="{27D4AD24-B4E5-4FA0-BEDE-D0D5E13E3902}"/>
            </a:ext>
          </a:extLst>
        </xdr:cNvPr>
        <xdr:cNvSpPr/>
      </xdr:nvSpPr>
      <xdr:spPr>
        <a:xfrm>
          <a:off x="11630416" y="4519808"/>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14</a:t>
          </a:r>
        </a:p>
      </xdr:txBody>
    </xdr:sp>
    <xdr:clientData/>
  </xdr:twoCellAnchor>
  <xdr:twoCellAnchor>
    <xdr:from>
      <xdr:col>7</xdr:col>
      <xdr:colOff>582460</xdr:colOff>
      <xdr:row>25</xdr:row>
      <xdr:rowOff>141961</xdr:rowOff>
    </xdr:from>
    <xdr:to>
      <xdr:col>7</xdr:col>
      <xdr:colOff>1031310</xdr:colOff>
      <xdr:row>27</xdr:row>
      <xdr:rowOff>131523</xdr:rowOff>
    </xdr:to>
    <xdr:sp macro="[0]!DUPLICAR_15" textlink="">
      <xdr:nvSpPr>
        <xdr:cNvPr id="17" name="Dodecágono 16">
          <a:extLst>
            <a:ext uri="{FF2B5EF4-FFF2-40B4-BE49-F238E27FC236}">
              <a16:creationId xmlns:a16="http://schemas.microsoft.com/office/drawing/2014/main" id="{2AA70C74-25FF-4532-80D0-D5999719ACCA}"/>
            </a:ext>
          </a:extLst>
        </xdr:cNvPr>
        <xdr:cNvSpPr/>
      </xdr:nvSpPr>
      <xdr:spPr>
        <a:xfrm>
          <a:off x="12283857" y="4526071"/>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15</a:t>
          </a:r>
        </a:p>
      </xdr:txBody>
    </xdr:sp>
    <xdr:clientData/>
  </xdr:twoCellAnchor>
  <xdr:twoCellAnchor>
    <xdr:from>
      <xdr:col>7</xdr:col>
      <xdr:colOff>1340284</xdr:colOff>
      <xdr:row>25</xdr:row>
      <xdr:rowOff>148226</xdr:rowOff>
    </xdr:from>
    <xdr:to>
      <xdr:col>8</xdr:col>
      <xdr:colOff>421709</xdr:colOff>
      <xdr:row>27</xdr:row>
      <xdr:rowOff>137788</xdr:rowOff>
    </xdr:to>
    <xdr:sp macro="[0]!DUPLICAR_16" textlink="">
      <xdr:nvSpPr>
        <xdr:cNvPr id="18" name="Dodecágono 17">
          <a:extLst>
            <a:ext uri="{FF2B5EF4-FFF2-40B4-BE49-F238E27FC236}">
              <a16:creationId xmlns:a16="http://schemas.microsoft.com/office/drawing/2014/main" id="{8556373F-E662-49BB-989F-6FF5583F9EAA}"/>
            </a:ext>
          </a:extLst>
        </xdr:cNvPr>
        <xdr:cNvSpPr/>
      </xdr:nvSpPr>
      <xdr:spPr>
        <a:xfrm>
          <a:off x="13041681" y="453233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16</a:t>
          </a:r>
        </a:p>
      </xdr:txBody>
    </xdr:sp>
    <xdr:clientData/>
  </xdr:twoCellAnchor>
  <xdr:twoCellAnchor>
    <xdr:from>
      <xdr:col>8</xdr:col>
      <xdr:colOff>761999</xdr:colOff>
      <xdr:row>25</xdr:row>
      <xdr:rowOff>154486</xdr:rowOff>
    </xdr:from>
    <xdr:to>
      <xdr:col>8</xdr:col>
      <xdr:colOff>1210849</xdr:colOff>
      <xdr:row>27</xdr:row>
      <xdr:rowOff>144048</xdr:rowOff>
    </xdr:to>
    <xdr:sp macro="[0]!DUPLICAR_17" textlink="">
      <xdr:nvSpPr>
        <xdr:cNvPr id="19" name="Dodecágono 18">
          <a:extLst>
            <a:ext uri="{FF2B5EF4-FFF2-40B4-BE49-F238E27FC236}">
              <a16:creationId xmlns:a16="http://schemas.microsoft.com/office/drawing/2014/main" id="{B00E4142-6D12-49F3-ABE0-88074131C2A3}"/>
            </a:ext>
          </a:extLst>
        </xdr:cNvPr>
        <xdr:cNvSpPr/>
      </xdr:nvSpPr>
      <xdr:spPr>
        <a:xfrm>
          <a:off x="13830821" y="4538596"/>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050" b="1" kern="1200">
              <a:solidFill>
                <a:schemeClr val="lt1"/>
              </a:solidFill>
              <a:latin typeface="+mn-lt"/>
              <a:ea typeface="+mn-ea"/>
              <a:cs typeface="+mn-cs"/>
            </a:rPr>
            <a:t>17</a:t>
          </a:r>
          <a:endParaRPr lang="es-CO" sz="1400" b="1" kern="1200">
            <a:solidFill>
              <a:schemeClr val="lt1"/>
            </a:solidFill>
            <a:latin typeface="+mn-lt"/>
            <a:ea typeface="+mn-ea"/>
            <a:cs typeface="+mn-cs"/>
          </a:endParaRPr>
        </a:p>
      </xdr:txBody>
    </xdr:sp>
    <xdr:clientData/>
  </xdr:twoCellAnchor>
  <xdr:twoCellAnchor>
    <xdr:from>
      <xdr:col>9</xdr:col>
      <xdr:colOff>173275</xdr:colOff>
      <xdr:row>25</xdr:row>
      <xdr:rowOff>181627</xdr:rowOff>
    </xdr:from>
    <xdr:to>
      <xdr:col>9</xdr:col>
      <xdr:colOff>622125</xdr:colOff>
      <xdr:row>27</xdr:row>
      <xdr:rowOff>171189</xdr:rowOff>
    </xdr:to>
    <xdr:sp macro="[0]!DUPLICAR_18" textlink="">
      <xdr:nvSpPr>
        <xdr:cNvPr id="20" name="Dodecágono 19">
          <a:extLst>
            <a:ext uri="{FF2B5EF4-FFF2-40B4-BE49-F238E27FC236}">
              <a16:creationId xmlns:a16="http://schemas.microsoft.com/office/drawing/2014/main" id="{CB0B413E-5581-4E41-82AE-10447620AE3C}"/>
            </a:ext>
          </a:extLst>
        </xdr:cNvPr>
        <xdr:cNvSpPr/>
      </xdr:nvSpPr>
      <xdr:spPr>
        <a:xfrm>
          <a:off x="14609522" y="4565737"/>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18</a:t>
          </a:r>
        </a:p>
      </xdr:txBody>
    </xdr:sp>
    <xdr:clientData/>
  </xdr:twoCellAnchor>
  <xdr:twoCellAnchor>
    <xdr:from>
      <xdr:col>9</xdr:col>
      <xdr:colOff>962415</xdr:colOff>
      <xdr:row>25</xdr:row>
      <xdr:rowOff>187890</xdr:rowOff>
    </xdr:from>
    <xdr:to>
      <xdr:col>9</xdr:col>
      <xdr:colOff>1411265</xdr:colOff>
      <xdr:row>27</xdr:row>
      <xdr:rowOff>177452</xdr:rowOff>
    </xdr:to>
    <xdr:sp macro="[0]!DUPLICAR_19" textlink="">
      <xdr:nvSpPr>
        <xdr:cNvPr id="21" name="Dodecágono 20">
          <a:extLst>
            <a:ext uri="{FF2B5EF4-FFF2-40B4-BE49-F238E27FC236}">
              <a16:creationId xmlns:a16="http://schemas.microsoft.com/office/drawing/2014/main" id="{5E7C1118-7121-4337-9CBC-8B20BFEEA92C}"/>
            </a:ext>
          </a:extLst>
        </xdr:cNvPr>
        <xdr:cNvSpPr/>
      </xdr:nvSpPr>
      <xdr:spPr>
        <a:xfrm>
          <a:off x="15398662" y="4572000"/>
          <a:ext cx="448850"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100" b="1" kern="1200">
              <a:solidFill>
                <a:schemeClr val="lt1"/>
              </a:solidFill>
              <a:latin typeface="+mn-lt"/>
              <a:ea typeface="+mn-ea"/>
              <a:cs typeface="+mn-cs"/>
            </a:rPr>
            <a:t>19</a:t>
          </a:r>
        </a:p>
      </xdr:txBody>
    </xdr:sp>
    <xdr:clientData/>
  </xdr:twoCellAnchor>
  <xdr:twoCellAnchor>
    <xdr:from>
      <xdr:col>9</xdr:col>
      <xdr:colOff>1741115</xdr:colOff>
      <xdr:row>25</xdr:row>
      <xdr:rowOff>173275</xdr:rowOff>
    </xdr:from>
    <xdr:to>
      <xdr:col>9</xdr:col>
      <xdr:colOff>2317314</xdr:colOff>
      <xdr:row>27</xdr:row>
      <xdr:rowOff>162837</xdr:rowOff>
    </xdr:to>
    <xdr:sp macro="[0]!DUPLICAR_20" textlink="">
      <xdr:nvSpPr>
        <xdr:cNvPr id="22" name="Dodecágono 21">
          <a:extLst>
            <a:ext uri="{FF2B5EF4-FFF2-40B4-BE49-F238E27FC236}">
              <a16:creationId xmlns:a16="http://schemas.microsoft.com/office/drawing/2014/main" id="{C9F11D2E-8B53-48EA-A7ED-48428984F251}"/>
            </a:ext>
          </a:extLst>
        </xdr:cNvPr>
        <xdr:cNvSpPr/>
      </xdr:nvSpPr>
      <xdr:spPr>
        <a:xfrm>
          <a:off x="16177362" y="4557385"/>
          <a:ext cx="576199"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400" b="1" kern="1200">
              <a:solidFill>
                <a:schemeClr val="lt1"/>
              </a:solidFill>
              <a:latin typeface="+mn-lt"/>
              <a:ea typeface="+mn-ea"/>
              <a:cs typeface="+mn-cs"/>
            </a:rPr>
            <a:t>20</a:t>
          </a:r>
        </a:p>
      </xdr:txBody>
    </xdr:sp>
    <xdr:clientData/>
  </xdr:twoCellAnchor>
  <xdr:twoCellAnchor>
    <xdr:from>
      <xdr:col>5</xdr:col>
      <xdr:colOff>1465544</xdr:colOff>
      <xdr:row>25</xdr:row>
      <xdr:rowOff>181627</xdr:rowOff>
    </xdr:from>
    <xdr:to>
      <xdr:col>6</xdr:col>
      <xdr:colOff>225469</xdr:colOff>
      <xdr:row>27</xdr:row>
      <xdr:rowOff>171189</xdr:rowOff>
    </xdr:to>
    <xdr:sp macro="[0]!DUPLICAR_11" textlink="">
      <xdr:nvSpPr>
        <xdr:cNvPr id="23" name="Dodecágono 22">
          <a:extLst>
            <a:ext uri="{FF2B5EF4-FFF2-40B4-BE49-F238E27FC236}">
              <a16:creationId xmlns:a16="http://schemas.microsoft.com/office/drawing/2014/main" id="{38869179-0024-4426-94FE-55ABFB442E1A}"/>
            </a:ext>
          </a:extLst>
        </xdr:cNvPr>
        <xdr:cNvSpPr/>
      </xdr:nvSpPr>
      <xdr:spPr>
        <a:xfrm>
          <a:off x="9534393" y="4565737"/>
          <a:ext cx="576199" cy="448849"/>
        </a:xfrm>
        <a:prstGeom prst="dodecag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indent="0" algn="l"/>
          <a:r>
            <a:rPr lang="es-CO" sz="1400" b="1" kern="1200">
              <a:solidFill>
                <a:schemeClr val="lt1"/>
              </a:solidFill>
              <a:latin typeface="+mn-lt"/>
              <a:ea typeface="+mn-ea"/>
              <a:cs typeface="+mn-cs"/>
            </a:rPr>
            <a:t>11</a:t>
          </a:r>
        </a:p>
      </xdr:txBody>
    </xdr:sp>
    <xdr:clientData/>
  </xdr:twoCellAnchor>
  <xdr:twoCellAnchor>
    <xdr:from>
      <xdr:col>5</xdr:col>
      <xdr:colOff>0</xdr:colOff>
      <xdr:row>16</xdr:row>
      <xdr:rowOff>125261</xdr:rowOff>
    </xdr:from>
    <xdr:to>
      <xdr:col>6</xdr:col>
      <xdr:colOff>334027</xdr:colOff>
      <xdr:row>18</xdr:row>
      <xdr:rowOff>167014</xdr:rowOff>
    </xdr:to>
    <xdr:sp macro="[0]!Limpiar_" textlink="">
      <xdr:nvSpPr>
        <xdr:cNvPr id="24" name="Rectángulo 23">
          <a:extLst>
            <a:ext uri="{FF2B5EF4-FFF2-40B4-BE49-F238E27FC236}">
              <a16:creationId xmlns:a16="http://schemas.microsoft.com/office/drawing/2014/main" id="{7962E21F-40B9-4F83-A7C2-03A3A26F6973}"/>
            </a:ext>
          </a:extLst>
        </xdr:cNvPr>
        <xdr:cNvSpPr/>
      </xdr:nvSpPr>
      <xdr:spPr>
        <a:xfrm>
          <a:off x="8068849" y="3006247"/>
          <a:ext cx="2150301" cy="501041"/>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400" kern="1200"/>
            <a:t>Limpiar</a:t>
          </a:r>
          <a:r>
            <a:rPr lang="es-CO" sz="1400" kern="1200" baseline="0"/>
            <a:t> información inicial</a:t>
          </a:r>
          <a:endParaRPr lang="es-CO" sz="1400" kern="12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xdr:colOff>
      <xdr:row>1</xdr:row>
      <xdr:rowOff>76200</xdr:rowOff>
    </xdr:from>
    <xdr:to>
      <xdr:col>0</xdr:col>
      <xdr:colOff>1422400</xdr:colOff>
      <xdr:row>5</xdr:row>
      <xdr:rowOff>101600</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B0D246CF-8B6B-4DD2-8CEE-D3B66D0E186C}"/>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1" y="76200"/>
          <a:ext cx="1422399" cy="1079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3BEE1F9E-5FD7-42C8-BC01-60CB02C3B516}"/>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6ECE7468-B0D3-4465-87DF-42B9C4E209D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E383B294-841C-4AD3-A230-7E5B62D788DD}"/>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AF62BA72-DFF2-4B70-A10E-CC80C726D41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B14A2303-8F31-4616-A6AC-745BD85C506E}"/>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69626</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63C644E2-6C43-4726-B0BF-F7026D78C1B8}"/>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87923</xdr:colOff>
      <xdr:row>1</xdr:row>
      <xdr:rowOff>9769</xdr:rowOff>
    </xdr:from>
    <xdr:to>
      <xdr:col>0</xdr:col>
      <xdr:colOff>1377462</xdr:colOff>
      <xdr:row>4</xdr:row>
      <xdr:rowOff>0</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5924C350-4D39-4CAC-9F34-DE07A30EEFD3}"/>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87923" y="200269"/>
          <a:ext cx="1289539" cy="1103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838377</xdr:colOff>
      <xdr:row>0</xdr:row>
      <xdr:rowOff>44408</xdr:rowOff>
    </xdr:from>
    <xdr:to>
      <xdr:col>1</xdr:col>
      <xdr:colOff>2239818</xdr:colOff>
      <xdr:row>3</xdr:row>
      <xdr:rowOff>438729</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6FC2A68B-F20D-409F-99E9-D5DE393A9D13}"/>
            </a:ext>
          </a:extLst>
        </xdr:cNvPr>
        <xdr:cNvPicPr>
          <a:picLocks noChangeAspect="1" noChangeArrowheads="1"/>
        </xdr:cNvPicPr>
      </xdr:nvPicPr>
      <xdr:blipFill>
        <a:blip xmlns:r="http://schemas.openxmlformats.org/officeDocument/2006/relationships" r:embed="rId1" cstate="print">
          <a:grayscl/>
          <a:extLst>
            <a:ext uri="{28A0092B-C50C-407E-A947-70E740481C1C}">
              <a14:useLocalDpi xmlns:a14="http://schemas.microsoft.com/office/drawing/2010/main" val="0"/>
            </a:ext>
          </a:extLst>
        </a:blip>
        <a:srcRect/>
        <a:stretch>
          <a:fillRect/>
        </a:stretch>
      </xdr:blipFill>
      <xdr:spPr bwMode="auto">
        <a:xfrm>
          <a:off x="1461832" y="44408"/>
          <a:ext cx="1401441" cy="14103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101600</xdr:colOff>
      <xdr:row>28</xdr:row>
      <xdr:rowOff>127000</xdr:rowOff>
    </xdr:from>
    <xdr:to>
      <xdr:col>12</xdr:col>
      <xdr:colOff>1096448</xdr:colOff>
      <xdr:row>56</xdr:row>
      <xdr:rowOff>85976</xdr:rowOff>
    </xdr:to>
    <xdr:grpSp>
      <xdr:nvGrpSpPr>
        <xdr:cNvPr id="2" name="Grupo 1">
          <a:extLst>
            <a:ext uri="{FF2B5EF4-FFF2-40B4-BE49-F238E27FC236}">
              <a16:creationId xmlns:a16="http://schemas.microsoft.com/office/drawing/2014/main" id="{C9013E62-F109-4A56-9F56-AADD58621585}"/>
            </a:ext>
          </a:extLst>
        </xdr:cNvPr>
        <xdr:cNvGrpSpPr/>
      </xdr:nvGrpSpPr>
      <xdr:grpSpPr>
        <a:xfrm>
          <a:off x="12674600" y="6270625"/>
          <a:ext cx="7614723" cy="5737476"/>
          <a:chOff x="12941300" y="2755900"/>
          <a:chExt cx="7687748" cy="5648576"/>
        </a:xfrm>
      </xdr:grpSpPr>
      <xdr:pic>
        <xdr:nvPicPr>
          <xdr:cNvPr id="3" name="Imagen 2">
            <a:extLst>
              <a:ext uri="{FF2B5EF4-FFF2-40B4-BE49-F238E27FC236}">
                <a16:creationId xmlns:a16="http://schemas.microsoft.com/office/drawing/2014/main" id="{30B94CC3-8FD6-C48C-4668-78EA0C382D6E}"/>
              </a:ext>
            </a:extLst>
          </xdr:cNvPr>
          <xdr:cNvPicPr>
            <a:picLocks noChangeAspect="1"/>
          </xdr:cNvPicPr>
        </xdr:nvPicPr>
        <xdr:blipFill>
          <a:blip xmlns:r="http://schemas.openxmlformats.org/officeDocument/2006/relationships" r:embed="rId1"/>
          <a:stretch>
            <a:fillRect/>
          </a:stretch>
        </xdr:blipFill>
        <xdr:spPr>
          <a:xfrm>
            <a:off x="13233400" y="6604000"/>
            <a:ext cx="7163800" cy="1800476"/>
          </a:xfrm>
          <a:prstGeom prst="rect">
            <a:avLst/>
          </a:prstGeom>
        </xdr:spPr>
      </xdr:pic>
      <xdr:pic>
        <xdr:nvPicPr>
          <xdr:cNvPr id="4" name="Imagen 3">
            <a:extLst>
              <a:ext uri="{FF2B5EF4-FFF2-40B4-BE49-F238E27FC236}">
                <a16:creationId xmlns:a16="http://schemas.microsoft.com/office/drawing/2014/main" id="{623EAD59-30EC-6BB9-5BDC-50D5FD27217C}"/>
              </a:ext>
            </a:extLst>
          </xdr:cNvPr>
          <xdr:cNvPicPr>
            <a:picLocks noChangeAspect="1"/>
          </xdr:cNvPicPr>
        </xdr:nvPicPr>
        <xdr:blipFill>
          <a:blip xmlns:r="http://schemas.openxmlformats.org/officeDocument/2006/relationships" r:embed="rId2"/>
          <a:stretch>
            <a:fillRect/>
          </a:stretch>
        </xdr:blipFill>
        <xdr:spPr>
          <a:xfrm>
            <a:off x="12941300" y="2755900"/>
            <a:ext cx="7687748" cy="3810532"/>
          </a:xfrm>
          <a:prstGeom prst="rect">
            <a:avLst/>
          </a:prstGeom>
        </xdr:spPr>
      </xdr:pic>
    </xdr:grpSp>
    <xdr:clientData/>
  </xdr:twoCellAnchor>
  <xdr:twoCellAnchor editAs="oneCell">
    <xdr:from>
      <xdr:col>1</xdr:col>
      <xdr:colOff>12701</xdr:colOff>
      <xdr:row>31</xdr:row>
      <xdr:rowOff>76200</xdr:rowOff>
    </xdr:from>
    <xdr:to>
      <xdr:col>5</xdr:col>
      <xdr:colOff>472723</xdr:colOff>
      <xdr:row>60</xdr:row>
      <xdr:rowOff>0</xdr:rowOff>
    </xdr:to>
    <xdr:pic>
      <xdr:nvPicPr>
        <xdr:cNvPr id="5" name="Imagen 4">
          <a:extLst>
            <a:ext uri="{FF2B5EF4-FFF2-40B4-BE49-F238E27FC236}">
              <a16:creationId xmlns:a16="http://schemas.microsoft.com/office/drawing/2014/main" id="{7F9EE346-FC5A-4261-858A-1F66851A4E43}"/>
            </a:ext>
          </a:extLst>
        </xdr:cNvPr>
        <xdr:cNvPicPr>
          <a:picLocks noChangeAspect="1"/>
        </xdr:cNvPicPr>
      </xdr:nvPicPr>
      <xdr:blipFill>
        <a:blip xmlns:r="http://schemas.openxmlformats.org/officeDocument/2006/relationships" r:embed="rId3"/>
        <a:stretch>
          <a:fillRect/>
        </a:stretch>
      </xdr:blipFill>
      <xdr:spPr>
        <a:xfrm>
          <a:off x="431801" y="3649980"/>
          <a:ext cx="10343162" cy="566928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4</xdr:col>
      <xdr:colOff>520700</xdr:colOff>
      <xdr:row>27</xdr:row>
      <xdr:rowOff>165100</xdr:rowOff>
    </xdr:from>
    <xdr:to>
      <xdr:col>12</xdr:col>
      <xdr:colOff>1274248</xdr:colOff>
      <xdr:row>54</xdr:row>
      <xdr:rowOff>190500</xdr:rowOff>
    </xdr:to>
    <xdr:grpSp>
      <xdr:nvGrpSpPr>
        <xdr:cNvPr id="2" name="Grupo 1">
          <a:extLst>
            <a:ext uri="{FF2B5EF4-FFF2-40B4-BE49-F238E27FC236}">
              <a16:creationId xmlns:a16="http://schemas.microsoft.com/office/drawing/2014/main" id="{07EA3AC3-40B1-4759-A36D-233A23A9E629}"/>
            </a:ext>
          </a:extLst>
        </xdr:cNvPr>
        <xdr:cNvGrpSpPr/>
      </xdr:nvGrpSpPr>
      <xdr:grpSpPr>
        <a:xfrm>
          <a:off x="7696200" y="6102350"/>
          <a:ext cx="8135423" cy="5851525"/>
          <a:chOff x="7912100" y="2781300"/>
          <a:chExt cx="7687748" cy="5803900"/>
        </a:xfrm>
      </xdr:grpSpPr>
      <xdr:pic>
        <xdr:nvPicPr>
          <xdr:cNvPr id="3" name="Imagen 2">
            <a:extLst>
              <a:ext uri="{FF2B5EF4-FFF2-40B4-BE49-F238E27FC236}">
                <a16:creationId xmlns:a16="http://schemas.microsoft.com/office/drawing/2014/main" id="{0EAF6228-B886-7DA9-A7D5-CC8A81CB3569}"/>
              </a:ext>
            </a:extLst>
          </xdr:cNvPr>
          <xdr:cNvPicPr>
            <a:picLocks noChangeAspect="1"/>
          </xdr:cNvPicPr>
        </xdr:nvPicPr>
        <xdr:blipFill>
          <a:blip xmlns:r="http://schemas.openxmlformats.org/officeDocument/2006/relationships" r:embed="rId1"/>
          <a:stretch>
            <a:fillRect/>
          </a:stretch>
        </xdr:blipFill>
        <xdr:spPr>
          <a:xfrm>
            <a:off x="8102599" y="6642100"/>
            <a:ext cx="7427179" cy="1943100"/>
          </a:xfrm>
          <a:prstGeom prst="rect">
            <a:avLst/>
          </a:prstGeom>
        </xdr:spPr>
      </xdr:pic>
      <xdr:pic>
        <xdr:nvPicPr>
          <xdr:cNvPr id="4" name="Imagen 3">
            <a:extLst>
              <a:ext uri="{FF2B5EF4-FFF2-40B4-BE49-F238E27FC236}">
                <a16:creationId xmlns:a16="http://schemas.microsoft.com/office/drawing/2014/main" id="{B4404EBA-309B-E1FC-4A58-6F788618C0D6}"/>
              </a:ext>
            </a:extLst>
          </xdr:cNvPr>
          <xdr:cNvPicPr>
            <a:picLocks noChangeAspect="1"/>
          </xdr:cNvPicPr>
        </xdr:nvPicPr>
        <xdr:blipFill>
          <a:blip xmlns:r="http://schemas.openxmlformats.org/officeDocument/2006/relationships" r:embed="rId2"/>
          <a:stretch>
            <a:fillRect/>
          </a:stretch>
        </xdr:blipFill>
        <xdr:spPr>
          <a:xfrm>
            <a:off x="7912100" y="2781300"/>
            <a:ext cx="7687748" cy="3810532"/>
          </a:xfrm>
          <a:prstGeom prst="rect">
            <a:avLst/>
          </a:prstGeom>
        </xdr:spPr>
      </xdr:pic>
    </xdr:grp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572168</xdr:colOff>
      <xdr:row>28</xdr:row>
      <xdr:rowOff>30080</xdr:rowOff>
    </xdr:from>
    <xdr:to>
      <xdr:col>12</xdr:col>
      <xdr:colOff>752211</xdr:colOff>
      <xdr:row>56</xdr:row>
      <xdr:rowOff>117060</xdr:rowOff>
    </xdr:to>
    <xdr:grpSp>
      <xdr:nvGrpSpPr>
        <xdr:cNvPr id="2" name="Grupo 1">
          <a:extLst>
            <a:ext uri="{FF2B5EF4-FFF2-40B4-BE49-F238E27FC236}">
              <a16:creationId xmlns:a16="http://schemas.microsoft.com/office/drawing/2014/main" id="{AC8895C2-6BCE-4E73-96D7-29AAC5CC77DF}"/>
            </a:ext>
          </a:extLst>
        </xdr:cNvPr>
        <xdr:cNvGrpSpPr/>
      </xdr:nvGrpSpPr>
      <xdr:grpSpPr>
        <a:xfrm>
          <a:off x="7668293" y="5967330"/>
          <a:ext cx="7466668" cy="5865480"/>
          <a:chOff x="7925468" y="2658980"/>
          <a:chExt cx="7660343" cy="5776580"/>
        </a:xfrm>
      </xdr:grpSpPr>
      <xdr:pic>
        <xdr:nvPicPr>
          <xdr:cNvPr id="3" name="Imagen 2">
            <a:extLst>
              <a:ext uri="{FF2B5EF4-FFF2-40B4-BE49-F238E27FC236}">
                <a16:creationId xmlns:a16="http://schemas.microsoft.com/office/drawing/2014/main" id="{579DB9D9-2D71-63B3-2DD8-1C6707752EA9}"/>
              </a:ext>
            </a:extLst>
          </xdr:cNvPr>
          <xdr:cNvPicPr>
            <a:picLocks noChangeAspect="1"/>
          </xdr:cNvPicPr>
        </xdr:nvPicPr>
        <xdr:blipFill>
          <a:blip xmlns:r="http://schemas.openxmlformats.org/officeDocument/2006/relationships" r:embed="rId1"/>
          <a:stretch>
            <a:fillRect/>
          </a:stretch>
        </xdr:blipFill>
        <xdr:spPr>
          <a:xfrm>
            <a:off x="8145379" y="6591968"/>
            <a:ext cx="7119347" cy="1843592"/>
          </a:xfrm>
          <a:prstGeom prst="rect">
            <a:avLst/>
          </a:prstGeom>
        </xdr:spPr>
      </xdr:pic>
      <xdr:pic>
        <xdr:nvPicPr>
          <xdr:cNvPr id="4" name="Imagen 3">
            <a:extLst>
              <a:ext uri="{FF2B5EF4-FFF2-40B4-BE49-F238E27FC236}">
                <a16:creationId xmlns:a16="http://schemas.microsoft.com/office/drawing/2014/main" id="{11458674-02D7-51D1-4B30-8DA498D1AEDF}"/>
              </a:ext>
            </a:extLst>
          </xdr:cNvPr>
          <xdr:cNvPicPr>
            <a:picLocks noChangeAspect="1"/>
          </xdr:cNvPicPr>
        </xdr:nvPicPr>
        <xdr:blipFill>
          <a:blip xmlns:r="http://schemas.openxmlformats.org/officeDocument/2006/relationships" r:embed="rId2"/>
          <a:stretch>
            <a:fillRect/>
          </a:stretch>
        </xdr:blipFill>
        <xdr:spPr>
          <a:xfrm>
            <a:off x="7925468" y="2658980"/>
            <a:ext cx="7660343" cy="3861332"/>
          </a:xfrm>
          <a:prstGeom prst="rect">
            <a:avLst/>
          </a:prstGeom>
        </xdr:spPr>
      </xdr:pic>
    </xdr:grp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1536700</xdr:colOff>
      <xdr:row>28</xdr:row>
      <xdr:rowOff>50800</xdr:rowOff>
    </xdr:from>
    <xdr:to>
      <xdr:col>7</xdr:col>
      <xdr:colOff>1250896</xdr:colOff>
      <xdr:row>57</xdr:row>
      <xdr:rowOff>28850</xdr:rowOff>
    </xdr:to>
    <xdr:grpSp>
      <xdr:nvGrpSpPr>
        <xdr:cNvPr id="2" name="Grupo 1">
          <a:extLst>
            <a:ext uri="{FF2B5EF4-FFF2-40B4-BE49-F238E27FC236}">
              <a16:creationId xmlns:a16="http://schemas.microsoft.com/office/drawing/2014/main" id="{DBFECD19-DA54-4A45-9732-5526344E8E5F}"/>
            </a:ext>
          </a:extLst>
        </xdr:cNvPr>
        <xdr:cNvGrpSpPr/>
      </xdr:nvGrpSpPr>
      <xdr:grpSpPr>
        <a:xfrm>
          <a:off x="6172200" y="6019800"/>
          <a:ext cx="8461321" cy="5962925"/>
          <a:chOff x="6058719" y="2572364"/>
          <a:chExt cx="7676277" cy="5978186"/>
        </a:xfrm>
      </xdr:grpSpPr>
      <xdr:pic>
        <xdr:nvPicPr>
          <xdr:cNvPr id="3" name="Imagen 2">
            <a:extLst>
              <a:ext uri="{FF2B5EF4-FFF2-40B4-BE49-F238E27FC236}">
                <a16:creationId xmlns:a16="http://schemas.microsoft.com/office/drawing/2014/main" id="{B2756C11-B5B3-83BF-7FDA-9E4D92F9816F}"/>
              </a:ext>
            </a:extLst>
          </xdr:cNvPr>
          <xdr:cNvPicPr>
            <a:picLocks noChangeAspect="1"/>
          </xdr:cNvPicPr>
        </xdr:nvPicPr>
        <xdr:blipFill>
          <a:blip xmlns:r="http://schemas.openxmlformats.org/officeDocument/2006/relationships" r:embed="rId1"/>
          <a:stretch>
            <a:fillRect/>
          </a:stretch>
        </xdr:blipFill>
        <xdr:spPr>
          <a:xfrm>
            <a:off x="6058719" y="2572364"/>
            <a:ext cx="7676277" cy="3941629"/>
          </a:xfrm>
          <a:prstGeom prst="rect">
            <a:avLst/>
          </a:prstGeom>
        </xdr:spPr>
      </xdr:pic>
      <xdr:pic>
        <xdr:nvPicPr>
          <xdr:cNvPr id="4" name="Imagen 3">
            <a:extLst>
              <a:ext uri="{FF2B5EF4-FFF2-40B4-BE49-F238E27FC236}">
                <a16:creationId xmlns:a16="http://schemas.microsoft.com/office/drawing/2014/main" id="{4852FDCE-0A8C-A75A-2DAA-A084ED7EB474}"/>
              </a:ext>
            </a:extLst>
          </xdr:cNvPr>
          <xdr:cNvPicPr>
            <a:picLocks noChangeAspect="1"/>
          </xdr:cNvPicPr>
        </xdr:nvPicPr>
        <xdr:blipFill>
          <a:blip xmlns:r="http://schemas.openxmlformats.org/officeDocument/2006/relationships" r:embed="rId2"/>
          <a:stretch>
            <a:fillRect/>
          </a:stretch>
        </xdr:blipFill>
        <xdr:spPr>
          <a:xfrm>
            <a:off x="6311900" y="6578600"/>
            <a:ext cx="7249537" cy="1971950"/>
          </a:xfrm>
          <a:prstGeom prst="rect">
            <a:avLst/>
          </a:prstGeom>
        </xdr:spPr>
      </xdr:pic>
    </xdr:grpSp>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99580</xdr:colOff>
      <xdr:row>9</xdr:row>
      <xdr:rowOff>142875</xdr:rowOff>
    </xdr:from>
    <xdr:to>
      <xdr:col>3</xdr:col>
      <xdr:colOff>212299</xdr:colOff>
      <xdr:row>15</xdr:row>
      <xdr:rowOff>121570</xdr:rowOff>
    </xdr:to>
    <xdr:pic>
      <xdr:nvPicPr>
        <xdr:cNvPr id="2" name="Imagen 1">
          <a:extLst>
            <a:ext uri="{FF2B5EF4-FFF2-40B4-BE49-F238E27FC236}">
              <a16:creationId xmlns:a16="http://schemas.microsoft.com/office/drawing/2014/main" id="{0A31FBF2-A5F4-0DF7-06EC-1F38BB4275AC}"/>
            </a:ext>
          </a:extLst>
        </xdr:cNvPr>
        <xdr:cNvPicPr>
          <a:picLocks noChangeAspect="1"/>
        </xdr:cNvPicPr>
      </xdr:nvPicPr>
      <xdr:blipFill rotWithShape="1">
        <a:blip xmlns:r="http://schemas.openxmlformats.org/officeDocument/2006/relationships" r:embed="rId1"/>
        <a:srcRect t="4818"/>
        <a:stretch/>
      </xdr:blipFill>
      <xdr:spPr>
        <a:xfrm>
          <a:off x="994930" y="2828925"/>
          <a:ext cx="5751519" cy="1064545"/>
        </a:xfrm>
        <a:prstGeom prst="rect">
          <a:avLst/>
        </a:prstGeom>
      </xdr:spPr>
    </xdr:pic>
    <xdr:clientData/>
  </xdr:twoCellAnchor>
  <xdr:twoCellAnchor editAs="oneCell">
    <xdr:from>
      <xdr:col>5</xdr:col>
      <xdr:colOff>19049</xdr:colOff>
      <xdr:row>10</xdr:row>
      <xdr:rowOff>107156</xdr:rowOff>
    </xdr:from>
    <xdr:to>
      <xdr:col>8</xdr:col>
      <xdr:colOff>945355</xdr:colOff>
      <xdr:row>18</xdr:row>
      <xdr:rowOff>135731</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2"/>
        <a:srcRect l="6132" t="43463" r="51494" b="33748"/>
        <a:stretch/>
      </xdr:blipFill>
      <xdr:spPr>
        <a:xfrm>
          <a:off x="9563099" y="2869406"/>
          <a:ext cx="6326981" cy="1581150"/>
        </a:xfrm>
        <a:prstGeom prst="rect">
          <a:avLst/>
        </a:prstGeom>
      </xdr:spPr>
    </xdr:pic>
    <xdr:clientData/>
  </xdr:twoCellAnchor>
  <xdr:twoCellAnchor editAs="oneCell">
    <xdr:from>
      <xdr:col>4</xdr:col>
      <xdr:colOff>1381124</xdr:colOff>
      <xdr:row>19</xdr:row>
      <xdr:rowOff>226218</xdr:rowOff>
    </xdr:from>
    <xdr:to>
      <xdr:col>6</xdr:col>
      <xdr:colOff>2355055</xdr:colOff>
      <xdr:row>25</xdr:row>
      <xdr:rowOff>140381</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a:stretch>
          <a:fillRect/>
        </a:stretch>
      </xdr:blipFill>
      <xdr:spPr>
        <a:xfrm>
          <a:off x="9277349" y="5036343"/>
          <a:ext cx="3602831" cy="128576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agda Cristina Vargas Del Valle" id="{46EEC0F8-4AD0-42CF-87EC-29889E4C070D}" userId="S::magda.vargas@scj.gov.co::f4b4e3d3-3060-41ed-9735-b660b70049e1"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3" dT="2024-11-27T05:26:07.74" personId="{46EEC0F8-4AD0-42CF-87EC-29889E4C070D}" id="{089E4C2D-CEA4-4F70-9C80-398FBC063889}">
    <text>Porcentaje 100 % del presupuesto oficial</text>
  </threadedComment>
  <threadedComment ref="E3" dT="2024-11-27T05:26:37.47" personId="{46EEC0F8-4AD0-42CF-87EC-29889E4C070D}" id="{B7CD1979-EEC8-4C8E-8495-E4C92877A8A7}">
    <text>Promedio de las ofertas de los Proponentes habilitados</text>
  </threadedComment>
  <threadedComment ref="E4" dT="2024-11-27T05:27:08.09" personId="{46EEC0F8-4AD0-42CF-87EC-29889E4C070D}" id="{506AE6A7-8E9D-4280-9614-39F8D7A2B966}">
    <text>Puntaje pliego de condiciones</text>
  </threadedComment>
  <threadedComment ref="F7" dT="2024-11-27T05:33:20.47" personId="{46EEC0F8-4AD0-42CF-87EC-29889E4C070D}" id="{C0AE4EBF-4668-444D-A1BF-5DA2AF5328F1}">
    <text>Incluir los valores de las ofertas menores o iguales a la media aritmética  y el las siguientes filas ya están formuladas</text>
  </threadedComment>
  <threadedComment ref="J7" dT="2024-11-27T05:35:45.91" personId="{46EEC0F8-4AD0-42CF-87EC-29889E4C070D}" id="{290086E1-9D44-427C-8000-E8FCB6F16D2E}">
    <text>Incluir los valores de las ofertas mayores a la media aritmética  y el las siguientes filas ya están formuladas</text>
  </threadedComment>
</ThreadedComments>
</file>

<file path=xl/threadedComments/threadedComment2.xml><?xml version="1.0" encoding="utf-8"?>
<ThreadedComments xmlns="http://schemas.microsoft.com/office/spreadsheetml/2018/threadedcomments" xmlns:x="http://schemas.openxmlformats.org/spreadsheetml/2006/main">
  <threadedComment ref="E5" dT="2024-11-27T05:26:37.47" personId="{46EEC0F8-4AD0-42CF-87EC-29889E4C070D}" id="{2F360AE4-C27B-46CD-8FA1-773312B4DE83}">
    <text>Promedio de las ofertas de los Proponentes habilitados</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0.bin"/><Relationship Id="rId1" Type="http://schemas.openxmlformats.org/officeDocument/2006/relationships/hyperlink" Target="https://www.superfinanciera.gov.co/powerbi/reportes/514/"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2.xml"/><Relationship Id="rId1" Type="http://schemas.openxmlformats.org/officeDocument/2006/relationships/printerSettings" Target="../printerSettings/printerSettings11.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1A073-327D-4D32-B1B9-BF50AB049C98}">
  <sheetPr codeName="Hoja1"/>
  <dimension ref="A1:J38"/>
  <sheetViews>
    <sheetView topLeftCell="A7" zoomScale="73" zoomScaleNormal="73" workbookViewId="0">
      <selection activeCell="I2" sqref="I2:J2"/>
    </sheetView>
  </sheetViews>
  <sheetFormatPr baseColWidth="10" defaultRowHeight="18.75"/>
  <cols>
    <col min="1" max="1" width="11.42578125" style="184"/>
    <col min="2" max="2" width="18.140625" style="184" bestFit="1" customWidth="1"/>
    <col min="3" max="3" width="38.85546875" style="184" customWidth="1"/>
    <col min="4" max="4" width="20.85546875" style="184" customWidth="1"/>
    <col min="5" max="7" width="26.42578125" style="184" customWidth="1"/>
    <col min="8" max="9" width="19.85546875" style="184" customWidth="1"/>
    <col min="10" max="10" width="62.7109375" style="185" customWidth="1"/>
    <col min="11" max="259" width="11.42578125" style="184"/>
    <col min="260" max="260" width="35.42578125" style="184" customWidth="1"/>
    <col min="261" max="261" width="22.42578125" style="184" customWidth="1"/>
    <col min="262" max="263" width="26.42578125" style="184" customWidth="1"/>
    <col min="264" max="265" width="19.85546875" style="184" customWidth="1"/>
    <col min="266" max="266" width="92.7109375" style="184" customWidth="1"/>
    <col min="267" max="515" width="11.42578125" style="184"/>
    <col min="516" max="516" width="35.42578125" style="184" customWidth="1"/>
    <col min="517" max="517" width="22.42578125" style="184" customWidth="1"/>
    <col min="518" max="519" width="26.42578125" style="184" customWidth="1"/>
    <col min="520" max="521" width="19.85546875" style="184" customWidth="1"/>
    <col min="522" max="522" width="92.7109375" style="184" customWidth="1"/>
    <col min="523" max="771" width="11.42578125" style="184"/>
    <col min="772" max="772" width="35.42578125" style="184" customWidth="1"/>
    <col min="773" max="773" width="22.42578125" style="184" customWidth="1"/>
    <col min="774" max="775" width="26.42578125" style="184" customWidth="1"/>
    <col min="776" max="777" width="19.85546875" style="184" customWidth="1"/>
    <col min="778" max="778" width="92.7109375" style="184" customWidth="1"/>
    <col min="779" max="1027" width="11.42578125" style="184"/>
    <col min="1028" max="1028" width="35.42578125" style="184" customWidth="1"/>
    <col min="1029" max="1029" width="22.42578125" style="184" customWidth="1"/>
    <col min="1030" max="1031" width="26.42578125" style="184" customWidth="1"/>
    <col min="1032" max="1033" width="19.85546875" style="184" customWidth="1"/>
    <col min="1034" max="1034" width="92.7109375" style="184" customWidth="1"/>
    <col min="1035" max="1283" width="11.42578125" style="184"/>
    <col min="1284" max="1284" width="35.42578125" style="184" customWidth="1"/>
    <col min="1285" max="1285" width="22.42578125" style="184" customWidth="1"/>
    <col min="1286" max="1287" width="26.42578125" style="184" customWidth="1"/>
    <col min="1288" max="1289" width="19.85546875" style="184" customWidth="1"/>
    <col min="1290" max="1290" width="92.7109375" style="184" customWidth="1"/>
    <col min="1291" max="1539" width="11.42578125" style="184"/>
    <col min="1540" max="1540" width="35.42578125" style="184" customWidth="1"/>
    <col min="1541" max="1541" width="22.42578125" style="184" customWidth="1"/>
    <col min="1542" max="1543" width="26.42578125" style="184" customWidth="1"/>
    <col min="1544" max="1545" width="19.85546875" style="184" customWidth="1"/>
    <col min="1546" max="1546" width="92.7109375" style="184" customWidth="1"/>
    <col min="1547" max="1795" width="11.42578125" style="184"/>
    <col min="1796" max="1796" width="35.42578125" style="184" customWidth="1"/>
    <col min="1797" max="1797" width="22.42578125" style="184" customWidth="1"/>
    <col min="1798" max="1799" width="26.42578125" style="184" customWidth="1"/>
    <col min="1800" max="1801" width="19.85546875" style="184" customWidth="1"/>
    <col min="1802" max="1802" width="92.7109375" style="184" customWidth="1"/>
    <col min="1803" max="2051" width="11.42578125" style="184"/>
    <col min="2052" max="2052" width="35.42578125" style="184" customWidth="1"/>
    <col min="2053" max="2053" width="22.42578125" style="184" customWidth="1"/>
    <col min="2054" max="2055" width="26.42578125" style="184" customWidth="1"/>
    <col min="2056" max="2057" width="19.85546875" style="184" customWidth="1"/>
    <col min="2058" max="2058" width="92.7109375" style="184" customWidth="1"/>
    <col min="2059" max="2307" width="11.42578125" style="184"/>
    <col min="2308" max="2308" width="35.42578125" style="184" customWidth="1"/>
    <col min="2309" max="2309" width="22.42578125" style="184" customWidth="1"/>
    <col min="2310" max="2311" width="26.42578125" style="184" customWidth="1"/>
    <col min="2312" max="2313" width="19.85546875" style="184" customWidth="1"/>
    <col min="2314" max="2314" width="92.7109375" style="184" customWidth="1"/>
    <col min="2315" max="2563" width="11.42578125" style="184"/>
    <col min="2564" max="2564" width="35.42578125" style="184" customWidth="1"/>
    <col min="2565" max="2565" width="22.42578125" style="184" customWidth="1"/>
    <col min="2566" max="2567" width="26.42578125" style="184" customWidth="1"/>
    <col min="2568" max="2569" width="19.85546875" style="184" customWidth="1"/>
    <col min="2570" max="2570" width="92.7109375" style="184" customWidth="1"/>
    <col min="2571" max="2819" width="11.42578125" style="184"/>
    <col min="2820" max="2820" width="35.42578125" style="184" customWidth="1"/>
    <col min="2821" max="2821" width="22.42578125" style="184" customWidth="1"/>
    <col min="2822" max="2823" width="26.42578125" style="184" customWidth="1"/>
    <col min="2824" max="2825" width="19.85546875" style="184" customWidth="1"/>
    <col min="2826" max="2826" width="92.7109375" style="184" customWidth="1"/>
    <col min="2827" max="3075" width="11.42578125" style="184"/>
    <col min="3076" max="3076" width="35.42578125" style="184" customWidth="1"/>
    <col min="3077" max="3077" width="22.42578125" style="184" customWidth="1"/>
    <col min="3078" max="3079" width="26.42578125" style="184" customWidth="1"/>
    <col min="3080" max="3081" width="19.85546875" style="184" customWidth="1"/>
    <col min="3082" max="3082" width="92.7109375" style="184" customWidth="1"/>
    <col min="3083" max="3331" width="11.42578125" style="184"/>
    <col min="3332" max="3332" width="35.42578125" style="184" customWidth="1"/>
    <col min="3333" max="3333" width="22.42578125" style="184" customWidth="1"/>
    <col min="3334" max="3335" width="26.42578125" style="184" customWidth="1"/>
    <col min="3336" max="3337" width="19.85546875" style="184" customWidth="1"/>
    <col min="3338" max="3338" width="92.7109375" style="184" customWidth="1"/>
    <col min="3339" max="3587" width="11.42578125" style="184"/>
    <col min="3588" max="3588" width="35.42578125" style="184" customWidth="1"/>
    <col min="3589" max="3589" width="22.42578125" style="184" customWidth="1"/>
    <col min="3590" max="3591" width="26.42578125" style="184" customWidth="1"/>
    <col min="3592" max="3593" width="19.85546875" style="184" customWidth="1"/>
    <col min="3594" max="3594" width="92.7109375" style="184" customWidth="1"/>
    <col min="3595" max="3843" width="11.42578125" style="184"/>
    <col min="3844" max="3844" width="35.42578125" style="184" customWidth="1"/>
    <col min="3845" max="3845" width="22.42578125" style="184" customWidth="1"/>
    <col min="3846" max="3847" width="26.42578125" style="184" customWidth="1"/>
    <col min="3848" max="3849" width="19.85546875" style="184" customWidth="1"/>
    <col min="3850" max="3850" width="92.7109375" style="184" customWidth="1"/>
    <col min="3851" max="4099" width="11.42578125" style="184"/>
    <col min="4100" max="4100" width="35.42578125" style="184" customWidth="1"/>
    <col min="4101" max="4101" width="22.42578125" style="184" customWidth="1"/>
    <col min="4102" max="4103" width="26.42578125" style="184" customWidth="1"/>
    <col min="4104" max="4105" width="19.85546875" style="184" customWidth="1"/>
    <col min="4106" max="4106" width="92.7109375" style="184" customWidth="1"/>
    <col min="4107" max="4355" width="11.42578125" style="184"/>
    <col min="4356" max="4356" width="35.42578125" style="184" customWidth="1"/>
    <col min="4357" max="4357" width="22.42578125" style="184" customWidth="1"/>
    <col min="4358" max="4359" width="26.42578125" style="184" customWidth="1"/>
    <col min="4360" max="4361" width="19.85546875" style="184" customWidth="1"/>
    <col min="4362" max="4362" width="92.7109375" style="184" customWidth="1"/>
    <col min="4363" max="4611" width="11.42578125" style="184"/>
    <col min="4612" max="4612" width="35.42578125" style="184" customWidth="1"/>
    <col min="4613" max="4613" width="22.42578125" style="184" customWidth="1"/>
    <col min="4614" max="4615" width="26.42578125" style="184" customWidth="1"/>
    <col min="4616" max="4617" width="19.85546875" style="184" customWidth="1"/>
    <col min="4618" max="4618" width="92.7109375" style="184" customWidth="1"/>
    <col min="4619" max="4867" width="11.42578125" style="184"/>
    <col min="4868" max="4868" width="35.42578125" style="184" customWidth="1"/>
    <col min="4869" max="4869" width="22.42578125" style="184" customWidth="1"/>
    <col min="4870" max="4871" width="26.42578125" style="184" customWidth="1"/>
    <col min="4872" max="4873" width="19.85546875" style="184" customWidth="1"/>
    <col min="4874" max="4874" width="92.7109375" style="184" customWidth="1"/>
    <col min="4875" max="5123" width="11.42578125" style="184"/>
    <col min="5124" max="5124" width="35.42578125" style="184" customWidth="1"/>
    <col min="5125" max="5125" width="22.42578125" style="184" customWidth="1"/>
    <col min="5126" max="5127" width="26.42578125" style="184" customWidth="1"/>
    <col min="5128" max="5129" width="19.85546875" style="184" customWidth="1"/>
    <col min="5130" max="5130" width="92.7109375" style="184" customWidth="1"/>
    <col min="5131" max="5379" width="11.42578125" style="184"/>
    <col min="5380" max="5380" width="35.42578125" style="184" customWidth="1"/>
    <col min="5381" max="5381" width="22.42578125" style="184" customWidth="1"/>
    <col min="5382" max="5383" width="26.42578125" style="184" customWidth="1"/>
    <col min="5384" max="5385" width="19.85546875" style="184" customWidth="1"/>
    <col min="5386" max="5386" width="92.7109375" style="184" customWidth="1"/>
    <col min="5387" max="5635" width="11.42578125" style="184"/>
    <col min="5636" max="5636" width="35.42578125" style="184" customWidth="1"/>
    <col min="5637" max="5637" width="22.42578125" style="184" customWidth="1"/>
    <col min="5638" max="5639" width="26.42578125" style="184" customWidth="1"/>
    <col min="5640" max="5641" width="19.85546875" style="184" customWidth="1"/>
    <col min="5642" max="5642" width="92.7109375" style="184" customWidth="1"/>
    <col min="5643" max="5891" width="11.42578125" style="184"/>
    <col min="5892" max="5892" width="35.42578125" style="184" customWidth="1"/>
    <col min="5893" max="5893" width="22.42578125" style="184" customWidth="1"/>
    <col min="5894" max="5895" width="26.42578125" style="184" customWidth="1"/>
    <col min="5896" max="5897" width="19.85546875" style="184" customWidth="1"/>
    <col min="5898" max="5898" width="92.7109375" style="184" customWidth="1"/>
    <col min="5899" max="6147" width="11.42578125" style="184"/>
    <col min="6148" max="6148" width="35.42578125" style="184" customWidth="1"/>
    <col min="6149" max="6149" width="22.42578125" style="184" customWidth="1"/>
    <col min="6150" max="6151" width="26.42578125" style="184" customWidth="1"/>
    <col min="6152" max="6153" width="19.85546875" style="184" customWidth="1"/>
    <col min="6154" max="6154" width="92.7109375" style="184" customWidth="1"/>
    <col min="6155" max="6403" width="11.42578125" style="184"/>
    <col min="6404" max="6404" width="35.42578125" style="184" customWidth="1"/>
    <col min="6405" max="6405" width="22.42578125" style="184" customWidth="1"/>
    <col min="6406" max="6407" width="26.42578125" style="184" customWidth="1"/>
    <col min="6408" max="6409" width="19.85546875" style="184" customWidth="1"/>
    <col min="6410" max="6410" width="92.7109375" style="184" customWidth="1"/>
    <col min="6411" max="6659" width="11.42578125" style="184"/>
    <col min="6660" max="6660" width="35.42578125" style="184" customWidth="1"/>
    <col min="6661" max="6661" width="22.42578125" style="184" customWidth="1"/>
    <col min="6662" max="6663" width="26.42578125" style="184" customWidth="1"/>
    <col min="6664" max="6665" width="19.85546875" style="184" customWidth="1"/>
    <col min="6666" max="6666" width="92.7109375" style="184" customWidth="1"/>
    <col min="6667" max="6915" width="11.42578125" style="184"/>
    <col min="6916" max="6916" width="35.42578125" style="184" customWidth="1"/>
    <col min="6917" max="6917" width="22.42578125" style="184" customWidth="1"/>
    <col min="6918" max="6919" width="26.42578125" style="184" customWidth="1"/>
    <col min="6920" max="6921" width="19.85546875" style="184" customWidth="1"/>
    <col min="6922" max="6922" width="92.7109375" style="184" customWidth="1"/>
    <col min="6923" max="7171" width="11.42578125" style="184"/>
    <col min="7172" max="7172" width="35.42578125" style="184" customWidth="1"/>
    <col min="7173" max="7173" width="22.42578125" style="184" customWidth="1"/>
    <col min="7174" max="7175" width="26.42578125" style="184" customWidth="1"/>
    <col min="7176" max="7177" width="19.85546875" style="184" customWidth="1"/>
    <col min="7178" max="7178" width="92.7109375" style="184" customWidth="1"/>
    <col min="7179" max="7427" width="11.42578125" style="184"/>
    <col min="7428" max="7428" width="35.42578125" style="184" customWidth="1"/>
    <col min="7429" max="7429" width="22.42578125" style="184" customWidth="1"/>
    <col min="7430" max="7431" width="26.42578125" style="184" customWidth="1"/>
    <col min="7432" max="7433" width="19.85546875" style="184" customWidth="1"/>
    <col min="7434" max="7434" width="92.7109375" style="184" customWidth="1"/>
    <col min="7435" max="7683" width="11.42578125" style="184"/>
    <col min="7684" max="7684" width="35.42578125" style="184" customWidth="1"/>
    <col min="7685" max="7685" width="22.42578125" style="184" customWidth="1"/>
    <col min="7686" max="7687" width="26.42578125" style="184" customWidth="1"/>
    <col min="7688" max="7689" width="19.85546875" style="184" customWidth="1"/>
    <col min="7690" max="7690" width="92.7109375" style="184" customWidth="1"/>
    <col min="7691" max="7939" width="11.42578125" style="184"/>
    <col min="7940" max="7940" width="35.42578125" style="184" customWidth="1"/>
    <col min="7941" max="7941" width="22.42578125" style="184" customWidth="1"/>
    <col min="7942" max="7943" width="26.42578125" style="184" customWidth="1"/>
    <col min="7944" max="7945" width="19.85546875" style="184" customWidth="1"/>
    <col min="7946" max="7946" width="92.7109375" style="184" customWidth="1"/>
    <col min="7947" max="8195" width="11.42578125" style="184"/>
    <col min="8196" max="8196" width="35.42578125" style="184" customWidth="1"/>
    <col min="8197" max="8197" width="22.42578125" style="184" customWidth="1"/>
    <col min="8198" max="8199" width="26.42578125" style="184" customWidth="1"/>
    <col min="8200" max="8201" width="19.85546875" style="184" customWidth="1"/>
    <col min="8202" max="8202" width="92.7109375" style="184" customWidth="1"/>
    <col min="8203" max="8451" width="11.42578125" style="184"/>
    <col min="8452" max="8452" width="35.42578125" style="184" customWidth="1"/>
    <col min="8453" max="8453" width="22.42578125" style="184" customWidth="1"/>
    <col min="8454" max="8455" width="26.42578125" style="184" customWidth="1"/>
    <col min="8456" max="8457" width="19.85546875" style="184" customWidth="1"/>
    <col min="8458" max="8458" width="92.7109375" style="184" customWidth="1"/>
    <col min="8459" max="8707" width="11.42578125" style="184"/>
    <col min="8708" max="8708" width="35.42578125" style="184" customWidth="1"/>
    <col min="8709" max="8709" width="22.42578125" style="184" customWidth="1"/>
    <col min="8710" max="8711" width="26.42578125" style="184" customWidth="1"/>
    <col min="8712" max="8713" width="19.85546875" style="184" customWidth="1"/>
    <col min="8714" max="8714" width="92.7109375" style="184" customWidth="1"/>
    <col min="8715" max="8963" width="11.42578125" style="184"/>
    <col min="8964" max="8964" width="35.42578125" style="184" customWidth="1"/>
    <col min="8965" max="8965" width="22.42578125" style="184" customWidth="1"/>
    <col min="8966" max="8967" width="26.42578125" style="184" customWidth="1"/>
    <col min="8968" max="8969" width="19.85546875" style="184" customWidth="1"/>
    <col min="8970" max="8970" width="92.7109375" style="184" customWidth="1"/>
    <col min="8971" max="9219" width="11.42578125" style="184"/>
    <col min="9220" max="9220" width="35.42578125" style="184" customWidth="1"/>
    <col min="9221" max="9221" width="22.42578125" style="184" customWidth="1"/>
    <col min="9222" max="9223" width="26.42578125" style="184" customWidth="1"/>
    <col min="9224" max="9225" width="19.85546875" style="184" customWidth="1"/>
    <col min="9226" max="9226" width="92.7109375" style="184" customWidth="1"/>
    <col min="9227" max="9475" width="11.42578125" style="184"/>
    <col min="9476" max="9476" width="35.42578125" style="184" customWidth="1"/>
    <col min="9477" max="9477" width="22.42578125" style="184" customWidth="1"/>
    <col min="9478" max="9479" width="26.42578125" style="184" customWidth="1"/>
    <col min="9480" max="9481" width="19.85546875" style="184" customWidth="1"/>
    <col min="9482" max="9482" width="92.7109375" style="184" customWidth="1"/>
    <col min="9483" max="9731" width="11.42578125" style="184"/>
    <col min="9732" max="9732" width="35.42578125" style="184" customWidth="1"/>
    <col min="9733" max="9733" width="22.42578125" style="184" customWidth="1"/>
    <col min="9734" max="9735" width="26.42578125" style="184" customWidth="1"/>
    <col min="9736" max="9737" width="19.85546875" style="184" customWidth="1"/>
    <col min="9738" max="9738" width="92.7109375" style="184" customWidth="1"/>
    <col min="9739" max="9987" width="11.42578125" style="184"/>
    <col min="9988" max="9988" width="35.42578125" style="184" customWidth="1"/>
    <col min="9989" max="9989" width="22.42578125" style="184" customWidth="1"/>
    <col min="9990" max="9991" width="26.42578125" style="184" customWidth="1"/>
    <col min="9992" max="9993" width="19.85546875" style="184" customWidth="1"/>
    <col min="9994" max="9994" width="92.7109375" style="184" customWidth="1"/>
    <col min="9995" max="10243" width="11.42578125" style="184"/>
    <col min="10244" max="10244" width="35.42578125" style="184" customWidth="1"/>
    <col min="10245" max="10245" width="22.42578125" style="184" customWidth="1"/>
    <col min="10246" max="10247" width="26.42578125" style="184" customWidth="1"/>
    <col min="10248" max="10249" width="19.85546875" style="184" customWidth="1"/>
    <col min="10250" max="10250" width="92.7109375" style="184" customWidth="1"/>
    <col min="10251" max="10499" width="11.42578125" style="184"/>
    <col min="10500" max="10500" width="35.42578125" style="184" customWidth="1"/>
    <col min="10501" max="10501" width="22.42578125" style="184" customWidth="1"/>
    <col min="10502" max="10503" width="26.42578125" style="184" customWidth="1"/>
    <col min="10504" max="10505" width="19.85546875" style="184" customWidth="1"/>
    <col min="10506" max="10506" width="92.7109375" style="184" customWidth="1"/>
    <col min="10507" max="10755" width="11.42578125" style="184"/>
    <col min="10756" max="10756" width="35.42578125" style="184" customWidth="1"/>
    <col min="10757" max="10757" width="22.42578125" style="184" customWidth="1"/>
    <col min="10758" max="10759" width="26.42578125" style="184" customWidth="1"/>
    <col min="10760" max="10761" width="19.85546875" style="184" customWidth="1"/>
    <col min="10762" max="10762" width="92.7109375" style="184" customWidth="1"/>
    <col min="10763" max="11011" width="11.42578125" style="184"/>
    <col min="11012" max="11012" width="35.42578125" style="184" customWidth="1"/>
    <col min="11013" max="11013" width="22.42578125" style="184" customWidth="1"/>
    <col min="11014" max="11015" width="26.42578125" style="184" customWidth="1"/>
    <col min="11016" max="11017" width="19.85546875" style="184" customWidth="1"/>
    <col min="11018" max="11018" width="92.7109375" style="184" customWidth="1"/>
    <col min="11019" max="11267" width="11.42578125" style="184"/>
    <col min="11268" max="11268" width="35.42578125" style="184" customWidth="1"/>
    <col min="11269" max="11269" width="22.42578125" style="184" customWidth="1"/>
    <col min="11270" max="11271" width="26.42578125" style="184" customWidth="1"/>
    <col min="11272" max="11273" width="19.85546875" style="184" customWidth="1"/>
    <col min="11274" max="11274" width="92.7109375" style="184" customWidth="1"/>
    <col min="11275" max="11523" width="11.42578125" style="184"/>
    <col min="11524" max="11524" width="35.42578125" style="184" customWidth="1"/>
    <col min="11525" max="11525" width="22.42578125" style="184" customWidth="1"/>
    <col min="11526" max="11527" width="26.42578125" style="184" customWidth="1"/>
    <col min="11528" max="11529" width="19.85546875" style="184" customWidth="1"/>
    <col min="11530" max="11530" width="92.7109375" style="184" customWidth="1"/>
    <col min="11531" max="11779" width="11.42578125" style="184"/>
    <col min="11780" max="11780" width="35.42578125" style="184" customWidth="1"/>
    <col min="11781" max="11781" width="22.42578125" style="184" customWidth="1"/>
    <col min="11782" max="11783" width="26.42578125" style="184" customWidth="1"/>
    <col min="11784" max="11785" width="19.85546875" style="184" customWidth="1"/>
    <col min="11786" max="11786" width="92.7109375" style="184" customWidth="1"/>
    <col min="11787" max="12035" width="11.42578125" style="184"/>
    <col min="12036" max="12036" width="35.42578125" style="184" customWidth="1"/>
    <col min="12037" max="12037" width="22.42578125" style="184" customWidth="1"/>
    <col min="12038" max="12039" width="26.42578125" style="184" customWidth="1"/>
    <col min="12040" max="12041" width="19.85546875" style="184" customWidth="1"/>
    <col min="12042" max="12042" width="92.7109375" style="184" customWidth="1"/>
    <col min="12043" max="12291" width="11.42578125" style="184"/>
    <col min="12292" max="12292" width="35.42578125" style="184" customWidth="1"/>
    <col min="12293" max="12293" width="22.42578125" style="184" customWidth="1"/>
    <col min="12294" max="12295" width="26.42578125" style="184" customWidth="1"/>
    <col min="12296" max="12297" width="19.85546875" style="184" customWidth="1"/>
    <col min="12298" max="12298" width="92.7109375" style="184" customWidth="1"/>
    <col min="12299" max="12547" width="11.42578125" style="184"/>
    <col min="12548" max="12548" width="35.42578125" style="184" customWidth="1"/>
    <col min="12549" max="12549" width="22.42578125" style="184" customWidth="1"/>
    <col min="12550" max="12551" width="26.42578125" style="184" customWidth="1"/>
    <col min="12552" max="12553" width="19.85546875" style="184" customWidth="1"/>
    <col min="12554" max="12554" width="92.7109375" style="184" customWidth="1"/>
    <col min="12555" max="12803" width="11.42578125" style="184"/>
    <col min="12804" max="12804" width="35.42578125" style="184" customWidth="1"/>
    <col min="12805" max="12805" width="22.42578125" style="184" customWidth="1"/>
    <col min="12806" max="12807" width="26.42578125" style="184" customWidth="1"/>
    <col min="12808" max="12809" width="19.85546875" style="184" customWidth="1"/>
    <col min="12810" max="12810" width="92.7109375" style="184" customWidth="1"/>
    <col min="12811" max="13059" width="11.42578125" style="184"/>
    <col min="13060" max="13060" width="35.42578125" style="184" customWidth="1"/>
    <col min="13061" max="13061" width="22.42578125" style="184" customWidth="1"/>
    <col min="13062" max="13063" width="26.42578125" style="184" customWidth="1"/>
    <col min="13064" max="13065" width="19.85546875" style="184" customWidth="1"/>
    <col min="13066" max="13066" width="92.7109375" style="184" customWidth="1"/>
    <col min="13067" max="13315" width="11.42578125" style="184"/>
    <col min="13316" max="13316" width="35.42578125" style="184" customWidth="1"/>
    <col min="13317" max="13317" width="22.42578125" style="184" customWidth="1"/>
    <col min="13318" max="13319" width="26.42578125" style="184" customWidth="1"/>
    <col min="13320" max="13321" width="19.85546875" style="184" customWidth="1"/>
    <col min="13322" max="13322" width="92.7109375" style="184" customWidth="1"/>
    <col min="13323" max="13571" width="11.42578125" style="184"/>
    <col min="13572" max="13572" width="35.42578125" style="184" customWidth="1"/>
    <col min="13573" max="13573" width="22.42578125" style="184" customWidth="1"/>
    <col min="13574" max="13575" width="26.42578125" style="184" customWidth="1"/>
    <col min="13576" max="13577" width="19.85546875" style="184" customWidth="1"/>
    <col min="13578" max="13578" width="92.7109375" style="184" customWidth="1"/>
    <col min="13579" max="13827" width="11.42578125" style="184"/>
    <col min="13828" max="13828" width="35.42578125" style="184" customWidth="1"/>
    <col min="13829" max="13829" width="22.42578125" style="184" customWidth="1"/>
    <col min="13830" max="13831" width="26.42578125" style="184" customWidth="1"/>
    <col min="13832" max="13833" width="19.85546875" style="184" customWidth="1"/>
    <col min="13834" max="13834" width="92.7109375" style="184" customWidth="1"/>
    <col min="13835" max="14083" width="11.42578125" style="184"/>
    <col min="14084" max="14084" width="35.42578125" style="184" customWidth="1"/>
    <col min="14085" max="14085" width="22.42578125" style="184" customWidth="1"/>
    <col min="14086" max="14087" width="26.42578125" style="184" customWidth="1"/>
    <col min="14088" max="14089" width="19.85546875" style="184" customWidth="1"/>
    <col min="14090" max="14090" width="92.7109375" style="184" customWidth="1"/>
    <col min="14091" max="14339" width="11.42578125" style="184"/>
    <col min="14340" max="14340" width="35.42578125" style="184" customWidth="1"/>
    <col min="14341" max="14341" width="22.42578125" style="184" customWidth="1"/>
    <col min="14342" max="14343" width="26.42578125" style="184" customWidth="1"/>
    <col min="14344" max="14345" width="19.85546875" style="184" customWidth="1"/>
    <col min="14346" max="14346" width="92.7109375" style="184" customWidth="1"/>
    <col min="14347" max="14595" width="11.42578125" style="184"/>
    <col min="14596" max="14596" width="35.42578125" style="184" customWidth="1"/>
    <col min="14597" max="14597" width="22.42578125" style="184" customWidth="1"/>
    <col min="14598" max="14599" width="26.42578125" style="184" customWidth="1"/>
    <col min="14600" max="14601" width="19.85546875" style="184" customWidth="1"/>
    <col min="14602" max="14602" width="92.7109375" style="184" customWidth="1"/>
    <col min="14603" max="14851" width="11.42578125" style="184"/>
    <col min="14852" max="14852" width="35.42578125" style="184" customWidth="1"/>
    <col min="14853" max="14853" width="22.42578125" style="184" customWidth="1"/>
    <col min="14854" max="14855" width="26.42578125" style="184" customWidth="1"/>
    <col min="14856" max="14857" width="19.85546875" style="184" customWidth="1"/>
    <col min="14858" max="14858" width="92.7109375" style="184" customWidth="1"/>
    <col min="14859" max="15107" width="11.42578125" style="184"/>
    <col min="15108" max="15108" width="35.42578125" style="184" customWidth="1"/>
    <col min="15109" max="15109" width="22.42578125" style="184" customWidth="1"/>
    <col min="15110" max="15111" width="26.42578125" style="184" customWidth="1"/>
    <col min="15112" max="15113" width="19.85546875" style="184" customWidth="1"/>
    <col min="15114" max="15114" width="92.7109375" style="184" customWidth="1"/>
    <col min="15115" max="15363" width="11.42578125" style="184"/>
    <col min="15364" max="15364" width="35.42578125" style="184" customWidth="1"/>
    <col min="15365" max="15365" width="22.42578125" style="184" customWidth="1"/>
    <col min="15366" max="15367" width="26.42578125" style="184" customWidth="1"/>
    <col min="15368" max="15369" width="19.85546875" style="184" customWidth="1"/>
    <col min="15370" max="15370" width="92.7109375" style="184" customWidth="1"/>
    <col min="15371" max="15619" width="11.42578125" style="184"/>
    <col min="15620" max="15620" width="35.42578125" style="184" customWidth="1"/>
    <col min="15621" max="15621" width="22.42578125" style="184" customWidth="1"/>
    <col min="15622" max="15623" width="26.42578125" style="184" customWidth="1"/>
    <col min="15624" max="15625" width="19.85546875" style="184" customWidth="1"/>
    <col min="15626" max="15626" width="92.7109375" style="184" customWidth="1"/>
    <col min="15627" max="15875" width="11.42578125" style="184"/>
    <col min="15876" max="15876" width="35.42578125" style="184" customWidth="1"/>
    <col min="15877" max="15877" width="22.42578125" style="184" customWidth="1"/>
    <col min="15878" max="15879" width="26.42578125" style="184" customWidth="1"/>
    <col min="15880" max="15881" width="19.85546875" style="184" customWidth="1"/>
    <col min="15882" max="15882" width="92.7109375" style="184" customWidth="1"/>
    <col min="15883" max="16131" width="11.42578125" style="184"/>
    <col min="16132" max="16132" width="35.42578125" style="184" customWidth="1"/>
    <col min="16133" max="16133" width="22.42578125" style="184" customWidth="1"/>
    <col min="16134" max="16135" width="26.42578125" style="184" customWidth="1"/>
    <col min="16136" max="16137" width="19.85546875" style="184" customWidth="1"/>
    <col min="16138" max="16138" width="92.7109375" style="184" customWidth="1"/>
    <col min="16139" max="16384" width="11.42578125" style="184"/>
  </cols>
  <sheetData>
    <row r="1" spans="1:10" ht="15.6" customHeight="1">
      <c r="B1" s="284" t="s">
        <v>121</v>
      </c>
      <c r="C1" s="285"/>
      <c r="D1" s="190" t="s">
        <v>110</v>
      </c>
      <c r="E1" s="288" t="s">
        <v>170</v>
      </c>
      <c r="F1" s="289"/>
      <c r="G1" s="290"/>
      <c r="H1" s="190" t="s">
        <v>151</v>
      </c>
      <c r="I1" s="288" t="s">
        <v>250</v>
      </c>
      <c r="J1" s="289"/>
    </row>
    <row r="2" spans="1:10">
      <c r="B2" s="286"/>
      <c r="C2" s="287"/>
      <c r="D2" s="190" t="s">
        <v>120</v>
      </c>
      <c r="E2" s="291" t="s">
        <v>73</v>
      </c>
      <c r="F2" s="292"/>
      <c r="G2" s="293"/>
      <c r="H2" s="190" t="s">
        <v>152</v>
      </c>
      <c r="I2" s="291" t="s">
        <v>124</v>
      </c>
      <c r="J2" s="293"/>
    </row>
    <row r="3" spans="1:10" ht="36" customHeight="1">
      <c r="B3" s="294" t="s">
        <v>142</v>
      </c>
      <c r="C3" s="295"/>
      <c r="D3" s="276" t="s">
        <v>171</v>
      </c>
      <c r="E3" s="277"/>
      <c r="F3" s="277"/>
      <c r="G3" s="277"/>
      <c r="H3" s="277"/>
      <c r="I3" s="277"/>
      <c r="J3" s="278"/>
    </row>
    <row r="4" spans="1:10" ht="99" customHeight="1">
      <c r="B4" s="296" t="s">
        <v>64</v>
      </c>
      <c r="C4" s="297"/>
      <c r="D4" s="273" t="s">
        <v>172</v>
      </c>
      <c r="E4" s="274"/>
      <c r="F4" s="274"/>
      <c r="G4" s="274"/>
      <c r="H4" s="274"/>
      <c r="I4" s="274"/>
      <c r="J4" s="275"/>
    </row>
    <row r="5" spans="1:10" ht="57" customHeight="1">
      <c r="B5" s="296" t="s">
        <v>131</v>
      </c>
      <c r="C5" s="297"/>
      <c r="D5" s="273" t="s">
        <v>173</v>
      </c>
      <c r="E5" s="274"/>
      <c r="F5" s="274"/>
      <c r="G5" s="274"/>
      <c r="H5" s="275"/>
      <c r="I5" s="235" t="s">
        <v>122</v>
      </c>
      <c r="J5" s="221">
        <v>180000000</v>
      </c>
    </row>
    <row r="6" spans="1:10" ht="73.349999999999994" customHeight="1">
      <c r="B6" s="282" t="s">
        <v>153</v>
      </c>
      <c r="C6" s="282"/>
      <c r="D6" s="190" t="s">
        <v>154</v>
      </c>
      <c r="E6" s="298" t="s">
        <v>146</v>
      </c>
      <c r="F6" s="299"/>
      <c r="G6" s="299"/>
      <c r="H6" s="300"/>
      <c r="I6" s="235" t="s">
        <v>136</v>
      </c>
      <c r="J6" s="236">
        <f>J5/1300000</f>
        <v>138.46153846153845</v>
      </c>
    </row>
    <row r="7" spans="1:10" ht="200.45" customHeight="1">
      <c r="B7" s="283"/>
      <c r="C7" s="283"/>
      <c r="D7" s="262" t="s">
        <v>174</v>
      </c>
      <c r="E7" s="273" t="s">
        <v>175</v>
      </c>
      <c r="F7" s="274"/>
      <c r="G7" s="274"/>
      <c r="H7" s="275"/>
      <c r="J7" s="259" t="s">
        <v>169</v>
      </c>
    </row>
    <row r="8" spans="1:10" ht="112.35" customHeight="1">
      <c r="B8" s="283"/>
      <c r="C8" s="283"/>
      <c r="D8" s="262" t="s">
        <v>176</v>
      </c>
      <c r="E8" s="276" t="s">
        <v>177</v>
      </c>
      <c r="F8" s="277"/>
      <c r="G8" s="277"/>
      <c r="H8" s="278"/>
      <c r="I8" s="254"/>
    </row>
    <row r="9" spans="1:10" ht="112.35" customHeight="1">
      <c r="B9" s="283"/>
      <c r="C9" s="283"/>
      <c r="D9" s="262" t="s">
        <v>178</v>
      </c>
      <c r="E9" s="273" t="s">
        <v>179</v>
      </c>
      <c r="F9" s="274"/>
      <c r="G9" s="274"/>
      <c r="H9" s="275"/>
      <c r="I9" s="254"/>
      <c r="J9" s="254"/>
    </row>
    <row r="10" spans="1:10">
      <c r="A10" s="182"/>
      <c r="B10" s="182"/>
      <c r="C10" s="182"/>
      <c r="D10" s="182"/>
      <c r="E10" s="182"/>
      <c r="F10" s="191"/>
      <c r="G10" s="191"/>
      <c r="H10" s="191"/>
      <c r="I10" s="191"/>
      <c r="J10" s="191"/>
    </row>
    <row r="11" spans="1:10" ht="61.7" customHeight="1">
      <c r="A11" s="182"/>
      <c r="B11" s="248" t="s">
        <v>150</v>
      </c>
      <c r="C11" s="248" t="s">
        <v>148</v>
      </c>
      <c r="D11" s="279" t="s">
        <v>147</v>
      </c>
      <c r="E11" s="280"/>
      <c r="F11" s="279" t="s">
        <v>149</v>
      </c>
      <c r="G11" s="281"/>
      <c r="H11" s="280"/>
      <c r="I11" s="191"/>
      <c r="J11" s="191"/>
    </row>
    <row r="12" spans="1:10" ht="100.35" customHeight="1">
      <c r="A12" s="182"/>
      <c r="B12" s="183">
        <v>1</v>
      </c>
      <c r="C12" s="260" t="s">
        <v>180</v>
      </c>
      <c r="D12" s="273" t="s">
        <v>181</v>
      </c>
      <c r="E12" s="275"/>
      <c r="F12" s="273" t="s">
        <v>182</v>
      </c>
      <c r="G12" s="274"/>
      <c r="H12" s="275"/>
      <c r="I12" s="191"/>
      <c r="J12" s="191"/>
    </row>
    <row r="13" spans="1:10" ht="99" customHeight="1">
      <c r="A13" s="182"/>
      <c r="B13" s="183">
        <v>2</v>
      </c>
      <c r="C13" s="260" t="s">
        <v>183</v>
      </c>
      <c r="D13" s="273" t="s">
        <v>184</v>
      </c>
      <c r="E13" s="275"/>
      <c r="F13" s="273" t="s">
        <v>185</v>
      </c>
      <c r="G13" s="274"/>
      <c r="H13" s="275"/>
      <c r="I13" s="191"/>
      <c r="J13" s="191"/>
    </row>
    <row r="14" spans="1:10" ht="99" customHeight="1">
      <c r="A14" s="182"/>
      <c r="B14" s="183">
        <v>3</v>
      </c>
      <c r="C14" s="260" t="s">
        <v>186</v>
      </c>
      <c r="D14" s="273" t="s">
        <v>187</v>
      </c>
      <c r="E14" s="275"/>
      <c r="F14" s="273" t="s">
        <v>188</v>
      </c>
      <c r="G14" s="274"/>
      <c r="H14" s="275"/>
      <c r="I14" s="191"/>
      <c r="J14" s="191"/>
    </row>
    <row r="15" spans="1:10">
      <c r="A15" s="182"/>
      <c r="B15" s="182"/>
      <c r="C15" s="182"/>
      <c r="D15" s="182"/>
      <c r="E15" s="182"/>
      <c r="F15" s="191"/>
      <c r="G15" s="191"/>
      <c r="H15" s="191"/>
      <c r="I15" s="191"/>
      <c r="J15" s="191"/>
    </row>
    <row r="16" spans="1:10" s="186" customFormat="1" ht="37.5">
      <c r="B16" s="189" t="s">
        <v>108</v>
      </c>
      <c r="C16" s="189" t="s">
        <v>111</v>
      </c>
      <c r="J16" s="187"/>
    </row>
    <row r="17" spans="2:3">
      <c r="B17" s="183"/>
      <c r="C17" s="256">
        <v>5</v>
      </c>
    </row>
    <row r="18" spans="2:3">
      <c r="B18" s="188" t="s">
        <v>109</v>
      </c>
      <c r="C18" s="188" t="s">
        <v>110</v>
      </c>
    </row>
    <row r="19" spans="2:3" ht="37.5">
      <c r="B19" s="183">
        <v>1</v>
      </c>
      <c r="C19" s="220" t="s">
        <v>189</v>
      </c>
    </row>
    <row r="20" spans="2:3">
      <c r="B20" s="183">
        <v>2</v>
      </c>
      <c r="C20" s="220" t="s">
        <v>190</v>
      </c>
    </row>
    <row r="21" spans="2:3">
      <c r="B21" s="183">
        <v>3</v>
      </c>
      <c r="C21" s="220" t="s">
        <v>191</v>
      </c>
    </row>
    <row r="22" spans="2:3">
      <c r="B22" s="183">
        <v>4</v>
      </c>
      <c r="C22" s="220" t="s">
        <v>192</v>
      </c>
    </row>
    <row r="23" spans="2:3">
      <c r="B23" s="183">
        <v>5</v>
      </c>
      <c r="C23" s="220" t="s">
        <v>197</v>
      </c>
    </row>
    <row r="24" spans="2:3">
      <c r="B24" s="183">
        <v>6</v>
      </c>
      <c r="C24" s="220"/>
    </row>
    <row r="25" spans="2:3">
      <c r="B25" s="183">
        <v>7</v>
      </c>
      <c r="C25" s="220"/>
    </row>
    <row r="26" spans="2:3">
      <c r="B26" s="183">
        <v>8</v>
      </c>
      <c r="C26" s="220"/>
    </row>
    <row r="27" spans="2:3">
      <c r="B27" s="183">
        <v>9</v>
      </c>
      <c r="C27" s="220"/>
    </row>
    <row r="28" spans="2:3">
      <c r="B28" s="183">
        <v>10</v>
      </c>
      <c r="C28" s="220"/>
    </row>
    <row r="29" spans="2:3">
      <c r="B29" s="183">
        <v>11</v>
      </c>
      <c r="C29" s="220"/>
    </row>
    <row r="30" spans="2:3">
      <c r="B30" s="183">
        <v>12</v>
      </c>
      <c r="C30" s="220"/>
    </row>
    <row r="31" spans="2:3">
      <c r="B31" s="183">
        <v>13</v>
      </c>
      <c r="C31" s="220"/>
    </row>
    <row r="32" spans="2:3">
      <c r="B32" s="183">
        <v>14</v>
      </c>
      <c r="C32" s="220"/>
    </row>
    <row r="33" spans="2:3">
      <c r="B33" s="183">
        <v>15</v>
      </c>
      <c r="C33" s="220"/>
    </row>
    <row r="34" spans="2:3">
      <c r="B34" s="183">
        <v>16</v>
      </c>
      <c r="C34" s="220"/>
    </row>
    <row r="35" spans="2:3">
      <c r="B35" s="183">
        <v>17</v>
      </c>
      <c r="C35" s="220"/>
    </row>
    <row r="36" spans="2:3">
      <c r="B36" s="183">
        <v>18</v>
      </c>
      <c r="C36" s="220"/>
    </row>
    <row r="37" spans="2:3">
      <c r="B37" s="183">
        <v>19</v>
      </c>
      <c r="C37" s="220"/>
    </row>
    <row r="38" spans="2:3">
      <c r="B38" s="183">
        <v>20</v>
      </c>
      <c r="C38" s="220"/>
    </row>
  </sheetData>
  <mergeCells count="24">
    <mergeCell ref="D14:E14"/>
    <mergeCell ref="F14:H14"/>
    <mergeCell ref="E9:H9"/>
    <mergeCell ref="B6:C9"/>
    <mergeCell ref="B1:C2"/>
    <mergeCell ref="E1:G1"/>
    <mergeCell ref="E2:G2"/>
    <mergeCell ref="B3:C3"/>
    <mergeCell ref="B4:C4"/>
    <mergeCell ref="B5:C5"/>
    <mergeCell ref="D3:J3"/>
    <mergeCell ref="D4:J4"/>
    <mergeCell ref="D5:H5"/>
    <mergeCell ref="I1:J1"/>
    <mergeCell ref="I2:J2"/>
    <mergeCell ref="E6:H6"/>
    <mergeCell ref="E7:H7"/>
    <mergeCell ref="E8:H8"/>
    <mergeCell ref="D13:E13"/>
    <mergeCell ref="F13:H13"/>
    <mergeCell ref="D11:E11"/>
    <mergeCell ref="F11:H11"/>
    <mergeCell ref="D12:E12"/>
    <mergeCell ref="F12:H12"/>
  </mergeCells>
  <conditionalFormatting sqref="E6">
    <cfRule type="cellIs" dxfId="153" priority="19" operator="equal">
      <formula>""</formula>
    </cfRule>
  </conditionalFormatting>
  <conditionalFormatting sqref="C24:C38">
    <cfRule type="cellIs" dxfId="152" priority="20" operator="equal">
      <formula>""</formula>
    </cfRule>
  </conditionalFormatting>
  <conditionalFormatting sqref="I6:J6 I5">
    <cfRule type="cellIs" dxfId="151" priority="26" operator="equal">
      <formula>""</formula>
    </cfRule>
  </conditionalFormatting>
  <conditionalFormatting sqref="E2">
    <cfRule type="cellIs" dxfId="150" priority="30" operator="equal">
      <formula>""</formula>
    </cfRule>
  </conditionalFormatting>
  <conditionalFormatting sqref="I1">
    <cfRule type="cellIs" dxfId="149" priority="18" operator="equal">
      <formula>""</formula>
    </cfRule>
  </conditionalFormatting>
  <conditionalFormatting sqref="I6">
    <cfRule type="cellIs" dxfId="148" priority="17" operator="equal">
      <formula>""</formula>
    </cfRule>
  </conditionalFormatting>
  <conditionalFormatting sqref="E1">
    <cfRule type="cellIs" dxfId="147" priority="11" operator="equal">
      <formula>""</formula>
    </cfRule>
  </conditionalFormatting>
  <conditionalFormatting sqref="D3:D4">
    <cfRule type="cellIs" dxfId="146" priority="10" operator="equal">
      <formula>""</formula>
    </cfRule>
  </conditionalFormatting>
  <conditionalFormatting sqref="D5">
    <cfRule type="cellIs" dxfId="145" priority="9" operator="equal">
      <formula>""</formula>
    </cfRule>
  </conditionalFormatting>
  <conditionalFormatting sqref="J5">
    <cfRule type="cellIs" dxfId="144" priority="8" operator="equal">
      <formula>""</formula>
    </cfRule>
  </conditionalFormatting>
  <conditionalFormatting sqref="E7:E9">
    <cfRule type="cellIs" dxfId="143" priority="7" operator="equal">
      <formula>""</formula>
    </cfRule>
  </conditionalFormatting>
  <conditionalFormatting sqref="D7:D9">
    <cfRule type="cellIs" dxfId="142" priority="6" operator="equal">
      <formula>""</formula>
    </cfRule>
  </conditionalFormatting>
  <conditionalFormatting sqref="C12:C14">
    <cfRule type="cellIs" dxfId="141" priority="5" operator="equal">
      <formula>""</formula>
    </cfRule>
  </conditionalFormatting>
  <conditionalFormatting sqref="F12:F14">
    <cfRule type="cellIs" dxfId="140" priority="4" operator="equal">
      <formula>""</formula>
    </cfRule>
  </conditionalFormatting>
  <conditionalFormatting sqref="D12:D14">
    <cfRule type="cellIs" dxfId="139" priority="3" operator="equal">
      <formula>""</formula>
    </cfRule>
  </conditionalFormatting>
  <conditionalFormatting sqref="C17">
    <cfRule type="cellIs" dxfId="138" priority="2" operator="equal">
      <formula>""</formula>
    </cfRule>
  </conditionalFormatting>
  <conditionalFormatting sqref="C19:C23">
    <cfRule type="cellIs" dxfId="137" priority="1" operator="equal">
      <formula>""</formula>
    </cfRule>
  </conditionalFormatting>
  <printOptions horizontalCentered="1"/>
  <pageMargins left="0.51181102362204722" right="0.51181102362204722" top="0.35433070866141736" bottom="0.35433070866141736" header="0.31496062992125984" footer="0.31496062992125984"/>
  <pageSetup paperSize="14" scale="44" orientation="landscape" r:id="rId1"/>
  <colBreaks count="1" manualBreakCount="1">
    <brk id="11"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2567F0D-A0A3-4F6C-8600-7E9A3DFC0944}">
          <x14:formula1>
            <xm:f>Lista!$A$7:$A$8</xm:f>
          </x14:formula1>
          <xm:sqref>I2:J2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A1FC8-18B0-41F2-900F-1EFE8CB00EF1}">
  <sheetPr codeName="Hoja3"/>
  <dimension ref="A1:Y36"/>
  <sheetViews>
    <sheetView view="pageBreakPreview" topLeftCell="A7" zoomScale="60" zoomScaleNormal="60" workbookViewId="0">
      <selection activeCell="F12" sqref="F12"/>
    </sheetView>
  </sheetViews>
  <sheetFormatPr baseColWidth="10" defaultRowHeight="15"/>
  <cols>
    <col min="1" max="1" width="23.140625" style="37" customWidth="1"/>
    <col min="2" max="2" width="38.85546875" style="37" customWidth="1"/>
    <col min="3" max="5" width="22.42578125" style="37" customWidth="1"/>
    <col min="6" max="8" width="26.42578125" style="37" customWidth="1"/>
    <col min="9" max="11" width="19.85546875" style="37" customWidth="1"/>
    <col min="12" max="12" width="92.7109375" style="38" customWidth="1"/>
    <col min="13" max="13" width="11.42578125" style="37"/>
    <col min="14" max="17" width="0" style="37" hidden="1" customWidth="1"/>
    <col min="18" max="20" width="6.85546875" style="37" hidden="1" customWidth="1"/>
    <col min="21" max="21" width="13.140625" style="37" hidden="1" customWidth="1"/>
    <col min="22" max="22" width="12.140625" style="37" hidden="1" customWidth="1"/>
    <col min="23" max="23" width="16.85546875" style="37" hidden="1" customWidth="1"/>
    <col min="24" max="24" width="11.42578125" style="37" hidden="1" customWidth="1"/>
    <col min="25" max="26" width="0" style="37" hidden="1" customWidth="1"/>
    <col min="27" max="261" width="11.42578125" style="37"/>
    <col min="262" max="262" width="35.42578125" style="37" customWidth="1"/>
    <col min="263" max="263" width="22.42578125" style="37" customWidth="1"/>
    <col min="264" max="265" width="26.42578125" style="37" customWidth="1"/>
    <col min="266" max="267" width="19.85546875" style="37" customWidth="1"/>
    <col min="268" max="268" width="92.7109375" style="37" customWidth="1"/>
    <col min="269" max="517" width="11.42578125" style="37"/>
    <col min="518" max="518" width="35.42578125" style="37" customWidth="1"/>
    <col min="519" max="519" width="22.42578125" style="37" customWidth="1"/>
    <col min="520" max="521" width="26.42578125" style="37" customWidth="1"/>
    <col min="522" max="523" width="19.85546875" style="37" customWidth="1"/>
    <col min="524" max="524" width="92.7109375" style="37" customWidth="1"/>
    <col min="525" max="773" width="11.42578125" style="37"/>
    <col min="774" max="774" width="35.42578125" style="37" customWidth="1"/>
    <col min="775" max="775" width="22.42578125" style="37" customWidth="1"/>
    <col min="776" max="777" width="26.42578125" style="37" customWidth="1"/>
    <col min="778" max="779" width="19.85546875" style="37" customWidth="1"/>
    <col min="780" max="780" width="92.7109375" style="37" customWidth="1"/>
    <col min="781" max="1029" width="11.42578125" style="37"/>
    <col min="1030" max="1030" width="35.42578125" style="37" customWidth="1"/>
    <col min="1031" max="1031" width="22.42578125" style="37" customWidth="1"/>
    <col min="1032" max="1033" width="26.42578125" style="37" customWidth="1"/>
    <col min="1034" max="1035" width="19.85546875" style="37" customWidth="1"/>
    <col min="1036" max="1036" width="92.7109375" style="37" customWidth="1"/>
    <col min="1037" max="1285" width="11.42578125" style="37"/>
    <col min="1286" max="1286" width="35.42578125" style="37" customWidth="1"/>
    <col min="1287" max="1287" width="22.42578125" style="37" customWidth="1"/>
    <col min="1288" max="1289" width="26.42578125" style="37" customWidth="1"/>
    <col min="1290" max="1291" width="19.85546875" style="37" customWidth="1"/>
    <col min="1292" max="1292" width="92.7109375" style="37" customWidth="1"/>
    <col min="1293" max="1541" width="11.42578125" style="37"/>
    <col min="1542" max="1542" width="35.42578125" style="37" customWidth="1"/>
    <col min="1543" max="1543" width="22.42578125" style="37" customWidth="1"/>
    <col min="1544" max="1545" width="26.42578125" style="37" customWidth="1"/>
    <col min="1546" max="1547" width="19.85546875" style="37" customWidth="1"/>
    <col min="1548" max="1548" width="92.7109375" style="37" customWidth="1"/>
    <col min="1549" max="1797" width="11.42578125" style="37"/>
    <col min="1798" max="1798" width="35.42578125" style="37" customWidth="1"/>
    <col min="1799" max="1799" width="22.42578125" style="37" customWidth="1"/>
    <col min="1800" max="1801" width="26.42578125" style="37" customWidth="1"/>
    <col min="1802" max="1803" width="19.85546875" style="37" customWidth="1"/>
    <col min="1804" max="1804" width="92.7109375" style="37" customWidth="1"/>
    <col min="1805" max="2053" width="11.42578125" style="37"/>
    <col min="2054" max="2054" width="35.42578125" style="37" customWidth="1"/>
    <col min="2055" max="2055" width="22.42578125" style="37" customWidth="1"/>
    <col min="2056" max="2057" width="26.42578125" style="37" customWidth="1"/>
    <col min="2058" max="2059" width="19.85546875" style="37" customWidth="1"/>
    <col min="2060" max="2060" width="92.7109375" style="37" customWidth="1"/>
    <col min="2061" max="2309" width="11.42578125" style="37"/>
    <col min="2310" max="2310" width="35.42578125" style="37" customWidth="1"/>
    <col min="2311" max="2311" width="22.42578125" style="37" customWidth="1"/>
    <col min="2312" max="2313" width="26.42578125" style="37" customWidth="1"/>
    <col min="2314" max="2315" width="19.85546875" style="37" customWidth="1"/>
    <col min="2316" max="2316" width="92.7109375" style="37" customWidth="1"/>
    <col min="2317" max="2565" width="11.42578125" style="37"/>
    <col min="2566" max="2566" width="35.42578125" style="37" customWidth="1"/>
    <col min="2567" max="2567" width="22.42578125" style="37" customWidth="1"/>
    <col min="2568" max="2569" width="26.42578125" style="37" customWidth="1"/>
    <col min="2570" max="2571" width="19.85546875" style="37" customWidth="1"/>
    <col min="2572" max="2572" width="92.7109375" style="37" customWidth="1"/>
    <col min="2573" max="2821" width="11.42578125" style="37"/>
    <col min="2822" max="2822" width="35.42578125" style="37" customWidth="1"/>
    <col min="2823" max="2823" width="22.42578125" style="37" customWidth="1"/>
    <col min="2824" max="2825" width="26.42578125" style="37" customWidth="1"/>
    <col min="2826" max="2827" width="19.85546875" style="37" customWidth="1"/>
    <col min="2828" max="2828" width="92.7109375" style="37" customWidth="1"/>
    <col min="2829" max="3077" width="11.42578125" style="37"/>
    <col min="3078" max="3078" width="35.42578125" style="37" customWidth="1"/>
    <col min="3079" max="3079" width="22.42578125" style="37" customWidth="1"/>
    <col min="3080" max="3081" width="26.42578125" style="37" customWidth="1"/>
    <col min="3082" max="3083" width="19.85546875" style="37" customWidth="1"/>
    <col min="3084" max="3084" width="92.7109375" style="37" customWidth="1"/>
    <col min="3085" max="3333" width="11.42578125" style="37"/>
    <col min="3334" max="3334" width="35.42578125" style="37" customWidth="1"/>
    <col min="3335" max="3335" width="22.42578125" style="37" customWidth="1"/>
    <col min="3336" max="3337" width="26.42578125" style="37" customWidth="1"/>
    <col min="3338" max="3339" width="19.85546875" style="37" customWidth="1"/>
    <col min="3340" max="3340" width="92.7109375" style="37" customWidth="1"/>
    <col min="3341" max="3589" width="11.42578125" style="37"/>
    <col min="3590" max="3590" width="35.42578125" style="37" customWidth="1"/>
    <col min="3591" max="3591" width="22.42578125" style="37" customWidth="1"/>
    <col min="3592" max="3593" width="26.42578125" style="37" customWidth="1"/>
    <col min="3594" max="3595" width="19.85546875" style="37" customWidth="1"/>
    <col min="3596" max="3596" width="92.7109375" style="37" customWidth="1"/>
    <col min="3597" max="3845" width="11.42578125" style="37"/>
    <col min="3846" max="3846" width="35.42578125" style="37" customWidth="1"/>
    <col min="3847" max="3847" width="22.42578125" style="37" customWidth="1"/>
    <col min="3848" max="3849" width="26.42578125" style="37" customWidth="1"/>
    <col min="3850" max="3851" width="19.85546875" style="37" customWidth="1"/>
    <col min="3852" max="3852" width="92.7109375" style="37" customWidth="1"/>
    <col min="3853" max="4101" width="11.42578125" style="37"/>
    <col min="4102" max="4102" width="35.42578125" style="37" customWidth="1"/>
    <col min="4103" max="4103" width="22.42578125" style="37" customWidth="1"/>
    <col min="4104" max="4105" width="26.42578125" style="37" customWidth="1"/>
    <col min="4106" max="4107" width="19.85546875" style="37" customWidth="1"/>
    <col min="4108" max="4108" width="92.7109375" style="37" customWidth="1"/>
    <col min="4109" max="4357" width="11.42578125" style="37"/>
    <col min="4358" max="4358" width="35.42578125" style="37" customWidth="1"/>
    <col min="4359" max="4359" width="22.42578125" style="37" customWidth="1"/>
    <col min="4360" max="4361" width="26.42578125" style="37" customWidth="1"/>
    <col min="4362" max="4363" width="19.85546875" style="37" customWidth="1"/>
    <col min="4364" max="4364" width="92.7109375" style="37" customWidth="1"/>
    <col min="4365" max="4613" width="11.42578125" style="37"/>
    <col min="4614" max="4614" width="35.42578125" style="37" customWidth="1"/>
    <col min="4615" max="4615" width="22.42578125" style="37" customWidth="1"/>
    <col min="4616" max="4617" width="26.42578125" style="37" customWidth="1"/>
    <col min="4618" max="4619" width="19.85546875" style="37" customWidth="1"/>
    <col min="4620" max="4620" width="92.7109375" style="37" customWidth="1"/>
    <col min="4621" max="4869" width="11.42578125" style="37"/>
    <col min="4870" max="4870" width="35.42578125" style="37" customWidth="1"/>
    <col min="4871" max="4871" width="22.42578125" style="37" customWidth="1"/>
    <col min="4872" max="4873" width="26.42578125" style="37" customWidth="1"/>
    <col min="4874" max="4875" width="19.85546875" style="37" customWidth="1"/>
    <col min="4876" max="4876" width="92.7109375" style="37" customWidth="1"/>
    <col min="4877" max="5125" width="11.42578125" style="37"/>
    <col min="5126" max="5126" width="35.42578125" style="37" customWidth="1"/>
    <col min="5127" max="5127" width="22.42578125" style="37" customWidth="1"/>
    <col min="5128" max="5129" width="26.42578125" style="37" customWidth="1"/>
    <col min="5130" max="5131" width="19.85546875" style="37" customWidth="1"/>
    <col min="5132" max="5132" width="92.7109375" style="37" customWidth="1"/>
    <col min="5133" max="5381" width="11.42578125" style="37"/>
    <col min="5382" max="5382" width="35.42578125" style="37" customWidth="1"/>
    <col min="5383" max="5383" width="22.42578125" style="37" customWidth="1"/>
    <col min="5384" max="5385" width="26.42578125" style="37" customWidth="1"/>
    <col min="5386" max="5387" width="19.85546875" style="37" customWidth="1"/>
    <col min="5388" max="5388" width="92.7109375" style="37" customWidth="1"/>
    <col min="5389" max="5637" width="11.42578125" style="37"/>
    <col min="5638" max="5638" width="35.42578125" style="37" customWidth="1"/>
    <col min="5639" max="5639" width="22.42578125" style="37" customWidth="1"/>
    <col min="5640" max="5641" width="26.42578125" style="37" customWidth="1"/>
    <col min="5642" max="5643" width="19.85546875" style="37" customWidth="1"/>
    <col min="5644" max="5644" width="92.7109375" style="37" customWidth="1"/>
    <col min="5645" max="5893" width="11.42578125" style="37"/>
    <col min="5894" max="5894" width="35.42578125" style="37" customWidth="1"/>
    <col min="5895" max="5895" width="22.42578125" style="37" customWidth="1"/>
    <col min="5896" max="5897" width="26.42578125" style="37" customWidth="1"/>
    <col min="5898" max="5899" width="19.85546875" style="37" customWidth="1"/>
    <col min="5900" max="5900" width="92.7109375" style="37" customWidth="1"/>
    <col min="5901" max="6149" width="11.42578125" style="37"/>
    <col min="6150" max="6150" width="35.42578125" style="37" customWidth="1"/>
    <col min="6151" max="6151" width="22.42578125" style="37" customWidth="1"/>
    <col min="6152" max="6153" width="26.42578125" style="37" customWidth="1"/>
    <col min="6154" max="6155" width="19.85546875" style="37" customWidth="1"/>
    <col min="6156" max="6156" width="92.7109375" style="37" customWidth="1"/>
    <col min="6157" max="6405" width="11.42578125" style="37"/>
    <col min="6406" max="6406" width="35.42578125" style="37" customWidth="1"/>
    <col min="6407" max="6407" width="22.42578125" style="37" customWidth="1"/>
    <col min="6408" max="6409" width="26.42578125" style="37" customWidth="1"/>
    <col min="6410" max="6411" width="19.85546875" style="37" customWidth="1"/>
    <col min="6412" max="6412" width="92.7109375" style="37" customWidth="1"/>
    <col min="6413" max="6661" width="11.42578125" style="37"/>
    <col min="6662" max="6662" width="35.42578125" style="37" customWidth="1"/>
    <col min="6663" max="6663" width="22.42578125" style="37" customWidth="1"/>
    <col min="6664" max="6665" width="26.42578125" style="37" customWidth="1"/>
    <col min="6666" max="6667" width="19.85546875" style="37" customWidth="1"/>
    <col min="6668" max="6668" width="92.7109375" style="37" customWidth="1"/>
    <col min="6669" max="6917" width="11.42578125" style="37"/>
    <col min="6918" max="6918" width="35.42578125" style="37" customWidth="1"/>
    <col min="6919" max="6919" width="22.42578125" style="37" customWidth="1"/>
    <col min="6920" max="6921" width="26.42578125" style="37" customWidth="1"/>
    <col min="6922" max="6923" width="19.85546875" style="37" customWidth="1"/>
    <col min="6924" max="6924" width="92.7109375" style="37" customWidth="1"/>
    <col min="6925" max="7173" width="11.42578125" style="37"/>
    <col min="7174" max="7174" width="35.42578125" style="37" customWidth="1"/>
    <col min="7175" max="7175" width="22.42578125" style="37" customWidth="1"/>
    <col min="7176" max="7177" width="26.42578125" style="37" customWidth="1"/>
    <col min="7178" max="7179" width="19.85546875" style="37" customWidth="1"/>
    <col min="7180" max="7180" width="92.7109375" style="37" customWidth="1"/>
    <col min="7181" max="7429" width="11.42578125" style="37"/>
    <col min="7430" max="7430" width="35.42578125" style="37" customWidth="1"/>
    <col min="7431" max="7431" width="22.42578125" style="37" customWidth="1"/>
    <col min="7432" max="7433" width="26.42578125" style="37" customWidth="1"/>
    <col min="7434" max="7435" width="19.85546875" style="37" customWidth="1"/>
    <col min="7436" max="7436" width="92.7109375" style="37" customWidth="1"/>
    <col min="7437" max="7685" width="11.42578125" style="37"/>
    <col min="7686" max="7686" width="35.42578125" style="37" customWidth="1"/>
    <col min="7687" max="7687" width="22.42578125" style="37" customWidth="1"/>
    <col min="7688" max="7689" width="26.42578125" style="37" customWidth="1"/>
    <col min="7690" max="7691" width="19.85546875" style="37" customWidth="1"/>
    <col min="7692" max="7692" width="92.7109375" style="37" customWidth="1"/>
    <col min="7693" max="7941" width="11.42578125" style="37"/>
    <col min="7942" max="7942" width="35.42578125" style="37" customWidth="1"/>
    <col min="7943" max="7943" width="22.42578125" style="37" customWidth="1"/>
    <col min="7944" max="7945" width="26.42578125" style="37" customWidth="1"/>
    <col min="7946" max="7947" width="19.85546875" style="37" customWidth="1"/>
    <col min="7948" max="7948" width="92.7109375" style="37" customWidth="1"/>
    <col min="7949" max="8197" width="11.42578125" style="37"/>
    <col min="8198" max="8198" width="35.42578125" style="37" customWidth="1"/>
    <col min="8199" max="8199" width="22.42578125" style="37" customWidth="1"/>
    <col min="8200" max="8201" width="26.42578125" style="37" customWidth="1"/>
    <col min="8202" max="8203" width="19.85546875" style="37" customWidth="1"/>
    <col min="8204" max="8204" width="92.7109375" style="37" customWidth="1"/>
    <col min="8205" max="8453" width="11.42578125" style="37"/>
    <col min="8454" max="8454" width="35.42578125" style="37" customWidth="1"/>
    <col min="8455" max="8455" width="22.42578125" style="37" customWidth="1"/>
    <col min="8456" max="8457" width="26.42578125" style="37" customWidth="1"/>
    <col min="8458" max="8459" width="19.85546875" style="37" customWidth="1"/>
    <col min="8460" max="8460" width="92.7109375" style="37" customWidth="1"/>
    <col min="8461" max="8709" width="11.42578125" style="37"/>
    <col min="8710" max="8710" width="35.42578125" style="37" customWidth="1"/>
    <col min="8711" max="8711" width="22.42578125" style="37" customWidth="1"/>
    <col min="8712" max="8713" width="26.42578125" style="37" customWidth="1"/>
    <col min="8714" max="8715" width="19.85546875" style="37" customWidth="1"/>
    <col min="8716" max="8716" width="92.7109375" style="37" customWidth="1"/>
    <col min="8717" max="8965" width="11.42578125" style="37"/>
    <col min="8966" max="8966" width="35.42578125" style="37" customWidth="1"/>
    <col min="8967" max="8967" width="22.42578125" style="37" customWidth="1"/>
    <col min="8968" max="8969" width="26.42578125" style="37" customWidth="1"/>
    <col min="8970" max="8971" width="19.85546875" style="37" customWidth="1"/>
    <col min="8972" max="8972" width="92.7109375" style="37" customWidth="1"/>
    <col min="8973" max="9221" width="11.42578125" style="37"/>
    <col min="9222" max="9222" width="35.42578125" style="37" customWidth="1"/>
    <col min="9223" max="9223" width="22.42578125" style="37" customWidth="1"/>
    <col min="9224" max="9225" width="26.42578125" style="37" customWidth="1"/>
    <col min="9226" max="9227" width="19.85546875" style="37" customWidth="1"/>
    <col min="9228" max="9228" width="92.7109375" style="37" customWidth="1"/>
    <col min="9229" max="9477" width="11.42578125" style="37"/>
    <col min="9478" max="9478" width="35.42578125" style="37" customWidth="1"/>
    <col min="9479" max="9479" width="22.42578125" style="37" customWidth="1"/>
    <col min="9480" max="9481" width="26.42578125" style="37" customWidth="1"/>
    <col min="9482" max="9483" width="19.85546875" style="37" customWidth="1"/>
    <col min="9484" max="9484" width="92.7109375" style="37" customWidth="1"/>
    <col min="9485" max="9733" width="11.42578125" style="37"/>
    <col min="9734" max="9734" width="35.42578125" style="37" customWidth="1"/>
    <col min="9735" max="9735" width="22.42578125" style="37" customWidth="1"/>
    <col min="9736" max="9737" width="26.42578125" style="37" customWidth="1"/>
    <col min="9738" max="9739" width="19.85546875" style="37" customWidth="1"/>
    <col min="9740" max="9740" width="92.7109375" style="37" customWidth="1"/>
    <col min="9741" max="9989" width="11.42578125" style="37"/>
    <col min="9990" max="9990" width="35.42578125" style="37" customWidth="1"/>
    <col min="9991" max="9991" width="22.42578125" style="37" customWidth="1"/>
    <col min="9992" max="9993" width="26.42578125" style="37" customWidth="1"/>
    <col min="9994" max="9995" width="19.85546875" style="37" customWidth="1"/>
    <col min="9996" max="9996" width="92.7109375" style="37" customWidth="1"/>
    <col min="9997" max="10245" width="11.42578125" style="37"/>
    <col min="10246" max="10246" width="35.42578125" style="37" customWidth="1"/>
    <col min="10247" max="10247" width="22.42578125" style="37" customWidth="1"/>
    <col min="10248" max="10249" width="26.42578125" style="37" customWidth="1"/>
    <col min="10250" max="10251" width="19.85546875" style="37" customWidth="1"/>
    <col min="10252" max="10252" width="92.7109375" style="37" customWidth="1"/>
    <col min="10253" max="10501" width="11.42578125" style="37"/>
    <col min="10502" max="10502" width="35.42578125" style="37" customWidth="1"/>
    <col min="10503" max="10503" width="22.42578125" style="37" customWidth="1"/>
    <col min="10504" max="10505" width="26.42578125" style="37" customWidth="1"/>
    <col min="10506" max="10507" width="19.85546875" style="37" customWidth="1"/>
    <col min="10508" max="10508" width="92.7109375" style="37" customWidth="1"/>
    <col min="10509" max="10757" width="11.42578125" style="37"/>
    <col min="10758" max="10758" width="35.42578125" style="37" customWidth="1"/>
    <col min="10759" max="10759" width="22.42578125" style="37" customWidth="1"/>
    <col min="10760" max="10761" width="26.42578125" style="37" customWidth="1"/>
    <col min="10762" max="10763" width="19.85546875" style="37" customWidth="1"/>
    <col min="10764" max="10764" width="92.7109375" style="37" customWidth="1"/>
    <col min="10765" max="11013" width="11.42578125" style="37"/>
    <col min="11014" max="11014" width="35.42578125" style="37" customWidth="1"/>
    <col min="11015" max="11015" width="22.42578125" style="37" customWidth="1"/>
    <col min="11016" max="11017" width="26.42578125" style="37" customWidth="1"/>
    <col min="11018" max="11019" width="19.85546875" style="37" customWidth="1"/>
    <col min="11020" max="11020" width="92.7109375" style="37" customWidth="1"/>
    <col min="11021" max="11269" width="11.42578125" style="37"/>
    <col min="11270" max="11270" width="35.42578125" style="37" customWidth="1"/>
    <col min="11271" max="11271" width="22.42578125" style="37" customWidth="1"/>
    <col min="11272" max="11273" width="26.42578125" style="37" customWidth="1"/>
    <col min="11274" max="11275" width="19.85546875" style="37" customWidth="1"/>
    <col min="11276" max="11276" width="92.7109375" style="37" customWidth="1"/>
    <col min="11277" max="11525" width="11.42578125" style="37"/>
    <col min="11526" max="11526" width="35.42578125" style="37" customWidth="1"/>
    <col min="11527" max="11527" width="22.42578125" style="37" customWidth="1"/>
    <col min="11528" max="11529" width="26.42578125" style="37" customWidth="1"/>
    <col min="11530" max="11531" width="19.85546875" style="37" customWidth="1"/>
    <col min="11532" max="11532" width="92.7109375" style="37" customWidth="1"/>
    <col min="11533" max="11781" width="11.42578125" style="37"/>
    <col min="11782" max="11782" width="35.42578125" style="37" customWidth="1"/>
    <col min="11783" max="11783" width="22.42578125" style="37" customWidth="1"/>
    <col min="11784" max="11785" width="26.42578125" style="37" customWidth="1"/>
    <col min="11786" max="11787" width="19.85546875" style="37" customWidth="1"/>
    <col min="11788" max="11788" width="92.7109375" style="37" customWidth="1"/>
    <col min="11789" max="12037" width="11.42578125" style="37"/>
    <col min="12038" max="12038" width="35.42578125" style="37" customWidth="1"/>
    <col min="12039" max="12039" width="22.42578125" style="37" customWidth="1"/>
    <col min="12040" max="12041" width="26.42578125" style="37" customWidth="1"/>
    <col min="12042" max="12043" width="19.85546875" style="37" customWidth="1"/>
    <col min="12044" max="12044" width="92.7109375" style="37" customWidth="1"/>
    <col min="12045" max="12293" width="11.42578125" style="37"/>
    <col min="12294" max="12294" width="35.42578125" style="37" customWidth="1"/>
    <col min="12295" max="12295" width="22.42578125" style="37" customWidth="1"/>
    <col min="12296" max="12297" width="26.42578125" style="37" customWidth="1"/>
    <col min="12298" max="12299" width="19.85546875" style="37" customWidth="1"/>
    <col min="12300" max="12300" width="92.7109375" style="37" customWidth="1"/>
    <col min="12301" max="12549" width="11.42578125" style="37"/>
    <col min="12550" max="12550" width="35.42578125" style="37" customWidth="1"/>
    <col min="12551" max="12551" width="22.42578125" style="37" customWidth="1"/>
    <col min="12552" max="12553" width="26.42578125" style="37" customWidth="1"/>
    <col min="12554" max="12555" width="19.85546875" style="37" customWidth="1"/>
    <col min="12556" max="12556" width="92.7109375" style="37" customWidth="1"/>
    <col min="12557" max="12805" width="11.42578125" style="37"/>
    <col min="12806" max="12806" width="35.42578125" style="37" customWidth="1"/>
    <col min="12807" max="12807" width="22.42578125" style="37" customWidth="1"/>
    <col min="12808" max="12809" width="26.42578125" style="37" customWidth="1"/>
    <col min="12810" max="12811" width="19.85546875" style="37" customWidth="1"/>
    <col min="12812" max="12812" width="92.7109375" style="37" customWidth="1"/>
    <col min="12813" max="13061" width="11.42578125" style="37"/>
    <col min="13062" max="13062" width="35.42578125" style="37" customWidth="1"/>
    <col min="13063" max="13063" width="22.42578125" style="37" customWidth="1"/>
    <col min="13064" max="13065" width="26.42578125" style="37" customWidth="1"/>
    <col min="13066" max="13067" width="19.85546875" style="37" customWidth="1"/>
    <col min="13068" max="13068" width="92.7109375" style="37" customWidth="1"/>
    <col min="13069" max="13317" width="11.42578125" style="37"/>
    <col min="13318" max="13318" width="35.42578125" style="37" customWidth="1"/>
    <col min="13319" max="13319" width="22.42578125" style="37" customWidth="1"/>
    <col min="13320" max="13321" width="26.42578125" style="37" customWidth="1"/>
    <col min="13322" max="13323" width="19.85546875" style="37" customWidth="1"/>
    <col min="13324" max="13324" width="92.7109375" style="37" customWidth="1"/>
    <col min="13325" max="13573" width="11.42578125" style="37"/>
    <col min="13574" max="13574" width="35.42578125" style="37" customWidth="1"/>
    <col min="13575" max="13575" width="22.42578125" style="37" customWidth="1"/>
    <col min="13576" max="13577" width="26.42578125" style="37" customWidth="1"/>
    <col min="13578" max="13579" width="19.85546875" style="37" customWidth="1"/>
    <col min="13580" max="13580" width="92.7109375" style="37" customWidth="1"/>
    <col min="13581" max="13829" width="11.42578125" style="37"/>
    <col min="13830" max="13830" width="35.42578125" style="37" customWidth="1"/>
    <col min="13831" max="13831" width="22.42578125" style="37" customWidth="1"/>
    <col min="13832" max="13833" width="26.42578125" style="37" customWidth="1"/>
    <col min="13834" max="13835" width="19.85546875" style="37" customWidth="1"/>
    <col min="13836" max="13836" width="92.7109375" style="37" customWidth="1"/>
    <col min="13837" max="14085" width="11.42578125" style="37"/>
    <col min="14086" max="14086" width="35.42578125" style="37" customWidth="1"/>
    <col min="14087" max="14087" width="22.42578125" style="37" customWidth="1"/>
    <col min="14088" max="14089" width="26.42578125" style="37" customWidth="1"/>
    <col min="14090" max="14091" width="19.85546875" style="37" customWidth="1"/>
    <col min="14092" max="14092" width="92.7109375" style="37" customWidth="1"/>
    <col min="14093" max="14341" width="11.42578125" style="37"/>
    <col min="14342" max="14342" width="35.42578125" style="37" customWidth="1"/>
    <col min="14343" max="14343" width="22.42578125" style="37" customWidth="1"/>
    <col min="14344" max="14345" width="26.42578125" style="37" customWidth="1"/>
    <col min="14346" max="14347" width="19.85546875" style="37" customWidth="1"/>
    <col min="14348" max="14348" width="92.7109375" style="37" customWidth="1"/>
    <col min="14349" max="14597" width="11.42578125" style="37"/>
    <col min="14598" max="14598" width="35.42578125" style="37" customWidth="1"/>
    <col min="14599" max="14599" width="22.42578125" style="37" customWidth="1"/>
    <col min="14600" max="14601" width="26.42578125" style="37" customWidth="1"/>
    <col min="14602" max="14603" width="19.85546875" style="37" customWidth="1"/>
    <col min="14604" max="14604" width="92.7109375" style="37" customWidth="1"/>
    <col min="14605" max="14853" width="11.42578125" style="37"/>
    <col min="14854" max="14854" width="35.42578125" style="37" customWidth="1"/>
    <col min="14855" max="14855" width="22.42578125" style="37" customWidth="1"/>
    <col min="14856" max="14857" width="26.42578125" style="37" customWidth="1"/>
    <col min="14858" max="14859" width="19.85546875" style="37" customWidth="1"/>
    <col min="14860" max="14860" width="92.7109375" style="37" customWidth="1"/>
    <col min="14861" max="15109" width="11.42578125" style="37"/>
    <col min="15110" max="15110" width="35.42578125" style="37" customWidth="1"/>
    <col min="15111" max="15111" width="22.42578125" style="37" customWidth="1"/>
    <col min="15112" max="15113" width="26.42578125" style="37" customWidth="1"/>
    <col min="15114" max="15115" width="19.85546875" style="37" customWidth="1"/>
    <col min="15116" max="15116" width="92.7109375" style="37" customWidth="1"/>
    <col min="15117" max="15365" width="11.42578125" style="37"/>
    <col min="15366" max="15366" width="35.42578125" style="37" customWidth="1"/>
    <col min="15367" max="15367" width="22.42578125" style="37" customWidth="1"/>
    <col min="15368" max="15369" width="26.42578125" style="37" customWidth="1"/>
    <col min="15370" max="15371" width="19.85546875" style="37" customWidth="1"/>
    <col min="15372" max="15372" width="92.7109375" style="37" customWidth="1"/>
    <col min="15373" max="15621" width="11.42578125" style="37"/>
    <col min="15622" max="15622" width="35.42578125" style="37" customWidth="1"/>
    <col min="15623" max="15623" width="22.42578125" style="37" customWidth="1"/>
    <col min="15624" max="15625" width="26.42578125" style="37" customWidth="1"/>
    <col min="15626" max="15627" width="19.85546875" style="37" customWidth="1"/>
    <col min="15628" max="15628" width="92.7109375" style="37" customWidth="1"/>
    <col min="15629" max="15877" width="11.42578125" style="37"/>
    <col min="15878" max="15878" width="35.42578125" style="37" customWidth="1"/>
    <col min="15879" max="15879" width="22.42578125" style="37" customWidth="1"/>
    <col min="15880" max="15881" width="26.42578125" style="37" customWidth="1"/>
    <col min="15882" max="15883" width="19.85546875" style="37" customWidth="1"/>
    <col min="15884" max="15884" width="92.7109375" style="37" customWidth="1"/>
    <col min="15885" max="16133" width="11.42578125" style="37"/>
    <col min="16134" max="16134" width="35.42578125" style="37" customWidth="1"/>
    <col min="16135" max="16135" width="22.42578125" style="37" customWidth="1"/>
    <col min="16136" max="16137" width="26.42578125" style="37" customWidth="1"/>
    <col min="16138" max="16139" width="19.85546875" style="37" customWidth="1"/>
    <col min="16140" max="16140" width="92.7109375" style="37" customWidth="1"/>
    <col min="16141" max="16384" width="11.42578125" style="37"/>
  </cols>
  <sheetData>
    <row r="1" spans="1:25">
      <c r="C1" s="307" t="s">
        <v>70</v>
      </c>
      <c r="D1" s="307"/>
      <c r="E1" s="307"/>
      <c r="F1" s="307"/>
      <c r="G1" s="307"/>
      <c r="H1" s="307"/>
      <c r="I1" s="307"/>
      <c r="J1" s="307"/>
      <c r="K1" s="307"/>
      <c r="L1" s="307"/>
    </row>
    <row r="2" spans="1:25">
      <c r="B2" s="205" t="s">
        <v>73</v>
      </c>
      <c r="C2" s="310" t="str">
        <f>IF(INFORMACIÓN_INICIAL!E1="","",CONCATENATE(INFORMACIÓN_INICIAL!E1,"-",INFORMACIÓN_INICIAL!E2))</f>
        <v>ANDREA CAROLINA SANCHEZ TORRES-EVALUADOR TÉCNICO</v>
      </c>
      <c r="D2" s="310"/>
      <c r="E2" s="310"/>
      <c r="F2" s="310"/>
      <c r="G2" s="310"/>
      <c r="H2" s="311"/>
      <c r="I2" s="310" t="str">
        <f>IF(INFORMACIÓN_INICIAL!I1="","",CONCATENATE(INFORMACIÓN_INICIAL!I1,"-",INFORMACIÓN_INICIAL!I2))</f>
        <v>ROLANDO ALFONSO NIÑO PALENCIA-EVALUADOR DE APOYO</v>
      </c>
      <c r="J2" s="310"/>
      <c r="K2" s="310"/>
      <c r="L2" s="311"/>
    </row>
    <row r="3" spans="1:25">
      <c r="B3" s="67" t="s">
        <v>63</v>
      </c>
      <c r="C3" s="312" t="str">
        <f>IF(INFORMACIÓN_INICIAL!$D$3="","",INFORMACIÓN_INICIAL!$D$3)</f>
        <v xml:space="preserve">Evaluación preliminar tecnica  proceso demolición FDLS-SAMC-009-2024 </v>
      </c>
      <c r="D3" s="312"/>
      <c r="E3" s="312"/>
      <c r="F3" s="312"/>
      <c r="G3" s="312"/>
      <c r="H3" s="312"/>
      <c r="I3" s="312"/>
      <c r="J3" s="312"/>
      <c r="K3" s="312"/>
      <c r="L3" s="312"/>
    </row>
    <row r="4" spans="1:25" ht="33.950000000000003" customHeight="1">
      <c r="B4" s="60" t="s">
        <v>64</v>
      </c>
      <c r="C4" s="312" t="str">
        <f>IF(INFORMACIÓN_INICIAL!D4="","",CONCATENATE(INFORMACIÓN_INICIAL!B4,"",INFORMACIÓN_INICIAL!D4))</f>
        <v>OBJETO:"CONTRATAR LAS OBRAS DE DEMOLICIÓN
ORDENADAS EN LOS PROCESOS ADMINISTRATIVOS Y/O POLICIVOS EMITIDOS POR AUTORIDAD LOCAL
O POR ORDEN JUDICIAL, ASÍ COMO LOS IMPARTIDOS EN LOS OPERATIVOS POR EL ALCALDE LOCAL”.</v>
      </c>
      <c r="D4" s="312"/>
      <c r="E4" s="312"/>
      <c r="F4" s="312"/>
      <c r="G4" s="312"/>
      <c r="H4" s="312"/>
      <c r="I4" s="312"/>
      <c r="J4" s="312"/>
      <c r="K4" s="312"/>
      <c r="L4" s="312"/>
    </row>
    <row r="5" spans="1:25" ht="21.6" customHeight="1">
      <c r="B5" s="60" t="s">
        <v>65</v>
      </c>
      <c r="C5" s="312" t="str">
        <f>IF(INFORMACIÓN_INICIAL!D5="","",CONCATENATE(INFORMACIÓN_INICIAL!B5," ",INFORMACIÓN_INICIAL!D5))</f>
        <v>VALOR DEL CONTRATO - PRESUPUESTO OFICIAL EN LETRAS: CIENTO OCHENTA MILLONES DE PESOS</v>
      </c>
      <c r="D5" s="312"/>
      <c r="E5" s="312"/>
      <c r="F5" s="312"/>
      <c r="G5" s="312"/>
      <c r="H5" s="312"/>
      <c r="I5" s="312"/>
      <c r="J5" s="312"/>
      <c r="K5" s="312"/>
      <c r="L5" s="312"/>
    </row>
    <row r="6" spans="1:25">
      <c r="A6" s="40"/>
      <c r="B6" s="40"/>
      <c r="C6" s="40"/>
      <c r="D6" s="40"/>
      <c r="E6" s="40"/>
      <c r="F6" s="40"/>
      <c r="G6" s="39"/>
      <c r="H6" s="39"/>
      <c r="I6" s="39"/>
      <c r="J6" s="39"/>
      <c r="K6" s="39"/>
      <c r="L6" s="39"/>
    </row>
    <row r="7" spans="1:25">
      <c r="A7" s="301" t="s">
        <v>41</v>
      </c>
      <c r="B7" s="302" t="s">
        <v>42</v>
      </c>
      <c r="C7" s="303" t="s">
        <v>40</v>
      </c>
      <c r="D7" s="303"/>
      <c r="E7" s="303"/>
      <c r="F7" s="303"/>
      <c r="G7" s="303"/>
      <c r="H7" s="303"/>
      <c r="I7" s="303"/>
      <c r="J7" s="302" t="s">
        <v>43</v>
      </c>
      <c r="K7" s="302" t="s">
        <v>113</v>
      </c>
      <c r="L7" s="304" t="s">
        <v>9</v>
      </c>
    </row>
    <row r="8" spans="1:25" ht="15" customHeight="1">
      <c r="A8" s="301"/>
      <c r="B8" s="302"/>
      <c r="C8" s="302" t="str">
        <f>IF(INFORMACIÓN_INICIAL!$D$7="","",INFORMACIÓN_INICIAL!$D$7)</f>
        <v>EXPERIENCIA DEL PROPONENTE</v>
      </c>
      <c r="D8" s="302" t="str">
        <f>IF(INFORMACIÓN_INICIAL!$D$8="","",INFORMACIÓN_INICIAL!$D$8)</f>
        <v>Maquinaria Mínima</v>
      </c>
      <c r="E8" s="302" t="str">
        <f>IF(INFORMACIÓN_INICIAL!$D$9="","",INFORMACIÓN_INICIAL!$D$9)</f>
        <v>Capacidad Residual</v>
      </c>
      <c r="F8" s="302" t="s">
        <v>68</v>
      </c>
      <c r="G8" s="302" t="s">
        <v>118</v>
      </c>
      <c r="H8" s="302" t="s">
        <v>119</v>
      </c>
      <c r="I8" s="302" t="s">
        <v>162</v>
      </c>
      <c r="J8" s="301"/>
      <c r="K8" s="301"/>
      <c r="L8" s="304"/>
    </row>
    <row r="9" spans="1:25" ht="36.6" customHeight="1">
      <c r="A9" s="301"/>
      <c r="B9" s="302"/>
      <c r="C9" s="302"/>
      <c r="D9" s="302"/>
      <c r="E9" s="302"/>
      <c r="F9" s="302"/>
      <c r="G9" s="302"/>
      <c r="H9" s="302"/>
      <c r="I9" s="302"/>
      <c r="J9" s="301"/>
      <c r="K9" s="301"/>
      <c r="L9" s="304"/>
    </row>
    <row r="10" spans="1:25">
      <c r="A10" s="301"/>
      <c r="B10" s="302"/>
      <c r="C10" s="302"/>
      <c r="D10" s="302"/>
      <c r="E10" s="302"/>
      <c r="F10" s="302"/>
      <c r="G10" s="302"/>
      <c r="H10" s="302"/>
      <c r="I10" s="302"/>
      <c r="J10" s="301"/>
      <c r="K10" s="301"/>
      <c r="L10" s="304"/>
    </row>
    <row r="11" spans="1:25" ht="30">
      <c r="A11" s="301"/>
      <c r="B11" s="302"/>
      <c r="C11" s="59" t="s">
        <v>44</v>
      </c>
      <c r="D11" s="59" t="s">
        <v>44</v>
      </c>
      <c r="E11" s="59" t="s">
        <v>44</v>
      </c>
      <c r="F11" s="59" t="s">
        <v>44</v>
      </c>
      <c r="G11" s="59" t="s">
        <v>44</v>
      </c>
      <c r="H11" s="59" t="s">
        <v>44</v>
      </c>
      <c r="I11" s="302"/>
      <c r="J11" s="301"/>
      <c r="K11" s="301"/>
      <c r="L11" s="304"/>
      <c r="R11" s="258" t="s">
        <v>163</v>
      </c>
      <c r="S11" s="258" t="s">
        <v>164</v>
      </c>
      <c r="T11" s="258" t="s">
        <v>165</v>
      </c>
      <c r="U11" s="258" t="s">
        <v>166</v>
      </c>
      <c r="V11" s="258" t="s">
        <v>167</v>
      </c>
      <c r="W11" s="258" t="s">
        <v>168</v>
      </c>
    </row>
    <row r="12" spans="1:25" ht="354.95" customHeight="1">
      <c r="A12" s="35">
        <v>1</v>
      </c>
      <c r="B12" s="41" t="str">
        <f>IF(INFORMACIÓN_INICIAL!$C$19="","",INFORMACIÓN_INICIAL!$C$19)</f>
        <v>MB Construcciones y Diseños SAS</v>
      </c>
      <c r="C12" s="63" t="s">
        <v>4</v>
      </c>
      <c r="D12" s="63" t="s">
        <v>5</v>
      </c>
      <c r="E12" s="63" t="s">
        <v>4</v>
      </c>
      <c r="F12" s="63" t="s">
        <v>5</v>
      </c>
      <c r="G12" s="63" t="s">
        <v>5</v>
      </c>
      <c r="H12" s="63" t="s">
        <v>5</v>
      </c>
      <c r="I12" s="257" t="str">
        <f>Y12</f>
        <v>NO CUMPLE</v>
      </c>
      <c r="J12" s="63" t="str">
        <f>IF(B12="","",IF(I12="CUMPLE","HABILITADO","NO HABILITADO"))</f>
        <v>NO HABILITADO</v>
      </c>
      <c r="K12" s="269">
        <v>26580953</v>
      </c>
      <c r="L12" s="268" t="s">
        <v>269</v>
      </c>
      <c r="O12" s="37" t="str">
        <f>IF(B12="","",P12)</f>
        <v>NO CUMPLE</v>
      </c>
      <c r="P12" s="37" t="str">
        <f>IF(AND(C12="CUMPLE",OR(F12="CUMPLE",F12="NO APLICA"),G12="CUMPLE",H12="CUMPLE"),"CUMPLE","NO CUMPLE")</f>
        <v>NO CUMPLE</v>
      </c>
      <c r="R12" s="37" t="str">
        <f>IF($C$8="","",C12)</f>
        <v>NO CUMPLE</v>
      </c>
      <c r="S12" s="37" t="str">
        <f>IF($D$8="","",D12)</f>
        <v>CUMPLE</v>
      </c>
      <c r="T12" s="37" t="str">
        <f>IF($E$8="","",E12)</f>
        <v>NO CUMPLE</v>
      </c>
      <c r="U12" s="37" t="str">
        <f>IF(F12="","",F12)</f>
        <v>CUMPLE</v>
      </c>
      <c r="V12" s="37" t="str">
        <f>IF(G12="","",G12)</f>
        <v>CUMPLE</v>
      </c>
      <c r="W12" s="37" t="str">
        <f>IF(H12="","",H12)</f>
        <v>CUMPLE</v>
      </c>
      <c r="X12" s="37" t="str">
        <f>IF(AND(R12="CUMPLE",U12="CUMPLE",V12="CUMPLE",W12="CUMPLE",OR(S12="",S12="CUMPLE"),OR(T12="",T12="CUMPLE")),"CUMPLE","NO CUMPLE")</f>
        <v>NO CUMPLE</v>
      </c>
      <c r="Y12" s="37" t="str">
        <f>IF(C12="","",X12)</f>
        <v>NO CUMPLE</v>
      </c>
    </row>
    <row r="13" spans="1:25" ht="270.95" customHeight="1">
      <c r="A13" s="35">
        <v>2</v>
      </c>
      <c r="B13" s="41" t="str">
        <f>IF(INFORMACIÓN_INICIAL!$C$20="","",INFORMACIÓN_INICIAL!$C$20)</f>
        <v>Gayra Construcciones SAS</v>
      </c>
      <c r="C13" s="63" t="s">
        <v>4</v>
      </c>
      <c r="D13" s="63" t="s">
        <v>5</v>
      </c>
      <c r="E13" s="63" t="s">
        <v>4</v>
      </c>
      <c r="F13" s="63" t="s">
        <v>5</v>
      </c>
      <c r="G13" s="63" t="s">
        <v>5</v>
      </c>
      <c r="H13" s="63" t="s">
        <v>5</v>
      </c>
      <c r="I13" s="257" t="str">
        <f t="shared" ref="I13:I31" si="0">Y13</f>
        <v>NO CUMPLE</v>
      </c>
      <c r="J13" s="63" t="str">
        <f t="shared" ref="J13:J28" si="1">IF(B13="","",IF(I13="CUMPLE","HABILITADO","NO HABILITADO"))</f>
        <v>NO HABILITADO</v>
      </c>
      <c r="K13" s="269">
        <v>26735903</v>
      </c>
      <c r="L13" s="268" t="s">
        <v>266</v>
      </c>
      <c r="O13" s="37" t="str">
        <f t="shared" ref="O13:O31" si="2">IF(B13="","",P13)</f>
        <v>NO CUMPLE</v>
      </c>
      <c r="P13" s="37" t="str">
        <f t="shared" ref="P13:P31" si="3">IF(AND(C13="CUMPLE",OR(F13="CUMPLE",F13="NO APLICA"),G13="CUMPLE",H13="CUMPLE"),"CUMPLE","NO CUMPLE")</f>
        <v>NO CUMPLE</v>
      </c>
      <c r="R13" s="37" t="str">
        <f t="shared" ref="R13:R31" si="4">IF($C$8="","",C13)</f>
        <v>NO CUMPLE</v>
      </c>
      <c r="S13" s="37" t="str">
        <f t="shared" ref="S13:S31" si="5">IF($D$8="","",D13)</f>
        <v>CUMPLE</v>
      </c>
      <c r="T13" s="37" t="str">
        <f t="shared" ref="T13:T31" si="6">IF($E$8="","",E13)</f>
        <v>NO CUMPLE</v>
      </c>
      <c r="U13" s="37" t="str">
        <f t="shared" ref="U13:U31" si="7">IF(F13="","",F13)</f>
        <v>CUMPLE</v>
      </c>
      <c r="V13" s="37" t="str">
        <f t="shared" ref="V13:V31" si="8">IF(G13="","",G13)</f>
        <v>CUMPLE</v>
      </c>
      <c r="W13" s="37" t="str">
        <f t="shared" ref="W13:W31" si="9">IF(H13="","",H13)</f>
        <v>CUMPLE</v>
      </c>
      <c r="X13" s="37" t="str">
        <f t="shared" ref="X13:X31" si="10">IF(AND(R13="CUMPLE",U13="CUMPLE",V13="CUMPLE",W13="CUMPLE",OR(S13="",S13="CUMPLE"),OR(T13="",T13="CUMPLE")),"CUMPLE","NO CUMPLE")</f>
        <v>NO CUMPLE</v>
      </c>
      <c r="Y13" s="37" t="str">
        <f t="shared" ref="Y13:Y31" si="11">IF(C13="","",X13)</f>
        <v>NO CUMPLE</v>
      </c>
    </row>
    <row r="14" spans="1:25" ht="341.1" customHeight="1">
      <c r="A14" s="35">
        <v>3</v>
      </c>
      <c r="B14" s="41" t="str">
        <f>IF(INFORMACIÓN_INICIAL!$C$21="","",INFORMACIÓN_INICIAL!$C$21)</f>
        <v>Consorcio La Plata</v>
      </c>
      <c r="C14" s="63" t="s">
        <v>4</v>
      </c>
      <c r="D14" s="63" t="s">
        <v>4</v>
      </c>
      <c r="E14" s="63" t="s">
        <v>4</v>
      </c>
      <c r="F14" s="63" t="s">
        <v>5</v>
      </c>
      <c r="G14" s="63" t="s">
        <v>5</v>
      </c>
      <c r="H14" s="63" t="s">
        <v>5</v>
      </c>
      <c r="I14" s="257" t="str">
        <f t="shared" si="0"/>
        <v>NO CUMPLE</v>
      </c>
      <c r="J14" s="63" t="str">
        <f t="shared" si="1"/>
        <v>NO HABILITADO</v>
      </c>
      <c r="K14" s="269">
        <v>26680825</v>
      </c>
      <c r="L14" s="268" t="s">
        <v>267</v>
      </c>
      <c r="O14" s="37" t="str">
        <f t="shared" si="2"/>
        <v>NO CUMPLE</v>
      </c>
      <c r="P14" s="37" t="str">
        <f t="shared" si="3"/>
        <v>NO CUMPLE</v>
      </c>
      <c r="R14" s="37" t="str">
        <f t="shared" si="4"/>
        <v>NO CUMPLE</v>
      </c>
      <c r="S14" s="37" t="str">
        <f t="shared" si="5"/>
        <v>NO CUMPLE</v>
      </c>
      <c r="T14" s="37" t="str">
        <f t="shared" si="6"/>
        <v>NO CUMPLE</v>
      </c>
      <c r="U14" s="37" t="str">
        <f t="shared" si="7"/>
        <v>CUMPLE</v>
      </c>
      <c r="V14" s="37" t="str">
        <f t="shared" si="8"/>
        <v>CUMPLE</v>
      </c>
      <c r="W14" s="37" t="str">
        <f t="shared" si="9"/>
        <v>CUMPLE</v>
      </c>
      <c r="X14" s="37" t="str">
        <f t="shared" si="10"/>
        <v>NO CUMPLE</v>
      </c>
      <c r="Y14" s="37" t="str">
        <f t="shared" si="11"/>
        <v>NO CUMPLE</v>
      </c>
    </row>
    <row r="15" spans="1:25" ht="296.10000000000002" customHeight="1">
      <c r="A15" s="35">
        <v>4</v>
      </c>
      <c r="B15" s="41" t="str">
        <f>IF(INFORMACIÓN_INICIAL!$C$22="","",INFORMACIÓN_INICIAL!$C$22)</f>
        <v>G&amp;V Asociado SAS</v>
      </c>
      <c r="C15" s="63" t="s">
        <v>4</v>
      </c>
      <c r="D15" s="63" t="s">
        <v>5</v>
      </c>
      <c r="E15" s="63" t="s">
        <v>4</v>
      </c>
      <c r="F15" s="63" t="s">
        <v>5</v>
      </c>
      <c r="G15" s="63" t="s">
        <v>5</v>
      </c>
      <c r="H15" s="63" t="s">
        <v>5</v>
      </c>
      <c r="I15" s="257" t="str">
        <f t="shared" si="0"/>
        <v>NO CUMPLE</v>
      </c>
      <c r="J15" s="63" t="str">
        <f t="shared" si="1"/>
        <v>NO HABILITADO</v>
      </c>
      <c r="K15" s="269">
        <v>26662008</v>
      </c>
      <c r="L15" s="268" t="s">
        <v>268</v>
      </c>
      <c r="O15" s="37" t="str">
        <f t="shared" si="2"/>
        <v>NO CUMPLE</v>
      </c>
      <c r="P15" s="37" t="str">
        <f t="shared" si="3"/>
        <v>NO CUMPLE</v>
      </c>
      <c r="R15" s="37" t="str">
        <f t="shared" si="4"/>
        <v>NO CUMPLE</v>
      </c>
      <c r="S15" s="37" t="str">
        <f t="shared" si="5"/>
        <v>CUMPLE</v>
      </c>
      <c r="T15" s="37" t="str">
        <f t="shared" si="6"/>
        <v>NO CUMPLE</v>
      </c>
      <c r="U15" s="37" t="str">
        <f t="shared" si="7"/>
        <v>CUMPLE</v>
      </c>
      <c r="V15" s="37" t="str">
        <f t="shared" si="8"/>
        <v>CUMPLE</v>
      </c>
      <c r="W15" s="37" t="str">
        <f t="shared" si="9"/>
        <v>CUMPLE</v>
      </c>
      <c r="X15" s="37" t="str">
        <f t="shared" si="10"/>
        <v>NO CUMPLE</v>
      </c>
      <c r="Y15" s="37" t="str">
        <f t="shared" si="11"/>
        <v>NO CUMPLE</v>
      </c>
    </row>
    <row r="16" spans="1:25" ht="99.95" customHeight="1">
      <c r="A16" s="35">
        <v>5</v>
      </c>
      <c r="B16" s="41" t="str">
        <f>IF(INFORMACIÓN_INICIAL!$C$23="","",INFORMACIÓN_INICIAL!$C$23)</f>
        <v>Infraestructura Integral SAS</v>
      </c>
      <c r="C16" s="63" t="s">
        <v>5</v>
      </c>
      <c r="D16" s="63" t="s">
        <v>5</v>
      </c>
      <c r="E16" s="63" t="s">
        <v>4</v>
      </c>
      <c r="F16" s="63" t="s">
        <v>5</v>
      </c>
      <c r="G16" s="63" t="s">
        <v>5</v>
      </c>
      <c r="H16" s="63" t="s">
        <v>5</v>
      </c>
      <c r="I16" s="257" t="str">
        <f t="shared" si="0"/>
        <v>NO CUMPLE</v>
      </c>
      <c r="J16" s="63" t="str">
        <f t="shared" si="1"/>
        <v>NO HABILITADO</v>
      </c>
      <c r="K16" s="269">
        <v>26867237</v>
      </c>
      <c r="L16" s="268" t="s">
        <v>270</v>
      </c>
      <c r="O16" s="37" t="str">
        <f t="shared" si="2"/>
        <v>CUMPLE</v>
      </c>
      <c r="P16" s="37" t="str">
        <f t="shared" si="3"/>
        <v>CUMPLE</v>
      </c>
      <c r="R16" s="37" t="str">
        <f t="shared" si="4"/>
        <v>CUMPLE</v>
      </c>
      <c r="S16" s="37" t="str">
        <f t="shared" si="5"/>
        <v>CUMPLE</v>
      </c>
      <c r="T16" s="37" t="str">
        <f t="shared" si="6"/>
        <v>NO CUMPLE</v>
      </c>
      <c r="U16" s="37" t="str">
        <f t="shared" si="7"/>
        <v>CUMPLE</v>
      </c>
      <c r="V16" s="37" t="str">
        <f t="shared" si="8"/>
        <v>CUMPLE</v>
      </c>
      <c r="W16" s="37" t="str">
        <f t="shared" si="9"/>
        <v>CUMPLE</v>
      </c>
      <c r="X16" s="37" t="str">
        <f t="shared" si="10"/>
        <v>NO CUMPLE</v>
      </c>
      <c r="Y16" s="37" t="str">
        <f t="shared" si="11"/>
        <v>NO CUMPLE</v>
      </c>
    </row>
    <row r="17" spans="1:25" ht="63" hidden="1" customHeight="1">
      <c r="A17" s="35">
        <v>6</v>
      </c>
      <c r="B17" s="41" t="str">
        <f>IF(INFORMACIÓN_INICIAL!$C$24="","",INFORMACIÓN_INICIAL!$C$24)</f>
        <v/>
      </c>
      <c r="C17" s="63"/>
      <c r="D17" s="63"/>
      <c r="E17" s="63"/>
      <c r="F17" s="63"/>
      <c r="G17" s="63"/>
      <c r="H17" s="63"/>
      <c r="I17" s="257" t="str">
        <f t="shared" si="0"/>
        <v/>
      </c>
      <c r="J17" s="63" t="str">
        <f t="shared" si="1"/>
        <v/>
      </c>
      <c r="K17" s="223"/>
      <c r="L17" s="65"/>
      <c r="O17" s="37" t="str">
        <f t="shared" si="2"/>
        <v/>
      </c>
      <c r="P17" s="37" t="str">
        <f t="shared" si="3"/>
        <v>NO CUMPLE</v>
      </c>
      <c r="R17" s="37">
        <f t="shared" si="4"/>
        <v>0</v>
      </c>
      <c r="S17" s="37">
        <f t="shared" si="5"/>
        <v>0</v>
      </c>
      <c r="T17" s="37">
        <f t="shared" si="6"/>
        <v>0</v>
      </c>
      <c r="U17" s="37" t="str">
        <f t="shared" si="7"/>
        <v/>
      </c>
      <c r="V17" s="37" t="str">
        <f t="shared" si="8"/>
        <v/>
      </c>
      <c r="W17" s="37" t="str">
        <f t="shared" si="9"/>
        <v/>
      </c>
      <c r="X17" s="37" t="str">
        <f t="shared" si="10"/>
        <v>NO CUMPLE</v>
      </c>
      <c r="Y17" s="37" t="str">
        <f t="shared" si="11"/>
        <v/>
      </c>
    </row>
    <row r="18" spans="1:25" ht="63" hidden="1" customHeight="1">
      <c r="A18" s="35">
        <v>7</v>
      </c>
      <c r="B18" s="41" t="str">
        <f>IF(INFORMACIÓN_INICIAL!$C$25="","",INFORMACIÓN_INICIAL!$C$25)</f>
        <v/>
      </c>
      <c r="C18" s="63"/>
      <c r="D18" s="63"/>
      <c r="E18" s="63"/>
      <c r="F18" s="63"/>
      <c r="G18" s="63"/>
      <c r="H18" s="63"/>
      <c r="I18" s="257" t="str">
        <f t="shared" si="0"/>
        <v/>
      </c>
      <c r="J18" s="63" t="str">
        <f t="shared" si="1"/>
        <v/>
      </c>
      <c r="K18" s="223"/>
      <c r="L18" s="65"/>
      <c r="O18" s="37" t="str">
        <f t="shared" si="2"/>
        <v/>
      </c>
      <c r="P18" s="37" t="str">
        <f t="shared" si="3"/>
        <v>NO CUMPLE</v>
      </c>
      <c r="R18" s="37">
        <f t="shared" si="4"/>
        <v>0</v>
      </c>
      <c r="S18" s="37">
        <f t="shared" si="5"/>
        <v>0</v>
      </c>
      <c r="T18" s="37">
        <f t="shared" si="6"/>
        <v>0</v>
      </c>
      <c r="U18" s="37" t="str">
        <f t="shared" si="7"/>
        <v/>
      </c>
      <c r="V18" s="37" t="str">
        <f t="shared" si="8"/>
        <v/>
      </c>
      <c r="W18" s="37" t="str">
        <f t="shared" si="9"/>
        <v/>
      </c>
      <c r="X18" s="37" t="str">
        <f t="shared" si="10"/>
        <v>NO CUMPLE</v>
      </c>
      <c r="Y18" s="37" t="str">
        <f t="shared" si="11"/>
        <v/>
      </c>
    </row>
    <row r="19" spans="1:25" ht="63" hidden="1" customHeight="1">
      <c r="A19" s="35">
        <v>8</v>
      </c>
      <c r="B19" s="41" t="str">
        <f>IF(INFORMACIÓN_INICIAL!$C$26="","",INFORMACIÓN_INICIAL!$C$26)</f>
        <v/>
      </c>
      <c r="C19" s="63"/>
      <c r="D19" s="63"/>
      <c r="E19" s="63"/>
      <c r="F19" s="63"/>
      <c r="G19" s="63"/>
      <c r="H19" s="63"/>
      <c r="I19" s="257" t="str">
        <f t="shared" si="0"/>
        <v/>
      </c>
      <c r="J19" s="63" t="str">
        <f t="shared" si="1"/>
        <v/>
      </c>
      <c r="K19" s="223"/>
      <c r="L19" s="65"/>
      <c r="O19" s="37" t="str">
        <f t="shared" si="2"/>
        <v/>
      </c>
      <c r="P19" s="37" t="str">
        <f t="shared" si="3"/>
        <v>NO CUMPLE</v>
      </c>
      <c r="R19" s="37">
        <f t="shared" si="4"/>
        <v>0</v>
      </c>
      <c r="S19" s="37">
        <f t="shared" si="5"/>
        <v>0</v>
      </c>
      <c r="T19" s="37">
        <f t="shared" si="6"/>
        <v>0</v>
      </c>
      <c r="U19" s="37" t="str">
        <f t="shared" si="7"/>
        <v/>
      </c>
      <c r="V19" s="37" t="str">
        <f t="shared" si="8"/>
        <v/>
      </c>
      <c r="W19" s="37" t="str">
        <f t="shared" si="9"/>
        <v/>
      </c>
      <c r="X19" s="37" t="str">
        <f t="shared" si="10"/>
        <v>NO CUMPLE</v>
      </c>
      <c r="Y19" s="37" t="str">
        <f t="shared" si="11"/>
        <v/>
      </c>
    </row>
    <row r="20" spans="1:25" ht="63" hidden="1" customHeight="1">
      <c r="A20" s="35">
        <v>9</v>
      </c>
      <c r="B20" s="41" t="str">
        <f>IF(INFORMACIÓN_INICIAL!$C$27="","",INFORMACIÓN_INICIAL!$C$27)</f>
        <v/>
      </c>
      <c r="C20" s="63"/>
      <c r="D20" s="63"/>
      <c r="E20" s="63"/>
      <c r="F20" s="63"/>
      <c r="G20" s="63"/>
      <c r="H20" s="63"/>
      <c r="I20" s="257" t="str">
        <f t="shared" si="0"/>
        <v/>
      </c>
      <c r="J20" s="63" t="str">
        <f t="shared" si="1"/>
        <v/>
      </c>
      <c r="K20" s="223"/>
      <c r="L20" s="65"/>
      <c r="O20" s="37" t="str">
        <f t="shared" si="2"/>
        <v/>
      </c>
      <c r="P20" s="37" t="str">
        <f t="shared" si="3"/>
        <v>NO CUMPLE</v>
      </c>
      <c r="R20" s="37">
        <f t="shared" si="4"/>
        <v>0</v>
      </c>
      <c r="S20" s="37">
        <f t="shared" si="5"/>
        <v>0</v>
      </c>
      <c r="T20" s="37">
        <f t="shared" si="6"/>
        <v>0</v>
      </c>
      <c r="U20" s="37" t="str">
        <f t="shared" si="7"/>
        <v/>
      </c>
      <c r="V20" s="37" t="str">
        <f t="shared" si="8"/>
        <v/>
      </c>
      <c r="W20" s="37" t="str">
        <f t="shared" si="9"/>
        <v/>
      </c>
      <c r="X20" s="37" t="str">
        <f t="shared" si="10"/>
        <v>NO CUMPLE</v>
      </c>
      <c r="Y20" s="37" t="str">
        <f t="shared" si="11"/>
        <v/>
      </c>
    </row>
    <row r="21" spans="1:25" ht="63" hidden="1" customHeight="1">
      <c r="A21" s="35">
        <v>10</v>
      </c>
      <c r="B21" s="41" t="str">
        <f>IF(INFORMACIÓN_INICIAL!$C$28="","",INFORMACIÓN_INICIAL!$C$28)</f>
        <v/>
      </c>
      <c r="C21" s="63"/>
      <c r="D21" s="63"/>
      <c r="E21" s="63"/>
      <c r="F21" s="63"/>
      <c r="G21" s="63"/>
      <c r="H21" s="63"/>
      <c r="I21" s="257" t="str">
        <f t="shared" si="0"/>
        <v/>
      </c>
      <c r="J21" s="63" t="str">
        <f t="shared" si="1"/>
        <v/>
      </c>
      <c r="K21" s="223"/>
      <c r="L21" s="66"/>
      <c r="O21" s="37" t="str">
        <f t="shared" si="2"/>
        <v/>
      </c>
      <c r="P21" s="37" t="str">
        <f t="shared" si="3"/>
        <v>NO CUMPLE</v>
      </c>
      <c r="R21" s="37">
        <f t="shared" si="4"/>
        <v>0</v>
      </c>
      <c r="S21" s="37">
        <f t="shared" si="5"/>
        <v>0</v>
      </c>
      <c r="T21" s="37">
        <f t="shared" si="6"/>
        <v>0</v>
      </c>
      <c r="U21" s="37" t="str">
        <f t="shared" si="7"/>
        <v/>
      </c>
      <c r="V21" s="37" t="str">
        <f t="shared" si="8"/>
        <v/>
      </c>
      <c r="W21" s="37" t="str">
        <f t="shared" si="9"/>
        <v/>
      </c>
      <c r="X21" s="37" t="str">
        <f t="shared" si="10"/>
        <v>NO CUMPLE</v>
      </c>
      <c r="Y21" s="37" t="str">
        <f t="shared" si="11"/>
        <v/>
      </c>
    </row>
    <row r="22" spans="1:25" ht="63" hidden="1" customHeight="1">
      <c r="A22" s="35">
        <v>11</v>
      </c>
      <c r="B22" s="41" t="str">
        <f>IF(INFORMACIÓN_INICIAL!$C$29="","",INFORMACIÓN_INICIAL!$C$29)</f>
        <v/>
      </c>
      <c r="C22" s="63"/>
      <c r="D22" s="63"/>
      <c r="E22" s="63"/>
      <c r="F22" s="63"/>
      <c r="G22" s="63"/>
      <c r="H22" s="63"/>
      <c r="I22" s="257" t="str">
        <f t="shared" si="0"/>
        <v/>
      </c>
      <c r="J22" s="63" t="str">
        <f t="shared" si="1"/>
        <v/>
      </c>
      <c r="K22" s="223"/>
      <c r="L22" s="66"/>
      <c r="O22" s="37" t="str">
        <f t="shared" si="2"/>
        <v/>
      </c>
      <c r="P22" s="37" t="str">
        <f t="shared" si="3"/>
        <v>NO CUMPLE</v>
      </c>
      <c r="R22" s="37">
        <f t="shared" si="4"/>
        <v>0</v>
      </c>
      <c r="S22" s="37">
        <f t="shared" si="5"/>
        <v>0</v>
      </c>
      <c r="T22" s="37">
        <f t="shared" si="6"/>
        <v>0</v>
      </c>
      <c r="U22" s="37" t="str">
        <f t="shared" si="7"/>
        <v/>
      </c>
      <c r="V22" s="37" t="str">
        <f t="shared" si="8"/>
        <v/>
      </c>
      <c r="W22" s="37" t="str">
        <f t="shared" si="9"/>
        <v/>
      </c>
      <c r="X22" s="37" t="str">
        <f t="shared" si="10"/>
        <v>NO CUMPLE</v>
      </c>
      <c r="Y22" s="37" t="str">
        <f t="shared" si="11"/>
        <v/>
      </c>
    </row>
    <row r="23" spans="1:25" ht="63" hidden="1" customHeight="1">
      <c r="A23" s="35">
        <v>12</v>
      </c>
      <c r="B23" s="41" t="str">
        <f>IF(INFORMACIÓN_INICIAL!$C$30="","",INFORMACIÓN_INICIAL!$C$30)</f>
        <v/>
      </c>
      <c r="C23" s="63"/>
      <c r="D23" s="63"/>
      <c r="E23" s="63"/>
      <c r="F23" s="63"/>
      <c r="G23" s="63"/>
      <c r="H23" s="63"/>
      <c r="I23" s="257" t="str">
        <f t="shared" si="0"/>
        <v/>
      </c>
      <c r="J23" s="63" t="str">
        <f t="shared" si="1"/>
        <v/>
      </c>
      <c r="K23" s="223"/>
      <c r="L23" s="66"/>
      <c r="O23" s="37" t="str">
        <f t="shared" si="2"/>
        <v/>
      </c>
      <c r="P23" s="37" t="str">
        <f t="shared" si="3"/>
        <v>NO CUMPLE</v>
      </c>
      <c r="R23" s="37">
        <f t="shared" si="4"/>
        <v>0</v>
      </c>
      <c r="S23" s="37">
        <f t="shared" si="5"/>
        <v>0</v>
      </c>
      <c r="T23" s="37">
        <f t="shared" si="6"/>
        <v>0</v>
      </c>
      <c r="U23" s="37" t="str">
        <f t="shared" si="7"/>
        <v/>
      </c>
      <c r="V23" s="37" t="str">
        <f t="shared" si="8"/>
        <v/>
      </c>
      <c r="W23" s="37" t="str">
        <f t="shared" si="9"/>
        <v/>
      </c>
      <c r="X23" s="37" t="str">
        <f t="shared" si="10"/>
        <v>NO CUMPLE</v>
      </c>
      <c r="Y23" s="37" t="str">
        <f t="shared" si="11"/>
        <v/>
      </c>
    </row>
    <row r="24" spans="1:25" ht="63" hidden="1" customHeight="1">
      <c r="A24" s="35">
        <v>13</v>
      </c>
      <c r="B24" s="41" t="str">
        <f>IF(INFORMACIÓN_INICIAL!$C$31="","",INFORMACIÓN_INICIAL!$C$31)</f>
        <v/>
      </c>
      <c r="C24" s="63"/>
      <c r="D24" s="63"/>
      <c r="E24" s="63"/>
      <c r="F24" s="63"/>
      <c r="G24" s="63"/>
      <c r="H24" s="63"/>
      <c r="I24" s="257" t="str">
        <f t="shared" si="0"/>
        <v/>
      </c>
      <c r="J24" s="63" t="str">
        <f t="shared" si="1"/>
        <v/>
      </c>
      <c r="K24" s="223"/>
      <c r="L24" s="66"/>
      <c r="O24" s="37" t="str">
        <f t="shared" si="2"/>
        <v/>
      </c>
      <c r="P24" s="37" t="str">
        <f t="shared" si="3"/>
        <v>NO CUMPLE</v>
      </c>
      <c r="R24" s="37">
        <f t="shared" si="4"/>
        <v>0</v>
      </c>
      <c r="S24" s="37">
        <f t="shared" si="5"/>
        <v>0</v>
      </c>
      <c r="T24" s="37">
        <f t="shared" si="6"/>
        <v>0</v>
      </c>
      <c r="U24" s="37" t="str">
        <f t="shared" si="7"/>
        <v/>
      </c>
      <c r="V24" s="37" t="str">
        <f t="shared" si="8"/>
        <v/>
      </c>
      <c r="W24" s="37" t="str">
        <f t="shared" si="9"/>
        <v/>
      </c>
      <c r="X24" s="37" t="str">
        <f t="shared" si="10"/>
        <v>NO CUMPLE</v>
      </c>
      <c r="Y24" s="37" t="str">
        <f t="shared" si="11"/>
        <v/>
      </c>
    </row>
    <row r="25" spans="1:25" ht="63" hidden="1" customHeight="1">
      <c r="A25" s="35">
        <v>14</v>
      </c>
      <c r="B25" s="41" t="str">
        <f>IF(INFORMACIÓN_INICIAL!$C$32="","",INFORMACIÓN_INICIAL!$C$32)</f>
        <v/>
      </c>
      <c r="C25" s="63"/>
      <c r="D25" s="63"/>
      <c r="E25" s="63"/>
      <c r="F25" s="63"/>
      <c r="G25" s="63"/>
      <c r="H25" s="63"/>
      <c r="I25" s="257" t="str">
        <f t="shared" si="0"/>
        <v/>
      </c>
      <c r="J25" s="63" t="str">
        <f t="shared" si="1"/>
        <v/>
      </c>
      <c r="K25" s="223"/>
      <c r="L25" s="66"/>
      <c r="O25" s="37" t="str">
        <f t="shared" si="2"/>
        <v/>
      </c>
      <c r="P25" s="37" t="str">
        <f t="shared" si="3"/>
        <v>NO CUMPLE</v>
      </c>
      <c r="R25" s="37">
        <f t="shared" si="4"/>
        <v>0</v>
      </c>
      <c r="S25" s="37">
        <f t="shared" si="5"/>
        <v>0</v>
      </c>
      <c r="T25" s="37">
        <f t="shared" si="6"/>
        <v>0</v>
      </c>
      <c r="U25" s="37" t="str">
        <f t="shared" si="7"/>
        <v/>
      </c>
      <c r="V25" s="37" t="str">
        <f t="shared" si="8"/>
        <v/>
      </c>
      <c r="W25" s="37" t="str">
        <f t="shared" si="9"/>
        <v/>
      </c>
      <c r="X25" s="37" t="str">
        <f t="shared" si="10"/>
        <v>NO CUMPLE</v>
      </c>
      <c r="Y25" s="37" t="str">
        <f t="shared" si="11"/>
        <v/>
      </c>
    </row>
    <row r="26" spans="1:25" ht="63" hidden="1" customHeight="1">
      <c r="A26" s="35">
        <v>15</v>
      </c>
      <c r="B26" s="41" t="str">
        <f>IF(INFORMACIÓN_INICIAL!$C$33="","",INFORMACIÓN_INICIAL!$C$33)</f>
        <v/>
      </c>
      <c r="C26" s="63"/>
      <c r="D26" s="63"/>
      <c r="E26" s="63"/>
      <c r="F26" s="63"/>
      <c r="G26" s="63"/>
      <c r="H26" s="63"/>
      <c r="I26" s="257" t="str">
        <f t="shared" si="0"/>
        <v/>
      </c>
      <c r="J26" s="63" t="str">
        <f t="shared" si="1"/>
        <v/>
      </c>
      <c r="K26" s="223"/>
      <c r="L26" s="66"/>
      <c r="O26" s="37" t="str">
        <f t="shared" si="2"/>
        <v/>
      </c>
      <c r="P26" s="37" t="str">
        <f t="shared" si="3"/>
        <v>NO CUMPLE</v>
      </c>
      <c r="R26" s="37">
        <f t="shared" si="4"/>
        <v>0</v>
      </c>
      <c r="S26" s="37">
        <f t="shared" si="5"/>
        <v>0</v>
      </c>
      <c r="T26" s="37">
        <f t="shared" si="6"/>
        <v>0</v>
      </c>
      <c r="U26" s="37" t="str">
        <f t="shared" si="7"/>
        <v/>
      </c>
      <c r="V26" s="37" t="str">
        <f t="shared" si="8"/>
        <v/>
      </c>
      <c r="W26" s="37" t="str">
        <f t="shared" si="9"/>
        <v/>
      </c>
      <c r="X26" s="37" t="str">
        <f t="shared" si="10"/>
        <v>NO CUMPLE</v>
      </c>
      <c r="Y26" s="37" t="str">
        <f t="shared" si="11"/>
        <v/>
      </c>
    </row>
    <row r="27" spans="1:25" ht="63" hidden="1" customHeight="1">
      <c r="A27" s="35">
        <v>16</v>
      </c>
      <c r="B27" s="41" t="str">
        <f>IF(INFORMACIÓN_INICIAL!$C$34="","",INFORMACIÓN_INICIAL!$C$34)</f>
        <v/>
      </c>
      <c r="C27" s="63"/>
      <c r="D27" s="63"/>
      <c r="E27" s="63"/>
      <c r="F27" s="63"/>
      <c r="G27" s="63"/>
      <c r="H27" s="63"/>
      <c r="I27" s="257" t="str">
        <f t="shared" si="0"/>
        <v/>
      </c>
      <c r="J27" s="63" t="str">
        <f t="shared" si="1"/>
        <v/>
      </c>
      <c r="K27" s="223"/>
      <c r="L27" s="66"/>
      <c r="O27" s="37" t="str">
        <f t="shared" si="2"/>
        <v/>
      </c>
      <c r="P27" s="37" t="str">
        <f t="shared" si="3"/>
        <v>NO CUMPLE</v>
      </c>
      <c r="R27" s="37">
        <f t="shared" si="4"/>
        <v>0</v>
      </c>
      <c r="S27" s="37">
        <f t="shared" si="5"/>
        <v>0</v>
      </c>
      <c r="T27" s="37">
        <f t="shared" si="6"/>
        <v>0</v>
      </c>
      <c r="U27" s="37" t="str">
        <f t="shared" si="7"/>
        <v/>
      </c>
      <c r="V27" s="37" t="str">
        <f t="shared" si="8"/>
        <v/>
      </c>
      <c r="W27" s="37" t="str">
        <f t="shared" si="9"/>
        <v/>
      </c>
      <c r="X27" s="37" t="str">
        <f t="shared" si="10"/>
        <v>NO CUMPLE</v>
      </c>
      <c r="Y27" s="37" t="str">
        <f t="shared" si="11"/>
        <v/>
      </c>
    </row>
    <row r="28" spans="1:25" ht="63" hidden="1" customHeight="1">
      <c r="A28" s="35">
        <v>17</v>
      </c>
      <c r="B28" s="41" t="str">
        <f>IF(INFORMACIÓN_INICIAL!$C$35="","",INFORMACIÓN_INICIAL!$C$35)</f>
        <v/>
      </c>
      <c r="C28" s="63"/>
      <c r="D28" s="63"/>
      <c r="E28" s="63"/>
      <c r="F28" s="63"/>
      <c r="G28" s="63"/>
      <c r="H28" s="63"/>
      <c r="I28" s="257" t="str">
        <f t="shared" si="0"/>
        <v/>
      </c>
      <c r="J28" s="63" t="str">
        <f t="shared" si="1"/>
        <v/>
      </c>
      <c r="K28" s="223"/>
      <c r="L28" s="64"/>
      <c r="O28" s="37" t="str">
        <f t="shared" si="2"/>
        <v/>
      </c>
      <c r="P28" s="37" t="str">
        <f t="shared" si="3"/>
        <v>NO CUMPLE</v>
      </c>
      <c r="R28" s="37">
        <f t="shared" si="4"/>
        <v>0</v>
      </c>
      <c r="S28" s="37">
        <f t="shared" si="5"/>
        <v>0</v>
      </c>
      <c r="T28" s="37">
        <f t="shared" si="6"/>
        <v>0</v>
      </c>
      <c r="U28" s="37" t="str">
        <f t="shared" si="7"/>
        <v/>
      </c>
      <c r="V28" s="37" t="str">
        <f t="shared" si="8"/>
        <v/>
      </c>
      <c r="W28" s="37" t="str">
        <f t="shared" si="9"/>
        <v/>
      </c>
      <c r="X28" s="37" t="str">
        <f t="shared" si="10"/>
        <v>NO CUMPLE</v>
      </c>
      <c r="Y28" s="37" t="str">
        <f t="shared" si="11"/>
        <v/>
      </c>
    </row>
    <row r="29" spans="1:25" ht="63" hidden="1" customHeight="1">
      <c r="A29" s="35">
        <v>18</v>
      </c>
      <c r="B29" s="41" t="str">
        <f>IF(INFORMACIÓN_INICIAL!$C$36="","",INFORMACIÓN_INICIAL!$C$36)</f>
        <v/>
      </c>
      <c r="C29" s="63"/>
      <c r="D29" s="63"/>
      <c r="E29" s="63"/>
      <c r="F29" s="63"/>
      <c r="G29" s="63"/>
      <c r="H29" s="63"/>
      <c r="I29" s="257" t="str">
        <f t="shared" si="0"/>
        <v/>
      </c>
      <c r="J29" s="63" t="str">
        <f t="shared" ref="J29:J31" si="12">IF(B29="","",IF(I29="CUMPLE","HABILITADO","NO HABILITADO"))</f>
        <v/>
      </c>
      <c r="K29" s="223"/>
      <c r="L29" s="64"/>
      <c r="O29" s="37" t="str">
        <f t="shared" si="2"/>
        <v/>
      </c>
      <c r="P29" s="37" t="str">
        <f t="shared" si="3"/>
        <v>NO CUMPLE</v>
      </c>
      <c r="R29" s="37">
        <f t="shared" si="4"/>
        <v>0</v>
      </c>
      <c r="S29" s="37">
        <f t="shared" si="5"/>
        <v>0</v>
      </c>
      <c r="T29" s="37">
        <f t="shared" si="6"/>
        <v>0</v>
      </c>
      <c r="U29" s="37" t="str">
        <f t="shared" si="7"/>
        <v/>
      </c>
      <c r="V29" s="37" t="str">
        <f t="shared" si="8"/>
        <v/>
      </c>
      <c r="W29" s="37" t="str">
        <f t="shared" si="9"/>
        <v/>
      </c>
      <c r="X29" s="37" t="str">
        <f t="shared" si="10"/>
        <v>NO CUMPLE</v>
      </c>
      <c r="Y29" s="37" t="str">
        <f t="shared" si="11"/>
        <v/>
      </c>
    </row>
    <row r="30" spans="1:25" ht="63" hidden="1" customHeight="1">
      <c r="A30" s="35">
        <v>19</v>
      </c>
      <c r="B30" s="41" t="str">
        <f>IF(INFORMACIÓN_INICIAL!$C$37="","",INFORMACIÓN_INICIAL!$C$37)</f>
        <v/>
      </c>
      <c r="C30" s="63"/>
      <c r="D30" s="63"/>
      <c r="E30" s="63"/>
      <c r="F30" s="63"/>
      <c r="G30" s="63"/>
      <c r="H30" s="63"/>
      <c r="I30" s="257" t="str">
        <f t="shared" si="0"/>
        <v/>
      </c>
      <c r="J30" s="63" t="str">
        <f t="shared" si="12"/>
        <v/>
      </c>
      <c r="K30" s="223"/>
      <c r="L30" s="64"/>
      <c r="O30" s="37" t="str">
        <f t="shared" si="2"/>
        <v/>
      </c>
      <c r="P30" s="37" t="str">
        <f t="shared" si="3"/>
        <v>NO CUMPLE</v>
      </c>
      <c r="R30" s="37">
        <f t="shared" si="4"/>
        <v>0</v>
      </c>
      <c r="S30" s="37">
        <f t="shared" si="5"/>
        <v>0</v>
      </c>
      <c r="T30" s="37">
        <f t="shared" si="6"/>
        <v>0</v>
      </c>
      <c r="U30" s="37" t="str">
        <f t="shared" si="7"/>
        <v/>
      </c>
      <c r="V30" s="37" t="str">
        <f t="shared" si="8"/>
        <v/>
      </c>
      <c r="W30" s="37" t="str">
        <f t="shared" si="9"/>
        <v/>
      </c>
      <c r="X30" s="37" t="str">
        <f t="shared" si="10"/>
        <v>NO CUMPLE</v>
      </c>
      <c r="Y30" s="37" t="str">
        <f t="shared" si="11"/>
        <v/>
      </c>
    </row>
    <row r="31" spans="1:25" ht="63" hidden="1" customHeight="1">
      <c r="A31" s="35">
        <v>20</v>
      </c>
      <c r="B31" s="41" t="str">
        <f>IF(INFORMACIÓN_INICIAL!$C$38="","",INFORMACIÓN_INICIAL!$C$38)</f>
        <v/>
      </c>
      <c r="C31" s="63"/>
      <c r="D31" s="63"/>
      <c r="E31" s="63"/>
      <c r="F31" s="63"/>
      <c r="G31" s="63"/>
      <c r="H31" s="63"/>
      <c r="I31" s="257" t="str">
        <f t="shared" si="0"/>
        <v/>
      </c>
      <c r="J31" s="63" t="str">
        <f t="shared" si="12"/>
        <v/>
      </c>
      <c r="K31" s="223"/>
      <c r="L31" s="64"/>
      <c r="O31" s="37" t="str">
        <f t="shared" si="2"/>
        <v/>
      </c>
      <c r="P31" s="37" t="str">
        <f t="shared" si="3"/>
        <v>NO CUMPLE</v>
      </c>
      <c r="R31" s="37">
        <f t="shared" si="4"/>
        <v>0</v>
      </c>
      <c r="S31" s="37">
        <f t="shared" si="5"/>
        <v>0</v>
      </c>
      <c r="T31" s="37">
        <f t="shared" si="6"/>
        <v>0</v>
      </c>
      <c r="U31" s="37" t="str">
        <f t="shared" si="7"/>
        <v/>
      </c>
      <c r="V31" s="37" t="str">
        <f t="shared" si="8"/>
        <v/>
      </c>
      <c r="W31" s="37" t="str">
        <f t="shared" si="9"/>
        <v/>
      </c>
      <c r="X31" s="37" t="str">
        <f t="shared" si="10"/>
        <v>NO CUMPLE</v>
      </c>
      <c r="Y31" s="37" t="str">
        <f t="shared" si="11"/>
        <v/>
      </c>
    </row>
    <row r="32" spans="1:25">
      <c r="A32" s="36"/>
      <c r="B32" s="42"/>
      <c r="C32" s="43"/>
      <c r="D32" s="43"/>
      <c r="E32" s="43"/>
      <c r="F32" s="43"/>
      <c r="G32" s="43"/>
      <c r="H32" s="43"/>
      <c r="I32" s="42"/>
      <c r="J32" s="36"/>
      <c r="K32" s="36"/>
      <c r="L32" s="46"/>
    </row>
    <row r="33" spans="2:24" s="237" customFormat="1">
      <c r="B33" s="238" t="s">
        <v>45</v>
      </c>
      <c r="C33" s="306" t="s">
        <v>58</v>
      </c>
      <c r="D33" s="306"/>
      <c r="E33" s="306"/>
      <c r="F33" s="306"/>
      <c r="G33" s="239"/>
      <c r="H33" s="306" t="s">
        <v>249</v>
      </c>
      <c r="I33" s="306"/>
      <c r="J33" s="306" t="s">
        <v>58</v>
      </c>
      <c r="K33" s="306"/>
      <c r="L33" s="240"/>
      <c r="P33" s="37"/>
      <c r="Q33" s="37"/>
      <c r="R33" s="37"/>
      <c r="S33" s="37"/>
      <c r="T33" s="37"/>
      <c r="U33" s="37"/>
      <c r="V33" s="37"/>
      <c r="W33" s="37"/>
      <c r="X33" s="37"/>
    </row>
    <row r="34" spans="2:24" s="237" customFormat="1" ht="40.5" customHeight="1">
      <c r="B34" s="241" t="str">
        <f>INFORMACIÓN_INICIAL!$E$1</f>
        <v>ANDREA CAROLINA SANCHEZ TORRES</v>
      </c>
      <c r="C34" s="309"/>
      <c r="D34" s="309"/>
      <c r="E34" s="309"/>
      <c r="F34" s="309"/>
      <c r="G34" s="242"/>
      <c r="H34" s="308" t="str">
        <f>INFORMACIÓN_INICIAL!$I$1</f>
        <v>ROLANDO ALFONSO NIÑO PALENCIA</v>
      </c>
      <c r="I34" s="308"/>
      <c r="J34" s="309"/>
      <c r="K34" s="309"/>
      <c r="L34" s="240"/>
      <c r="P34" s="37"/>
      <c r="Q34" s="37"/>
      <c r="R34" s="37"/>
      <c r="S34" s="37"/>
      <c r="T34" s="37"/>
      <c r="U34" s="37"/>
      <c r="V34" s="37"/>
      <c r="W34" s="37"/>
      <c r="X34" s="37"/>
    </row>
    <row r="35" spans="2:24" s="237" customFormat="1" ht="14.45" customHeight="1">
      <c r="B35" s="241" t="str">
        <f>INFORMACIÓN_INICIAL!$E$2</f>
        <v>EVALUADOR TÉCNICO</v>
      </c>
      <c r="C35" s="309"/>
      <c r="D35" s="309"/>
      <c r="E35" s="309"/>
      <c r="F35" s="309"/>
      <c r="G35" s="242"/>
      <c r="H35" s="308" t="str">
        <f>INFORMACIÓN_INICIAL!$I$2</f>
        <v>EVALUADOR DE APOYO</v>
      </c>
      <c r="I35" s="308"/>
      <c r="J35" s="309"/>
      <c r="K35" s="309"/>
      <c r="L35" s="240"/>
      <c r="P35" s="37"/>
      <c r="Q35" s="37"/>
      <c r="R35" s="37"/>
      <c r="S35" s="37"/>
      <c r="T35" s="37"/>
      <c r="U35" s="37"/>
      <c r="V35" s="37"/>
      <c r="W35" s="37"/>
      <c r="X35" s="37"/>
    </row>
    <row r="36" spans="2:24" s="237" customFormat="1">
      <c r="B36" s="243"/>
      <c r="C36" s="305"/>
      <c r="D36" s="305"/>
      <c r="E36" s="305"/>
      <c r="F36" s="305"/>
      <c r="L36" s="240"/>
      <c r="P36" s="37"/>
      <c r="Q36" s="37"/>
      <c r="R36" s="37"/>
      <c r="S36" s="37"/>
      <c r="T36" s="37"/>
      <c r="U36" s="37"/>
      <c r="V36" s="37"/>
      <c r="W36" s="37"/>
      <c r="X36" s="37"/>
    </row>
  </sheetData>
  <mergeCells count="27">
    <mergeCell ref="C1:L1"/>
    <mergeCell ref="H33:I33"/>
    <mergeCell ref="H34:I34"/>
    <mergeCell ref="H35:I35"/>
    <mergeCell ref="J34:K35"/>
    <mergeCell ref="D8:D10"/>
    <mergeCell ref="E8:E10"/>
    <mergeCell ref="J33:K33"/>
    <mergeCell ref="C2:H2"/>
    <mergeCell ref="I2:L2"/>
    <mergeCell ref="C34:F35"/>
    <mergeCell ref="H8:H10"/>
    <mergeCell ref="C3:L3"/>
    <mergeCell ref="C4:L4"/>
    <mergeCell ref="C5:L5"/>
    <mergeCell ref="C36:F36"/>
    <mergeCell ref="C8:C10"/>
    <mergeCell ref="F8:F10"/>
    <mergeCell ref="G8:G10"/>
    <mergeCell ref="I8:I11"/>
    <mergeCell ref="C33:F33"/>
    <mergeCell ref="A7:A11"/>
    <mergeCell ref="B7:B11"/>
    <mergeCell ref="C7:I7"/>
    <mergeCell ref="J7:J11"/>
    <mergeCell ref="L7:L11"/>
    <mergeCell ref="K7:K11"/>
  </mergeCells>
  <conditionalFormatting sqref="I12:I31">
    <cfRule type="cellIs" dxfId="136" priority="24" operator="equal">
      <formula>"NO CUMPLE"</formula>
    </cfRule>
    <cfRule type="cellIs" dxfId="135" priority="25" operator="equal">
      <formula>"CUMPLE"</formula>
    </cfRule>
  </conditionalFormatting>
  <conditionalFormatting sqref="H13:H31">
    <cfRule type="cellIs" dxfId="134" priority="22" operator="equal">
      <formula>"NO CUMPLE"</formula>
    </cfRule>
    <cfRule type="cellIs" dxfId="133" priority="23" operator="equal">
      <formula>"CUMPLE"</formula>
    </cfRule>
  </conditionalFormatting>
  <conditionalFormatting sqref="G13:G31">
    <cfRule type="cellIs" dxfId="132" priority="20" operator="equal">
      <formula>"NO CUMPLE"</formula>
    </cfRule>
    <cfRule type="cellIs" dxfId="131" priority="21" operator="equal">
      <formula>"CUMPLE"</formula>
    </cfRule>
  </conditionalFormatting>
  <conditionalFormatting sqref="F13:F31">
    <cfRule type="cellIs" dxfId="130" priority="7" operator="equal">
      <formula>"NO APLICA"</formula>
    </cfRule>
    <cfRule type="cellIs" dxfId="129" priority="18" operator="equal">
      <formula>"NO CUMPLE"</formula>
    </cfRule>
    <cfRule type="cellIs" dxfId="128" priority="19" operator="equal">
      <formula>"CUMPLE"</formula>
    </cfRule>
  </conditionalFormatting>
  <conditionalFormatting sqref="C12:E31">
    <cfRule type="cellIs" dxfId="127" priority="16" operator="equal">
      <formula>"NO CUMPLE"</formula>
    </cfRule>
    <cfRule type="cellIs" dxfId="126" priority="17" operator="equal">
      <formula>"CUMPLE"</formula>
    </cfRule>
  </conditionalFormatting>
  <conditionalFormatting sqref="J12:J31">
    <cfRule type="cellIs" dxfId="125" priority="8" operator="equal">
      <formula>"NO HABILITADO"</formula>
    </cfRule>
    <cfRule type="cellIs" dxfId="124" priority="9" operator="equal">
      <formula>"HABILITADO"</formula>
    </cfRule>
  </conditionalFormatting>
  <conditionalFormatting sqref="F12">
    <cfRule type="cellIs" dxfId="123" priority="5" operator="equal">
      <formula>"NO CUMPLE"</formula>
    </cfRule>
    <cfRule type="cellIs" dxfId="122" priority="6" operator="equal">
      <formula>"CUMPLE"</formula>
    </cfRule>
  </conditionalFormatting>
  <conditionalFormatting sqref="G12">
    <cfRule type="cellIs" dxfId="121" priority="3" operator="equal">
      <formula>"NO CUMPLE"</formula>
    </cfRule>
    <cfRule type="cellIs" dxfId="120" priority="4" operator="equal">
      <formula>"CUMPLE"</formula>
    </cfRule>
  </conditionalFormatting>
  <conditionalFormatting sqref="H12">
    <cfRule type="cellIs" dxfId="119" priority="1" operator="equal">
      <formula>"NO CUMPLE"</formula>
    </cfRule>
    <cfRule type="cellIs" dxfId="118" priority="2" operator="equal">
      <formula>"CUMPLE"</formula>
    </cfRule>
  </conditionalFormatting>
  <printOptions horizontalCentered="1"/>
  <pageMargins left="0.51181102362204722" right="0.51181102362204722" top="0.35433070866141736" bottom="0.35433070866141736" header="0.31496062992125984" footer="0.31496062992125984"/>
  <pageSetup paperSize="14" scale="36" orientation="landscape" r:id="rId1"/>
  <colBreaks count="2" manualBreakCount="2">
    <brk id="12" min="1" max="39" man="1"/>
    <brk id="13"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7A39F63-A8D2-4DB2-9BA1-76630276F2D3}">
          <x14:formula1>
            <xm:f>Lista!$A$1:$A$2</xm:f>
          </x14:formula1>
          <xm:sqref>C12:E31 F12:H12 G13:H31</xm:sqref>
        </x14:dataValidation>
        <x14:dataValidation type="list" allowBlank="1" showInputMessage="1" showErrorMessage="1" xr:uid="{E6FC6924-3513-48CB-8D51-990659BE549E}">
          <x14:formula1>
            <xm:f>Lista!$A$1:$A$3</xm:f>
          </x14:formula1>
          <xm:sqref>F13:F31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6167A-B62D-4D25-B97C-61D210F9DB55}">
  <sheetPr codeName="Hoja14"/>
  <dimension ref="A1:N94"/>
  <sheetViews>
    <sheetView topLeftCell="B29" zoomScale="80" zoomScaleNormal="80" workbookViewId="0">
      <selection activeCell="I29" sqref="I29"/>
    </sheetView>
  </sheetViews>
  <sheetFormatPr baseColWidth="10" defaultColWidth="0" defaultRowHeight="15" customHeight="1" zeroHeight="1"/>
  <cols>
    <col min="1" max="1" width="21.85546875" style="197" customWidth="1"/>
    <col min="2" max="2" width="57.42578125" style="197" customWidth="1"/>
    <col min="3" max="3" width="20.140625" style="197" customWidth="1"/>
    <col min="4" max="4" width="59.28515625" style="197" customWidth="1"/>
    <col min="5" max="5" width="21.140625" style="197" customWidth="1"/>
    <col min="6" max="6" width="25" style="197" customWidth="1"/>
    <col min="7" max="7" width="20.85546875" style="197" customWidth="1"/>
    <col min="8" max="8" width="18" style="197" bestFit="1" customWidth="1"/>
    <col min="9" max="9" width="50.140625" style="197" customWidth="1"/>
    <col min="10" max="10" width="24.42578125" style="197" customWidth="1"/>
    <col min="11" max="11" width="14.42578125" style="197" hidden="1" customWidth="1"/>
    <col min="12" max="12" width="23.28515625" style="197" hidden="1" customWidth="1"/>
    <col min="13" max="16384" width="14.42578125" style="197" hidden="1"/>
  </cols>
  <sheetData>
    <row r="1" spans="1:9" ht="15" customHeight="1">
      <c r="A1" s="341"/>
      <c r="B1" s="342" t="s">
        <v>70</v>
      </c>
      <c r="C1" s="342"/>
      <c r="D1" s="342"/>
      <c r="E1" s="342"/>
      <c r="F1" s="342"/>
      <c r="G1" s="342"/>
      <c r="H1" s="342"/>
      <c r="I1" s="342"/>
    </row>
    <row r="2" spans="1:9" ht="14.45" customHeight="1">
      <c r="A2" s="341"/>
      <c r="B2" s="343" t="str">
        <f>IF(INFORMACIÓN_INICIAL!D3="","",INFORMACIÓN_INICIAL!D3)</f>
        <v xml:space="preserve">Evaluación preliminar tecnica  proceso demolición FDLS-SAMC-009-2024 </v>
      </c>
      <c r="C2" s="344"/>
      <c r="D2" s="344"/>
      <c r="E2" s="344"/>
      <c r="F2" s="344"/>
      <c r="G2" s="344"/>
      <c r="H2" s="344"/>
      <c r="I2" s="345"/>
    </row>
    <row r="3" spans="1:9" ht="50.25" customHeight="1">
      <c r="A3" s="341"/>
      <c r="B3" s="346" t="str">
        <f>IF(INFORMACIÓN_INICIAL!D4="","",INFORMACIÓN_INICIAL!D4)</f>
        <v>"CONTRATAR LAS OBRAS DE DEMOLICIÓN
ORDENADAS EN LOS PROCESOS ADMINISTRATIVOS Y/O POLICIVOS EMITIDOS POR AUTORIDAD LOCAL
O POR ORDEN JUDICIAL, ASÍ COMO LOS IMPARTIDOS EN LOS OPERATIVOS POR EL ALCALDE LOCAL”.</v>
      </c>
      <c r="C3" s="346"/>
      <c r="D3" s="346"/>
      <c r="E3" s="346"/>
      <c r="F3" s="346"/>
      <c r="G3" s="346"/>
      <c r="H3" s="346"/>
      <c r="I3" s="346"/>
    </row>
    <row r="4" spans="1:9" ht="18" customHeight="1">
      <c r="A4" s="341"/>
      <c r="B4" s="346" t="str">
        <f>IF(INFORMACIÓN_INICIAL!D5="","",INFORMACIÓN_INICIAL!D5)</f>
        <v>CIENTO OCHENTA MILLONES DE PESOS</v>
      </c>
      <c r="C4" s="346"/>
      <c r="D4" s="346"/>
      <c r="E4" s="346"/>
      <c r="F4" s="346"/>
      <c r="G4" s="346"/>
      <c r="H4" s="346"/>
      <c r="I4" s="346"/>
    </row>
    <row r="5" spans="1:9" ht="18" customHeight="1">
      <c r="A5" s="341"/>
      <c r="B5" s="198" t="s">
        <v>71</v>
      </c>
      <c r="C5" s="347" t="s">
        <v>193</v>
      </c>
      <c r="D5" s="348"/>
      <c r="E5" s="348"/>
      <c r="F5" s="348"/>
      <c r="G5" s="348"/>
      <c r="H5" s="348"/>
      <c r="I5" s="348"/>
    </row>
    <row r="6" spans="1:9" s="247" customFormat="1" ht="15.6" customHeight="1">
      <c r="A6" s="333" t="s">
        <v>1</v>
      </c>
      <c r="B6" s="333"/>
      <c r="C6" s="340" t="s">
        <v>67</v>
      </c>
      <c r="D6" s="340" t="s">
        <v>66</v>
      </c>
      <c r="E6" s="333" t="s">
        <v>2</v>
      </c>
      <c r="F6" s="333"/>
      <c r="G6" s="333"/>
      <c r="H6" s="333"/>
      <c r="I6" s="333"/>
    </row>
    <row r="7" spans="1:9" s="247" customFormat="1" ht="29.45" customHeight="1">
      <c r="A7" s="333"/>
      <c r="B7" s="333"/>
      <c r="C7" s="340"/>
      <c r="D7" s="340"/>
      <c r="E7" s="279" t="s">
        <v>130</v>
      </c>
      <c r="F7" s="281"/>
      <c r="G7" s="280"/>
      <c r="H7" s="246" t="s">
        <v>3</v>
      </c>
      <c r="I7" s="227" t="s">
        <v>17</v>
      </c>
    </row>
    <row r="8" spans="1:9" ht="168" customHeight="1">
      <c r="A8" s="334" t="str">
        <f>IF(INFORMACIÓN_INICIAL!$D$7="","",INFORMACIÓN_INICIAL!$D$7)</f>
        <v>EXPERIENCIA DEL PROPONENTE</v>
      </c>
      <c r="B8" s="334" t="str">
        <f>IF(INFORMACIÓN_INICIAL!$E$7="","",INFORMACIÓN_INICIAL!$E$7)</f>
        <v>Para efectos de verificar la experiencia registrada en el R.U.P., la entidad exigirá máximo
tres (03) certificaciones de contratos ejecutados, terminados y/o liquidados (en los eventos que es obligatorio) celebrados con entidades públicas y/o privadas.
La certificación o la sumatoria del valor de las certificaciones a través de los cuales se acredite la experiencia
habilitante deberán ser de cuantía igual o superior al cien por ciento (100%) del presupuesto estimado para este proceso, expresado en salarios mínimos mensuales legales vigentes. Este requisito se acreditará con la
información consignada en el Registro Único de Proponentes (RUP) de la Cámara de Comercio.</v>
      </c>
      <c r="C8" s="334" t="s">
        <v>46</v>
      </c>
      <c r="D8" s="200" t="s">
        <v>114</v>
      </c>
      <c r="E8" s="337" t="s">
        <v>194</v>
      </c>
      <c r="F8" s="338"/>
      <c r="G8" s="339"/>
      <c r="H8" s="63" t="s">
        <v>5</v>
      </c>
      <c r="I8" s="224"/>
    </row>
    <row r="9" spans="1:9" ht="47.1" customHeight="1">
      <c r="A9" s="335"/>
      <c r="B9" s="335"/>
      <c r="C9" s="335"/>
      <c r="D9" s="200" t="s">
        <v>115</v>
      </c>
      <c r="E9" s="337" t="s">
        <v>195</v>
      </c>
      <c r="F9" s="338"/>
      <c r="G9" s="339"/>
      <c r="H9" s="63" t="s">
        <v>5</v>
      </c>
      <c r="I9" s="224"/>
    </row>
    <row r="10" spans="1:9" ht="21.6" customHeight="1">
      <c r="A10" s="335"/>
      <c r="B10" s="335"/>
      <c r="C10" s="335"/>
      <c r="D10" s="200" t="s">
        <v>116</v>
      </c>
      <c r="E10" s="337" t="s">
        <v>196</v>
      </c>
      <c r="F10" s="338"/>
      <c r="G10" s="339"/>
      <c r="H10" s="63" t="s">
        <v>5</v>
      </c>
      <c r="I10" s="224"/>
    </row>
    <row r="11" spans="1:9" ht="21.6" customHeight="1">
      <c r="A11" s="335"/>
      <c r="B11" s="335"/>
      <c r="C11" s="335"/>
      <c r="D11" s="200" t="s">
        <v>117</v>
      </c>
      <c r="E11" s="337" t="s">
        <v>198</v>
      </c>
      <c r="F11" s="338"/>
      <c r="G11" s="339"/>
      <c r="H11" s="63" t="s">
        <v>5</v>
      </c>
      <c r="I11" s="224"/>
    </row>
    <row r="12" spans="1:9" ht="21.6" customHeight="1">
      <c r="A12" s="335"/>
      <c r="B12" s="335"/>
      <c r="C12" s="335"/>
      <c r="D12" s="200" t="s">
        <v>144</v>
      </c>
      <c r="E12" s="337"/>
      <c r="F12" s="338"/>
      <c r="G12" s="339"/>
      <c r="H12" s="63"/>
      <c r="I12" s="224"/>
    </row>
    <row r="13" spans="1:9" s="202" customFormat="1" ht="200.1" customHeight="1">
      <c r="A13" s="335"/>
      <c r="B13" s="335"/>
      <c r="C13" s="336"/>
      <c r="D13" s="200" t="s">
        <v>145</v>
      </c>
      <c r="E13" s="337" t="s">
        <v>248</v>
      </c>
      <c r="F13" s="338"/>
      <c r="G13" s="339"/>
      <c r="H13" s="63" t="s">
        <v>4</v>
      </c>
      <c r="I13" s="224" t="s">
        <v>252</v>
      </c>
    </row>
    <row r="14" spans="1:9" ht="39" hidden="1" customHeight="1">
      <c r="A14" s="335"/>
      <c r="B14" s="335"/>
      <c r="C14" s="334" t="s">
        <v>47</v>
      </c>
      <c r="D14" s="200" t="s">
        <v>114</v>
      </c>
      <c r="E14" s="337"/>
      <c r="F14" s="338"/>
      <c r="G14" s="339"/>
      <c r="H14" s="63" t="s">
        <v>4</v>
      </c>
      <c r="I14" s="224"/>
    </row>
    <row r="15" spans="1:9" ht="21.6" hidden="1" customHeight="1">
      <c r="A15" s="335"/>
      <c r="B15" s="335"/>
      <c r="C15" s="335"/>
      <c r="D15" s="200" t="s">
        <v>115</v>
      </c>
      <c r="E15" s="337"/>
      <c r="F15" s="338"/>
      <c r="G15" s="339"/>
      <c r="H15" s="63" t="s">
        <v>5</v>
      </c>
      <c r="I15" s="224"/>
    </row>
    <row r="16" spans="1:9" ht="21.6" hidden="1" customHeight="1">
      <c r="A16" s="335"/>
      <c r="B16" s="335"/>
      <c r="C16" s="335"/>
      <c r="D16" s="200" t="s">
        <v>116</v>
      </c>
      <c r="E16" s="337"/>
      <c r="F16" s="338"/>
      <c r="G16" s="339"/>
      <c r="H16" s="63" t="s">
        <v>5</v>
      </c>
      <c r="I16" s="224"/>
    </row>
    <row r="17" spans="1:14" ht="21.6" hidden="1" customHeight="1">
      <c r="A17" s="335"/>
      <c r="B17" s="335"/>
      <c r="C17" s="335"/>
      <c r="D17" s="200" t="s">
        <v>117</v>
      </c>
      <c r="E17" s="337"/>
      <c r="F17" s="338"/>
      <c r="G17" s="339"/>
      <c r="H17" s="63" t="s">
        <v>5</v>
      </c>
      <c r="I17" s="224"/>
    </row>
    <row r="18" spans="1:14" ht="21.6" hidden="1" customHeight="1">
      <c r="A18" s="335"/>
      <c r="B18" s="335"/>
      <c r="C18" s="335"/>
      <c r="D18" s="200" t="s">
        <v>144</v>
      </c>
      <c r="E18" s="337"/>
      <c r="F18" s="338"/>
      <c r="G18" s="339"/>
      <c r="H18" s="63"/>
      <c r="I18" s="224"/>
    </row>
    <row r="19" spans="1:14" s="202" customFormat="1" ht="21.6" hidden="1" customHeight="1">
      <c r="A19" s="335"/>
      <c r="B19" s="335"/>
      <c r="C19" s="336"/>
      <c r="D19" s="200" t="s">
        <v>145</v>
      </c>
      <c r="E19" s="337"/>
      <c r="F19" s="338"/>
      <c r="G19" s="339"/>
      <c r="H19" s="63"/>
      <c r="I19" s="224"/>
    </row>
    <row r="20" spans="1:14" ht="21.6" hidden="1" customHeight="1">
      <c r="A20" s="335"/>
      <c r="B20" s="335"/>
      <c r="C20" s="334" t="s">
        <v>48</v>
      </c>
      <c r="D20" s="200" t="s">
        <v>114</v>
      </c>
      <c r="E20" s="337"/>
      <c r="F20" s="338"/>
      <c r="G20" s="339"/>
      <c r="H20" s="63" t="s">
        <v>5</v>
      </c>
      <c r="I20" s="224"/>
    </row>
    <row r="21" spans="1:14" ht="21.6" hidden="1" customHeight="1">
      <c r="A21" s="335"/>
      <c r="B21" s="335"/>
      <c r="C21" s="335"/>
      <c r="D21" s="200" t="s">
        <v>115</v>
      </c>
      <c r="E21" s="337"/>
      <c r="F21" s="338"/>
      <c r="G21" s="339"/>
      <c r="H21" s="63" t="s">
        <v>5</v>
      </c>
      <c r="I21" s="224"/>
    </row>
    <row r="22" spans="1:14" ht="21.6" hidden="1" customHeight="1">
      <c r="A22" s="335"/>
      <c r="B22" s="335"/>
      <c r="C22" s="335"/>
      <c r="D22" s="200" t="s">
        <v>116</v>
      </c>
      <c r="E22" s="337"/>
      <c r="F22" s="338"/>
      <c r="G22" s="339"/>
      <c r="H22" s="63" t="s">
        <v>5</v>
      </c>
      <c r="I22" s="224"/>
    </row>
    <row r="23" spans="1:14" ht="21.6" hidden="1" customHeight="1">
      <c r="A23" s="335"/>
      <c r="B23" s="335"/>
      <c r="C23" s="335"/>
      <c r="D23" s="200" t="s">
        <v>117</v>
      </c>
      <c r="E23" s="337"/>
      <c r="F23" s="338"/>
      <c r="G23" s="339"/>
      <c r="H23" s="63" t="s">
        <v>5</v>
      </c>
      <c r="I23" s="224"/>
    </row>
    <row r="24" spans="1:14" ht="21.6" hidden="1" customHeight="1">
      <c r="A24" s="335"/>
      <c r="B24" s="335"/>
      <c r="C24" s="335"/>
      <c r="D24" s="200" t="s">
        <v>144</v>
      </c>
      <c r="E24" s="337"/>
      <c r="F24" s="338"/>
      <c r="G24" s="339"/>
      <c r="H24" s="63"/>
      <c r="I24" s="253"/>
    </row>
    <row r="25" spans="1:14" s="202" customFormat="1" ht="21.6" hidden="1" customHeight="1">
      <c r="A25" s="335"/>
      <c r="B25" s="335"/>
      <c r="C25" s="336"/>
      <c r="D25" s="200" t="s">
        <v>145</v>
      </c>
      <c r="E25" s="337"/>
      <c r="F25" s="338"/>
      <c r="G25" s="339"/>
      <c r="H25" s="63"/>
      <c r="I25" s="253"/>
    </row>
    <row r="26" spans="1:14" ht="45">
      <c r="A26" s="335"/>
      <c r="B26" s="335"/>
      <c r="C26" s="334" t="s">
        <v>135</v>
      </c>
      <c r="D26" s="200" t="s">
        <v>137</v>
      </c>
      <c r="E26" s="263">
        <v>178756845</v>
      </c>
      <c r="F26" s="228">
        <v>303.23</v>
      </c>
      <c r="G26" s="326">
        <f>SUM(F26+F27+F28)</f>
        <v>303.23</v>
      </c>
      <c r="H26" s="323" t="s">
        <v>4</v>
      </c>
      <c r="I26" s="326" t="s">
        <v>259</v>
      </c>
      <c r="K26" s="197" t="str">
        <f>IF(AND(F26&lt;&gt;"",F27&lt;&gt;"",F28&lt;&gt;""),L26,"")</f>
        <v/>
      </c>
      <c r="L26" s="197" t="str">
        <f>IF(G26&gt;=INFORMACIÓN_INICIAL!J6,"CUMPLE","NO CUMPLE")</f>
        <v>CUMPLE</v>
      </c>
    </row>
    <row r="27" spans="1:14" ht="30">
      <c r="A27" s="335"/>
      <c r="B27" s="335"/>
      <c r="C27" s="335"/>
      <c r="D27" s="200" t="s">
        <v>133</v>
      </c>
      <c r="E27" s="249"/>
      <c r="F27" s="228"/>
      <c r="G27" s="327"/>
      <c r="H27" s="324"/>
      <c r="I27" s="327"/>
    </row>
    <row r="28" spans="1:14" ht="255.95" customHeight="1">
      <c r="A28" s="336"/>
      <c r="B28" s="336"/>
      <c r="C28" s="336"/>
      <c r="D28" s="200" t="s">
        <v>134</v>
      </c>
      <c r="E28" s="249"/>
      <c r="F28" s="228"/>
      <c r="G28" s="328"/>
      <c r="H28" s="325"/>
      <c r="I28" s="328"/>
    </row>
    <row r="29" spans="1:14" ht="409.5" customHeight="1">
      <c r="A29" s="255" t="str">
        <f>IF(INFORMACIÓN_INICIAL!$D$8="","",INFORMACIÓN_INICIAL!$D$8)</f>
        <v>Maquinaria Mínima</v>
      </c>
      <c r="B29" s="255" t="str">
        <f>IF(INFORMACIÓN_INICIAL!$E$8="","",INFORMACIÓN_INICIAL!$E$8)</f>
        <v xml:space="preserve">El proponente deberá diligenciar el FORMATO 6 - “COMPROMISO DE MAQUINARIA” en el cual registre
su ofrecimiento suscrito por la persona natural, por representante legal de la persona jurídica o representante del proponente plural, en el cual se comprometa a suministrar para el presente proyecto como mínimo la siguiente maquinaria y demás descrita en el anexo técnico.
                                       Una (1) Volqueta 6 m3 o 7 m3 o 15 m3 Modelos 2012 y siguientes
                                                      Un (1) Retroexcavadora Modelos 2012 y siguientes
                                                       Un (1) Mini cargador Modelos 2012 y siguientes
NOTA 1: El vehículo de carga y la maquinaria pueden ser propios, alquilados o en leasing a nombre del oferente, Consorcio o Unión Temporal. EL FDLS se reserva el derecho a exigir, durante la ejecución del contrato, el cumplimiento del equipo mínimo establecido, así como los equipos necesarios para la normal ejecución de la obra que serán igualmente que los anteriores a cargo y costo de EL CONTRATISTA.
NOTA 2: Una vez suscrita el acta de inicio, a los dos (2) días siguientes hábiles, EL CONTRATISTA deberá entregar al supervisor del contrato, la descripción, cantidad, especificaciones generales y localización del equipo ofrecido, anexar Tarjeta de Propiedad, Declaración de Importación, Factura de Compra, en caso de ser propia; o el contrato de arrendamiento vigente; o el documento leasing correspondiente. </v>
      </c>
      <c r="C29" s="329" t="s">
        <v>199</v>
      </c>
      <c r="D29" s="330"/>
      <c r="E29" s="330"/>
      <c r="F29" s="330"/>
      <c r="G29" s="331"/>
      <c r="H29" s="63" t="s">
        <v>5</v>
      </c>
      <c r="I29" s="224"/>
    </row>
    <row r="30" spans="1:14" ht="201" customHeight="1">
      <c r="A30" s="255" t="str">
        <f>IF(INFORMACIÓN_INICIAL!$D$9="","",INFORMACIÓN_INICIAL!$D$9)</f>
        <v>Capacidad Residual</v>
      </c>
      <c r="B30" s="255" t="str">
        <f>IF(INFORMACIÓN_INICIAL!$E$9="","",INFORMACIÓN_INICIAL!$E$9)</f>
        <v xml:space="preserve">
El proponente será hábil si su capacidad residual es mayor o igual a la capacidad residual de proceso de contratación (CRPC). Así:
CRP ≥CRPC</v>
      </c>
      <c r="C30" s="329" t="s">
        <v>260</v>
      </c>
      <c r="D30" s="330"/>
      <c r="E30" s="330"/>
      <c r="F30" s="330"/>
      <c r="G30" s="331"/>
      <c r="H30" s="63" t="s">
        <v>4</v>
      </c>
      <c r="I30" s="224" t="s">
        <v>263</v>
      </c>
      <c r="L30" s="202" t="s">
        <v>155</v>
      </c>
      <c r="M30" s="202" t="str">
        <f>IF(A8="","",N30)</f>
        <v>NO CUMPLE</v>
      </c>
      <c r="N30" s="202" t="str">
        <f>IF(AND(H8="CUMPLE",H9="CUMPLE",H10="CUMPLE",H11="CUMPLE",H14="CUMPLE",H15="CUMPLE",H16="CUMPLE",H17="CUMPLE",H20="CUMPLE",H21="CUMPLE",H22="CUMPLE",H23="CUMPLE",H26="CUMPLE"),"CUMPLE","NO CUMPLE")</f>
        <v>NO CUMPLE</v>
      </c>
    </row>
    <row r="31" spans="1:14" ht="15.75" customHeight="1">
      <c r="A31" s="201"/>
      <c r="B31" s="226"/>
      <c r="C31" s="226"/>
      <c r="D31" s="226"/>
      <c r="E31" s="226"/>
      <c r="F31" s="226"/>
      <c r="G31" s="226"/>
      <c r="H31" s="226"/>
      <c r="I31" s="225"/>
      <c r="L31" s="202" t="s">
        <v>156</v>
      </c>
      <c r="M31" s="202" t="str">
        <f>IF(A29="","",N31)</f>
        <v>NO CUMPLE</v>
      </c>
      <c r="N31" s="202" t="str">
        <f>IF(AND(H8="CUMPLE",H9="CUMPLE",H10="CUMPLE",H11="CUMPLE",H14="CUMPLE",H15="CUMPLE",H16="CUMPLE",H17="CUMPLE",H20="CUMPLE",H21="CUMPLE",H22="CUMPLE",H23="CUMPLE",H26="CUMPLE",H29="CUMPLE"),"CUMPLE","NO CUMPLE")</f>
        <v>NO CUMPLE</v>
      </c>
    </row>
    <row r="32" spans="1:14" s="202" customFormat="1" ht="41.45" customHeight="1">
      <c r="A32" s="332" t="s">
        <v>68</v>
      </c>
      <c r="B32" s="332"/>
      <c r="C32" s="333" t="s">
        <v>49</v>
      </c>
      <c r="D32" s="333"/>
      <c r="E32" s="333" t="s">
        <v>50</v>
      </c>
      <c r="F32" s="333"/>
      <c r="G32" s="333"/>
      <c r="H32" s="246" t="s">
        <v>3</v>
      </c>
      <c r="I32" s="248" t="s">
        <v>17</v>
      </c>
      <c r="L32" s="197" t="s">
        <v>157</v>
      </c>
      <c r="M32" s="197" t="str">
        <f>IF(A30="","",N31)</f>
        <v>NO CUMPLE</v>
      </c>
      <c r="N32" s="197" t="str">
        <f>IF(AND(H8="CUMPLE",H9="CUMPLE",H10="CUMPLE",H11="CUMPLE",H14="CUMPLE",H15="CUMPLE",H16="CUMPLE",H17="CUMPLE",H20="CUMPLE",H21="CUMPLE",H22="CUMPLE",H23="CUMPLE",H26="CUMPLE",H29="CUMPLE",H30="CUMPLE"),"CUMPLE","NO CUMPLE")</f>
        <v>NO CUMPLE</v>
      </c>
    </row>
    <row r="33" spans="1:14" s="202" customFormat="1" ht="45" customHeight="1">
      <c r="A33" s="313" t="str">
        <f>IF(INFORMACIÓN_INICIAL!C12="","Diligenciar información de personal en Hoja Información Inicial",INFORMACIÓN_INICIAL!C12)</f>
        <v xml:space="preserve">Director de Obra </v>
      </c>
      <c r="B33" s="314"/>
      <c r="C33" s="313" t="str">
        <f>IF(INFORMACIÓN_INICIAL!D12="","",INFORMACIÓN_INICIAL!D12)</f>
        <v>Ingeniería civil y/o Arquitectura</v>
      </c>
      <c r="D33" s="314"/>
      <c r="E33" s="313" t="str">
        <f>IF(INFORMACIÓN_INICIAL!F12="","Diligenciar información de personal en Hoja Información Inicial",INFORMACIÓN_INICIAL!F12)</f>
        <v>Más de dos (2) años en:
construcción de obras y/o
construcciones en general y/o
demoliciones y/o construcción de
estructuras</v>
      </c>
      <c r="F33" s="315"/>
      <c r="G33" s="314"/>
      <c r="H33" s="63" t="s">
        <v>5</v>
      </c>
      <c r="I33" s="224"/>
      <c r="L33" s="197" t="s">
        <v>158</v>
      </c>
      <c r="M33" s="197" t="str">
        <f>IF(M32&lt;&gt;"",N32,IF(M31&lt;&gt;"",N31,IF(M30&lt;&gt;"",N30,"")))</f>
        <v>NO CUMPLE</v>
      </c>
      <c r="N33" s="197"/>
    </row>
    <row r="34" spans="1:14" s="202" customFormat="1" ht="45" customHeight="1">
      <c r="A34" s="313" t="str">
        <f>IF(INFORMACIÓN_INICIAL!C13="","Diligenciar información de personal en Hoja Información Inicial",INFORMACIÓN_INICIAL!C13)</f>
        <v xml:space="preserve">Ingeniero Residente </v>
      </c>
      <c r="B34" s="314"/>
      <c r="C34" s="313" t="str">
        <f>IF(INFORMACIÓN_INICIAL!D13="","",INFORMACIÓN_INICIAL!D13)</f>
        <v>Ingeniería Civil</v>
      </c>
      <c r="D34" s="314"/>
      <c r="E34" s="313" t="str">
        <f>IF(INFORMACIÓN_INICIAL!F13="","Diligenciar información de personal en Hoja Información Inicial",INFORMACIÓN_INICIAL!F13)</f>
        <v>Mínima de un (1) año en calidad de
ingeniero residente en actividades
de: demolición y/o remodelación
y/o Construcción de estructuras y/o
construcción de obras</v>
      </c>
      <c r="F34" s="315"/>
      <c r="G34" s="314"/>
      <c r="H34" s="63" t="s">
        <v>5</v>
      </c>
      <c r="I34" s="224"/>
    </row>
    <row r="35" spans="1:14" s="202" customFormat="1" ht="45" customHeight="1">
      <c r="A35" s="313" t="str">
        <f>IF(INFORMACIÓN_INICIAL!C14="","Diligenciar información de personal en Hoja Información Inicial",INFORMACIÓN_INICIAL!C14)</f>
        <v>Profesional SST y A mbiental 
Profesional SST</v>
      </c>
      <c r="B35" s="314"/>
      <c r="C35" s="313" t="str">
        <f>IF(INFORMACIÓN_INICIAL!D14="","",INFORMACIÓN_INICIAL!D14)</f>
        <v>Licencia en Salud Ocupacional vigente</v>
      </c>
      <c r="D35" s="314"/>
      <c r="E35" s="313" t="str">
        <f>IF(INFORMACIÓN_INICIAL!F14="","Diligenciar información de personal en Hoja Información Inicial",INFORMACIÓN_INICIAL!F14)</f>
        <v>Experiencia específica de por lo menos un (1) año en manejo de programas y/o implementación del SG-SST en: obras civiles y/o construcción de obras y/o demolicones</v>
      </c>
      <c r="F35" s="315"/>
      <c r="G35" s="314"/>
      <c r="H35" s="63" t="s">
        <v>5</v>
      </c>
      <c r="I35" s="224"/>
      <c r="L35" s="197" t="s">
        <v>138</v>
      </c>
      <c r="M35" s="202" t="str">
        <f>IF($C$33="","",N35)</f>
        <v>CUMPLE</v>
      </c>
      <c r="N35" s="197" t="str">
        <f>IF(H33="CUMPLE","CUMPLE","NO CUMPLE")</f>
        <v>CUMPLE</v>
      </c>
    </row>
    <row r="36" spans="1:14" ht="15.75" customHeight="1">
      <c r="L36" s="197" t="s">
        <v>139</v>
      </c>
      <c r="M36" s="202" t="str">
        <f>IF($C$34="","",N36)</f>
        <v>CUMPLE</v>
      </c>
      <c r="N36" s="197" t="str">
        <f>IF(H34="CUMPLE","CUMPLE","NO CUMPLE")</f>
        <v>CUMPLE</v>
      </c>
    </row>
    <row r="37" spans="1:14" ht="15.75" customHeight="1">
      <c r="L37" s="197" t="s">
        <v>159</v>
      </c>
      <c r="M37" s="197" t="str">
        <f>IF($C$35="","",N37)</f>
        <v>CUMPLE</v>
      </c>
      <c r="N37" s="197" t="str">
        <f>IF(H35="CUMPLE","CUMPLE","NO CUMPLE")</f>
        <v>CUMPLE</v>
      </c>
    </row>
    <row r="38" spans="1:14" ht="15.75" customHeight="1">
      <c r="A38" s="317" t="s">
        <v>59</v>
      </c>
      <c r="B38" s="318"/>
      <c r="C38" s="318"/>
      <c r="D38" s="319"/>
      <c r="G38" s="197" t="s">
        <v>132</v>
      </c>
      <c r="L38" s="197" t="s">
        <v>160</v>
      </c>
      <c r="M38" s="197" t="str">
        <f>IF(M37&lt;&gt;"",N37,IF(M36&lt;&gt;"",N36,IF(M35&lt;&gt;"",N35,"")))</f>
        <v>CUMPLE</v>
      </c>
    </row>
    <row r="39" spans="1:14" ht="36.6" customHeight="1">
      <c r="A39" s="320" t="s">
        <v>60</v>
      </c>
      <c r="B39" s="320"/>
      <c r="C39" s="246" t="s">
        <v>3</v>
      </c>
      <c r="D39" s="199" t="s">
        <v>69</v>
      </c>
      <c r="G39" s="63" t="str">
        <f>M47</f>
        <v>NO CUMPLE</v>
      </c>
      <c r="H39" s="63" t="str">
        <f>IF(G39="","",IF(G39="CUMPLE","HABILITADO","NO HABILITADO"))</f>
        <v>NO HABILITADO</v>
      </c>
    </row>
    <row r="40" spans="1:14">
      <c r="A40" s="321" t="s">
        <v>118</v>
      </c>
      <c r="B40" s="321"/>
      <c r="C40" s="63" t="s">
        <v>5</v>
      </c>
      <c r="D40" s="224"/>
    </row>
    <row r="41" spans="1:14" ht="28.7" customHeight="1">
      <c r="A41" s="322" t="s">
        <v>119</v>
      </c>
      <c r="B41" s="322"/>
      <c r="C41" s="63" t="s">
        <v>5</v>
      </c>
      <c r="D41" s="224"/>
    </row>
    <row r="42" spans="1:14" ht="15.75" customHeight="1"/>
    <row r="43" spans="1:14" ht="15.75" customHeight="1"/>
    <row r="44" spans="1:14" ht="15.75" customHeight="1"/>
    <row r="45" spans="1:14" ht="15.75" customHeight="1">
      <c r="B45" s="58" t="s">
        <v>45</v>
      </c>
      <c r="C45" s="316" t="s">
        <v>58</v>
      </c>
      <c r="D45" s="316"/>
      <c r="E45" s="44"/>
      <c r="F45" s="44"/>
    </row>
    <row r="46" spans="1:14" ht="27.6" customHeight="1">
      <c r="B46" s="181" t="str">
        <f>INFORMACIÓN_INICIAL!$E$1</f>
        <v>ANDREA CAROLINA SANCHEZ TORRES</v>
      </c>
      <c r="C46" s="309"/>
      <c r="D46" s="309"/>
      <c r="E46" s="45"/>
      <c r="F46" s="45"/>
      <c r="L46" s="197" t="s">
        <v>161</v>
      </c>
      <c r="M46" s="197" t="str">
        <f>IF(AND(M33="CUMPLE",M38="CUMPLE",C40="CUMPLE",C41="CUMPLE"),"CUMPLE","NO CUMPLE")</f>
        <v>NO CUMPLE</v>
      </c>
    </row>
    <row r="47" spans="1:14" ht="27.6" customHeight="1">
      <c r="B47" s="181" t="str">
        <f>INFORMACIÓN_INICIAL!$E$2</f>
        <v>EVALUADOR TÉCNICO</v>
      </c>
      <c r="C47" s="309"/>
      <c r="D47" s="309"/>
      <c r="E47" s="45"/>
      <c r="F47" s="45"/>
      <c r="M47" s="197" t="str">
        <f>IF(M33&lt;&gt;"",M46,"")</f>
        <v>NO CUMPLE</v>
      </c>
    </row>
    <row r="48" spans="1:14" ht="15.75" customHeight="1"/>
    <row r="49" spans="2:4" ht="15.75" customHeight="1"/>
    <row r="50" spans="2:4" ht="15.75" customHeight="1"/>
    <row r="51" spans="2:4" ht="15.75" customHeight="1"/>
    <row r="52" spans="2:4" ht="15.75" customHeight="1">
      <c r="B52" s="58" t="s">
        <v>249</v>
      </c>
      <c r="C52" s="316" t="s">
        <v>58</v>
      </c>
      <c r="D52" s="316"/>
    </row>
    <row r="53" spans="2:4" ht="31.35" customHeight="1">
      <c r="B53" s="181" t="str">
        <f>INFORMACIÓN_INICIAL!$I$1</f>
        <v>ROLANDO ALFONSO NIÑO PALENCIA</v>
      </c>
      <c r="C53" s="309"/>
      <c r="D53" s="309"/>
    </row>
    <row r="54" spans="2:4" ht="31.35" customHeight="1">
      <c r="B54" s="181" t="str">
        <f>INFORMACIÓN_INICIAL!$I$2</f>
        <v>EVALUADOR DE APOYO</v>
      </c>
      <c r="C54" s="309"/>
      <c r="D54" s="309"/>
    </row>
    <row r="55" spans="2:4" ht="15.75" customHeight="1"/>
    <row r="56" spans="2:4" ht="15.75" customHeight="1"/>
    <row r="57" spans="2:4" ht="15.75" customHeight="1"/>
    <row r="58" spans="2:4" ht="15.75" customHeight="1"/>
    <row r="59" spans="2:4" ht="15.75" customHeight="1"/>
    <row r="60" spans="2:4" ht="15.75" customHeight="1"/>
    <row r="61" spans="2:4" ht="15.75" hidden="1" customHeight="1"/>
    <row r="62" spans="2:4" ht="15.75" hidden="1" customHeight="1"/>
    <row r="63" spans="2:4" ht="15.75" hidden="1" customHeight="1"/>
    <row r="64" spans="2:4" ht="15.75" hidden="1" customHeight="1"/>
    <row r="65" ht="15.75" hidden="1" customHeight="1"/>
    <row r="66" ht="15.75" hidden="1" customHeight="1"/>
    <row r="67" ht="15.75" hidden="1" customHeight="1"/>
    <row r="68" ht="15.75" hidden="1" customHeight="1"/>
    <row r="69" ht="15.75" hidden="1" customHeight="1"/>
    <row r="70" ht="15.75" hidden="1" customHeight="1"/>
    <row r="71" ht="15.75" hidden="1" customHeight="1"/>
    <row r="72" ht="15.75" hidden="1" customHeight="1"/>
    <row r="73" ht="15.75" hidden="1" customHeight="1"/>
    <row r="74" ht="15.75" hidden="1" customHeight="1"/>
    <row r="75" ht="15.75" hidden="1" customHeight="1"/>
    <row r="76" ht="15.75" hidden="1" customHeight="1"/>
    <row r="77" ht="15.75" hidden="1" customHeight="1"/>
    <row r="78" ht="15.75" hidden="1" customHeight="1"/>
    <row r="79" ht="15.75" hidden="1" customHeight="1"/>
    <row r="80" ht="15.75" hidden="1" customHeight="1"/>
    <row r="81" ht="15.75" hidden="1" customHeight="1"/>
    <row r="82" ht="15.75" hidden="1" customHeight="1"/>
    <row r="83" ht="15.75" hidden="1" customHeight="1"/>
    <row r="84" ht="15.75" hidden="1" customHeight="1"/>
    <row r="85" ht="15.75" hidden="1" customHeight="1"/>
    <row r="86" ht="15.75" hidden="1" customHeight="1"/>
    <row r="87" ht="15.75" hidden="1" customHeight="1"/>
    <row r="88" ht="15.75" hidden="1" customHeight="1"/>
    <row r="89" ht="15.75" hidden="1" customHeight="1"/>
    <row r="90" ht="15.75" hidden="1" customHeight="1"/>
    <row r="91" ht="15.75" hidden="1" customHeight="1"/>
    <row r="92" ht="15.75" hidden="1" customHeight="1"/>
    <row r="93" ht="15.75" hidden="1" customHeight="1"/>
    <row r="94" ht="15.75" hidden="1" customHeight="1"/>
  </sheetData>
  <sheetProtection formatCells="0" formatRows="0" insertColumns="0" insertRows="0" deleteColumns="0" deleteRows="0"/>
  <mergeCells count="60">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2:B32"/>
    <mergeCell ref="C32:D32"/>
    <mergeCell ref="E32:G32"/>
    <mergeCell ref="C30:G30"/>
    <mergeCell ref="C26:C28"/>
    <mergeCell ref="G26:G28"/>
    <mergeCell ref="A8:A28"/>
    <mergeCell ref="B8:B28"/>
    <mergeCell ref="C8:C13"/>
    <mergeCell ref="E8:G8"/>
    <mergeCell ref="E9:G9"/>
    <mergeCell ref="E10:G10"/>
    <mergeCell ref="E11:G11"/>
    <mergeCell ref="A33:B33"/>
    <mergeCell ref="C33:D33"/>
    <mergeCell ref="E33:G33"/>
    <mergeCell ref="A34:B34"/>
    <mergeCell ref="C34:D34"/>
    <mergeCell ref="E34:G34"/>
    <mergeCell ref="A35:B35"/>
    <mergeCell ref="C35:D35"/>
    <mergeCell ref="E35:G35"/>
    <mergeCell ref="C52:D52"/>
    <mergeCell ref="C53:D54"/>
    <mergeCell ref="A38:D38"/>
    <mergeCell ref="A39:B39"/>
    <mergeCell ref="A40:B40"/>
    <mergeCell ref="A41:B41"/>
    <mergeCell ref="C45:D45"/>
    <mergeCell ref="C46:D47"/>
  </mergeCells>
  <conditionalFormatting sqref="C5">
    <cfRule type="cellIs" dxfId="117" priority="15" operator="equal">
      <formula>""</formula>
    </cfRule>
  </conditionalFormatting>
  <conditionalFormatting sqref="H29:H30 H8:H26">
    <cfRule type="cellIs" dxfId="116" priority="13" operator="equal">
      <formula>"NO CUMPLE"</formula>
    </cfRule>
    <cfRule type="cellIs" dxfId="115" priority="14" operator="equal">
      <formula>"CUMPLE"</formula>
    </cfRule>
  </conditionalFormatting>
  <conditionalFormatting sqref="H33">
    <cfRule type="cellIs" dxfId="114" priority="11" operator="equal">
      <formula>"NO CUMPLE"</formula>
    </cfRule>
    <cfRule type="cellIs" dxfId="113" priority="12" operator="equal">
      <formula>"CUMPLE"</formula>
    </cfRule>
  </conditionalFormatting>
  <conditionalFormatting sqref="H34:H35">
    <cfRule type="cellIs" dxfId="112" priority="9" operator="equal">
      <formula>"NO CUMPLE"</formula>
    </cfRule>
    <cfRule type="cellIs" dxfId="111" priority="10" operator="equal">
      <formula>"CUMPLE"</formula>
    </cfRule>
  </conditionalFormatting>
  <conditionalFormatting sqref="C40">
    <cfRule type="cellIs" dxfId="110" priority="7" operator="equal">
      <formula>"NO CUMPLE"</formula>
    </cfRule>
    <cfRule type="cellIs" dxfId="109" priority="8" operator="equal">
      <formula>"CUMPLE"</formula>
    </cfRule>
  </conditionalFormatting>
  <conditionalFormatting sqref="C41">
    <cfRule type="cellIs" dxfId="108" priority="5" operator="equal">
      <formula>"NO CUMPLE"</formula>
    </cfRule>
    <cfRule type="cellIs" dxfId="107" priority="6" operator="equal">
      <formula>"CUMPLE"</formula>
    </cfRule>
  </conditionalFormatting>
  <conditionalFormatting sqref="H39">
    <cfRule type="cellIs" dxfId="106" priority="3" operator="equal">
      <formula>"NO HABILITADO"</formula>
    </cfRule>
    <cfRule type="cellIs" dxfId="105" priority="4" operator="equal">
      <formula>"HABILITADO"</formula>
    </cfRule>
  </conditionalFormatting>
  <conditionalFormatting sqref="G39">
    <cfRule type="cellIs" dxfId="104" priority="1" operator="equal">
      <formula>"NO CUMPLE"</formula>
    </cfRule>
    <cfRule type="cellIs" dxfId="103"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FAB5481-AA07-4899-BC73-D09015DA5F5B}">
          <x14:formula1>
            <xm:f>Lista!$A$1:$A$2</xm:f>
          </x14:formula1>
          <xm:sqref>H29:H30 C40:C41 H33:H35 H8:H26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C819F-ECF7-4315-9864-03A53D591947}">
  <sheetPr codeName="Hoja15"/>
  <dimension ref="A1:N94"/>
  <sheetViews>
    <sheetView topLeftCell="A28" zoomScale="66" zoomScaleNormal="66" workbookViewId="0">
      <selection activeCell="I30" sqref="I30"/>
    </sheetView>
  </sheetViews>
  <sheetFormatPr baseColWidth="10" defaultColWidth="0" defaultRowHeight="15" customHeight="1" zeroHeight="1"/>
  <cols>
    <col min="1" max="1" width="21.85546875" style="197" customWidth="1"/>
    <col min="2" max="2" width="57.42578125" style="197" customWidth="1"/>
    <col min="3" max="3" width="20.140625" style="197" customWidth="1"/>
    <col min="4" max="4" width="59.28515625" style="197" customWidth="1"/>
    <col min="5" max="5" width="21.140625" style="197" customWidth="1"/>
    <col min="6" max="6" width="25" style="197" customWidth="1"/>
    <col min="7" max="7" width="20.85546875" style="197" customWidth="1"/>
    <col min="8" max="8" width="18" style="197" bestFit="1" customWidth="1"/>
    <col min="9" max="9" width="50.140625" style="197" customWidth="1"/>
    <col min="10" max="10" width="24.42578125" style="197" customWidth="1"/>
    <col min="11" max="11" width="14.42578125" style="197" hidden="1" customWidth="1"/>
    <col min="12" max="12" width="23.28515625" style="197" hidden="1" customWidth="1"/>
    <col min="13" max="16384" width="14.42578125" style="197" hidden="1"/>
  </cols>
  <sheetData>
    <row r="1" spans="1:9" ht="15" customHeight="1">
      <c r="A1" s="341"/>
      <c r="B1" s="342" t="s">
        <v>70</v>
      </c>
      <c r="C1" s="342"/>
      <c r="D1" s="342"/>
      <c r="E1" s="342"/>
      <c r="F1" s="342"/>
      <c r="G1" s="342"/>
      <c r="H1" s="342"/>
      <c r="I1" s="342"/>
    </row>
    <row r="2" spans="1:9" ht="14.45" customHeight="1">
      <c r="A2" s="341"/>
      <c r="B2" s="343" t="str">
        <f>IF(INFORMACIÓN_INICIAL!D3="","",INFORMACIÓN_INICIAL!D3)</f>
        <v xml:space="preserve">Evaluación preliminar tecnica  proceso demolición FDLS-SAMC-009-2024 </v>
      </c>
      <c r="C2" s="344"/>
      <c r="D2" s="344"/>
      <c r="E2" s="344"/>
      <c r="F2" s="344"/>
      <c r="G2" s="344"/>
      <c r="H2" s="344"/>
      <c r="I2" s="345"/>
    </row>
    <row r="3" spans="1:9" ht="50.25" customHeight="1">
      <c r="A3" s="341"/>
      <c r="B3" s="346" t="str">
        <f>IF(INFORMACIÓN_INICIAL!D4="","",INFORMACIÓN_INICIAL!D4)</f>
        <v>"CONTRATAR LAS OBRAS DE DEMOLICIÓN
ORDENADAS EN LOS PROCESOS ADMINISTRATIVOS Y/O POLICIVOS EMITIDOS POR AUTORIDAD LOCAL
O POR ORDEN JUDICIAL, ASÍ COMO LOS IMPARTIDOS EN LOS OPERATIVOS POR EL ALCALDE LOCAL”.</v>
      </c>
      <c r="C3" s="346"/>
      <c r="D3" s="346"/>
      <c r="E3" s="346"/>
      <c r="F3" s="346"/>
      <c r="G3" s="346"/>
      <c r="H3" s="346"/>
      <c r="I3" s="346"/>
    </row>
    <row r="4" spans="1:9" ht="18" customHeight="1">
      <c r="A4" s="341"/>
      <c r="B4" s="346" t="str">
        <f>IF(INFORMACIÓN_INICIAL!D5="","",INFORMACIÓN_INICIAL!D5)</f>
        <v>CIENTO OCHENTA MILLONES DE PESOS</v>
      </c>
      <c r="C4" s="346"/>
      <c r="D4" s="346"/>
      <c r="E4" s="346"/>
      <c r="F4" s="346"/>
      <c r="G4" s="346"/>
      <c r="H4" s="346"/>
      <c r="I4" s="346"/>
    </row>
    <row r="5" spans="1:9" ht="18" customHeight="1">
      <c r="A5" s="341"/>
      <c r="B5" s="198" t="s">
        <v>71</v>
      </c>
      <c r="C5" s="347" t="s">
        <v>204</v>
      </c>
      <c r="D5" s="348"/>
      <c r="E5" s="348"/>
      <c r="F5" s="348"/>
      <c r="G5" s="348"/>
      <c r="H5" s="348"/>
      <c r="I5" s="348"/>
    </row>
    <row r="6" spans="1:9" s="247" customFormat="1" ht="15.6" customHeight="1">
      <c r="A6" s="333" t="s">
        <v>1</v>
      </c>
      <c r="B6" s="333"/>
      <c r="C6" s="340" t="s">
        <v>67</v>
      </c>
      <c r="D6" s="340" t="s">
        <v>66</v>
      </c>
      <c r="E6" s="333" t="s">
        <v>2</v>
      </c>
      <c r="F6" s="333"/>
      <c r="G6" s="333"/>
      <c r="H6" s="333"/>
      <c r="I6" s="333"/>
    </row>
    <row r="7" spans="1:9" s="247" customFormat="1" ht="29.45" customHeight="1">
      <c r="A7" s="333"/>
      <c r="B7" s="333"/>
      <c r="C7" s="340"/>
      <c r="D7" s="340"/>
      <c r="E7" s="279" t="s">
        <v>130</v>
      </c>
      <c r="F7" s="281"/>
      <c r="G7" s="280"/>
      <c r="H7" s="246" t="s">
        <v>3</v>
      </c>
      <c r="I7" s="227" t="s">
        <v>17</v>
      </c>
    </row>
    <row r="8" spans="1:9" ht="63" customHeight="1">
      <c r="A8" s="334" t="str">
        <f>IF(INFORMACIÓN_INICIAL!$D$7="","",INFORMACIÓN_INICIAL!$D$7)</f>
        <v>EXPERIENCIA DEL PROPONENTE</v>
      </c>
      <c r="B8" s="334" t="str">
        <f>IF(INFORMACIÓN_INICIAL!$E$7="","",INFORMACIÓN_INICIAL!$E$7)</f>
        <v>Para efectos de verificar la experiencia registrada en el R.U.P., la entidad exigirá máximo
tres (03) certificaciones de contratos ejecutados, terminados y/o liquidados (en los eventos que es obligatorio) celebrados con entidades públicas y/o privadas.
La certificación o la sumatoria del valor de las certificaciones a través de los cuales se acredite la experiencia
habilitante deberán ser de cuantía igual o superior al cien por ciento (100%) del presupuesto estimado para este proceso, expresado en salarios mínimos mensuales legales vigentes. Este requisito se acreditará con la
información consignada en el Registro Único de Proponentes (RUP) de la Cámara de Comercio.</v>
      </c>
      <c r="C8" s="334" t="s">
        <v>46</v>
      </c>
      <c r="D8" s="200" t="s">
        <v>114</v>
      </c>
      <c r="E8" s="337" t="s">
        <v>205</v>
      </c>
      <c r="F8" s="338"/>
      <c r="G8" s="339"/>
      <c r="H8" s="63" t="s">
        <v>5</v>
      </c>
      <c r="I8" s="224"/>
    </row>
    <row r="9" spans="1:9" ht="21.6" customHeight="1">
      <c r="A9" s="335"/>
      <c r="B9" s="335"/>
      <c r="C9" s="335"/>
      <c r="D9" s="200" t="s">
        <v>115</v>
      </c>
      <c r="E9" s="337" t="s">
        <v>212</v>
      </c>
      <c r="F9" s="338"/>
      <c r="G9" s="339"/>
      <c r="H9" s="63" t="s">
        <v>5</v>
      </c>
      <c r="I9" s="224"/>
    </row>
    <row r="10" spans="1:9" ht="21.6" customHeight="1">
      <c r="A10" s="335"/>
      <c r="B10" s="335"/>
      <c r="C10" s="335"/>
      <c r="D10" s="200" t="s">
        <v>116</v>
      </c>
      <c r="E10" s="337" t="s">
        <v>206</v>
      </c>
      <c r="F10" s="338"/>
      <c r="G10" s="339"/>
      <c r="H10" s="63" t="s">
        <v>5</v>
      </c>
      <c r="I10" s="224"/>
    </row>
    <row r="11" spans="1:9" ht="21.6" customHeight="1">
      <c r="A11" s="335"/>
      <c r="B11" s="335"/>
      <c r="C11" s="335"/>
      <c r="D11" s="200" t="s">
        <v>117</v>
      </c>
      <c r="E11" s="337" t="s">
        <v>207</v>
      </c>
      <c r="F11" s="338"/>
      <c r="G11" s="339"/>
      <c r="H11" s="63" t="s">
        <v>5</v>
      </c>
      <c r="I11" s="224"/>
    </row>
    <row r="12" spans="1:9" ht="21.6" customHeight="1">
      <c r="A12" s="335"/>
      <c r="B12" s="335"/>
      <c r="C12" s="335"/>
      <c r="D12" s="200" t="s">
        <v>144</v>
      </c>
      <c r="E12" s="337" t="s">
        <v>208</v>
      </c>
      <c r="F12" s="338"/>
      <c r="G12" s="339"/>
      <c r="H12" s="63" t="s">
        <v>5</v>
      </c>
      <c r="I12" s="224"/>
    </row>
    <row r="13" spans="1:9" s="202" customFormat="1" ht="308.10000000000002" customHeight="1">
      <c r="A13" s="335"/>
      <c r="B13" s="335"/>
      <c r="C13" s="336"/>
      <c r="D13" s="200" t="s">
        <v>145</v>
      </c>
      <c r="E13" s="337" t="s">
        <v>253</v>
      </c>
      <c r="F13" s="338"/>
      <c r="G13" s="339"/>
      <c r="H13" s="63" t="s">
        <v>4</v>
      </c>
      <c r="I13" s="224" t="s">
        <v>255</v>
      </c>
    </row>
    <row r="14" spans="1:9" ht="63" customHeight="1">
      <c r="A14" s="335"/>
      <c r="B14" s="335"/>
      <c r="C14" s="334" t="s">
        <v>47</v>
      </c>
      <c r="D14" s="200" t="s">
        <v>114</v>
      </c>
      <c r="E14" s="337" t="s">
        <v>209</v>
      </c>
      <c r="F14" s="338"/>
      <c r="G14" s="339"/>
      <c r="H14" s="63" t="s">
        <v>5</v>
      </c>
      <c r="I14" s="224"/>
    </row>
    <row r="15" spans="1:9" ht="27.95" customHeight="1">
      <c r="A15" s="335"/>
      <c r="B15" s="335"/>
      <c r="C15" s="335"/>
      <c r="D15" s="200" t="s">
        <v>115</v>
      </c>
      <c r="E15" s="337" t="s">
        <v>213</v>
      </c>
      <c r="F15" s="338"/>
      <c r="G15" s="339"/>
      <c r="H15" s="63" t="s">
        <v>5</v>
      </c>
      <c r="I15" s="224"/>
    </row>
    <row r="16" spans="1:9" ht="30" customHeight="1">
      <c r="A16" s="335"/>
      <c r="B16" s="335"/>
      <c r="C16" s="335"/>
      <c r="D16" s="200" t="s">
        <v>116</v>
      </c>
      <c r="E16" s="337" t="s">
        <v>206</v>
      </c>
      <c r="F16" s="338"/>
      <c r="G16" s="339"/>
      <c r="H16" s="63" t="s">
        <v>5</v>
      </c>
      <c r="I16" s="224"/>
    </row>
    <row r="17" spans="1:14" ht="21.6" customHeight="1">
      <c r="A17" s="335"/>
      <c r="B17" s="335"/>
      <c r="C17" s="335"/>
      <c r="D17" s="200" t="s">
        <v>117</v>
      </c>
      <c r="E17" s="337" t="s">
        <v>210</v>
      </c>
      <c r="F17" s="338"/>
      <c r="G17" s="339"/>
      <c r="H17" s="63" t="s">
        <v>5</v>
      </c>
      <c r="I17" s="224"/>
    </row>
    <row r="18" spans="1:14" ht="21.6" customHeight="1">
      <c r="A18" s="335"/>
      <c r="B18" s="335"/>
      <c r="C18" s="335"/>
      <c r="D18" s="200" t="s">
        <v>144</v>
      </c>
      <c r="E18" s="337" t="s">
        <v>211</v>
      </c>
      <c r="F18" s="338"/>
      <c r="G18" s="339"/>
      <c r="H18" s="63" t="s">
        <v>5</v>
      </c>
      <c r="I18" s="224"/>
    </row>
    <row r="19" spans="1:14" s="202" customFormat="1" ht="333.95" customHeight="1">
      <c r="A19" s="335"/>
      <c r="B19" s="335"/>
      <c r="C19" s="336"/>
      <c r="D19" s="200" t="s">
        <v>145</v>
      </c>
      <c r="E19" s="337" t="s">
        <v>254</v>
      </c>
      <c r="F19" s="338"/>
      <c r="G19" s="339"/>
      <c r="H19" s="63" t="s">
        <v>4</v>
      </c>
      <c r="I19" s="224" t="s">
        <v>255</v>
      </c>
    </row>
    <row r="20" spans="1:14" ht="21.6" customHeight="1">
      <c r="A20" s="335"/>
      <c r="B20" s="335"/>
      <c r="C20" s="334" t="s">
        <v>48</v>
      </c>
      <c r="D20" s="200" t="s">
        <v>114</v>
      </c>
      <c r="E20" s="337"/>
      <c r="F20" s="338"/>
      <c r="G20" s="339"/>
      <c r="H20" s="63"/>
      <c r="I20" s="224"/>
    </row>
    <row r="21" spans="1:14" ht="21.6" customHeight="1">
      <c r="A21" s="335"/>
      <c r="B21" s="335"/>
      <c r="C21" s="335"/>
      <c r="D21" s="200" t="s">
        <v>115</v>
      </c>
      <c r="E21" s="337"/>
      <c r="F21" s="338"/>
      <c r="G21" s="339"/>
      <c r="H21" s="63"/>
      <c r="I21" s="224"/>
    </row>
    <row r="22" spans="1:14" ht="21.6" customHeight="1">
      <c r="A22" s="335"/>
      <c r="B22" s="335"/>
      <c r="C22" s="335"/>
      <c r="D22" s="200" t="s">
        <v>116</v>
      </c>
      <c r="E22" s="337"/>
      <c r="F22" s="338"/>
      <c r="G22" s="339"/>
      <c r="H22" s="63"/>
      <c r="I22" s="224"/>
    </row>
    <row r="23" spans="1:14" ht="21.6" customHeight="1">
      <c r="A23" s="335"/>
      <c r="B23" s="335"/>
      <c r="C23" s="335"/>
      <c r="D23" s="200" t="s">
        <v>117</v>
      </c>
      <c r="E23" s="337"/>
      <c r="F23" s="338"/>
      <c r="G23" s="339"/>
      <c r="H23" s="63"/>
      <c r="I23" s="224"/>
    </row>
    <row r="24" spans="1:14" ht="21.6" customHeight="1">
      <c r="A24" s="335"/>
      <c r="B24" s="335"/>
      <c r="C24" s="335"/>
      <c r="D24" s="200" t="s">
        <v>144</v>
      </c>
      <c r="E24" s="337"/>
      <c r="F24" s="338"/>
      <c r="G24" s="339"/>
      <c r="H24" s="63"/>
      <c r="I24" s="253"/>
    </row>
    <row r="25" spans="1:14" s="202" customFormat="1" ht="21.6" customHeight="1">
      <c r="A25" s="335"/>
      <c r="B25" s="335"/>
      <c r="C25" s="336"/>
      <c r="D25" s="200" t="s">
        <v>145</v>
      </c>
      <c r="E25" s="337"/>
      <c r="F25" s="338"/>
      <c r="G25" s="339"/>
      <c r="H25" s="63"/>
      <c r="I25" s="253"/>
    </row>
    <row r="26" spans="1:14" ht="45">
      <c r="A26" s="335"/>
      <c r="B26" s="335"/>
      <c r="C26" s="334" t="s">
        <v>135</v>
      </c>
      <c r="D26" s="200" t="s">
        <v>137</v>
      </c>
      <c r="E26" s="263">
        <v>1623845732</v>
      </c>
      <c r="F26" s="228">
        <v>2636.11</v>
      </c>
      <c r="G26" s="326">
        <f>SUM(F26+F27+F28)</f>
        <v>3462.79</v>
      </c>
      <c r="H26" s="323" t="s">
        <v>4</v>
      </c>
      <c r="I26" s="326" t="s">
        <v>257</v>
      </c>
      <c r="K26" s="197" t="str">
        <f>IF(AND(F26&lt;&gt;"",F27&lt;&gt;"",F28&lt;&gt;""),L26,"")</f>
        <v/>
      </c>
      <c r="L26" s="197" t="str">
        <f>IF(G26&gt;=INFORMACIÓN_INICIAL!J6,"CUMPLE","NO CUMPLE")</f>
        <v>CUMPLE</v>
      </c>
    </row>
    <row r="27" spans="1:14" ht="30">
      <c r="A27" s="335"/>
      <c r="B27" s="335"/>
      <c r="C27" s="335"/>
      <c r="D27" s="200" t="s">
        <v>133</v>
      </c>
      <c r="E27" s="263">
        <v>532672335</v>
      </c>
      <c r="F27" s="228">
        <v>826.68</v>
      </c>
      <c r="G27" s="327"/>
      <c r="H27" s="324"/>
      <c r="I27" s="327"/>
    </row>
    <row r="28" spans="1:14" ht="249" customHeight="1">
      <c r="A28" s="336"/>
      <c r="B28" s="336"/>
      <c r="C28" s="336"/>
      <c r="D28" s="200" t="s">
        <v>134</v>
      </c>
      <c r="E28" s="249"/>
      <c r="F28" s="228"/>
      <c r="G28" s="328"/>
      <c r="H28" s="325"/>
      <c r="I28" s="328"/>
    </row>
    <row r="29" spans="1:14" ht="408.95" customHeight="1">
      <c r="A29" s="255" t="str">
        <f>IF(INFORMACIÓN_INICIAL!$D$8="","",INFORMACIÓN_INICIAL!$D$8)</f>
        <v>Maquinaria Mínima</v>
      </c>
      <c r="B29" s="255" t="str">
        <f>IF(INFORMACIÓN_INICIAL!$E$8="","",INFORMACIÓN_INICIAL!$E$8)</f>
        <v xml:space="preserve">El proponente deberá diligenciar el FORMATO 6 - “COMPROMISO DE MAQUINARIA” en el cual registre
su ofrecimiento suscrito por la persona natural, por representante legal de la persona jurídica o representante del proponente plural, en el cual se comprometa a suministrar para el presente proyecto como mínimo la siguiente maquinaria y demás descrita en el anexo técnico.
                                       Una (1) Volqueta 6 m3 o 7 m3 o 15 m3 Modelos 2012 y siguientes
                                                      Un (1) Retroexcavadora Modelos 2012 y siguientes
                                                       Un (1) Mini cargador Modelos 2012 y siguientes
NOTA 1: El vehículo de carga y la maquinaria pueden ser propios, alquilados o en leasing a nombre del oferente, Consorcio o Unión Temporal. EL FDLS se reserva el derecho a exigir, durante la ejecución del contrato, el cumplimiento del equipo mínimo establecido, así como los equipos necesarios para la normal ejecución de la obra que serán igualmente que los anteriores a cargo y costo de EL CONTRATISTA.
NOTA 2: Una vez suscrita el acta de inicio, a los dos (2) días siguientes hábiles, EL CONTRATISTA deberá entregar al supervisor del contrato, la descripción, cantidad, especificaciones generales y localización del equipo ofrecido, anexar Tarjeta de Propiedad, Declaración de Importación, Factura de Compra, en caso de ser propia; o el contrato de arrendamiento vigente; o el documento leasing correspondiente. </v>
      </c>
      <c r="C29" s="329" t="s">
        <v>199</v>
      </c>
      <c r="D29" s="330"/>
      <c r="E29" s="330"/>
      <c r="F29" s="330"/>
      <c r="G29" s="331"/>
      <c r="H29" s="270" t="s">
        <v>5</v>
      </c>
      <c r="I29" s="224"/>
    </row>
    <row r="30" spans="1:14" ht="120.95" customHeight="1">
      <c r="A30" s="255" t="str">
        <f>IF(INFORMACIÓN_INICIAL!$D$9="","",INFORMACIÓN_INICIAL!$D$9)</f>
        <v>Capacidad Residual</v>
      </c>
      <c r="B30" s="255" t="str">
        <f>IF(INFORMACIÓN_INICIAL!$E$9="","",INFORMACIÓN_INICIAL!$E$9)</f>
        <v xml:space="preserve">
El proponente será hábil si su capacidad residual es mayor o igual a la capacidad residual de proceso de contratación (CRPC). Así:
CRP ≥CRPC</v>
      </c>
      <c r="C30" s="329" t="s">
        <v>261</v>
      </c>
      <c r="D30" s="330"/>
      <c r="E30" s="330"/>
      <c r="F30" s="330"/>
      <c r="G30" s="331"/>
      <c r="H30" s="270" t="s">
        <v>4</v>
      </c>
      <c r="I30" s="224" t="s">
        <v>262</v>
      </c>
      <c r="L30" s="202" t="s">
        <v>155</v>
      </c>
      <c r="M30" s="202" t="str">
        <f>IF(A8="","",N30)</f>
        <v>NO CUMPLE</v>
      </c>
      <c r="N30" s="202" t="str">
        <f>IF(AND(H8="CUMPLE",H9="CUMPLE",H10="CUMPLE",H11="CUMPLE",H14="CUMPLE",H15="CUMPLE",H16="CUMPLE",H17="CUMPLE",H20="CUMPLE",H21="CUMPLE",H22="CUMPLE",H23="CUMPLE",H26="CUMPLE"),"CUMPLE","NO CUMPLE")</f>
        <v>NO CUMPLE</v>
      </c>
    </row>
    <row r="31" spans="1:14" ht="15.75" customHeight="1">
      <c r="A31" s="201"/>
      <c r="B31" s="226"/>
      <c r="C31" s="226"/>
      <c r="D31" s="226"/>
      <c r="E31" s="226"/>
      <c r="F31" s="226"/>
      <c r="G31" s="226"/>
      <c r="H31" s="226"/>
      <c r="I31" s="225"/>
      <c r="L31" s="202" t="s">
        <v>156</v>
      </c>
      <c r="M31" s="202" t="str">
        <f>IF(A29="","",N31)</f>
        <v>NO CUMPLE</v>
      </c>
      <c r="N31" s="202" t="str">
        <f>IF(AND(H8="CUMPLE",H9="CUMPLE",H10="CUMPLE",H11="CUMPLE",H14="CUMPLE",H15="CUMPLE",H16="CUMPLE",H17="CUMPLE",H20="CUMPLE",H21="CUMPLE",H22="CUMPLE",H23="CUMPLE",H26="CUMPLE",H29="CUMPLE"),"CUMPLE","NO CUMPLE")</f>
        <v>NO CUMPLE</v>
      </c>
    </row>
    <row r="32" spans="1:14" s="202" customFormat="1" ht="41.45" customHeight="1">
      <c r="A32" s="332" t="s">
        <v>68</v>
      </c>
      <c r="B32" s="332"/>
      <c r="C32" s="333" t="s">
        <v>49</v>
      </c>
      <c r="D32" s="333"/>
      <c r="E32" s="333" t="s">
        <v>50</v>
      </c>
      <c r="F32" s="333"/>
      <c r="G32" s="333"/>
      <c r="H32" s="246" t="s">
        <v>3</v>
      </c>
      <c r="I32" s="248" t="s">
        <v>17</v>
      </c>
      <c r="L32" s="197" t="s">
        <v>157</v>
      </c>
      <c r="M32" s="197" t="str">
        <f>IF(A30="","",N31)</f>
        <v>NO CUMPLE</v>
      </c>
      <c r="N32" s="197" t="str">
        <f>IF(AND(H8="CUMPLE",H9="CUMPLE",H10="CUMPLE",H11="CUMPLE",H14="CUMPLE",H15="CUMPLE",H16="CUMPLE",H17="CUMPLE",H20="CUMPLE",H21="CUMPLE",H22="CUMPLE",H23="CUMPLE",H26="CUMPLE",H29="CUMPLE",H30="CUMPLE"),"CUMPLE","NO CUMPLE")</f>
        <v>NO CUMPLE</v>
      </c>
    </row>
    <row r="33" spans="1:14" s="202" customFormat="1" ht="45" customHeight="1">
      <c r="A33" s="313" t="str">
        <f>IF(INFORMACIÓN_INICIAL!C12="","Diligenciar información de personal en Hoja Información Inicial",INFORMACIÓN_INICIAL!C12)</f>
        <v xml:space="preserve">Director de Obra </v>
      </c>
      <c r="B33" s="314"/>
      <c r="C33" s="313" t="str">
        <f>IF(INFORMACIÓN_INICIAL!D12="","",INFORMACIÓN_INICIAL!D12)</f>
        <v>Ingeniería civil y/o Arquitectura</v>
      </c>
      <c r="D33" s="314"/>
      <c r="E33" s="313" t="str">
        <f>IF(INFORMACIÓN_INICIAL!F12="","Diligenciar información de personal en Hoja Información Inicial",INFORMACIÓN_INICIAL!F12)</f>
        <v>Más de dos (2) años en:
construcción de obras y/o
construcciones en general y/o
demoliciones y/o construcción de
estructuras</v>
      </c>
      <c r="F33" s="315"/>
      <c r="G33" s="314"/>
      <c r="H33" s="270" t="s">
        <v>5</v>
      </c>
      <c r="I33" s="224"/>
      <c r="L33" s="197" t="s">
        <v>158</v>
      </c>
      <c r="M33" s="197" t="str">
        <f>IF(M32&lt;&gt;"",N32,IF(M31&lt;&gt;"",N31,IF(M30&lt;&gt;"",N30,"")))</f>
        <v>NO CUMPLE</v>
      </c>
      <c r="N33" s="197"/>
    </row>
    <row r="34" spans="1:14" s="202" customFormat="1" ht="45" customHeight="1">
      <c r="A34" s="313" t="str">
        <f>IF(INFORMACIÓN_INICIAL!C13="","Diligenciar información de personal en Hoja Información Inicial",INFORMACIÓN_INICIAL!C13)</f>
        <v xml:space="preserve">Ingeniero Residente </v>
      </c>
      <c r="B34" s="314"/>
      <c r="C34" s="313" t="str">
        <f>IF(INFORMACIÓN_INICIAL!D13="","",INFORMACIÓN_INICIAL!D13)</f>
        <v>Ingeniería Civil</v>
      </c>
      <c r="D34" s="314"/>
      <c r="E34" s="313" t="str">
        <f>IF(INFORMACIÓN_INICIAL!F13="","Diligenciar información de personal en Hoja Información Inicial",INFORMACIÓN_INICIAL!F13)</f>
        <v>Mínima de un (1) año en calidad de
ingeniero residente en actividades
de: demolición y/o remodelación
y/o Construcción de estructuras y/o
construcción de obras</v>
      </c>
      <c r="F34" s="315"/>
      <c r="G34" s="314"/>
      <c r="H34" s="270" t="s">
        <v>5</v>
      </c>
      <c r="I34" s="224"/>
    </row>
    <row r="35" spans="1:14" s="202" customFormat="1" ht="45" customHeight="1">
      <c r="A35" s="313" t="str">
        <f>IF(INFORMACIÓN_INICIAL!C14="","Diligenciar información de personal en Hoja Información Inicial",INFORMACIÓN_INICIAL!C14)</f>
        <v>Profesional SST y A mbiental 
Profesional SST</v>
      </c>
      <c r="B35" s="314"/>
      <c r="C35" s="313" t="str">
        <f>IF(INFORMACIÓN_INICIAL!D14="","",INFORMACIÓN_INICIAL!D14)</f>
        <v>Licencia en Salud Ocupacional vigente</v>
      </c>
      <c r="D35" s="314"/>
      <c r="E35" s="313" t="str">
        <f>IF(INFORMACIÓN_INICIAL!F14="","Diligenciar información de personal en Hoja Información Inicial",INFORMACIÓN_INICIAL!F14)</f>
        <v>Experiencia específica de por lo menos un (1) año en manejo de programas y/o implementación del SG-SST en: obras civiles y/o construcción de obras y/o demolicones</v>
      </c>
      <c r="F35" s="315"/>
      <c r="G35" s="314"/>
      <c r="H35" s="270" t="s">
        <v>5</v>
      </c>
      <c r="I35" s="224"/>
      <c r="L35" s="197" t="s">
        <v>138</v>
      </c>
      <c r="M35" s="202" t="str">
        <f>IF($C$33="","",N35)</f>
        <v>CUMPLE</v>
      </c>
      <c r="N35" s="197" t="str">
        <f>IF(H33="CUMPLE","CUMPLE","NO CUMPLE")</f>
        <v>CUMPLE</v>
      </c>
    </row>
    <row r="36" spans="1:14" ht="15.75" customHeight="1">
      <c r="L36" s="197" t="s">
        <v>139</v>
      </c>
      <c r="M36" s="202" t="str">
        <f>IF($C$34="","",N36)</f>
        <v>CUMPLE</v>
      </c>
      <c r="N36" s="197" t="str">
        <f>IF(H34="CUMPLE","CUMPLE","NO CUMPLE")</f>
        <v>CUMPLE</v>
      </c>
    </row>
    <row r="37" spans="1:14" ht="15.75" customHeight="1">
      <c r="L37" s="197" t="s">
        <v>159</v>
      </c>
      <c r="M37" s="197" t="str">
        <f>IF($C$35="","",N37)</f>
        <v>CUMPLE</v>
      </c>
      <c r="N37" s="197" t="str">
        <f>IF(H35="CUMPLE","CUMPLE","NO CUMPLE")</f>
        <v>CUMPLE</v>
      </c>
    </row>
    <row r="38" spans="1:14" ht="15.75" customHeight="1">
      <c r="A38" s="317" t="s">
        <v>59</v>
      </c>
      <c r="B38" s="318"/>
      <c r="C38" s="318"/>
      <c r="D38" s="319"/>
      <c r="G38" s="197" t="s">
        <v>132</v>
      </c>
      <c r="L38" s="197" t="s">
        <v>160</v>
      </c>
      <c r="M38" s="197" t="str">
        <f>IF(M37&lt;&gt;"",N37,IF(M36&lt;&gt;"",N36,IF(M35&lt;&gt;"",N35,"")))</f>
        <v>CUMPLE</v>
      </c>
    </row>
    <row r="39" spans="1:14" ht="36.6" customHeight="1">
      <c r="A39" s="320" t="s">
        <v>60</v>
      </c>
      <c r="B39" s="320"/>
      <c r="C39" s="246" t="s">
        <v>3</v>
      </c>
      <c r="D39" s="199" t="s">
        <v>69</v>
      </c>
      <c r="G39" s="63" t="str">
        <f>M47</f>
        <v>NO CUMPLE</v>
      </c>
      <c r="H39" s="63" t="str">
        <f>IF(G39="","",IF(G39="CUMPLE","HABILITADO","NO HABILITADO"))</f>
        <v>NO HABILITADO</v>
      </c>
    </row>
    <row r="40" spans="1:14">
      <c r="A40" s="321" t="s">
        <v>118</v>
      </c>
      <c r="B40" s="321"/>
      <c r="C40" s="63" t="s">
        <v>5</v>
      </c>
      <c r="D40" s="224"/>
    </row>
    <row r="41" spans="1:14" ht="28.7" customHeight="1">
      <c r="A41" s="322" t="s">
        <v>119</v>
      </c>
      <c r="B41" s="322"/>
      <c r="C41" s="63" t="s">
        <v>5</v>
      </c>
      <c r="D41" s="224"/>
    </row>
    <row r="42" spans="1:14" ht="15.75" customHeight="1"/>
    <row r="43" spans="1:14" ht="15.75" customHeight="1"/>
    <row r="44" spans="1:14" ht="15.75" customHeight="1"/>
    <row r="45" spans="1:14" ht="15.75" customHeight="1">
      <c r="B45" s="58" t="s">
        <v>45</v>
      </c>
      <c r="C45" s="316" t="s">
        <v>58</v>
      </c>
      <c r="D45" s="316"/>
      <c r="E45" s="44"/>
      <c r="F45" s="44"/>
    </row>
    <row r="46" spans="1:14" ht="27.6" customHeight="1">
      <c r="B46" s="181" t="str">
        <f>INFORMACIÓN_INICIAL!$E$1</f>
        <v>ANDREA CAROLINA SANCHEZ TORRES</v>
      </c>
      <c r="C46" s="309"/>
      <c r="D46" s="309"/>
      <c r="E46" s="45"/>
      <c r="F46" s="45"/>
      <c r="L46" s="197" t="s">
        <v>161</v>
      </c>
      <c r="M46" s="197" t="str">
        <f>IF(AND(M33="CUMPLE",M38="CUMPLE",C40="CUMPLE",C41="CUMPLE"),"CUMPLE","NO CUMPLE")</f>
        <v>NO CUMPLE</v>
      </c>
    </row>
    <row r="47" spans="1:14" ht="27.6" customHeight="1">
      <c r="B47" s="181" t="str">
        <f>INFORMACIÓN_INICIAL!$E$2</f>
        <v>EVALUADOR TÉCNICO</v>
      </c>
      <c r="C47" s="309"/>
      <c r="D47" s="309"/>
      <c r="E47" s="45"/>
      <c r="F47" s="45"/>
      <c r="M47" s="197" t="str">
        <f>IF(M33&lt;&gt;"",M46,"")</f>
        <v>NO CUMPLE</v>
      </c>
    </row>
    <row r="48" spans="1:14" ht="15.75" customHeight="1"/>
    <row r="49" spans="2:4" ht="15.75" customHeight="1"/>
    <row r="50" spans="2:4" ht="15.75" customHeight="1"/>
    <row r="51" spans="2:4" ht="15.75" customHeight="1"/>
    <row r="52" spans="2:4" ht="15.75" customHeight="1">
      <c r="B52" s="58" t="s">
        <v>45</v>
      </c>
      <c r="C52" s="316" t="s">
        <v>58</v>
      </c>
      <c r="D52" s="316"/>
    </row>
    <row r="53" spans="2:4" ht="31.35" customHeight="1">
      <c r="B53" s="181" t="str">
        <f>INFORMACIÓN_INICIAL!$I$1</f>
        <v>ROLANDO ALFONSO NIÑO PALENCIA</v>
      </c>
      <c r="C53" s="309"/>
      <c r="D53" s="309"/>
    </row>
    <row r="54" spans="2:4" ht="31.35" customHeight="1">
      <c r="B54" s="181" t="str">
        <f>INFORMACIÓN_INICIAL!$I$2</f>
        <v>EVALUADOR DE APOYO</v>
      </c>
      <c r="C54" s="309"/>
      <c r="D54" s="309"/>
    </row>
    <row r="55" spans="2:4" ht="15.75" customHeight="1"/>
    <row r="56" spans="2:4" ht="15.75" customHeight="1"/>
    <row r="57" spans="2:4" ht="15.75" customHeight="1"/>
    <row r="58" spans="2:4" ht="15.75" customHeight="1"/>
    <row r="59" spans="2:4" ht="15.75" customHeight="1"/>
    <row r="60" spans="2:4" ht="15.75" customHeight="1"/>
    <row r="61" spans="2:4" ht="15.75" hidden="1" customHeight="1"/>
    <row r="62" spans="2:4" ht="15.75" hidden="1" customHeight="1"/>
    <row r="63" spans="2:4" ht="15.75" hidden="1" customHeight="1"/>
    <row r="64" spans="2:4" ht="15.75" hidden="1" customHeight="1"/>
    <row r="65" ht="15.75" hidden="1" customHeight="1"/>
    <row r="66" ht="15.75" hidden="1" customHeight="1"/>
    <row r="67" ht="15.75" hidden="1" customHeight="1"/>
    <row r="68" ht="15.75" hidden="1" customHeight="1"/>
    <row r="69" ht="15.75" hidden="1" customHeight="1"/>
    <row r="70" ht="15.75" hidden="1" customHeight="1"/>
    <row r="71" ht="15.75" hidden="1" customHeight="1"/>
    <row r="72" ht="15.75" hidden="1" customHeight="1"/>
    <row r="73" ht="15.75" hidden="1" customHeight="1"/>
    <row r="74" ht="15.75" hidden="1" customHeight="1"/>
    <row r="75" ht="15.75" hidden="1" customHeight="1"/>
    <row r="76" ht="15.75" hidden="1" customHeight="1"/>
    <row r="77" ht="15.75" hidden="1" customHeight="1"/>
    <row r="78" ht="15.75" hidden="1" customHeight="1"/>
    <row r="79" ht="15.75" hidden="1" customHeight="1"/>
    <row r="80" ht="15.75" hidden="1" customHeight="1"/>
    <row r="81" ht="15.75" hidden="1" customHeight="1"/>
    <row r="82" ht="15.75" hidden="1" customHeight="1"/>
    <row r="83" ht="15.75" hidden="1" customHeight="1"/>
    <row r="84" ht="15.75" hidden="1" customHeight="1"/>
    <row r="85" ht="15.75" hidden="1" customHeight="1"/>
    <row r="86" ht="15.75" hidden="1" customHeight="1"/>
    <row r="87" ht="15.75" hidden="1" customHeight="1"/>
    <row r="88" ht="15.75" hidden="1" customHeight="1"/>
    <row r="89" ht="15.75" hidden="1" customHeight="1"/>
    <row r="90" ht="15.75" hidden="1" customHeight="1"/>
    <row r="91" ht="15.75" hidden="1" customHeight="1"/>
    <row r="92" ht="15.75" hidden="1" customHeight="1"/>
    <row r="93" ht="15.75" hidden="1" customHeight="1"/>
    <row r="94" ht="15.75" hidden="1" customHeight="1"/>
  </sheetData>
  <sheetProtection formatCells="0" formatRows="0" insertColumns="0" insertRows="0" deleteColumns="0" deleteRows="0"/>
  <mergeCells count="60">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2:B32"/>
    <mergeCell ref="C32:D32"/>
    <mergeCell ref="E32:G32"/>
    <mergeCell ref="C30:G30"/>
    <mergeCell ref="C26:C28"/>
    <mergeCell ref="G26:G28"/>
    <mergeCell ref="A8:A28"/>
    <mergeCell ref="B8:B28"/>
    <mergeCell ref="C8:C13"/>
    <mergeCell ref="E8:G8"/>
    <mergeCell ref="E9:G9"/>
    <mergeCell ref="E10:G10"/>
    <mergeCell ref="E11:G11"/>
    <mergeCell ref="A33:B33"/>
    <mergeCell ref="C33:D33"/>
    <mergeCell ref="E33:G33"/>
    <mergeCell ref="A34:B34"/>
    <mergeCell ref="C34:D34"/>
    <mergeCell ref="E34:G34"/>
    <mergeCell ref="A35:B35"/>
    <mergeCell ref="C35:D35"/>
    <mergeCell ref="E35:G35"/>
    <mergeCell ref="C52:D52"/>
    <mergeCell ref="C53:D54"/>
    <mergeCell ref="A38:D38"/>
    <mergeCell ref="A39:B39"/>
    <mergeCell ref="A40:B40"/>
    <mergeCell ref="A41:B41"/>
    <mergeCell ref="C45:D45"/>
    <mergeCell ref="C46:D47"/>
  </mergeCells>
  <conditionalFormatting sqref="C5">
    <cfRule type="cellIs" dxfId="102" priority="15" operator="equal">
      <formula>""</formula>
    </cfRule>
  </conditionalFormatting>
  <conditionalFormatting sqref="H29:H30 H8:H26">
    <cfRule type="cellIs" dxfId="101" priority="13" operator="equal">
      <formula>"NO CUMPLE"</formula>
    </cfRule>
    <cfRule type="cellIs" dxfId="100" priority="14" operator="equal">
      <formula>"CUMPLE"</formula>
    </cfRule>
  </conditionalFormatting>
  <conditionalFormatting sqref="H33">
    <cfRule type="cellIs" dxfId="99" priority="11" operator="equal">
      <formula>"NO CUMPLE"</formula>
    </cfRule>
    <cfRule type="cellIs" dxfId="98" priority="12" operator="equal">
      <formula>"CUMPLE"</formula>
    </cfRule>
  </conditionalFormatting>
  <conditionalFormatting sqref="H34:H35">
    <cfRule type="cellIs" dxfId="97" priority="9" operator="equal">
      <formula>"NO CUMPLE"</formula>
    </cfRule>
    <cfRule type="cellIs" dxfId="96" priority="10" operator="equal">
      <formula>"CUMPLE"</formula>
    </cfRule>
  </conditionalFormatting>
  <conditionalFormatting sqref="C40">
    <cfRule type="cellIs" dxfId="95" priority="7" operator="equal">
      <formula>"NO CUMPLE"</formula>
    </cfRule>
    <cfRule type="cellIs" dxfId="94" priority="8" operator="equal">
      <formula>"CUMPLE"</formula>
    </cfRule>
  </conditionalFormatting>
  <conditionalFormatting sqref="C41">
    <cfRule type="cellIs" dxfId="93" priority="5" operator="equal">
      <formula>"NO CUMPLE"</formula>
    </cfRule>
    <cfRule type="cellIs" dxfId="92" priority="6" operator="equal">
      <formula>"CUMPLE"</formula>
    </cfRule>
  </conditionalFormatting>
  <conditionalFormatting sqref="H39">
    <cfRule type="cellIs" dxfId="91" priority="3" operator="equal">
      <formula>"NO HABILITADO"</formula>
    </cfRule>
    <cfRule type="cellIs" dxfId="90" priority="4" operator="equal">
      <formula>"HABILITADO"</formula>
    </cfRule>
  </conditionalFormatting>
  <conditionalFormatting sqref="G39">
    <cfRule type="cellIs" dxfId="89" priority="1" operator="equal">
      <formula>"NO CUMPLE"</formula>
    </cfRule>
    <cfRule type="cellIs" dxfId="88"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4838A1CD-8CC0-453B-B6A5-CC9231DDC461}">
          <x14:formula1>
            <xm:f>Lista!$A$1:$A$2</xm:f>
          </x14:formula1>
          <xm:sqref>H29:H30 C40:C41 H33:H35 H8:H26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4FAC3-A6F7-4A25-B5F3-CC3BE5F84C7C}">
  <sheetPr codeName="Hoja16"/>
  <dimension ref="A1:N94"/>
  <sheetViews>
    <sheetView topLeftCell="A28" zoomScale="66" zoomScaleNormal="66" workbookViewId="0">
      <selection activeCell="I30" sqref="I30"/>
    </sheetView>
  </sheetViews>
  <sheetFormatPr baseColWidth="10" defaultColWidth="0" defaultRowHeight="15" customHeight="1" zeroHeight="1"/>
  <cols>
    <col min="1" max="1" width="21.85546875" style="197" customWidth="1"/>
    <col min="2" max="2" width="57.42578125" style="197" customWidth="1"/>
    <col min="3" max="3" width="20.140625" style="197" customWidth="1"/>
    <col min="4" max="4" width="59.28515625" style="197" customWidth="1"/>
    <col min="5" max="5" width="21.140625" style="197" customWidth="1"/>
    <col min="6" max="6" width="25" style="197" customWidth="1"/>
    <col min="7" max="7" width="20.85546875" style="197" customWidth="1"/>
    <col min="8" max="8" width="18" style="197" bestFit="1" customWidth="1"/>
    <col min="9" max="9" width="50.140625" style="197" customWidth="1"/>
    <col min="10" max="10" width="24.42578125" style="197" customWidth="1"/>
    <col min="11" max="11" width="14.42578125" style="197" hidden="1" customWidth="1"/>
    <col min="12" max="12" width="23.28515625" style="197" hidden="1" customWidth="1"/>
    <col min="13" max="16384" width="14.42578125" style="197" hidden="1"/>
  </cols>
  <sheetData>
    <row r="1" spans="1:9" ht="15" customHeight="1">
      <c r="A1" s="341"/>
      <c r="B1" s="342" t="s">
        <v>70</v>
      </c>
      <c r="C1" s="342"/>
      <c r="D1" s="342"/>
      <c r="E1" s="342"/>
      <c r="F1" s="342"/>
      <c r="G1" s="342"/>
      <c r="H1" s="342"/>
      <c r="I1" s="342"/>
    </row>
    <row r="2" spans="1:9" ht="14.45" customHeight="1">
      <c r="A2" s="341"/>
      <c r="B2" s="343" t="str">
        <f>IF(INFORMACIÓN_INICIAL!D3="","",INFORMACIÓN_INICIAL!D3)</f>
        <v xml:space="preserve">Evaluación preliminar tecnica  proceso demolición FDLS-SAMC-009-2024 </v>
      </c>
      <c r="C2" s="344"/>
      <c r="D2" s="344"/>
      <c r="E2" s="344"/>
      <c r="F2" s="344"/>
      <c r="G2" s="344"/>
      <c r="H2" s="344"/>
      <c r="I2" s="345"/>
    </row>
    <row r="3" spans="1:9" ht="50.25" customHeight="1">
      <c r="A3" s="341"/>
      <c r="B3" s="346" t="str">
        <f>IF(INFORMACIÓN_INICIAL!D4="","",INFORMACIÓN_INICIAL!D4)</f>
        <v>"CONTRATAR LAS OBRAS DE DEMOLICIÓN
ORDENADAS EN LOS PROCESOS ADMINISTRATIVOS Y/O POLICIVOS EMITIDOS POR AUTORIDAD LOCAL
O POR ORDEN JUDICIAL, ASÍ COMO LOS IMPARTIDOS EN LOS OPERATIVOS POR EL ALCALDE LOCAL”.</v>
      </c>
      <c r="C3" s="346"/>
      <c r="D3" s="346"/>
      <c r="E3" s="346"/>
      <c r="F3" s="346"/>
      <c r="G3" s="346"/>
      <c r="H3" s="346"/>
      <c r="I3" s="346"/>
    </row>
    <row r="4" spans="1:9" ht="18" customHeight="1">
      <c r="A4" s="341"/>
      <c r="B4" s="346" t="str">
        <f>IF(INFORMACIÓN_INICIAL!D5="","",INFORMACIÓN_INICIAL!D5)</f>
        <v>CIENTO OCHENTA MILLONES DE PESOS</v>
      </c>
      <c r="C4" s="346"/>
      <c r="D4" s="346"/>
      <c r="E4" s="346"/>
      <c r="F4" s="346"/>
      <c r="G4" s="346"/>
      <c r="H4" s="346"/>
      <c r="I4" s="346"/>
    </row>
    <row r="5" spans="1:9" ht="18" customHeight="1">
      <c r="A5" s="341"/>
      <c r="B5" s="198" t="s">
        <v>71</v>
      </c>
      <c r="C5" s="349" t="s">
        <v>256</v>
      </c>
      <c r="D5" s="348"/>
      <c r="E5" s="348"/>
      <c r="F5" s="348"/>
      <c r="G5" s="348"/>
      <c r="H5" s="348"/>
      <c r="I5" s="348"/>
    </row>
    <row r="6" spans="1:9" s="247" customFormat="1" ht="15.6" customHeight="1">
      <c r="A6" s="333" t="s">
        <v>1</v>
      </c>
      <c r="B6" s="333"/>
      <c r="C6" s="340" t="s">
        <v>67</v>
      </c>
      <c r="D6" s="340" t="s">
        <v>66</v>
      </c>
      <c r="E6" s="333" t="s">
        <v>2</v>
      </c>
      <c r="F6" s="333"/>
      <c r="G6" s="333"/>
      <c r="H6" s="333"/>
      <c r="I6" s="333"/>
    </row>
    <row r="7" spans="1:9" s="247" customFormat="1" ht="29.45" customHeight="1">
      <c r="A7" s="333"/>
      <c r="B7" s="333"/>
      <c r="C7" s="340"/>
      <c r="D7" s="340"/>
      <c r="E7" s="279" t="s">
        <v>130</v>
      </c>
      <c r="F7" s="281"/>
      <c r="G7" s="280"/>
      <c r="H7" s="246" t="s">
        <v>3</v>
      </c>
      <c r="I7" s="227" t="s">
        <v>17</v>
      </c>
    </row>
    <row r="8" spans="1:9" ht="39" customHeight="1">
      <c r="A8" s="334" t="str">
        <f>IF(INFORMACIÓN_INICIAL!$D$7="","",INFORMACIÓN_INICIAL!$D$7)</f>
        <v>EXPERIENCIA DEL PROPONENTE</v>
      </c>
      <c r="B8" s="334" t="str">
        <f>IF(INFORMACIÓN_INICIAL!$E$7="","",INFORMACIÓN_INICIAL!$E$7)</f>
        <v>Para efectos de verificar la experiencia registrada en el R.U.P., la entidad exigirá máximo
tres (03) certificaciones de contratos ejecutados, terminados y/o liquidados (en los eventos que es obligatorio) celebrados con entidades públicas y/o privadas.
La certificación o la sumatoria del valor de las certificaciones a través de los cuales se acredite la experiencia
habilitante deberán ser de cuantía igual o superior al cien por ciento (100%) del presupuesto estimado para este proceso, expresado en salarios mínimos mensuales legales vigentes. Este requisito se acreditará con la
información consignada en el Registro Único de Proponentes (RUP) de la Cámara de Comercio.</v>
      </c>
      <c r="C8" s="334" t="s">
        <v>46</v>
      </c>
      <c r="D8" s="200" t="s">
        <v>114</v>
      </c>
      <c r="E8" s="337" t="s">
        <v>214</v>
      </c>
      <c r="F8" s="338"/>
      <c r="G8" s="339"/>
      <c r="H8" s="63" t="s">
        <v>5</v>
      </c>
      <c r="I8" s="224"/>
    </row>
    <row r="9" spans="1:9" ht="21.6" customHeight="1">
      <c r="A9" s="335"/>
      <c r="B9" s="335"/>
      <c r="C9" s="335"/>
      <c r="D9" s="200" t="s">
        <v>115</v>
      </c>
      <c r="E9" s="337" t="s">
        <v>215</v>
      </c>
      <c r="F9" s="338"/>
      <c r="G9" s="339"/>
      <c r="H9" s="63" t="s">
        <v>5</v>
      </c>
      <c r="I9" s="224"/>
    </row>
    <row r="10" spans="1:9" ht="21.6" customHeight="1">
      <c r="A10" s="335"/>
      <c r="B10" s="335"/>
      <c r="C10" s="335"/>
      <c r="D10" s="200" t="s">
        <v>116</v>
      </c>
      <c r="E10" s="337" t="s">
        <v>216</v>
      </c>
      <c r="F10" s="338"/>
      <c r="G10" s="339"/>
      <c r="H10" s="63" t="s">
        <v>5</v>
      </c>
      <c r="I10" s="224"/>
    </row>
    <row r="11" spans="1:9" ht="21.6" customHeight="1">
      <c r="A11" s="335"/>
      <c r="B11" s="335"/>
      <c r="C11" s="335"/>
      <c r="D11" s="200" t="s">
        <v>117</v>
      </c>
      <c r="E11" s="337">
        <v>2841</v>
      </c>
      <c r="F11" s="338"/>
      <c r="G11" s="339"/>
      <c r="H11" s="63" t="s">
        <v>5</v>
      </c>
      <c r="I11" s="224"/>
    </row>
    <row r="12" spans="1:9" ht="21.6" customHeight="1">
      <c r="A12" s="335"/>
      <c r="B12" s="335"/>
      <c r="C12" s="335"/>
      <c r="D12" s="200" t="s">
        <v>144</v>
      </c>
      <c r="E12" s="337" t="s">
        <v>217</v>
      </c>
      <c r="F12" s="338"/>
      <c r="G12" s="339"/>
      <c r="H12" s="63" t="s">
        <v>5</v>
      </c>
      <c r="I12" s="224"/>
    </row>
    <row r="13" spans="1:9" s="202" customFormat="1" ht="21.6" customHeight="1">
      <c r="A13" s="335"/>
      <c r="B13" s="335"/>
      <c r="C13" s="336"/>
      <c r="D13" s="200" t="s">
        <v>145</v>
      </c>
      <c r="E13" s="337"/>
      <c r="F13" s="338"/>
      <c r="G13" s="339"/>
      <c r="H13" s="63"/>
      <c r="I13" s="224"/>
    </row>
    <row r="14" spans="1:9" ht="41.1" customHeight="1">
      <c r="A14" s="335"/>
      <c r="B14" s="335"/>
      <c r="C14" s="334" t="s">
        <v>47</v>
      </c>
      <c r="D14" s="200" t="s">
        <v>114</v>
      </c>
      <c r="E14" s="337" t="s">
        <v>220</v>
      </c>
      <c r="F14" s="338"/>
      <c r="G14" s="339"/>
      <c r="H14" s="63" t="s">
        <v>5</v>
      </c>
      <c r="I14" s="224"/>
    </row>
    <row r="15" spans="1:9" ht="21.6" customHeight="1">
      <c r="A15" s="335"/>
      <c r="B15" s="335"/>
      <c r="C15" s="335"/>
      <c r="D15" s="200" t="s">
        <v>115</v>
      </c>
      <c r="E15" s="337" t="s">
        <v>215</v>
      </c>
      <c r="F15" s="338"/>
      <c r="G15" s="339"/>
      <c r="H15" s="63" t="s">
        <v>5</v>
      </c>
      <c r="I15" s="224"/>
    </row>
    <row r="16" spans="1:9" ht="21.6" customHeight="1">
      <c r="A16" s="335"/>
      <c r="B16" s="335"/>
      <c r="C16" s="335"/>
      <c r="D16" s="200" t="s">
        <v>116</v>
      </c>
      <c r="E16" s="337" t="s">
        <v>219</v>
      </c>
      <c r="F16" s="338"/>
      <c r="G16" s="339"/>
      <c r="H16" s="63" t="s">
        <v>5</v>
      </c>
      <c r="I16" s="224"/>
    </row>
    <row r="17" spans="1:14" ht="21.6" customHeight="1">
      <c r="A17" s="335"/>
      <c r="B17" s="335"/>
      <c r="C17" s="335"/>
      <c r="D17" s="200" t="s">
        <v>117</v>
      </c>
      <c r="E17" s="337" t="s">
        <v>221</v>
      </c>
      <c r="F17" s="338"/>
      <c r="G17" s="339"/>
      <c r="H17" s="63" t="s">
        <v>5</v>
      </c>
      <c r="I17" s="224"/>
    </row>
    <row r="18" spans="1:14" ht="21.6" customHeight="1">
      <c r="A18" s="335"/>
      <c r="B18" s="335"/>
      <c r="C18" s="335"/>
      <c r="D18" s="200" t="s">
        <v>144</v>
      </c>
      <c r="E18" s="337" t="s">
        <v>217</v>
      </c>
      <c r="F18" s="338"/>
      <c r="G18" s="339"/>
      <c r="H18" s="63" t="s">
        <v>5</v>
      </c>
      <c r="I18" s="224"/>
    </row>
    <row r="19" spans="1:14" s="202" customFormat="1" ht="21.6" customHeight="1">
      <c r="A19" s="335"/>
      <c r="B19" s="335"/>
      <c r="C19" s="336"/>
      <c r="D19" s="200" t="s">
        <v>145</v>
      </c>
      <c r="E19" s="337"/>
      <c r="F19" s="338"/>
      <c r="G19" s="339"/>
      <c r="H19" s="63"/>
      <c r="I19" s="224"/>
    </row>
    <row r="20" spans="1:14" ht="110.1" customHeight="1">
      <c r="A20" s="335"/>
      <c r="B20" s="335"/>
      <c r="C20" s="334" t="s">
        <v>48</v>
      </c>
      <c r="D20" s="200" t="s">
        <v>114</v>
      </c>
      <c r="E20" s="337" t="s">
        <v>223</v>
      </c>
      <c r="F20" s="338"/>
      <c r="G20" s="339"/>
      <c r="H20" s="63" t="s">
        <v>5</v>
      </c>
      <c r="I20" s="224"/>
    </row>
    <row r="21" spans="1:14" ht="21.6" customHeight="1">
      <c r="A21" s="335"/>
      <c r="B21" s="335"/>
      <c r="C21" s="335"/>
      <c r="D21" s="200" t="s">
        <v>115</v>
      </c>
      <c r="E21" s="337" t="s">
        <v>218</v>
      </c>
      <c r="F21" s="338"/>
      <c r="G21" s="339"/>
      <c r="H21" s="63" t="s">
        <v>5</v>
      </c>
      <c r="I21" s="224"/>
    </row>
    <row r="22" spans="1:14" ht="21.6" customHeight="1">
      <c r="A22" s="335"/>
      <c r="B22" s="335"/>
      <c r="C22" s="335"/>
      <c r="D22" s="200" t="s">
        <v>116</v>
      </c>
      <c r="E22" s="337" t="s">
        <v>224</v>
      </c>
      <c r="F22" s="338"/>
      <c r="G22" s="339"/>
      <c r="H22" s="63" t="s">
        <v>5</v>
      </c>
      <c r="I22" s="224"/>
    </row>
    <row r="23" spans="1:14" ht="21.6" customHeight="1">
      <c r="A23" s="335"/>
      <c r="B23" s="335"/>
      <c r="C23" s="335"/>
      <c r="D23" s="200" t="s">
        <v>117</v>
      </c>
      <c r="E23" s="337" t="s">
        <v>222</v>
      </c>
      <c r="F23" s="338"/>
      <c r="G23" s="339"/>
      <c r="H23" s="63" t="s">
        <v>5</v>
      </c>
      <c r="I23" s="224"/>
    </row>
    <row r="24" spans="1:14" ht="21" customHeight="1">
      <c r="A24" s="335"/>
      <c r="B24" s="335"/>
      <c r="C24" s="335"/>
      <c r="D24" s="200" t="s">
        <v>144</v>
      </c>
      <c r="E24" s="337" t="s">
        <v>225</v>
      </c>
      <c r="F24" s="338"/>
      <c r="G24" s="339"/>
      <c r="H24" s="63" t="s">
        <v>5</v>
      </c>
      <c r="I24" s="253"/>
    </row>
    <row r="25" spans="1:14" s="202" customFormat="1" ht="36" customHeight="1">
      <c r="A25" s="335"/>
      <c r="B25" s="335"/>
      <c r="C25" s="336"/>
      <c r="D25" s="200" t="s">
        <v>145</v>
      </c>
      <c r="E25" s="337"/>
      <c r="F25" s="338"/>
      <c r="G25" s="339"/>
      <c r="H25" s="63" t="s">
        <v>5</v>
      </c>
      <c r="I25" s="253"/>
    </row>
    <row r="26" spans="1:14" ht="45">
      <c r="A26" s="335"/>
      <c r="B26" s="335"/>
      <c r="C26" s="334" t="s">
        <v>135</v>
      </c>
      <c r="D26" s="200" t="s">
        <v>137</v>
      </c>
      <c r="E26" s="263">
        <v>754881830</v>
      </c>
      <c r="F26" s="228">
        <v>754.88</v>
      </c>
      <c r="G26" s="326">
        <f>SUM(F26+F27+F28)</f>
        <v>2048.75</v>
      </c>
      <c r="H26" s="323" t="s">
        <v>4</v>
      </c>
      <c r="I26" s="326" t="s">
        <v>257</v>
      </c>
      <c r="K26" s="197" t="str">
        <f>IF(AND(F26&lt;&gt;"",F27&lt;&gt;"",F28&lt;&gt;""),L26,"")</f>
        <v>CUMPLE</v>
      </c>
      <c r="L26" s="197" t="str">
        <f>IF(G26&gt;=INFORMACIÓN_INICIAL!J6,"CUMPLE","NO CUMPLE")</f>
        <v>CUMPLE</v>
      </c>
    </row>
    <row r="27" spans="1:14" ht="30">
      <c r="A27" s="335"/>
      <c r="B27" s="335"/>
      <c r="C27" s="335"/>
      <c r="D27" s="200" t="s">
        <v>133</v>
      </c>
      <c r="E27" s="263">
        <v>74831570</v>
      </c>
      <c r="F27" s="228">
        <v>121.47</v>
      </c>
      <c r="G27" s="327"/>
      <c r="H27" s="324"/>
      <c r="I27" s="327"/>
    </row>
    <row r="28" spans="1:14" ht="251.1" customHeight="1">
      <c r="A28" s="336"/>
      <c r="B28" s="336"/>
      <c r="C28" s="336"/>
      <c r="D28" s="200" t="s">
        <v>134</v>
      </c>
      <c r="E28" s="263">
        <v>755437535</v>
      </c>
      <c r="F28" s="228">
        <v>1172.4000000000001</v>
      </c>
      <c r="G28" s="328"/>
      <c r="H28" s="325"/>
      <c r="I28" s="328"/>
    </row>
    <row r="29" spans="1:14" ht="201.95" customHeight="1">
      <c r="A29" s="255" t="str">
        <f>IF(INFORMACIÓN_INICIAL!$D$8="","",INFORMACIÓN_INICIAL!$D$8)</f>
        <v>Maquinaria Mínima</v>
      </c>
      <c r="B29" s="255" t="str">
        <f>IF(INFORMACIÓN_INICIAL!$E$8="","",INFORMACIÓN_INICIAL!$E$8)</f>
        <v xml:space="preserve">El proponente deberá diligenciar el FORMATO 6 - “COMPROMISO DE MAQUINARIA” en el cual registre
su ofrecimiento suscrito por la persona natural, por representante legal de la persona jurídica o representante del proponente plural, en el cual se comprometa a suministrar para el presente proyecto como mínimo la siguiente maquinaria y demás descrita en el anexo técnico.
                                       Una (1) Volqueta 6 m3 o 7 m3 o 15 m3 Modelos 2012 y siguientes
                                                      Un (1) Retroexcavadora Modelos 2012 y siguientes
                                                       Un (1) Mini cargador Modelos 2012 y siguientes
NOTA 1: El vehículo de carga y la maquinaria pueden ser propios, alquilados o en leasing a nombre del oferente, Consorcio o Unión Temporal. EL FDLS se reserva el derecho a exigir, durante la ejecución del contrato, el cumplimiento del equipo mínimo establecido, así como los equipos necesarios para la normal ejecución de la obra que serán igualmente que los anteriores a cargo y costo de EL CONTRATISTA.
NOTA 2: Una vez suscrita el acta de inicio, a los dos (2) días siguientes hábiles, EL CONTRATISTA deberá entregar al supervisor del contrato, la descripción, cantidad, especificaciones generales y localización del equipo ofrecido, anexar Tarjeta de Propiedad, Declaración de Importación, Factura de Compra, en caso de ser propia; o el contrato de arrendamiento vigente; o el documento leasing correspondiente. </v>
      </c>
      <c r="C29" s="329" t="s">
        <v>226</v>
      </c>
      <c r="D29" s="330"/>
      <c r="E29" s="330"/>
      <c r="F29" s="330"/>
      <c r="G29" s="331"/>
      <c r="H29" s="63" t="s">
        <v>4</v>
      </c>
      <c r="I29" s="224" t="s">
        <v>258</v>
      </c>
    </row>
    <row r="30" spans="1:14" ht="173.1" customHeight="1">
      <c r="A30" s="255" t="str">
        <f>IF(INFORMACIÓN_INICIAL!$D$9="","",INFORMACIÓN_INICIAL!$D$9)</f>
        <v>Capacidad Residual</v>
      </c>
      <c r="B30" s="255" t="str">
        <f>IF(INFORMACIÓN_INICIAL!$E$9="","",INFORMACIÓN_INICIAL!$E$9)</f>
        <v xml:space="preserve">
El proponente será hábil si su capacidad residual es mayor o igual a la capacidad residual de proceso de contratación (CRPC). Así:
CRP ≥CRPC</v>
      </c>
      <c r="C30" s="329" t="s">
        <v>265</v>
      </c>
      <c r="D30" s="330"/>
      <c r="E30" s="330"/>
      <c r="F30" s="330"/>
      <c r="G30" s="331"/>
      <c r="H30" s="63" t="s">
        <v>4</v>
      </c>
      <c r="I30" s="224" t="s">
        <v>264</v>
      </c>
      <c r="L30" s="202" t="s">
        <v>155</v>
      </c>
      <c r="M30" s="202" t="str">
        <f>IF(A8="","",N30)</f>
        <v>NO CUMPLE</v>
      </c>
      <c r="N30" s="202" t="str">
        <f>IF(AND(H8="CUMPLE",H9="CUMPLE",H10="CUMPLE",H11="CUMPLE",H14="CUMPLE",H15="CUMPLE",H16="CUMPLE",H17="CUMPLE",H20="CUMPLE",H21="CUMPLE",H22="CUMPLE",H23="CUMPLE",H26="CUMPLE"),"CUMPLE","NO CUMPLE")</f>
        <v>NO CUMPLE</v>
      </c>
    </row>
    <row r="31" spans="1:14" ht="15.75" customHeight="1">
      <c r="A31" s="201"/>
      <c r="B31" s="226"/>
      <c r="C31" s="226"/>
      <c r="D31" s="226"/>
      <c r="E31" s="226"/>
      <c r="F31" s="226"/>
      <c r="G31" s="226"/>
      <c r="H31" s="226"/>
      <c r="I31" s="225"/>
      <c r="L31" s="202" t="s">
        <v>156</v>
      </c>
      <c r="M31" s="202" t="str">
        <f>IF(A29="","",N31)</f>
        <v>NO CUMPLE</v>
      </c>
      <c r="N31" s="202" t="str">
        <f>IF(AND(H8="CUMPLE",H9="CUMPLE",H10="CUMPLE",H11="CUMPLE",H14="CUMPLE",H15="CUMPLE",H16="CUMPLE",H17="CUMPLE",H20="CUMPLE",H21="CUMPLE",H22="CUMPLE",H23="CUMPLE",H26="CUMPLE",H29="CUMPLE"),"CUMPLE","NO CUMPLE")</f>
        <v>NO CUMPLE</v>
      </c>
    </row>
    <row r="32" spans="1:14" s="202" customFormat="1" ht="41.45" customHeight="1">
      <c r="A32" s="332" t="s">
        <v>68</v>
      </c>
      <c r="B32" s="332"/>
      <c r="C32" s="333" t="s">
        <v>49</v>
      </c>
      <c r="D32" s="333"/>
      <c r="E32" s="333" t="s">
        <v>50</v>
      </c>
      <c r="F32" s="333"/>
      <c r="G32" s="333"/>
      <c r="H32" s="246" t="s">
        <v>3</v>
      </c>
      <c r="I32" s="248" t="s">
        <v>17</v>
      </c>
      <c r="L32" s="197" t="s">
        <v>157</v>
      </c>
      <c r="M32" s="197" t="str">
        <f>IF(A30="","",N31)</f>
        <v>NO CUMPLE</v>
      </c>
      <c r="N32" s="197" t="str">
        <f>IF(AND(H8="CUMPLE",H9="CUMPLE",H10="CUMPLE",H11="CUMPLE",H14="CUMPLE",H15="CUMPLE",H16="CUMPLE",H17="CUMPLE",H20="CUMPLE",H21="CUMPLE",H22="CUMPLE",H23="CUMPLE",H26="CUMPLE",H29="CUMPLE",H30="CUMPLE"),"CUMPLE","NO CUMPLE")</f>
        <v>NO CUMPLE</v>
      </c>
    </row>
    <row r="33" spans="1:14" s="202" customFormat="1" ht="45" customHeight="1">
      <c r="A33" s="313" t="str">
        <f>IF(INFORMACIÓN_INICIAL!C12="","Diligenciar información de personal en Hoja Información Inicial",INFORMACIÓN_INICIAL!C12)</f>
        <v xml:space="preserve">Director de Obra </v>
      </c>
      <c r="B33" s="314"/>
      <c r="C33" s="313" t="str">
        <f>IF(INFORMACIÓN_INICIAL!D12="","",INFORMACIÓN_INICIAL!D12)</f>
        <v>Ingeniería civil y/o Arquitectura</v>
      </c>
      <c r="D33" s="314"/>
      <c r="E33" s="313" t="str">
        <f>IF(INFORMACIÓN_INICIAL!F12="","Diligenciar información de personal en Hoja Información Inicial",INFORMACIÓN_INICIAL!F12)</f>
        <v>Más de dos (2) años en:
construcción de obras y/o
construcciones en general y/o
demoliciones y/o construcción de
estructuras</v>
      </c>
      <c r="F33" s="315"/>
      <c r="G33" s="314"/>
      <c r="H33" s="63" t="s">
        <v>5</v>
      </c>
      <c r="I33" s="224"/>
      <c r="L33" s="197" t="s">
        <v>158</v>
      </c>
      <c r="M33" s="197" t="str">
        <f>IF(M32&lt;&gt;"",N32,IF(M31&lt;&gt;"",N31,IF(M30&lt;&gt;"",N30,"")))</f>
        <v>NO CUMPLE</v>
      </c>
      <c r="N33" s="197"/>
    </row>
    <row r="34" spans="1:14" s="202" customFormat="1" ht="45" customHeight="1">
      <c r="A34" s="313" t="str">
        <f>IF(INFORMACIÓN_INICIAL!C13="","Diligenciar información de personal en Hoja Información Inicial",INFORMACIÓN_INICIAL!C13)</f>
        <v xml:space="preserve">Ingeniero Residente </v>
      </c>
      <c r="B34" s="314"/>
      <c r="C34" s="313" t="str">
        <f>IF(INFORMACIÓN_INICIAL!D13="","",INFORMACIÓN_INICIAL!D13)</f>
        <v>Ingeniería Civil</v>
      </c>
      <c r="D34" s="314"/>
      <c r="E34" s="313" t="str">
        <f>IF(INFORMACIÓN_INICIAL!F13="","Diligenciar información de personal en Hoja Información Inicial",INFORMACIÓN_INICIAL!F13)</f>
        <v>Mínima de un (1) año en calidad de
ingeniero residente en actividades
de: demolición y/o remodelación
y/o Construcción de estructuras y/o
construcción de obras</v>
      </c>
      <c r="F34" s="315"/>
      <c r="G34" s="314"/>
      <c r="H34" s="63" t="s">
        <v>5</v>
      </c>
      <c r="I34" s="224"/>
    </row>
    <row r="35" spans="1:14" s="202" customFormat="1" ht="45" customHeight="1">
      <c r="A35" s="313" t="str">
        <f>IF(INFORMACIÓN_INICIAL!C14="","Diligenciar información de personal en Hoja Información Inicial",INFORMACIÓN_INICIAL!C14)</f>
        <v>Profesional SST y A mbiental 
Profesional SST</v>
      </c>
      <c r="B35" s="314"/>
      <c r="C35" s="313" t="str">
        <f>IF(INFORMACIÓN_INICIAL!D14="","",INFORMACIÓN_INICIAL!D14)</f>
        <v>Licencia en Salud Ocupacional vigente</v>
      </c>
      <c r="D35" s="314"/>
      <c r="E35" s="313" t="str">
        <f>IF(INFORMACIÓN_INICIAL!F14="","Diligenciar información de personal en Hoja Información Inicial",INFORMACIÓN_INICIAL!F14)</f>
        <v>Experiencia específica de por lo menos un (1) año en manejo de programas y/o implementación del SG-SST en: obras civiles y/o construcción de obras y/o demolicones</v>
      </c>
      <c r="F35" s="315"/>
      <c r="G35" s="314"/>
      <c r="H35" s="63" t="s">
        <v>5</v>
      </c>
      <c r="I35" s="224"/>
      <c r="L35" s="197" t="s">
        <v>138</v>
      </c>
      <c r="M35" s="202" t="str">
        <f>IF($C$33="","",N35)</f>
        <v>CUMPLE</v>
      </c>
      <c r="N35" s="197" t="str">
        <f>IF(H33="CUMPLE","CUMPLE","NO CUMPLE")</f>
        <v>CUMPLE</v>
      </c>
    </row>
    <row r="36" spans="1:14" ht="15.75" customHeight="1">
      <c r="L36" s="197" t="s">
        <v>139</v>
      </c>
      <c r="M36" s="202" t="str">
        <f>IF($C$34="","",N36)</f>
        <v>CUMPLE</v>
      </c>
      <c r="N36" s="197" t="str">
        <f>IF(H34="CUMPLE","CUMPLE","NO CUMPLE")</f>
        <v>CUMPLE</v>
      </c>
    </row>
    <row r="37" spans="1:14" ht="15.75" customHeight="1">
      <c r="L37" s="197" t="s">
        <v>159</v>
      </c>
      <c r="M37" s="197" t="str">
        <f>IF($C$35="","",N37)</f>
        <v>CUMPLE</v>
      </c>
      <c r="N37" s="197" t="str">
        <f>IF(H35="CUMPLE","CUMPLE","NO CUMPLE")</f>
        <v>CUMPLE</v>
      </c>
    </row>
    <row r="38" spans="1:14" ht="15.75" customHeight="1">
      <c r="A38" s="317" t="s">
        <v>59</v>
      </c>
      <c r="B38" s="318"/>
      <c r="C38" s="318"/>
      <c r="D38" s="319"/>
      <c r="G38" s="197" t="s">
        <v>132</v>
      </c>
      <c r="L38" s="197" t="s">
        <v>160</v>
      </c>
      <c r="M38" s="197" t="str">
        <f>IF(M37&lt;&gt;"",N37,IF(M36&lt;&gt;"",N36,IF(M35&lt;&gt;"",N35,"")))</f>
        <v>CUMPLE</v>
      </c>
    </row>
    <row r="39" spans="1:14" ht="36.6" customHeight="1">
      <c r="A39" s="320" t="s">
        <v>60</v>
      </c>
      <c r="B39" s="320"/>
      <c r="C39" s="246" t="s">
        <v>3</v>
      </c>
      <c r="D39" s="199" t="s">
        <v>69</v>
      </c>
      <c r="G39" s="63" t="str">
        <f>M47</f>
        <v>NO CUMPLE</v>
      </c>
      <c r="H39" s="63" t="str">
        <f>IF(G39="","",IF(G39="CUMPLE","HABILITADO","NO HABILITADO"))</f>
        <v>NO HABILITADO</v>
      </c>
    </row>
    <row r="40" spans="1:14">
      <c r="A40" s="321" t="s">
        <v>118</v>
      </c>
      <c r="B40" s="321"/>
      <c r="C40" s="63" t="s">
        <v>5</v>
      </c>
      <c r="D40" s="224"/>
    </row>
    <row r="41" spans="1:14" ht="28.7" customHeight="1">
      <c r="A41" s="322" t="s">
        <v>119</v>
      </c>
      <c r="B41" s="322"/>
      <c r="C41" s="63" t="s">
        <v>5</v>
      </c>
      <c r="D41" s="224"/>
    </row>
    <row r="42" spans="1:14" ht="15.75" customHeight="1"/>
    <row r="43" spans="1:14" ht="15.75" customHeight="1"/>
    <row r="44" spans="1:14" ht="15.75" customHeight="1"/>
    <row r="45" spans="1:14" ht="15.75" customHeight="1">
      <c r="B45" s="58" t="s">
        <v>45</v>
      </c>
      <c r="C45" s="316" t="s">
        <v>58</v>
      </c>
      <c r="D45" s="316"/>
      <c r="E45" s="44"/>
      <c r="F45" s="44"/>
    </row>
    <row r="46" spans="1:14" ht="27.6" customHeight="1">
      <c r="B46" s="181" t="str">
        <f>INFORMACIÓN_INICIAL!$E$1</f>
        <v>ANDREA CAROLINA SANCHEZ TORRES</v>
      </c>
      <c r="C46" s="309"/>
      <c r="D46" s="309"/>
      <c r="E46" s="45"/>
      <c r="F46" s="45"/>
      <c r="L46" s="197" t="s">
        <v>161</v>
      </c>
      <c r="M46" s="197" t="str">
        <f>IF(AND(M33="CUMPLE",M38="CUMPLE",C40="CUMPLE",C41="CUMPLE"),"CUMPLE","NO CUMPLE")</f>
        <v>NO CUMPLE</v>
      </c>
    </row>
    <row r="47" spans="1:14" ht="27.6" customHeight="1">
      <c r="B47" s="181" t="str">
        <f>INFORMACIÓN_INICIAL!$E$2</f>
        <v>EVALUADOR TÉCNICO</v>
      </c>
      <c r="C47" s="309"/>
      <c r="D47" s="309"/>
      <c r="E47" s="45"/>
      <c r="F47" s="45"/>
      <c r="M47" s="197" t="str">
        <f>IF(M33&lt;&gt;"",M46,"")</f>
        <v>NO CUMPLE</v>
      </c>
    </row>
    <row r="48" spans="1:14" ht="15.75" customHeight="1"/>
    <row r="49" spans="2:4" ht="15.75" customHeight="1"/>
    <row r="50" spans="2:4" ht="15.75" customHeight="1"/>
    <row r="51" spans="2:4" ht="15.75" customHeight="1"/>
    <row r="52" spans="2:4" ht="15.75" customHeight="1">
      <c r="B52" s="58" t="s">
        <v>45</v>
      </c>
      <c r="C52" s="316" t="s">
        <v>58</v>
      </c>
      <c r="D52" s="316"/>
    </row>
    <row r="53" spans="2:4" ht="31.35" customHeight="1">
      <c r="B53" s="181" t="str">
        <f>INFORMACIÓN_INICIAL!$I$1</f>
        <v>ROLANDO ALFONSO NIÑO PALENCIA</v>
      </c>
      <c r="C53" s="309"/>
      <c r="D53" s="309"/>
    </row>
    <row r="54" spans="2:4" ht="31.35" customHeight="1">
      <c r="B54" s="181" t="str">
        <f>INFORMACIÓN_INICIAL!$I$2</f>
        <v>EVALUADOR DE APOYO</v>
      </c>
      <c r="C54" s="309"/>
      <c r="D54" s="309"/>
    </row>
    <row r="55" spans="2:4" ht="15.75" customHeight="1"/>
    <row r="56" spans="2:4" ht="15.75" customHeight="1"/>
    <row r="57" spans="2:4" ht="15.75" customHeight="1"/>
    <row r="58" spans="2:4" ht="15.75" customHeight="1"/>
    <row r="59" spans="2:4" ht="15.75" customHeight="1"/>
    <row r="60" spans="2:4" ht="15.75" customHeight="1"/>
    <row r="61" spans="2:4" ht="15.75" hidden="1" customHeight="1"/>
    <row r="62" spans="2:4" ht="15.75" hidden="1" customHeight="1"/>
    <row r="63" spans="2:4" ht="15.75" hidden="1" customHeight="1"/>
    <row r="64" spans="2:4" ht="15.75" hidden="1" customHeight="1"/>
    <row r="65" ht="15.75" hidden="1" customHeight="1"/>
    <row r="66" ht="15.75" hidden="1" customHeight="1"/>
    <row r="67" ht="15.75" hidden="1" customHeight="1"/>
    <row r="68" ht="15.75" hidden="1" customHeight="1"/>
    <row r="69" ht="15.75" hidden="1" customHeight="1"/>
    <row r="70" ht="15.75" hidden="1" customHeight="1"/>
    <row r="71" ht="15.75" hidden="1" customHeight="1"/>
    <row r="72" ht="15.75" hidden="1" customHeight="1"/>
    <row r="73" ht="15.75" hidden="1" customHeight="1"/>
    <row r="74" ht="15.75" hidden="1" customHeight="1"/>
    <row r="75" ht="15.75" hidden="1" customHeight="1"/>
    <row r="76" ht="15.75" hidden="1" customHeight="1"/>
    <row r="77" ht="15.75" hidden="1" customHeight="1"/>
    <row r="78" ht="15.75" hidden="1" customHeight="1"/>
    <row r="79" ht="15.75" hidden="1" customHeight="1"/>
    <row r="80" ht="15.75" hidden="1" customHeight="1"/>
    <row r="81" ht="15.75" hidden="1" customHeight="1"/>
    <row r="82" ht="15.75" hidden="1" customHeight="1"/>
    <row r="83" ht="15.75" hidden="1" customHeight="1"/>
    <row r="84" ht="15.75" hidden="1" customHeight="1"/>
    <row r="85" ht="15.75" hidden="1" customHeight="1"/>
    <row r="86" ht="15.75" hidden="1" customHeight="1"/>
    <row r="87" ht="15.75" hidden="1" customHeight="1"/>
    <row r="88" ht="15.75" hidden="1" customHeight="1"/>
    <row r="89" ht="15.75" hidden="1" customHeight="1"/>
    <row r="90" ht="15.75" hidden="1" customHeight="1"/>
    <row r="91" ht="15.75" hidden="1" customHeight="1"/>
    <row r="92" ht="15.75" hidden="1" customHeight="1"/>
    <row r="93" ht="15.75" hidden="1" customHeight="1"/>
    <row r="94" ht="15.75" hidden="1" customHeight="1"/>
  </sheetData>
  <sheetProtection formatCells="0" formatRows="0" insertColumns="0" insertRows="0" deleteColumns="0" deleteRows="0"/>
  <mergeCells count="60">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2:B32"/>
    <mergeCell ref="C32:D32"/>
    <mergeCell ref="E32:G32"/>
    <mergeCell ref="C30:G30"/>
    <mergeCell ref="C26:C28"/>
    <mergeCell ref="G26:G28"/>
    <mergeCell ref="A8:A28"/>
    <mergeCell ref="B8:B28"/>
    <mergeCell ref="C8:C13"/>
    <mergeCell ref="E8:G8"/>
    <mergeCell ref="E9:G9"/>
    <mergeCell ref="E10:G10"/>
    <mergeCell ref="E11:G11"/>
    <mergeCell ref="A33:B33"/>
    <mergeCell ref="C33:D33"/>
    <mergeCell ref="E33:G33"/>
    <mergeCell ref="A34:B34"/>
    <mergeCell ref="C34:D34"/>
    <mergeCell ref="E34:G34"/>
    <mergeCell ref="A35:B35"/>
    <mergeCell ref="C35:D35"/>
    <mergeCell ref="E35:G35"/>
    <mergeCell ref="C52:D52"/>
    <mergeCell ref="C53:D54"/>
    <mergeCell ref="A38:D38"/>
    <mergeCell ref="A39:B39"/>
    <mergeCell ref="A40:B40"/>
    <mergeCell ref="A41:B41"/>
    <mergeCell ref="C45:D45"/>
    <mergeCell ref="C46:D47"/>
  </mergeCells>
  <conditionalFormatting sqref="C5">
    <cfRule type="cellIs" dxfId="87" priority="15" operator="equal">
      <formula>""</formula>
    </cfRule>
  </conditionalFormatting>
  <conditionalFormatting sqref="H29:H30 H8:H26">
    <cfRule type="cellIs" dxfId="86" priority="13" operator="equal">
      <formula>"NO CUMPLE"</formula>
    </cfRule>
    <cfRule type="cellIs" dxfId="85" priority="14" operator="equal">
      <formula>"CUMPLE"</formula>
    </cfRule>
  </conditionalFormatting>
  <conditionalFormatting sqref="H33">
    <cfRule type="cellIs" dxfId="84" priority="11" operator="equal">
      <formula>"NO CUMPLE"</formula>
    </cfRule>
    <cfRule type="cellIs" dxfId="83" priority="12" operator="equal">
      <formula>"CUMPLE"</formula>
    </cfRule>
  </conditionalFormatting>
  <conditionalFormatting sqref="H34:H35">
    <cfRule type="cellIs" dxfId="82" priority="9" operator="equal">
      <formula>"NO CUMPLE"</formula>
    </cfRule>
    <cfRule type="cellIs" dxfId="81" priority="10" operator="equal">
      <formula>"CUMPLE"</formula>
    </cfRule>
  </conditionalFormatting>
  <conditionalFormatting sqref="C40">
    <cfRule type="cellIs" dxfId="80" priority="7" operator="equal">
      <formula>"NO CUMPLE"</formula>
    </cfRule>
    <cfRule type="cellIs" dxfId="79" priority="8" operator="equal">
      <formula>"CUMPLE"</formula>
    </cfRule>
  </conditionalFormatting>
  <conditionalFormatting sqref="C41">
    <cfRule type="cellIs" dxfId="78" priority="5" operator="equal">
      <formula>"NO CUMPLE"</formula>
    </cfRule>
    <cfRule type="cellIs" dxfId="77" priority="6" operator="equal">
      <formula>"CUMPLE"</formula>
    </cfRule>
  </conditionalFormatting>
  <conditionalFormatting sqref="H39">
    <cfRule type="cellIs" dxfId="76" priority="3" operator="equal">
      <formula>"NO HABILITADO"</formula>
    </cfRule>
    <cfRule type="cellIs" dxfId="75" priority="4" operator="equal">
      <formula>"HABILITADO"</formula>
    </cfRule>
  </conditionalFormatting>
  <conditionalFormatting sqref="G39">
    <cfRule type="cellIs" dxfId="74" priority="1" operator="equal">
      <formula>"NO CUMPLE"</formula>
    </cfRule>
    <cfRule type="cellIs" dxfId="73"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434440CA-0392-4D43-BFD4-77E8EA360365}">
          <x14:formula1>
            <xm:f>Lista!$A$1:$A$2</xm:f>
          </x14:formula1>
          <xm:sqref>H29:H30 C40:C41 H33:H35 H8:H26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57BDD-CD8C-44C6-A369-A6324136585E}">
  <sheetPr codeName="Hoja17"/>
  <dimension ref="A1:N94"/>
  <sheetViews>
    <sheetView topLeftCell="A28" zoomScale="66" zoomScaleNormal="66" workbookViewId="0">
      <selection activeCell="I31" sqref="I31"/>
    </sheetView>
  </sheetViews>
  <sheetFormatPr baseColWidth="10" defaultColWidth="0" defaultRowHeight="15" customHeight="1" zeroHeight="1"/>
  <cols>
    <col min="1" max="1" width="21.85546875" style="197" customWidth="1"/>
    <col min="2" max="2" width="57.42578125" style="197" customWidth="1"/>
    <col min="3" max="3" width="20.140625" style="197" customWidth="1"/>
    <col min="4" max="4" width="59.28515625" style="197" customWidth="1"/>
    <col min="5" max="5" width="21.140625" style="197" customWidth="1"/>
    <col min="6" max="6" width="25" style="197" customWidth="1"/>
    <col min="7" max="7" width="20.85546875" style="197" customWidth="1"/>
    <col min="8" max="8" width="18" style="197" bestFit="1" customWidth="1"/>
    <col min="9" max="9" width="50.140625" style="197" customWidth="1"/>
    <col min="10" max="10" width="24.42578125" style="197" customWidth="1"/>
    <col min="11" max="11" width="14.42578125" style="197" hidden="1" customWidth="1"/>
    <col min="12" max="12" width="23.28515625" style="197" hidden="1" customWidth="1"/>
    <col min="13" max="16384" width="14.42578125" style="197" hidden="1"/>
  </cols>
  <sheetData>
    <row r="1" spans="1:9" ht="15" customHeight="1">
      <c r="A1" s="341"/>
      <c r="B1" s="342" t="s">
        <v>70</v>
      </c>
      <c r="C1" s="342"/>
      <c r="D1" s="342"/>
      <c r="E1" s="342"/>
      <c r="F1" s="342"/>
      <c r="G1" s="342"/>
      <c r="H1" s="342"/>
      <c r="I1" s="342"/>
    </row>
    <row r="2" spans="1:9" ht="14.45" customHeight="1">
      <c r="A2" s="341"/>
      <c r="B2" s="343" t="str">
        <f>IF(INFORMACIÓN_INICIAL!D3="","",INFORMACIÓN_INICIAL!D3)</f>
        <v xml:space="preserve">Evaluación preliminar tecnica  proceso demolición FDLS-SAMC-009-2024 </v>
      </c>
      <c r="C2" s="344"/>
      <c r="D2" s="344"/>
      <c r="E2" s="344"/>
      <c r="F2" s="344"/>
      <c r="G2" s="344"/>
      <c r="H2" s="344"/>
      <c r="I2" s="345"/>
    </row>
    <row r="3" spans="1:9" ht="50.25" customHeight="1">
      <c r="A3" s="341"/>
      <c r="B3" s="346" t="str">
        <f>IF(INFORMACIÓN_INICIAL!D4="","",INFORMACIÓN_INICIAL!D4)</f>
        <v>"CONTRATAR LAS OBRAS DE DEMOLICIÓN
ORDENADAS EN LOS PROCESOS ADMINISTRATIVOS Y/O POLICIVOS EMITIDOS POR AUTORIDAD LOCAL
O POR ORDEN JUDICIAL, ASÍ COMO LOS IMPARTIDOS EN LOS OPERATIVOS POR EL ALCALDE LOCAL”.</v>
      </c>
      <c r="C3" s="346"/>
      <c r="D3" s="346"/>
      <c r="E3" s="346"/>
      <c r="F3" s="346"/>
      <c r="G3" s="346"/>
      <c r="H3" s="346"/>
      <c r="I3" s="346"/>
    </row>
    <row r="4" spans="1:9" ht="18" customHeight="1">
      <c r="A4" s="341"/>
      <c r="B4" s="346" t="str">
        <f>IF(INFORMACIÓN_INICIAL!D5="","",INFORMACIÓN_INICIAL!D5)</f>
        <v>CIENTO OCHENTA MILLONES DE PESOS</v>
      </c>
      <c r="C4" s="346"/>
      <c r="D4" s="346"/>
      <c r="E4" s="346"/>
      <c r="F4" s="346"/>
      <c r="G4" s="346"/>
      <c r="H4" s="346"/>
      <c r="I4" s="346"/>
    </row>
    <row r="5" spans="1:9" ht="18" customHeight="1">
      <c r="A5" s="341"/>
      <c r="B5" s="198" t="s">
        <v>71</v>
      </c>
      <c r="C5" s="350" t="s">
        <v>227</v>
      </c>
      <c r="D5" s="348"/>
      <c r="E5" s="348"/>
      <c r="F5" s="348"/>
      <c r="G5" s="348"/>
      <c r="H5" s="348"/>
      <c r="I5" s="348"/>
    </row>
    <row r="6" spans="1:9" s="247" customFormat="1" ht="15.6" customHeight="1">
      <c r="A6" s="333" t="s">
        <v>1</v>
      </c>
      <c r="B6" s="333"/>
      <c r="C6" s="340" t="s">
        <v>67</v>
      </c>
      <c r="D6" s="340" t="s">
        <v>66</v>
      </c>
      <c r="E6" s="333" t="s">
        <v>2</v>
      </c>
      <c r="F6" s="333"/>
      <c r="G6" s="333"/>
      <c r="H6" s="333"/>
      <c r="I6" s="333"/>
    </row>
    <row r="7" spans="1:9" s="247" customFormat="1" ht="29.45" customHeight="1">
      <c r="A7" s="333"/>
      <c r="B7" s="333"/>
      <c r="C7" s="340"/>
      <c r="D7" s="340"/>
      <c r="E7" s="279" t="s">
        <v>130</v>
      </c>
      <c r="F7" s="281"/>
      <c r="G7" s="280"/>
      <c r="H7" s="246" t="s">
        <v>3</v>
      </c>
      <c r="I7" s="227" t="s">
        <v>17</v>
      </c>
    </row>
    <row r="8" spans="1:9" ht="69" customHeight="1">
      <c r="A8" s="334" t="str">
        <f>IF(INFORMACIÓN_INICIAL!$D$7="","",INFORMACIÓN_INICIAL!$D$7)</f>
        <v>EXPERIENCIA DEL PROPONENTE</v>
      </c>
      <c r="B8" s="334" t="str">
        <f>IF(INFORMACIÓN_INICIAL!$E$7="","",INFORMACIÓN_INICIAL!$E$7)</f>
        <v>Para efectos de verificar la experiencia registrada en el R.U.P., la entidad exigirá máximo
tres (03) certificaciones de contratos ejecutados, terminados y/o liquidados (en los eventos que es obligatorio) celebrados con entidades públicas y/o privadas.
La certificación o la sumatoria del valor de las certificaciones a través de los cuales se acredite la experiencia
habilitante deberán ser de cuantía igual o superior al cien por ciento (100%) del presupuesto estimado para este proceso, expresado en salarios mínimos mensuales legales vigentes. Este requisito se acreditará con la
información consignada en el Registro Único de Proponentes (RUP) de la Cámara de Comercio.</v>
      </c>
      <c r="C8" s="334" t="s">
        <v>46</v>
      </c>
      <c r="D8" s="200" t="s">
        <v>114</v>
      </c>
      <c r="E8" s="337" t="s">
        <v>229</v>
      </c>
      <c r="F8" s="338"/>
      <c r="G8" s="339"/>
      <c r="H8" s="63" t="s">
        <v>5</v>
      </c>
      <c r="I8" s="224"/>
    </row>
    <row r="9" spans="1:9" ht="41.1" customHeight="1">
      <c r="A9" s="335"/>
      <c r="B9" s="335"/>
      <c r="C9" s="335"/>
      <c r="D9" s="200" t="s">
        <v>115</v>
      </c>
      <c r="E9" s="337" t="s">
        <v>230</v>
      </c>
      <c r="F9" s="338"/>
      <c r="G9" s="339"/>
      <c r="H9" s="63" t="s">
        <v>5</v>
      </c>
      <c r="I9" s="224"/>
    </row>
    <row r="10" spans="1:9" ht="21" customHeight="1">
      <c r="A10" s="335"/>
      <c r="B10" s="335"/>
      <c r="C10" s="335"/>
      <c r="D10" s="200" t="s">
        <v>116</v>
      </c>
      <c r="E10" s="337" t="s">
        <v>228</v>
      </c>
      <c r="F10" s="338"/>
      <c r="G10" s="339"/>
      <c r="H10" s="63" t="s">
        <v>5</v>
      </c>
      <c r="I10" s="224"/>
    </row>
    <row r="11" spans="1:9" ht="21.6" customHeight="1">
      <c r="A11" s="335"/>
      <c r="B11" s="335"/>
      <c r="C11" s="335"/>
      <c r="D11" s="200" t="s">
        <v>117</v>
      </c>
      <c r="E11" s="337" t="s">
        <v>231</v>
      </c>
      <c r="F11" s="338"/>
      <c r="G11" s="339"/>
      <c r="H11" s="63" t="s">
        <v>5</v>
      </c>
      <c r="I11" s="224"/>
    </row>
    <row r="12" spans="1:9" ht="21.6" customHeight="1">
      <c r="A12" s="335"/>
      <c r="B12" s="335"/>
      <c r="C12" s="335"/>
      <c r="D12" s="200" t="s">
        <v>144</v>
      </c>
      <c r="E12" s="337"/>
      <c r="F12" s="338"/>
      <c r="G12" s="339"/>
      <c r="H12" s="63"/>
      <c r="I12" s="224"/>
    </row>
    <row r="13" spans="1:9" s="202" customFormat="1" ht="27.95" customHeight="1">
      <c r="A13" s="335"/>
      <c r="B13" s="335"/>
      <c r="C13" s="336"/>
      <c r="D13" s="200" t="s">
        <v>145</v>
      </c>
      <c r="E13" s="337"/>
      <c r="F13" s="338"/>
      <c r="G13" s="339"/>
      <c r="H13" s="63"/>
      <c r="I13" s="224"/>
    </row>
    <row r="14" spans="1:9" ht="84" customHeight="1">
      <c r="A14" s="335"/>
      <c r="B14" s="335"/>
      <c r="C14" s="334" t="s">
        <v>47</v>
      </c>
      <c r="D14" s="200" t="s">
        <v>114</v>
      </c>
      <c r="E14" s="337" t="s">
        <v>232</v>
      </c>
      <c r="F14" s="338"/>
      <c r="G14" s="339"/>
      <c r="H14" s="63" t="s">
        <v>5</v>
      </c>
      <c r="I14" s="224"/>
    </row>
    <row r="15" spans="1:9" ht="51" customHeight="1">
      <c r="A15" s="335"/>
      <c r="B15" s="335"/>
      <c r="C15" s="335"/>
      <c r="D15" s="200" t="s">
        <v>115</v>
      </c>
      <c r="E15" s="337" t="s">
        <v>235</v>
      </c>
      <c r="F15" s="338"/>
      <c r="G15" s="339"/>
      <c r="H15" s="63" t="s">
        <v>5</v>
      </c>
      <c r="I15" s="224"/>
    </row>
    <row r="16" spans="1:9" ht="21.6" customHeight="1">
      <c r="A16" s="335"/>
      <c r="B16" s="335"/>
      <c r="C16" s="335"/>
      <c r="D16" s="200" t="s">
        <v>116</v>
      </c>
      <c r="E16" s="337" t="s">
        <v>233</v>
      </c>
      <c r="F16" s="338"/>
      <c r="G16" s="339"/>
      <c r="H16" s="63" t="s">
        <v>5</v>
      </c>
      <c r="I16" s="224"/>
    </row>
    <row r="17" spans="1:14" ht="21.6" customHeight="1">
      <c r="A17" s="335"/>
      <c r="B17" s="335"/>
      <c r="C17" s="335"/>
      <c r="D17" s="200" t="s">
        <v>117</v>
      </c>
      <c r="E17" s="337">
        <v>4600000720</v>
      </c>
      <c r="F17" s="338"/>
      <c r="G17" s="339"/>
      <c r="H17" s="63" t="s">
        <v>5</v>
      </c>
      <c r="I17" s="224"/>
    </row>
    <row r="18" spans="1:14" ht="21.6" customHeight="1">
      <c r="A18" s="335"/>
      <c r="B18" s="335"/>
      <c r="C18" s="335"/>
      <c r="D18" s="200" t="s">
        <v>144</v>
      </c>
      <c r="E18" s="337" t="s">
        <v>234</v>
      </c>
      <c r="F18" s="338"/>
      <c r="G18" s="339"/>
      <c r="H18" s="63" t="s">
        <v>5</v>
      </c>
      <c r="I18" s="224"/>
    </row>
    <row r="19" spans="1:14" s="202" customFormat="1" ht="21.6" customHeight="1">
      <c r="A19" s="335"/>
      <c r="B19" s="335"/>
      <c r="C19" s="336"/>
      <c r="D19" s="200" t="s">
        <v>145</v>
      </c>
      <c r="E19" s="337"/>
      <c r="F19" s="338"/>
      <c r="G19" s="339"/>
      <c r="H19" s="63"/>
      <c r="I19" s="224"/>
    </row>
    <row r="20" spans="1:14" ht="66" customHeight="1">
      <c r="A20" s="335"/>
      <c r="B20" s="335"/>
      <c r="C20" s="334" t="s">
        <v>48</v>
      </c>
      <c r="D20" s="200" t="s">
        <v>114</v>
      </c>
      <c r="E20" s="337" t="s">
        <v>236</v>
      </c>
      <c r="F20" s="338"/>
      <c r="G20" s="339"/>
      <c r="H20" s="63" t="s">
        <v>5</v>
      </c>
      <c r="I20" s="224"/>
    </row>
    <row r="21" spans="1:14" ht="41.1" customHeight="1">
      <c r="A21" s="335"/>
      <c r="B21" s="335"/>
      <c r="C21" s="335"/>
      <c r="D21" s="200" t="s">
        <v>115</v>
      </c>
      <c r="E21" s="337" t="s">
        <v>230</v>
      </c>
      <c r="F21" s="338"/>
      <c r="G21" s="339"/>
      <c r="H21" s="63" t="s">
        <v>5</v>
      </c>
      <c r="I21" s="224"/>
    </row>
    <row r="22" spans="1:14" ht="21.6" customHeight="1">
      <c r="A22" s="335"/>
      <c r="B22" s="335"/>
      <c r="C22" s="335"/>
      <c r="D22" s="200" t="s">
        <v>116</v>
      </c>
      <c r="E22" s="337" t="s">
        <v>228</v>
      </c>
      <c r="F22" s="338"/>
      <c r="G22" s="339"/>
      <c r="H22" s="63" t="s">
        <v>5</v>
      </c>
      <c r="I22" s="224"/>
    </row>
    <row r="23" spans="1:14" ht="21.6" customHeight="1">
      <c r="A23" s="335"/>
      <c r="B23" s="335"/>
      <c r="C23" s="335"/>
      <c r="D23" s="200" t="s">
        <v>117</v>
      </c>
      <c r="E23" s="337">
        <v>751132</v>
      </c>
      <c r="F23" s="338"/>
      <c r="G23" s="339"/>
      <c r="H23" s="63" t="s">
        <v>5</v>
      </c>
      <c r="I23" s="224"/>
    </row>
    <row r="24" spans="1:14" ht="21.6" customHeight="1">
      <c r="A24" s="335"/>
      <c r="B24" s="335"/>
      <c r="C24" s="335"/>
      <c r="D24" s="200" t="s">
        <v>144</v>
      </c>
      <c r="E24" s="337"/>
      <c r="F24" s="338"/>
      <c r="G24" s="339"/>
      <c r="H24" s="63"/>
      <c r="I24" s="253"/>
    </row>
    <row r="25" spans="1:14" s="202" customFormat="1" ht="21.6" customHeight="1">
      <c r="A25" s="335"/>
      <c r="B25" s="335"/>
      <c r="C25" s="336"/>
      <c r="D25" s="200" t="s">
        <v>145</v>
      </c>
      <c r="E25" s="337"/>
      <c r="F25" s="338"/>
      <c r="G25" s="339"/>
      <c r="H25" s="63"/>
      <c r="I25" s="253"/>
    </row>
    <row r="26" spans="1:14" ht="45">
      <c r="A26" s="335"/>
      <c r="B26" s="335"/>
      <c r="C26" s="334" t="s">
        <v>135</v>
      </c>
      <c r="D26" s="200" t="s">
        <v>137</v>
      </c>
      <c r="E26" s="263">
        <v>801412890</v>
      </c>
      <c r="F26" s="228">
        <v>964.53</v>
      </c>
      <c r="G26" s="326">
        <f>SUM(F26+F27+F28)</f>
        <v>3234.4300000000003</v>
      </c>
      <c r="H26" s="323" t="s">
        <v>4</v>
      </c>
      <c r="I26" s="326" t="s">
        <v>257</v>
      </c>
      <c r="K26" s="197" t="str">
        <f>IF(AND(F26&lt;&gt;"",F27&lt;&gt;"",F28&lt;&gt;""),L26,"")</f>
        <v>CUMPLE</v>
      </c>
      <c r="L26" s="197" t="str">
        <f>IF(G26&gt;=INFORMACIÓN_INICIAL!J6,"CUMPLE","NO CUMPLE")</f>
        <v>CUMPLE</v>
      </c>
    </row>
    <row r="27" spans="1:14" ht="30">
      <c r="A27" s="335"/>
      <c r="B27" s="335"/>
      <c r="C27" s="335"/>
      <c r="D27" s="200" t="s">
        <v>133</v>
      </c>
      <c r="E27" s="263">
        <v>867110366</v>
      </c>
      <c r="F27" s="228">
        <v>1407.65</v>
      </c>
      <c r="G27" s="327"/>
      <c r="H27" s="324"/>
      <c r="I27" s="327"/>
    </row>
    <row r="28" spans="1:14" ht="272.10000000000002" customHeight="1">
      <c r="A28" s="336"/>
      <c r="B28" s="336"/>
      <c r="C28" s="336"/>
      <c r="D28" s="200" t="s">
        <v>134</v>
      </c>
      <c r="E28" s="263">
        <v>714046542</v>
      </c>
      <c r="F28" s="228">
        <v>862.25</v>
      </c>
      <c r="G28" s="328"/>
      <c r="H28" s="325"/>
      <c r="I28" s="328"/>
    </row>
    <row r="29" spans="1:14" ht="45" customHeight="1">
      <c r="A29" s="255" t="str">
        <f>IF(INFORMACIÓN_INICIAL!$D$8="","",INFORMACIÓN_INICIAL!$D$8)</f>
        <v>Maquinaria Mínima</v>
      </c>
      <c r="B29" s="255" t="str">
        <f>IF(INFORMACIÓN_INICIAL!$E$8="","",INFORMACIÓN_INICIAL!$E$8)</f>
        <v xml:space="preserve">El proponente deberá diligenciar el FORMATO 6 - “COMPROMISO DE MAQUINARIA” en el cual registre
su ofrecimiento suscrito por la persona natural, por representante legal de la persona jurídica o representante del proponente plural, en el cual se comprometa a suministrar para el presente proyecto como mínimo la siguiente maquinaria y demás descrita en el anexo técnico.
                                       Una (1) Volqueta 6 m3 o 7 m3 o 15 m3 Modelos 2012 y siguientes
                                                      Un (1) Retroexcavadora Modelos 2012 y siguientes
                                                       Un (1) Mini cargador Modelos 2012 y siguientes
NOTA 1: El vehículo de carga y la maquinaria pueden ser propios, alquilados o en leasing a nombre del oferente, Consorcio o Unión Temporal. EL FDLS se reserva el derecho a exigir, durante la ejecución del contrato, el cumplimiento del equipo mínimo establecido, así como los equipos necesarios para la normal ejecución de la obra que serán igualmente que los anteriores a cargo y costo de EL CONTRATISTA.
NOTA 2: Una vez suscrita el acta de inicio, a los dos (2) días siguientes hábiles, EL CONTRATISTA deberá entregar al supervisor del contrato, la descripción, cantidad, especificaciones generales y localización del equipo ofrecido, anexar Tarjeta de Propiedad, Declaración de Importación, Factura de Compra, en caso de ser propia; o el contrato de arrendamiento vigente; o el documento leasing correspondiente. </v>
      </c>
      <c r="C29" s="329" t="s">
        <v>199</v>
      </c>
      <c r="D29" s="330"/>
      <c r="E29" s="330"/>
      <c r="F29" s="330"/>
      <c r="G29" s="331"/>
      <c r="H29" s="63" t="s">
        <v>5</v>
      </c>
      <c r="I29" s="224"/>
    </row>
    <row r="30" spans="1:14" ht="152.1" customHeight="1">
      <c r="A30" s="255" t="str">
        <f>IF(INFORMACIÓN_INICIAL!$D$9="","",INFORMACIÓN_INICIAL!$D$9)</f>
        <v>Capacidad Residual</v>
      </c>
      <c r="B30" s="255" t="str">
        <f>IF(INFORMACIÓN_INICIAL!$E$9="","",INFORMACIÓN_INICIAL!$E$9)</f>
        <v xml:space="preserve">
El proponente será hábil si su capacidad residual es mayor o igual a la capacidad residual de proceso de contratación (CRPC). Así:
CRP ≥CRPC</v>
      </c>
      <c r="C30" s="329" t="s">
        <v>265</v>
      </c>
      <c r="D30" s="330"/>
      <c r="E30" s="330"/>
      <c r="F30" s="330"/>
      <c r="G30" s="331"/>
      <c r="H30" s="63" t="s">
        <v>4</v>
      </c>
      <c r="I30" s="224" t="s">
        <v>271</v>
      </c>
      <c r="L30" s="202" t="s">
        <v>155</v>
      </c>
      <c r="M30" s="202" t="str">
        <f>IF(A8="","",N30)</f>
        <v>NO CUMPLE</v>
      </c>
      <c r="N30" s="202" t="str">
        <f>IF(AND(H8="CUMPLE",H9="CUMPLE",H10="CUMPLE",H11="CUMPLE",H14="CUMPLE",H15="CUMPLE",H16="CUMPLE",H17="CUMPLE",H20="CUMPLE",H21="CUMPLE",H22="CUMPLE",H23="CUMPLE",H26="CUMPLE"),"CUMPLE","NO CUMPLE")</f>
        <v>NO CUMPLE</v>
      </c>
    </row>
    <row r="31" spans="1:14" ht="15.75" customHeight="1">
      <c r="A31" s="201"/>
      <c r="B31" s="226"/>
      <c r="C31" s="226"/>
      <c r="D31" s="226"/>
      <c r="E31" s="226"/>
      <c r="F31" s="226"/>
      <c r="G31" s="226"/>
      <c r="H31" s="226"/>
      <c r="I31" s="225"/>
      <c r="L31" s="202" t="s">
        <v>156</v>
      </c>
      <c r="M31" s="202" t="str">
        <f>IF(A29="","",N31)</f>
        <v>NO CUMPLE</v>
      </c>
      <c r="N31" s="202" t="str">
        <f>IF(AND(H8="CUMPLE",H9="CUMPLE",H10="CUMPLE",H11="CUMPLE",H14="CUMPLE",H15="CUMPLE",H16="CUMPLE",H17="CUMPLE",H20="CUMPLE",H21="CUMPLE",H22="CUMPLE",H23="CUMPLE",H26="CUMPLE",H29="CUMPLE"),"CUMPLE","NO CUMPLE")</f>
        <v>NO CUMPLE</v>
      </c>
    </row>
    <row r="32" spans="1:14" s="202" customFormat="1" ht="41.45" customHeight="1">
      <c r="A32" s="332" t="s">
        <v>68</v>
      </c>
      <c r="B32" s="332"/>
      <c r="C32" s="333" t="s">
        <v>49</v>
      </c>
      <c r="D32" s="333"/>
      <c r="E32" s="333" t="s">
        <v>50</v>
      </c>
      <c r="F32" s="333"/>
      <c r="G32" s="333"/>
      <c r="H32" s="246" t="s">
        <v>3</v>
      </c>
      <c r="I32" s="248" t="s">
        <v>17</v>
      </c>
      <c r="L32" s="197" t="s">
        <v>157</v>
      </c>
      <c r="M32" s="197" t="str">
        <f>IF(A30="","",N31)</f>
        <v>NO CUMPLE</v>
      </c>
      <c r="N32" s="197" t="str">
        <f>IF(AND(H8="CUMPLE",H9="CUMPLE",H10="CUMPLE",H11="CUMPLE",H14="CUMPLE",H15="CUMPLE",H16="CUMPLE",H17="CUMPLE",H20="CUMPLE",H21="CUMPLE",H22="CUMPLE",H23="CUMPLE",H26="CUMPLE",H29="CUMPLE",H30="CUMPLE"),"CUMPLE","NO CUMPLE")</f>
        <v>NO CUMPLE</v>
      </c>
    </row>
    <row r="33" spans="1:14" s="202" customFormat="1" ht="45" customHeight="1">
      <c r="A33" s="313" t="str">
        <f>IF(INFORMACIÓN_INICIAL!C12="","Diligenciar información de personal en Hoja Información Inicial",INFORMACIÓN_INICIAL!C12)</f>
        <v xml:space="preserve">Director de Obra </v>
      </c>
      <c r="B33" s="314"/>
      <c r="C33" s="313" t="str">
        <f>IF(INFORMACIÓN_INICIAL!D12="","",INFORMACIÓN_INICIAL!D12)</f>
        <v>Ingeniería civil y/o Arquitectura</v>
      </c>
      <c r="D33" s="314"/>
      <c r="E33" s="313" t="str">
        <f>IF(INFORMACIÓN_INICIAL!F12="","Diligenciar información de personal en Hoja Información Inicial",INFORMACIÓN_INICIAL!F12)</f>
        <v>Más de dos (2) años en:
construcción de obras y/o
construcciones en general y/o
demoliciones y/o construcción de
estructuras</v>
      </c>
      <c r="F33" s="315"/>
      <c r="G33" s="314"/>
      <c r="H33" s="63" t="s">
        <v>5</v>
      </c>
      <c r="I33" s="224"/>
      <c r="L33" s="197" t="s">
        <v>158</v>
      </c>
      <c r="M33" s="197" t="str">
        <f>IF(M32&lt;&gt;"",N32,IF(M31&lt;&gt;"",N31,IF(M30&lt;&gt;"",N30,"")))</f>
        <v>NO CUMPLE</v>
      </c>
      <c r="N33" s="197"/>
    </row>
    <row r="34" spans="1:14" s="202" customFormat="1" ht="45" customHeight="1">
      <c r="A34" s="313" t="str">
        <f>IF(INFORMACIÓN_INICIAL!C13="","Diligenciar información de personal en Hoja Información Inicial",INFORMACIÓN_INICIAL!C13)</f>
        <v xml:space="preserve">Ingeniero Residente </v>
      </c>
      <c r="B34" s="314"/>
      <c r="C34" s="313" t="str">
        <f>IF(INFORMACIÓN_INICIAL!D13="","",INFORMACIÓN_INICIAL!D13)</f>
        <v>Ingeniería Civil</v>
      </c>
      <c r="D34" s="314"/>
      <c r="E34" s="313" t="str">
        <f>IF(INFORMACIÓN_INICIAL!F13="","Diligenciar información de personal en Hoja Información Inicial",INFORMACIÓN_INICIAL!F13)</f>
        <v>Mínima de un (1) año en calidad de
ingeniero residente en actividades
de: demolición y/o remodelación
y/o Construcción de estructuras y/o
construcción de obras</v>
      </c>
      <c r="F34" s="315"/>
      <c r="G34" s="314"/>
      <c r="H34" s="63" t="s">
        <v>5</v>
      </c>
      <c r="I34" s="224"/>
    </row>
    <row r="35" spans="1:14" s="202" customFormat="1" ht="45" customHeight="1">
      <c r="A35" s="313" t="str">
        <f>IF(INFORMACIÓN_INICIAL!C14="","Diligenciar información de personal en Hoja Información Inicial",INFORMACIÓN_INICIAL!C14)</f>
        <v>Profesional SST y A mbiental 
Profesional SST</v>
      </c>
      <c r="B35" s="314"/>
      <c r="C35" s="313" t="str">
        <f>IF(INFORMACIÓN_INICIAL!D14="","",INFORMACIÓN_INICIAL!D14)</f>
        <v>Licencia en Salud Ocupacional vigente</v>
      </c>
      <c r="D35" s="314"/>
      <c r="E35" s="313" t="str">
        <f>IF(INFORMACIÓN_INICIAL!F14="","Diligenciar información de personal en Hoja Información Inicial",INFORMACIÓN_INICIAL!F14)</f>
        <v>Experiencia específica de por lo menos un (1) año en manejo de programas y/o implementación del SG-SST en: obras civiles y/o construcción de obras y/o demolicones</v>
      </c>
      <c r="F35" s="315"/>
      <c r="G35" s="314"/>
      <c r="H35" s="63" t="s">
        <v>5</v>
      </c>
      <c r="I35" s="224"/>
      <c r="L35" s="197" t="s">
        <v>138</v>
      </c>
      <c r="M35" s="202" t="str">
        <f>IF($C$33="","",N35)</f>
        <v>CUMPLE</v>
      </c>
      <c r="N35" s="197" t="str">
        <f>IF(H33="CUMPLE","CUMPLE","NO CUMPLE")</f>
        <v>CUMPLE</v>
      </c>
    </row>
    <row r="36" spans="1:14" ht="15.75" customHeight="1">
      <c r="L36" s="197" t="s">
        <v>139</v>
      </c>
      <c r="M36" s="202" t="str">
        <f>IF($C$34="","",N36)</f>
        <v>CUMPLE</v>
      </c>
      <c r="N36" s="197" t="str">
        <f>IF(H34="CUMPLE","CUMPLE","NO CUMPLE")</f>
        <v>CUMPLE</v>
      </c>
    </row>
    <row r="37" spans="1:14" ht="15.75" customHeight="1">
      <c r="L37" s="197" t="s">
        <v>159</v>
      </c>
      <c r="M37" s="197" t="str">
        <f>IF($C$35="","",N37)</f>
        <v>CUMPLE</v>
      </c>
      <c r="N37" s="197" t="str">
        <f>IF(H35="CUMPLE","CUMPLE","NO CUMPLE")</f>
        <v>CUMPLE</v>
      </c>
    </row>
    <row r="38" spans="1:14" ht="15.75" customHeight="1">
      <c r="A38" s="317" t="s">
        <v>59</v>
      </c>
      <c r="B38" s="318"/>
      <c r="C38" s="318"/>
      <c r="D38" s="319"/>
      <c r="G38" s="197" t="s">
        <v>132</v>
      </c>
      <c r="L38" s="197" t="s">
        <v>160</v>
      </c>
      <c r="M38" s="197" t="str">
        <f>IF(M37&lt;&gt;"",N37,IF(M36&lt;&gt;"",N36,IF(M35&lt;&gt;"",N35,"")))</f>
        <v>CUMPLE</v>
      </c>
    </row>
    <row r="39" spans="1:14" ht="36.6" customHeight="1">
      <c r="A39" s="320" t="s">
        <v>60</v>
      </c>
      <c r="B39" s="320"/>
      <c r="C39" s="246" t="s">
        <v>3</v>
      </c>
      <c r="D39" s="199" t="s">
        <v>69</v>
      </c>
      <c r="G39" s="63" t="str">
        <f>M47</f>
        <v>NO CUMPLE</v>
      </c>
      <c r="H39" s="63" t="str">
        <f>IF(G39="","",IF(G39="CUMPLE","HABILITADO","NO HABILITADO"))</f>
        <v>NO HABILITADO</v>
      </c>
    </row>
    <row r="40" spans="1:14">
      <c r="A40" s="321" t="s">
        <v>118</v>
      </c>
      <c r="B40" s="321"/>
      <c r="C40" s="63" t="s">
        <v>5</v>
      </c>
      <c r="D40" s="224"/>
    </row>
    <row r="41" spans="1:14" ht="28.7" customHeight="1">
      <c r="A41" s="322" t="s">
        <v>119</v>
      </c>
      <c r="B41" s="322"/>
      <c r="C41" s="63" t="s">
        <v>5</v>
      </c>
      <c r="D41" s="224"/>
    </row>
    <row r="42" spans="1:14" ht="15.75" customHeight="1"/>
    <row r="43" spans="1:14" ht="15.75" customHeight="1"/>
    <row r="44" spans="1:14" ht="15.75" customHeight="1"/>
    <row r="45" spans="1:14" ht="15.75" customHeight="1">
      <c r="B45" s="58" t="s">
        <v>45</v>
      </c>
      <c r="C45" s="316" t="s">
        <v>58</v>
      </c>
      <c r="D45" s="316"/>
      <c r="E45" s="44"/>
      <c r="F45" s="44"/>
    </row>
    <row r="46" spans="1:14" ht="27.6" customHeight="1">
      <c r="B46" s="181" t="str">
        <f>INFORMACIÓN_INICIAL!$E$1</f>
        <v>ANDREA CAROLINA SANCHEZ TORRES</v>
      </c>
      <c r="C46" s="309"/>
      <c r="D46" s="309"/>
      <c r="E46" s="45"/>
      <c r="F46" s="45"/>
      <c r="L46" s="197" t="s">
        <v>161</v>
      </c>
      <c r="M46" s="197" t="str">
        <f>IF(AND(M33="CUMPLE",M38="CUMPLE",C40="CUMPLE",C41="CUMPLE"),"CUMPLE","NO CUMPLE")</f>
        <v>NO CUMPLE</v>
      </c>
    </row>
    <row r="47" spans="1:14" ht="27.6" customHeight="1">
      <c r="B47" s="181" t="str">
        <f>INFORMACIÓN_INICIAL!$E$2</f>
        <v>EVALUADOR TÉCNICO</v>
      </c>
      <c r="C47" s="309"/>
      <c r="D47" s="309"/>
      <c r="E47" s="45"/>
      <c r="F47" s="45"/>
      <c r="M47" s="197" t="str">
        <f>IF(M33&lt;&gt;"",M46,"")</f>
        <v>NO CUMPLE</v>
      </c>
    </row>
    <row r="48" spans="1:14" ht="15.75" customHeight="1"/>
    <row r="49" spans="2:4" ht="15.75" customHeight="1"/>
    <row r="50" spans="2:4" ht="15.75" customHeight="1"/>
    <row r="51" spans="2:4" ht="15.75" customHeight="1"/>
    <row r="52" spans="2:4" ht="15.75" customHeight="1">
      <c r="B52" s="58" t="s">
        <v>45</v>
      </c>
      <c r="C52" s="316" t="s">
        <v>58</v>
      </c>
      <c r="D52" s="316"/>
    </row>
    <row r="53" spans="2:4" ht="31.35" customHeight="1">
      <c r="B53" s="181" t="str">
        <f>INFORMACIÓN_INICIAL!$I$1</f>
        <v>ROLANDO ALFONSO NIÑO PALENCIA</v>
      </c>
      <c r="C53" s="309"/>
      <c r="D53" s="309"/>
    </row>
    <row r="54" spans="2:4" ht="31.35" customHeight="1">
      <c r="B54" s="181" t="str">
        <f>INFORMACIÓN_INICIAL!$I$2</f>
        <v>EVALUADOR DE APOYO</v>
      </c>
      <c r="C54" s="309"/>
      <c r="D54" s="309"/>
    </row>
    <row r="55" spans="2:4" ht="15.75" customHeight="1"/>
    <row r="56" spans="2:4" ht="15.75" customHeight="1"/>
    <row r="57" spans="2:4" ht="15.75" customHeight="1"/>
    <row r="58" spans="2:4" ht="15.75" customHeight="1"/>
    <row r="59" spans="2:4" ht="15.75" customHeight="1"/>
    <row r="60" spans="2:4" ht="15.75" customHeight="1"/>
    <row r="61" spans="2:4" ht="15.75" hidden="1" customHeight="1"/>
    <row r="62" spans="2:4" ht="15.75" hidden="1" customHeight="1"/>
    <row r="63" spans="2:4" ht="15.75" hidden="1" customHeight="1"/>
    <row r="64" spans="2:4" ht="15.75" hidden="1" customHeight="1"/>
    <row r="65" ht="15.75" hidden="1" customHeight="1"/>
    <row r="66" ht="15.75" hidden="1" customHeight="1"/>
    <row r="67" ht="15.75" hidden="1" customHeight="1"/>
    <row r="68" ht="15.75" hidden="1" customHeight="1"/>
    <row r="69" ht="15.75" hidden="1" customHeight="1"/>
    <row r="70" ht="15.75" hidden="1" customHeight="1"/>
    <row r="71" ht="15.75" hidden="1" customHeight="1"/>
    <row r="72" ht="15.75" hidden="1" customHeight="1"/>
    <row r="73" ht="15.75" hidden="1" customHeight="1"/>
    <row r="74" ht="15.75" hidden="1" customHeight="1"/>
    <row r="75" ht="15.75" hidden="1" customHeight="1"/>
    <row r="76" ht="15.75" hidden="1" customHeight="1"/>
    <row r="77" ht="15.75" hidden="1" customHeight="1"/>
    <row r="78" ht="15.75" hidden="1" customHeight="1"/>
    <row r="79" ht="15.75" hidden="1" customHeight="1"/>
    <row r="80" ht="15.75" hidden="1" customHeight="1"/>
    <row r="81" ht="15.75" hidden="1" customHeight="1"/>
    <row r="82" ht="15.75" hidden="1" customHeight="1"/>
    <row r="83" ht="15.75" hidden="1" customHeight="1"/>
    <row r="84" ht="15.75" hidden="1" customHeight="1"/>
    <row r="85" ht="15.75" hidden="1" customHeight="1"/>
    <row r="86" ht="15.75" hidden="1" customHeight="1"/>
    <row r="87" ht="15.75" hidden="1" customHeight="1"/>
    <row r="88" ht="15.75" hidden="1" customHeight="1"/>
    <row r="89" ht="15.75" hidden="1" customHeight="1"/>
    <row r="90" ht="15.75" hidden="1" customHeight="1"/>
    <row r="91" ht="15.75" hidden="1" customHeight="1"/>
    <row r="92" ht="15.75" hidden="1" customHeight="1"/>
    <row r="93" ht="15.75" hidden="1" customHeight="1"/>
    <row r="94" ht="15.75" hidden="1" customHeight="1"/>
  </sheetData>
  <sheetProtection formatCells="0" formatRows="0" insertColumns="0" insertRows="0" deleteColumns="0" deleteRows="0"/>
  <mergeCells count="60">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2:B32"/>
    <mergeCell ref="C32:D32"/>
    <mergeCell ref="E32:G32"/>
    <mergeCell ref="C30:G30"/>
    <mergeCell ref="C26:C28"/>
    <mergeCell ref="G26:G28"/>
    <mergeCell ref="A8:A28"/>
    <mergeCell ref="B8:B28"/>
    <mergeCell ref="C8:C13"/>
    <mergeCell ref="E8:G8"/>
    <mergeCell ref="E9:G9"/>
    <mergeCell ref="E10:G10"/>
    <mergeCell ref="E11:G11"/>
    <mergeCell ref="A33:B33"/>
    <mergeCell ref="C33:D33"/>
    <mergeCell ref="E33:G33"/>
    <mergeCell ref="A34:B34"/>
    <mergeCell ref="C34:D34"/>
    <mergeCell ref="E34:G34"/>
    <mergeCell ref="A35:B35"/>
    <mergeCell ref="C35:D35"/>
    <mergeCell ref="E35:G35"/>
    <mergeCell ref="C52:D52"/>
    <mergeCell ref="C53:D54"/>
    <mergeCell ref="A38:D38"/>
    <mergeCell ref="A39:B39"/>
    <mergeCell ref="A40:B40"/>
    <mergeCell ref="A41:B41"/>
    <mergeCell ref="C45:D45"/>
    <mergeCell ref="C46:D47"/>
  </mergeCells>
  <conditionalFormatting sqref="C5">
    <cfRule type="cellIs" dxfId="72" priority="15" operator="equal">
      <formula>""</formula>
    </cfRule>
  </conditionalFormatting>
  <conditionalFormatting sqref="H29:H30 H8:H26">
    <cfRule type="cellIs" dxfId="71" priority="13" operator="equal">
      <formula>"NO CUMPLE"</formula>
    </cfRule>
    <cfRule type="cellIs" dxfId="70" priority="14" operator="equal">
      <formula>"CUMPLE"</formula>
    </cfRule>
  </conditionalFormatting>
  <conditionalFormatting sqref="H33">
    <cfRule type="cellIs" dxfId="69" priority="11" operator="equal">
      <formula>"NO CUMPLE"</formula>
    </cfRule>
    <cfRule type="cellIs" dxfId="68" priority="12" operator="equal">
      <formula>"CUMPLE"</formula>
    </cfRule>
  </conditionalFormatting>
  <conditionalFormatting sqref="H34:H35">
    <cfRule type="cellIs" dxfId="67" priority="9" operator="equal">
      <formula>"NO CUMPLE"</formula>
    </cfRule>
    <cfRule type="cellIs" dxfId="66" priority="10" operator="equal">
      <formula>"CUMPLE"</formula>
    </cfRule>
  </conditionalFormatting>
  <conditionalFormatting sqref="C40">
    <cfRule type="cellIs" dxfId="65" priority="7" operator="equal">
      <formula>"NO CUMPLE"</formula>
    </cfRule>
    <cfRule type="cellIs" dxfId="64" priority="8" operator="equal">
      <formula>"CUMPLE"</formula>
    </cfRule>
  </conditionalFormatting>
  <conditionalFormatting sqref="C41">
    <cfRule type="cellIs" dxfId="63" priority="5" operator="equal">
      <formula>"NO CUMPLE"</formula>
    </cfRule>
    <cfRule type="cellIs" dxfId="62" priority="6" operator="equal">
      <formula>"CUMPLE"</formula>
    </cfRule>
  </conditionalFormatting>
  <conditionalFormatting sqref="H39">
    <cfRule type="cellIs" dxfId="61" priority="3" operator="equal">
      <formula>"NO HABILITADO"</formula>
    </cfRule>
    <cfRule type="cellIs" dxfId="60" priority="4" operator="equal">
      <formula>"HABILITADO"</formula>
    </cfRule>
  </conditionalFormatting>
  <conditionalFormatting sqref="G39">
    <cfRule type="cellIs" dxfId="59" priority="1" operator="equal">
      <formula>"NO CUMPLE"</formula>
    </cfRule>
    <cfRule type="cellIs" dxfId="58"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463BBE0-1F82-4183-84D3-EC4E0E4CFB02}">
          <x14:formula1>
            <xm:f>Lista!$A$1:$A$2</xm:f>
          </x14:formula1>
          <xm:sqref>H29:H30 C40:C41 H33:H35 H8:H26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70961-125D-464E-A613-DBC13D81D9C1}">
  <sheetPr codeName="Hoja18"/>
  <dimension ref="A1:N94"/>
  <sheetViews>
    <sheetView tabSelected="1" topLeftCell="A16" zoomScale="66" zoomScaleNormal="66" workbookViewId="0">
      <selection activeCell="I34" sqref="I34"/>
    </sheetView>
  </sheetViews>
  <sheetFormatPr baseColWidth="10" defaultColWidth="0" defaultRowHeight="15" customHeight="1" zeroHeight="1"/>
  <cols>
    <col min="1" max="1" width="21.85546875" style="197" customWidth="1"/>
    <col min="2" max="2" width="57.42578125" style="197" customWidth="1"/>
    <col min="3" max="3" width="20.140625" style="197" customWidth="1"/>
    <col min="4" max="4" width="59.28515625" style="197" customWidth="1"/>
    <col min="5" max="5" width="21.140625" style="197" customWidth="1"/>
    <col min="6" max="6" width="25" style="197" customWidth="1"/>
    <col min="7" max="7" width="20.85546875" style="197" customWidth="1"/>
    <col min="8" max="8" width="18" style="197" bestFit="1" customWidth="1"/>
    <col min="9" max="9" width="50.140625" style="197" customWidth="1"/>
    <col min="10" max="10" width="24.42578125" style="197" customWidth="1"/>
    <col min="11" max="11" width="14.42578125" style="197" hidden="1" customWidth="1"/>
    <col min="12" max="12" width="23.28515625" style="197" hidden="1" customWidth="1"/>
    <col min="13" max="16384" width="14.42578125" style="197" hidden="1"/>
  </cols>
  <sheetData>
    <row r="1" spans="1:9" ht="15" customHeight="1">
      <c r="A1" s="341"/>
      <c r="B1" s="342" t="s">
        <v>70</v>
      </c>
      <c r="C1" s="342"/>
      <c r="D1" s="342"/>
      <c r="E1" s="342"/>
      <c r="F1" s="342"/>
      <c r="G1" s="342"/>
      <c r="H1" s="342"/>
      <c r="I1" s="342"/>
    </row>
    <row r="2" spans="1:9" ht="14.45" customHeight="1">
      <c r="A2" s="341"/>
      <c r="B2" s="343" t="str">
        <f>IF(INFORMACIÓN_INICIAL!D3="","",INFORMACIÓN_INICIAL!D3)</f>
        <v xml:space="preserve">Evaluación preliminar tecnica  proceso demolición FDLS-SAMC-009-2024 </v>
      </c>
      <c r="C2" s="344"/>
      <c r="D2" s="344"/>
      <c r="E2" s="344"/>
      <c r="F2" s="344"/>
      <c r="G2" s="344"/>
      <c r="H2" s="344"/>
      <c r="I2" s="345"/>
    </row>
    <row r="3" spans="1:9" ht="50.25" customHeight="1">
      <c r="A3" s="341"/>
      <c r="B3" s="346" t="str">
        <f>IF(INFORMACIÓN_INICIAL!D4="","",INFORMACIÓN_INICIAL!D4)</f>
        <v>"CONTRATAR LAS OBRAS DE DEMOLICIÓN
ORDENADAS EN LOS PROCESOS ADMINISTRATIVOS Y/O POLICIVOS EMITIDOS POR AUTORIDAD LOCAL
O POR ORDEN JUDICIAL, ASÍ COMO LOS IMPARTIDOS EN LOS OPERATIVOS POR EL ALCALDE LOCAL”.</v>
      </c>
      <c r="C3" s="346"/>
      <c r="D3" s="346"/>
      <c r="E3" s="346"/>
      <c r="F3" s="346"/>
      <c r="G3" s="346"/>
      <c r="H3" s="346"/>
      <c r="I3" s="346"/>
    </row>
    <row r="4" spans="1:9" ht="18" customHeight="1">
      <c r="A4" s="341"/>
      <c r="B4" s="346" t="str">
        <f>IF(INFORMACIÓN_INICIAL!D5="","",INFORMACIÓN_INICIAL!D5)</f>
        <v>CIENTO OCHENTA MILLONES DE PESOS</v>
      </c>
      <c r="C4" s="346"/>
      <c r="D4" s="346"/>
      <c r="E4" s="346"/>
      <c r="F4" s="346"/>
      <c r="G4" s="346"/>
      <c r="H4" s="346"/>
      <c r="I4" s="346"/>
    </row>
    <row r="5" spans="1:9" ht="18" customHeight="1">
      <c r="A5" s="341"/>
      <c r="B5" s="198" t="s">
        <v>71</v>
      </c>
      <c r="C5" s="351" t="s">
        <v>237</v>
      </c>
      <c r="D5" s="348"/>
      <c r="E5" s="348"/>
      <c r="F5" s="348"/>
      <c r="G5" s="348"/>
      <c r="H5" s="348"/>
      <c r="I5" s="348"/>
    </row>
    <row r="6" spans="1:9" s="247" customFormat="1" ht="15.6" customHeight="1">
      <c r="A6" s="333" t="s">
        <v>1</v>
      </c>
      <c r="B6" s="333"/>
      <c r="C6" s="340" t="s">
        <v>67</v>
      </c>
      <c r="D6" s="340" t="s">
        <v>66</v>
      </c>
      <c r="E6" s="333" t="s">
        <v>2</v>
      </c>
      <c r="F6" s="333"/>
      <c r="G6" s="333"/>
      <c r="H6" s="333"/>
      <c r="I6" s="333"/>
    </row>
    <row r="7" spans="1:9" s="247" customFormat="1" ht="29.45" customHeight="1">
      <c r="A7" s="333"/>
      <c r="B7" s="333"/>
      <c r="C7" s="340"/>
      <c r="D7" s="340"/>
      <c r="E7" s="279" t="s">
        <v>130</v>
      </c>
      <c r="F7" s="281"/>
      <c r="G7" s="280"/>
      <c r="H7" s="246" t="s">
        <v>3</v>
      </c>
      <c r="I7" s="227" t="s">
        <v>17</v>
      </c>
    </row>
    <row r="8" spans="1:9" ht="93" customHeight="1">
      <c r="A8" s="334" t="str">
        <f>IF(INFORMACIÓN_INICIAL!$D$7="","",INFORMACIÓN_INICIAL!$D$7)</f>
        <v>EXPERIENCIA DEL PROPONENTE</v>
      </c>
      <c r="B8" s="334" t="str">
        <f>IF(INFORMACIÓN_INICIAL!$E$7="","",INFORMACIÓN_INICIAL!$E$7)</f>
        <v>Para efectos de verificar la experiencia registrada en el R.U.P., la entidad exigirá máximo
tres (03) certificaciones de contratos ejecutados, terminados y/o liquidados (en los eventos que es obligatorio) celebrados con entidades públicas y/o privadas.
La certificación o la sumatoria del valor de las certificaciones a través de los cuales se acredite la experiencia
habilitante deberán ser de cuantía igual o superior al cien por ciento (100%) del presupuesto estimado para este proceso, expresado en salarios mínimos mensuales legales vigentes. Este requisito se acreditará con la
información consignada en el Registro Único de Proponentes (RUP) de la Cámara de Comercio.</v>
      </c>
      <c r="C8" s="334" t="s">
        <v>46</v>
      </c>
      <c r="D8" s="200" t="s">
        <v>114</v>
      </c>
      <c r="E8" s="337" t="s">
        <v>238</v>
      </c>
      <c r="F8" s="338"/>
      <c r="G8" s="339"/>
      <c r="H8" s="63" t="s">
        <v>5</v>
      </c>
      <c r="I8" s="224"/>
    </row>
    <row r="9" spans="1:9" ht="69" customHeight="1">
      <c r="A9" s="335"/>
      <c r="B9" s="335"/>
      <c r="C9" s="335"/>
      <c r="D9" s="200" t="s">
        <v>115</v>
      </c>
      <c r="E9" s="337" t="s">
        <v>239</v>
      </c>
      <c r="F9" s="338"/>
      <c r="G9" s="339"/>
      <c r="H9" s="63" t="s">
        <v>5</v>
      </c>
      <c r="I9" s="224"/>
    </row>
    <row r="10" spans="1:9" ht="66.95" customHeight="1">
      <c r="A10" s="335"/>
      <c r="B10" s="335"/>
      <c r="C10" s="335"/>
      <c r="D10" s="200" t="s">
        <v>116</v>
      </c>
      <c r="E10" s="337" t="s">
        <v>240</v>
      </c>
      <c r="F10" s="338"/>
      <c r="G10" s="339"/>
      <c r="H10" s="63" t="s">
        <v>5</v>
      </c>
      <c r="I10" s="224"/>
    </row>
    <row r="11" spans="1:9" ht="21.6" customHeight="1">
      <c r="A11" s="335"/>
      <c r="B11" s="335"/>
      <c r="C11" s="335"/>
      <c r="D11" s="200" t="s">
        <v>117</v>
      </c>
      <c r="E11" s="337" t="s">
        <v>244</v>
      </c>
      <c r="F11" s="338"/>
      <c r="G11" s="339"/>
      <c r="H11" s="63" t="s">
        <v>5</v>
      </c>
      <c r="I11" s="224"/>
    </row>
    <row r="12" spans="1:9" ht="21.6" customHeight="1">
      <c r="A12" s="335"/>
      <c r="B12" s="335"/>
      <c r="C12" s="335"/>
      <c r="D12" s="200" t="s">
        <v>144</v>
      </c>
      <c r="E12" s="337" t="s">
        <v>245</v>
      </c>
      <c r="F12" s="338"/>
      <c r="G12" s="339"/>
      <c r="H12" s="63" t="s">
        <v>5</v>
      </c>
      <c r="I12" s="224"/>
    </row>
    <row r="13" spans="1:9" s="202" customFormat="1" ht="21.6" customHeight="1">
      <c r="A13" s="335"/>
      <c r="B13" s="335"/>
      <c r="C13" s="336"/>
      <c r="D13" s="200" t="s">
        <v>145</v>
      </c>
      <c r="E13" s="337"/>
      <c r="F13" s="338"/>
      <c r="G13" s="339"/>
      <c r="H13" s="63"/>
      <c r="I13" s="224"/>
    </row>
    <row r="14" spans="1:9" ht="75.95" customHeight="1">
      <c r="A14" s="335"/>
      <c r="B14" s="335"/>
      <c r="C14" s="334" t="s">
        <v>47</v>
      </c>
      <c r="D14" s="200" t="s">
        <v>114</v>
      </c>
      <c r="E14" s="337" t="s">
        <v>241</v>
      </c>
      <c r="F14" s="338"/>
      <c r="G14" s="339"/>
      <c r="H14" s="63" t="s">
        <v>5</v>
      </c>
      <c r="I14" s="224"/>
    </row>
    <row r="15" spans="1:9" ht="36" customHeight="1">
      <c r="A15" s="335"/>
      <c r="B15" s="335"/>
      <c r="C15" s="335"/>
      <c r="D15" s="200" t="s">
        <v>115</v>
      </c>
      <c r="E15" s="337" t="s">
        <v>242</v>
      </c>
      <c r="F15" s="338"/>
      <c r="G15" s="339"/>
      <c r="H15" s="63" t="s">
        <v>5</v>
      </c>
      <c r="I15" s="224"/>
    </row>
    <row r="16" spans="1:9" ht="21.6" customHeight="1">
      <c r="A16" s="335"/>
      <c r="B16" s="335"/>
      <c r="C16" s="335"/>
      <c r="D16" s="200" t="s">
        <v>116</v>
      </c>
      <c r="E16" s="337" t="s">
        <v>243</v>
      </c>
      <c r="F16" s="338"/>
      <c r="G16" s="339"/>
      <c r="H16" s="63" t="s">
        <v>5</v>
      </c>
      <c r="I16" s="224"/>
    </row>
    <row r="17" spans="1:14" ht="21.6" customHeight="1">
      <c r="A17" s="335"/>
      <c r="B17" s="335"/>
      <c r="C17" s="335"/>
      <c r="D17" s="200" t="s">
        <v>117</v>
      </c>
      <c r="E17" s="337" t="s">
        <v>246</v>
      </c>
      <c r="F17" s="338"/>
      <c r="G17" s="339"/>
      <c r="H17" s="63" t="s">
        <v>5</v>
      </c>
      <c r="I17" s="224"/>
    </row>
    <row r="18" spans="1:14" ht="21.6" customHeight="1">
      <c r="A18" s="335"/>
      <c r="B18" s="335"/>
      <c r="C18" s="335"/>
      <c r="D18" s="200" t="s">
        <v>144</v>
      </c>
      <c r="E18" s="337" t="s">
        <v>247</v>
      </c>
      <c r="F18" s="338"/>
      <c r="G18" s="339"/>
      <c r="H18" s="63" t="s">
        <v>5</v>
      </c>
      <c r="I18" s="224"/>
    </row>
    <row r="19" spans="1:14" s="202" customFormat="1" ht="21.6" customHeight="1">
      <c r="A19" s="335"/>
      <c r="B19" s="335"/>
      <c r="C19" s="336"/>
      <c r="D19" s="200" t="s">
        <v>145</v>
      </c>
      <c r="E19" s="337"/>
      <c r="F19" s="338"/>
      <c r="G19" s="339"/>
      <c r="H19" s="63"/>
      <c r="I19" s="224"/>
    </row>
    <row r="20" spans="1:14" ht="21.6" hidden="1" customHeight="1">
      <c r="A20" s="335"/>
      <c r="B20" s="335"/>
      <c r="C20" s="334" t="s">
        <v>48</v>
      </c>
      <c r="D20" s="200" t="s">
        <v>114</v>
      </c>
      <c r="E20" s="337"/>
      <c r="F20" s="338"/>
      <c r="G20" s="339"/>
      <c r="H20" s="63" t="s">
        <v>5</v>
      </c>
      <c r="I20" s="224"/>
    </row>
    <row r="21" spans="1:14" ht="21.6" hidden="1" customHeight="1">
      <c r="A21" s="335"/>
      <c r="B21" s="335"/>
      <c r="C21" s="335"/>
      <c r="D21" s="200" t="s">
        <v>115</v>
      </c>
      <c r="E21" s="337"/>
      <c r="F21" s="338"/>
      <c r="G21" s="339"/>
      <c r="H21" s="63" t="s">
        <v>5</v>
      </c>
      <c r="I21" s="224"/>
    </row>
    <row r="22" spans="1:14" ht="21.6" hidden="1" customHeight="1">
      <c r="A22" s="335"/>
      <c r="B22" s="335"/>
      <c r="C22" s="335"/>
      <c r="D22" s="200" t="s">
        <v>116</v>
      </c>
      <c r="E22" s="337"/>
      <c r="F22" s="338"/>
      <c r="G22" s="339"/>
      <c r="H22" s="63" t="s">
        <v>5</v>
      </c>
      <c r="I22" s="224"/>
    </row>
    <row r="23" spans="1:14" ht="21.6" hidden="1" customHeight="1">
      <c r="A23" s="335"/>
      <c r="B23" s="335"/>
      <c r="C23" s="335"/>
      <c r="D23" s="200" t="s">
        <v>117</v>
      </c>
      <c r="E23" s="337"/>
      <c r="F23" s="338"/>
      <c r="G23" s="339"/>
      <c r="H23" s="63" t="s">
        <v>5</v>
      </c>
      <c r="I23" s="224"/>
    </row>
    <row r="24" spans="1:14" ht="21.6" hidden="1" customHeight="1">
      <c r="A24" s="335"/>
      <c r="B24" s="335"/>
      <c r="C24" s="335"/>
      <c r="D24" s="200" t="s">
        <v>144</v>
      </c>
      <c r="E24" s="337"/>
      <c r="F24" s="338"/>
      <c r="G24" s="339"/>
      <c r="H24" s="63"/>
      <c r="I24" s="253"/>
    </row>
    <row r="25" spans="1:14" s="202" customFormat="1" ht="21.6" hidden="1" customHeight="1">
      <c r="A25" s="335"/>
      <c r="B25" s="335"/>
      <c r="C25" s="336"/>
      <c r="D25" s="200" t="s">
        <v>145</v>
      </c>
      <c r="E25" s="337"/>
      <c r="F25" s="338"/>
      <c r="G25" s="339"/>
      <c r="H25" s="63"/>
      <c r="I25" s="253"/>
    </row>
    <row r="26" spans="1:14" ht="45">
      <c r="A26" s="335"/>
      <c r="B26" s="335"/>
      <c r="C26" s="334" t="s">
        <v>135</v>
      </c>
      <c r="D26" s="200" t="s">
        <v>137</v>
      </c>
      <c r="E26" s="263">
        <v>7107151000</v>
      </c>
      <c r="F26" s="271">
        <v>7822.72</v>
      </c>
      <c r="G26" s="326">
        <f>SUM(F26+F27+F28)</f>
        <v>15543.95</v>
      </c>
      <c r="H26" s="323" t="s">
        <v>5</v>
      </c>
      <c r="I26" s="326"/>
      <c r="K26" s="197" t="str">
        <f>IF(AND(F26&lt;&gt;"",F27&lt;&gt;"",F28&lt;&gt;""),L26,"")</f>
        <v/>
      </c>
      <c r="L26" s="197" t="str">
        <f>IF(G26&gt;=INFORMACIÓN_INICIAL!J6,"CUMPLE","NO CUMPLE")</f>
        <v>CUMPLE</v>
      </c>
    </row>
    <row r="27" spans="1:14" ht="30">
      <c r="A27" s="335"/>
      <c r="B27" s="335"/>
      <c r="C27" s="335"/>
      <c r="D27" s="200" t="s">
        <v>133</v>
      </c>
      <c r="E27" s="272">
        <v>4975178288</v>
      </c>
      <c r="F27" s="228">
        <v>7721.23</v>
      </c>
      <c r="G27" s="327"/>
      <c r="H27" s="324"/>
      <c r="I27" s="327"/>
    </row>
    <row r="28" spans="1:14" ht="30">
      <c r="A28" s="336"/>
      <c r="B28" s="336"/>
      <c r="C28" s="336"/>
      <c r="D28" s="200" t="s">
        <v>134</v>
      </c>
      <c r="E28" s="249"/>
      <c r="F28" s="228"/>
      <c r="G28" s="328"/>
      <c r="H28" s="325"/>
      <c r="I28" s="328"/>
    </row>
    <row r="29" spans="1:14" ht="45" customHeight="1">
      <c r="A29" s="255" t="str">
        <f>IF(INFORMACIÓN_INICIAL!$D$8="","",INFORMACIÓN_INICIAL!$D$8)</f>
        <v>Maquinaria Mínima</v>
      </c>
      <c r="B29" s="255" t="str">
        <f>IF(INFORMACIÓN_INICIAL!$E$8="","",INFORMACIÓN_INICIAL!$E$8)</f>
        <v xml:space="preserve">El proponente deberá diligenciar el FORMATO 6 - “COMPROMISO DE MAQUINARIA” en el cual registre
su ofrecimiento suscrito por la persona natural, por representante legal de la persona jurídica o representante del proponente plural, en el cual se comprometa a suministrar para el presente proyecto como mínimo la siguiente maquinaria y demás descrita en el anexo técnico.
                                       Una (1) Volqueta 6 m3 o 7 m3 o 15 m3 Modelos 2012 y siguientes
                                                      Un (1) Retroexcavadora Modelos 2012 y siguientes
                                                       Un (1) Mini cargador Modelos 2012 y siguientes
NOTA 1: El vehículo de carga y la maquinaria pueden ser propios, alquilados o en leasing a nombre del oferente, Consorcio o Unión Temporal. EL FDLS se reserva el derecho a exigir, durante la ejecución del contrato, el cumplimiento del equipo mínimo establecido, así como los equipos necesarios para la normal ejecución de la obra que serán igualmente que los anteriores a cargo y costo de EL CONTRATISTA.
NOTA 2: Una vez suscrita el acta de inicio, a los dos (2) días siguientes hábiles, EL CONTRATISTA deberá entregar al supervisor del contrato, la descripción, cantidad, especificaciones generales y localización del equipo ofrecido, anexar Tarjeta de Propiedad, Declaración de Importación, Factura de Compra, en caso de ser propia; o el contrato de arrendamiento vigente; o el documento leasing correspondiente. </v>
      </c>
      <c r="C29" s="329" t="s">
        <v>199</v>
      </c>
      <c r="D29" s="330"/>
      <c r="E29" s="330"/>
      <c r="F29" s="330"/>
      <c r="G29" s="331"/>
      <c r="H29" s="63" t="s">
        <v>5</v>
      </c>
      <c r="I29" s="224"/>
    </row>
    <row r="30" spans="1:14" ht="149.1" customHeight="1">
      <c r="A30" s="255" t="str">
        <f>IF(INFORMACIÓN_INICIAL!$D$9="","",INFORMACIÓN_INICIAL!$D$9)</f>
        <v>Capacidad Residual</v>
      </c>
      <c r="B30" s="255" t="str">
        <f>IF(INFORMACIÓN_INICIAL!$E$9="","",INFORMACIÓN_INICIAL!$E$9)</f>
        <v xml:space="preserve">
El proponente será hábil si su capacidad residual es mayor o igual a la capacidad residual de proceso de contratación (CRPC). Así:
CRP ≥CRPC</v>
      </c>
      <c r="C30" s="329" t="s">
        <v>265</v>
      </c>
      <c r="D30" s="330"/>
      <c r="E30" s="330"/>
      <c r="F30" s="330"/>
      <c r="G30" s="331"/>
      <c r="H30" s="63" t="s">
        <v>4</v>
      </c>
      <c r="I30" s="224" t="s">
        <v>272</v>
      </c>
      <c r="L30" s="202" t="s">
        <v>155</v>
      </c>
      <c r="M30" s="202" t="str">
        <f>IF(A8="","",N30)</f>
        <v>CUMPLE</v>
      </c>
      <c r="N30" s="202" t="str">
        <f>IF(AND(H8="CUMPLE",H9="CUMPLE",H10="CUMPLE",H11="CUMPLE",H14="CUMPLE",H15="CUMPLE",H16="CUMPLE",H17="CUMPLE",H20="CUMPLE",H21="CUMPLE",H22="CUMPLE",H23="CUMPLE",H26="CUMPLE"),"CUMPLE","NO CUMPLE")</f>
        <v>CUMPLE</v>
      </c>
    </row>
    <row r="31" spans="1:14" ht="15.75" customHeight="1">
      <c r="A31" s="201"/>
      <c r="B31" s="226"/>
      <c r="C31" s="226"/>
      <c r="D31" s="226"/>
      <c r="E31" s="226"/>
      <c r="F31" s="226"/>
      <c r="G31" s="226"/>
      <c r="H31" s="226"/>
      <c r="I31" s="225"/>
      <c r="L31" s="202" t="s">
        <v>156</v>
      </c>
      <c r="M31" s="202" t="str">
        <f>IF(A29="","",N31)</f>
        <v>CUMPLE</v>
      </c>
      <c r="N31" s="202" t="str">
        <f>IF(AND(H8="CUMPLE",H9="CUMPLE",H10="CUMPLE",H11="CUMPLE",H14="CUMPLE",H15="CUMPLE",H16="CUMPLE",H17="CUMPLE",H20="CUMPLE",H21="CUMPLE",H22="CUMPLE",H23="CUMPLE",H26="CUMPLE",H29="CUMPLE"),"CUMPLE","NO CUMPLE")</f>
        <v>CUMPLE</v>
      </c>
    </row>
    <row r="32" spans="1:14" s="202" customFormat="1" ht="41.45" customHeight="1">
      <c r="A32" s="332" t="s">
        <v>68</v>
      </c>
      <c r="B32" s="332"/>
      <c r="C32" s="333" t="s">
        <v>49</v>
      </c>
      <c r="D32" s="333"/>
      <c r="E32" s="333" t="s">
        <v>50</v>
      </c>
      <c r="F32" s="333"/>
      <c r="G32" s="333"/>
      <c r="H32" s="246" t="s">
        <v>3</v>
      </c>
      <c r="I32" s="248" t="s">
        <v>17</v>
      </c>
      <c r="L32" s="197" t="s">
        <v>157</v>
      </c>
      <c r="M32" s="197" t="str">
        <f>IF(A30="","",N31)</f>
        <v>CUMPLE</v>
      </c>
      <c r="N32" s="197" t="str">
        <f>IF(AND(H8="CUMPLE",H9="CUMPLE",H10="CUMPLE",H11="CUMPLE",H14="CUMPLE",H15="CUMPLE",H16="CUMPLE",H17="CUMPLE",H20="CUMPLE",H21="CUMPLE",H22="CUMPLE",H23="CUMPLE",H26="CUMPLE",H29="CUMPLE",H30="CUMPLE"),"CUMPLE","NO CUMPLE")</f>
        <v>NO CUMPLE</v>
      </c>
    </row>
    <row r="33" spans="1:14" s="202" customFormat="1" ht="45" customHeight="1">
      <c r="A33" s="313" t="str">
        <f>IF(INFORMACIÓN_INICIAL!C12="","Diligenciar información de personal en Hoja Información Inicial",INFORMACIÓN_INICIAL!C12)</f>
        <v xml:space="preserve">Director de Obra </v>
      </c>
      <c r="B33" s="314"/>
      <c r="C33" s="313" t="str">
        <f>IF(INFORMACIÓN_INICIAL!D12="","",INFORMACIÓN_INICIAL!D12)</f>
        <v>Ingeniería civil y/o Arquitectura</v>
      </c>
      <c r="D33" s="314"/>
      <c r="E33" s="313" t="str">
        <f>IF(INFORMACIÓN_INICIAL!F12="","Diligenciar información de personal en Hoja Información Inicial",INFORMACIÓN_INICIAL!F12)</f>
        <v>Más de dos (2) años en:
construcción de obras y/o
construcciones en general y/o
demoliciones y/o construcción de
estructuras</v>
      </c>
      <c r="F33" s="315"/>
      <c r="G33" s="314"/>
      <c r="H33" s="63" t="s">
        <v>5</v>
      </c>
      <c r="I33" s="224"/>
      <c r="L33" s="197" t="s">
        <v>158</v>
      </c>
      <c r="M33" s="197" t="str">
        <f>IF(M32&lt;&gt;"",N32,IF(M31&lt;&gt;"",N31,IF(M30&lt;&gt;"",N30,"")))</f>
        <v>NO CUMPLE</v>
      </c>
      <c r="N33" s="197"/>
    </row>
    <row r="34" spans="1:14" s="202" customFormat="1" ht="45" customHeight="1">
      <c r="A34" s="313" t="str">
        <f>IF(INFORMACIÓN_INICIAL!C13="","Diligenciar información de personal en Hoja Información Inicial",INFORMACIÓN_INICIAL!C13)</f>
        <v xml:space="preserve">Ingeniero Residente </v>
      </c>
      <c r="B34" s="314"/>
      <c r="C34" s="313" t="str">
        <f>IF(INFORMACIÓN_INICIAL!D13="","",INFORMACIÓN_INICIAL!D13)</f>
        <v>Ingeniería Civil</v>
      </c>
      <c r="D34" s="314"/>
      <c r="E34" s="313" t="str">
        <f>IF(INFORMACIÓN_INICIAL!F13="","Diligenciar información de personal en Hoja Información Inicial",INFORMACIÓN_INICIAL!F13)</f>
        <v>Mínima de un (1) año en calidad de
ingeniero residente en actividades
de: demolición y/o remodelación
y/o Construcción de estructuras y/o
construcción de obras</v>
      </c>
      <c r="F34" s="315"/>
      <c r="G34" s="314"/>
      <c r="H34" s="63" t="s">
        <v>5</v>
      </c>
      <c r="I34" s="224"/>
    </row>
    <row r="35" spans="1:14" s="202" customFormat="1" ht="45" customHeight="1">
      <c r="A35" s="313" t="str">
        <f>IF(INFORMACIÓN_INICIAL!C14="","Diligenciar información de personal en Hoja Información Inicial",INFORMACIÓN_INICIAL!C14)</f>
        <v>Profesional SST y A mbiental 
Profesional SST</v>
      </c>
      <c r="B35" s="314"/>
      <c r="C35" s="313" t="str">
        <f>IF(INFORMACIÓN_INICIAL!D14="","",INFORMACIÓN_INICIAL!D14)</f>
        <v>Licencia en Salud Ocupacional vigente</v>
      </c>
      <c r="D35" s="314"/>
      <c r="E35" s="313" t="str">
        <f>IF(INFORMACIÓN_INICIAL!F14="","Diligenciar información de personal en Hoja Información Inicial",INFORMACIÓN_INICIAL!F14)</f>
        <v>Experiencia específica de por lo menos un (1) año en manejo de programas y/o implementación del SG-SST en: obras civiles y/o construcción de obras y/o demolicones</v>
      </c>
      <c r="F35" s="315"/>
      <c r="G35" s="314"/>
      <c r="H35" s="63" t="s">
        <v>5</v>
      </c>
      <c r="I35" s="224"/>
      <c r="L35" s="197" t="s">
        <v>138</v>
      </c>
      <c r="M35" s="202" t="str">
        <f>IF($C$33="","",N35)</f>
        <v>CUMPLE</v>
      </c>
      <c r="N35" s="197" t="str">
        <f>IF(H33="CUMPLE","CUMPLE","NO CUMPLE")</f>
        <v>CUMPLE</v>
      </c>
    </row>
    <row r="36" spans="1:14" ht="15.75" customHeight="1">
      <c r="L36" s="197" t="s">
        <v>139</v>
      </c>
      <c r="M36" s="202" t="str">
        <f>IF($C$34="","",N36)</f>
        <v>CUMPLE</v>
      </c>
      <c r="N36" s="197" t="str">
        <f>IF(H34="CUMPLE","CUMPLE","NO CUMPLE")</f>
        <v>CUMPLE</v>
      </c>
    </row>
    <row r="37" spans="1:14" ht="15.75" customHeight="1">
      <c r="L37" s="197" t="s">
        <v>159</v>
      </c>
      <c r="M37" s="197" t="str">
        <f>IF($C$35="","",N37)</f>
        <v>CUMPLE</v>
      </c>
      <c r="N37" s="197" t="str">
        <f>IF(H35="CUMPLE","CUMPLE","NO CUMPLE")</f>
        <v>CUMPLE</v>
      </c>
    </row>
    <row r="38" spans="1:14" ht="15.75" customHeight="1">
      <c r="A38" s="317" t="s">
        <v>59</v>
      </c>
      <c r="B38" s="318"/>
      <c r="C38" s="318"/>
      <c r="D38" s="319"/>
      <c r="G38" s="197" t="s">
        <v>132</v>
      </c>
      <c r="L38" s="197" t="s">
        <v>160</v>
      </c>
      <c r="M38" s="197" t="str">
        <f>IF(M37&lt;&gt;"",N37,IF(M36&lt;&gt;"",N36,IF(M35&lt;&gt;"",N35,"")))</f>
        <v>CUMPLE</v>
      </c>
    </row>
    <row r="39" spans="1:14" ht="36.6" customHeight="1">
      <c r="A39" s="320" t="s">
        <v>60</v>
      </c>
      <c r="B39" s="320"/>
      <c r="C39" s="246" t="s">
        <v>3</v>
      </c>
      <c r="D39" s="199" t="s">
        <v>69</v>
      </c>
      <c r="G39" s="63" t="str">
        <f>M47</f>
        <v>NO CUMPLE</v>
      </c>
      <c r="H39" s="63" t="str">
        <f>IF(G39="","",IF(G39="CUMPLE","HABILITADO","NO HABILITADO"))</f>
        <v>NO HABILITADO</v>
      </c>
    </row>
    <row r="40" spans="1:14">
      <c r="A40" s="321" t="s">
        <v>118</v>
      </c>
      <c r="B40" s="321"/>
      <c r="C40" s="63" t="s">
        <v>5</v>
      </c>
      <c r="D40" s="224"/>
    </row>
    <row r="41" spans="1:14" ht="28.7" customHeight="1">
      <c r="A41" s="322" t="s">
        <v>119</v>
      </c>
      <c r="B41" s="322"/>
      <c r="C41" s="63" t="s">
        <v>5</v>
      </c>
      <c r="D41" s="224"/>
    </row>
    <row r="42" spans="1:14" ht="15.75" customHeight="1"/>
    <row r="43" spans="1:14" ht="15.75" customHeight="1"/>
    <row r="44" spans="1:14" ht="15.75" customHeight="1"/>
    <row r="45" spans="1:14" ht="15.75" customHeight="1">
      <c r="B45" s="58" t="s">
        <v>45</v>
      </c>
      <c r="C45" s="316" t="s">
        <v>58</v>
      </c>
      <c r="D45" s="316"/>
      <c r="E45" s="44"/>
      <c r="F45" s="44"/>
    </row>
    <row r="46" spans="1:14" ht="27.6" customHeight="1">
      <c r="B46" s="181" t="str">
        <f>INFORMACIÓN_INICIAL!$E$1</f>
        <v>ANDREA CAROLINA SANCHEZ TORRES</v>
      </c>
      <c r="C46" s="309"/>
      <c r="D46" s="309"/>
      <c r="E46" s="45"/>
      <c r="F46" s="45"/>
      <c r="L46" s="197" t="s">
        <v>161</v>
      </c>
      <c r="M46" s="197" t="str">
        <f>IF(AND(M33="CUMPLE",M38="CUMPLE",C40="CUMPLE",C41="CUMPLE"),"CUMPLE","NO CUMPLE")</f>
        <v>NO CUMPLE</v>
      </c>
    </row>
    <row r="47" spans="1:14" ht="27.6" customHeight="1">
      <c r="B47" s="181" t="str">
        <f>INFORMACIÓN_INICIAL!$E$2</f>
        <v>EVALUADOR TÉCNICO</v>
      </c>
      <c r="C47" s="309"/>
      <c r="D47" s="309"/>
      <c r="E47" s="45"/>
      <c r="F47" s="45"/>
      <c r="M47" s="197" t="str">
        <f>IF(M33&lt;&gt;"",M46,"")</f>
        <v>NO CUMPLE</v>
      </c>
    </row>
    <row r="48" spans="1:14" ht="15.75" customHeight="1"/>
    <row r="49" spans="2:4" ht="15.75" customHeight="1"/>
    <row r="50" spans="2:4" ht="15.75" customHeight="1"/>
    <row r="51" spans="2:4" ht="15.75" customHeight="1"/>
    <row r="52" spans="2:4" ht="15.75" customHeight="1">
      <c r="B52" s="58" t="s">
        <v>45</v>
      </c>
      <c r="C52" s="316" t="s">
        <v>58</v>
      </c>
      <c r="D52" s="316"/>
    </row>
    <row r="53" spans="2:4" ht="31.35" customHeight="1">
      <c r="B53" s="181" t="str">
        <f>INFORMACIÓN_INICIAL!$I$1</f>
        <v>ROLANDO ALFONSO NIÑO PALENCIA</v>
      </c>
      <c r="C53" s="309"/>
      <c r="D53" s="309"/>
    </row>
    <row r="54" spans="2:4" ht="31.35" customHeight="1">
      <c r="B54" s="181" t="str">
        <f>INFORMACIÓN_INICIAL!$I$2</f>
        <v>EVALUADOR DE APOYO</v>
      </c>
      <c r="C54" s="309"/>
      <c r="D54" s="309"/>
    </row>
    <row r="55" spans="2:4" ht="15.75" customHeight="1"/>
    <row r="56" spans="2:4" ht="15.75" customHeight="1"/>
    <row r="57" spans="2:4" ht="15.75" customHeight="1"/>
    <row r="58" spans="2:4" ht="15.75" customHeight="1"/>
    <row r="59" spans="2:4" ht="15.75" customHeight="1"/>
    <row r="60" spans="2:4" ht="15.75" customHeight="1"/>
    <row r="61" spans="2:4" ht="15.75" hidden="1" customHeight="1"/>
    <row r="62" spans="2:4" ht="15.75" hidden="1" customHeight="1"/>
    <row r="63" spans="2:4" ht="15.75" hidden="1" customHeight="1"/>
    <row r="64" spans="2:4" ht="15.75" hidden="1" customHeight="1"/>
    <row r="65" ht="15.75" hidden="1" customHeight="1"/>
    <row r="66" ht="15.75" hidden="1" customHeight="1"/>
    <row r="67" ht="15.75" hidden="1" customHeight="1"/>
    <row r="68" ht="15.75" hidden="1" customHeight="1"/>
    <row r="69" ht="15.75" hidden="1" customHeight="1"/>
    <row r="70" ht="15.75" hidden="1" customHeight="1"/>
    <row r="71" ht="15.75" hidden="1" customHeight="1"/>
    <row r="72" ht="15.75" hidden="1" customHeight="1"/>
    <row r="73" ht="15.75" hidden="1" customHeight="1"/>
    <row r="74" ht="15.75" hidden="1" customHeight="1"/>
    <row r="75" ht="15.75" hidden="1" customHeight="1"/>
    <row r="76" ht="15.75" hidden="1" customHeight="1"/>
    <row r="77" ht="15.75" hidden="1" customHeight="1"/>
    <row r="78" ht="15.75" hidden="1" customHeight="1"/>
    <row r="79" ht="15.75" hidden="1" customHeight="1"/>
    <row r="80" ht="15.75" hidden="1" customHeight="1"/>
    <row r="81" ht="15.75" hidden="1" customHeight="1"/>
    <row r="82" ht="15.75" hidden="1" customHeight="1"/>
    <row r="83" ht="15.75" hidden="1" customHeight="1"/>
    <row r="84" ht="15.75" hidden="1" customHeight="1"/>
    <row r="85" ht="15.75" hidden="1" customHeight="1"/>
    <row r="86" ht="15.75" hidden="1" customHeight="1"/>
    <row r="87" ht="15.75" hidden="1" customHeight="1"/>
    <row r="88" ht="15.75" hidden="1" customHeight="1"/>
    <row r="89" ht="15.75" hidden="1" customHeight="1"/>
    <row r="90" ht="15.75" hidden="1" customHeight="1"/>
    <row r="91" ht="15.75" hidden="1" customHeight="1"/>
    <row r="92" ht="15.75" hidden="1" customHeight="1"/>
    <row r="93" ht="15.75" hidden="1" customHeight="1"/>
    <row r="94" ht="15.75" hidden="1" customHeight="1"/>
  </sheetData>
  <sheetProtection formatCells="0" formatRows="0" insertColumns="0" insertRows="0" deleteColumns="0" deleteRows="0"/>
  <mergeCells count="60">
    <mergeCell ref="A1:A5"/>
    <mergeCell ref="B1:I1"/>
    <mergeCell ref="B2:I2"/>
    <mergeCell ref="B3:I3"/>
    <mergeCell ref="B4:I4"/>
    <mergeCell ref="C5:I5"/>
    <mergeCell ref="E12:G12"/>
    <mergeCell ref="E13:G13"/>
    <mergeCell ref="C14:C19"/>
    <mergeCell ref="E14:G14"/>
    <mergeCell ref="E15:G15"/>
    <mergeCell ref="E16:G16"/>
    <mergeCell ref="E17:G17"/>
    <mergeCell ref="E18:G18"/>
    <mergeCell ref="E19:G19"/>
    <mergeCell ref="A6:B7"/>
    <mergeCell ref="C6:C7"/>
    <mergeCell ref="D6:D7"/>
    <mergeCell ref="E6:I6"/>
    <mergeCell ref="E7:G7"/>
    <mergeCell ref="C20:C25"/>
    <mergeCell ref="E20:G20"/>
    <mergeCell ref="E21:G21"/>
    <mergeCell ref="E22:G22"/>
    <mergeCell ref="E23:G23"/>
    <mergeCell ref="E24:G24"/>
    <mergeCell ref="E25:G25"/>
    <mergeCell ref="H26:H28"/>
    <mergeCell ref="I26:I28"/>
    <mergeCell ref="C29:G29"/>
    <mergeCell ref="A32:B32"/>
    <mergeCell ref="C32:D32"/>
    <mergeCell ref="E32:G32"/>
    <mergeCell ref="C30:G30"/>
    <mergeCell ref="C26:C28"/>
    <mergeCell ref="G26:G28"/>
    <mergeCell ref="A8:A28"/>
    <mergeCell ref="B8:B28"/>
    <mergeCell ref="C8:C13"/>
    <mergeCell ref="E8:G8"/>
    <mergeCell ref="E9:G9"/>
    <mergeCell ref="E10:G10"/>
    <mergeCell ref="E11:G11"/>
    <mergeCell ref="A33:B33"/>
    <mergeCell ref="C33:D33"/>
    <mergeCell ref="E33:G33"/>
    <mergeCell ref="A34:B34"/>
    <mergeCell ref="C34:D34"/>
    <mergeCell ref="E34:G34"/>
    <mergeCell ref="A35:B35"/>
    <mergeCell ref="C35:D35"/>
    <mergeCell ref="E35:G35"/>
    <mergeCell ref="C52:D52"/>
    <mergeCell ref="C53:D54"/>
    <mergeCell ref="A38:D38"/>
    <mergeCell ref="A39:B39"/>
    <mergeCell ref="A40:B40"/>
    <mergeCell ref="A41:B41"/>
    <mergeCell ref="C45:D45"/>
    <mergeCell ref="C46:D47"/>
  </mergeCells>
  <conditionalFormatting sqref="C5">
    <cfRule type="cellIs" dxfId="57" priority="15" operator="equal">
      <formula>""</formula>
    </cfRule>
  </conditionalFormatting>
  <conditionalFormatting sqref="H29:H30 H8:H26">
    <cfRule type="cellIs" dxfId="56" priority="13" operator="equal">
      <formula>"NO CUMPLE"</formula>
    </cfRule>
    <cfRule type="cellIs" dxfId="55" priority="14" operator="equal">
      <formula>"CUMPLE"</formula>
    </cfRule>
  </conditionalFormatting>
  <conditionalFormatting sqref="H33">
    <cfRule type="cellIs" dxfId="54" priority="11" operator="equal">
      <formula>"NO CUMPLE"</formula>
    </cfRule>
    <cfRule type="cellIs" dxfId="53" priority="12" operator="equal">
      <formula>"CUMPLE"</formula>
    </cfRule>
  </conditionalFormatting>
  <conditionalFormatting sqref="H34:H35">
    <cfRule type="cellIs" dxfId="52" priority="9" operator="equal">
      <formula>"NO CUMPLE"</formula>
    </cfRule>
    <cfRule type="cellIs" dxfId="51" priority="10" operator="equal">
      <formula>"CUMPLE"</formula>
    </cfRule>
  </conditionalFormatting>
  <conditionalFormatting sqref="C40">
    <cfRule type="cellIs" dxfId="50" priority="7" operator="equal">
      <formula>"NO CUMPLE"</formula>
    </cfRule>
    <cfRule type="cellIs" dxfId="49" priority="8" operator="equal">
      <formula>"CUMPLE"</formula>
    </cfRule>
  </conditionalFormatting>
  <conditionalFormatting sqref="C41">
    <cfRule type="cellIs" dxfId="48" priority="5" operator="equal">
      <formula>"NO CUMPLE"</formula>
    </cfRule>
    <cfRule type="cellIs" dxfId="47" priority="6" operator="equal">
      <formula>"CUMPLE"</formula>
    </cfRule>
  </conditionalFormatting>
  <conditionalFormatting sqref="H39">
    <cfRule type="cellIs" dxfId="46" priority="3" operator="equal">
      <formula>"NO HABILITADO"</formula>
    </cfRule>
    <cfRule type="cellIs" dxfId="45" priority="4" operator="equal">
      <formula>"HABILITADO"</formula>
    </cfRule>
  </conditionalFormatting>
  <conditionalFormatting sqref="G39">
    <cfRule type="cellIs" dxfId="44" priority="1" operator="equal">
      <formula>"NO CUMPLE"</formula>
    </cfRule>
    <cfRule type="cellIs" dxfId="43"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50F7507-0A36-4657-992E-B21D6C9CC35E}">
          <x14:formula1>
            <xm:f>Lista!$A$1:$A$2</xm:f>
          </x14:formula1>
          <xm:sqref>H29:H30 C40:C41 H33:H35 H8:H26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B9E0-FD6B-44B3-863E-E9B93FE564B4}">
  <sheetPr codeName="Hoja2"/>
  <dimension ref="A1:N94"/>
  <sheetViews>
    <sheetView zoomScale="66" zoomScaleNormal="66" workbookViewId="0">
      <selection activeCell="C5" sqref="C5:I5"/>
    </sheetView>
  </sheetViews>
  <sheetFormatPr baseColWidth="10" defaultColWidth="0" defaultRowHeight="15" customHeight="1" zeroHeight="1"/>
  <cols>
    <col min="1" max="1" width="21.85546875" style="197" customWidth="1"/>
    <col min="2" max="2" width="57.42578125" style="197" customWidth="1"/>
    <col min="3" max="3" width="20.140625" style="197" customWidth="1"/>
    <col min="4" max="4" width="59.28515625" style="197" customWidth="1"/>
    <col min="5" max="5" width="21.140625" style="197" customWidth="1"/>
    <col min="6" max="6" width="25" style="197" customWidth="1"/>
    <col min="7" max="7" width="20.85546875" style="197" customWidth="1"/>
    <col min="8" max="8" width="18" style="197" bestFit="1" customWidth="1"/>
    <col min="9" max="9" width="50.140625" style="197" customWidth="1"/>
    <col min="10" max="10" width="24.42578125" style="197" customWidth="1"/>
    <col min="11" max="11" width="14.42578125" style="197" hidden="1" customWidth="1"/>
    <col min="12" max="12" width="23.28515625" style="197" hidden="1" customWidth="1"/>
    <col min="13" max="16384" width="14.42578125" style="197" hidden="1"/>
  </cols>
  <sheetData>
    <row r="1" spans="1:9" ht="15" customHeight="1">
      <c r="A1" s="341"/>
      <c r="B1" s="342" t="s">
        <v>70</v>
      </c>
      <c r="C1" s="342"/>
      <c r="D1" s="342"/>
      <c r="E1" s="342"/>
      <c r="F1" s="342"/>
      <c r="G1" s="342"/>
      <c r="H1" s="342"/>
      <c r="I1" s="342"/>
    </row>
    <row r="2" spans="1:9" ht="14.45" customHeight="1">
      <c r="A2" s="341"/>
      <c r="B2" s="343" t="str">
        <f>IF(INFORMACIÓN_INICIAL!D3="","",INFORMACIÓN_INICIAL!D3)</f>
        <v xml:space="preserve">Evaluación preliminar tecnica  proceso demolición FDLS-SAMC-009-2024 </v>
      </c>
      <c r="C2" s="344"/>
      <c r="D2" s="344"/>
      <c r="E2" s="344"/>
      <c r="F2" s="344"/>
      <c r="G2" s="344"/>
      <c r="H2" s="344"/>
      <c r="I2" s="345"/>
    </row>
    <row r="3" spans="1:9" ht="50.25" customHeight="1">
      <c r="A3" s="341"/>
      <c r="B3" s="346" t="str">
        <f>IF(INFORMACIÓN_INICIAL!D4="","",INFORMACIÓN_INICIAL!D4)</f>
        <v>"CONTRATAR LAS OBRAS DE DEMOLICIÓN
ORDENADAS EN LOS PROCESOS ADMINISTRATIVOS Y/O POLICIVOS EMITIDOS POR AUTORIDAD LOCAL
O POR ORDEN JUDICIAL, ASÍ COMO LOS IMPARTIDOS EN LOS OPERATIVOS POR EL ALCALDE LOCAL”.</v>
      </c>
      <c r="C3" s="346"/>
      <c r="D3" s="346"/>
      <c r="E3" s="346"/>
      <c r="F3" s="346"/>
      <c r="G3" s="346"/>
      <c r="H3" s="346"/>
      <c r="I3" s="346"/>
    </row>
    <row r="4" spans="1:9" ht="18" customHeight="1">
      <c r="A4" s="341"/>
      <c r="B4" s="346" t="str">
        <f>IF(INFORMACIÓN_INICIAL!D5="","",INFORMACIÓN_INICIAL!D5)</f>
        <v>CIENTO OCHENTA MILLONES DE PESOS</v>
      </c>
      <c r="C4" s="346"/>
      <c r="D4" s="346"/>
      <c r="E4" s="346"/>
      <c r="F4" s="346"/>
      <c r="G4" s="346"/>
      <c r="H4" s="346"/>
      <c r="I4" s="346"/>
    </row>
    <row r="5" spans="1:9" ht="18" customHeight="1">
      <c r="A5" s="341"/>
      <c r="B5" s="198" t="s">
        <v>71</v>
      </c>
      <c r="C5" s="355"/>
      <c r="D5" s="348"/>
      <c r="E5" s="348"/>
      <c r="F5" s="348"/>
      <c r="G5" s="348"/>
      <c r="H5" s="348"/>
      <c r="I5" s="348"/>
    </row>
    <row r="6" spans="1:9" s="247" customFormat="1" ht="15.6" customHeight="1">
      <c r="A6" s="333" t="s">
        <v>1</v>
      </c>
      <c r="B6" s="333"/>
      <c r="C6" s="340" t="s">
        <v>67</v>
      </c>
      <c r="D6" s="340" t="s">
        <v>66</v>
      </c>
      <c r="E6" s="333" t="s">
        <v>2</v>
      </c>
      <c r="F6" s="333"/>
      <c r="G6" s="333"/>
      <c r="H6" s="333"/>
      <c r="I6" s="333"/>
    </row>
    <row r="7" spans="1:9" s="247" customFormat="1" ht="29.45" customHeight="1">
      <c r="A7" s="333"/>
      <c r="B7" s="333"/>
      <c r="C7" s="340"/>
      <c r="D7" s="340"/>
      <c r="E7" s="279" t="s">
        <v>130</v>
      </c>
      <c r="F7" s="281"/>
      <c r="G7" s="280"/>
      <c r="H7" s="246" t="s">
        <v>3</v>
      </c>
      <c r="I7" s="227" t="s">
        <v>17</v>
      </c>
    </row>
    <row r="8" spans="1:9" ht="21.6" customHeight="1">
      <c r="A8" s="334" t="str">
        <f>IF(INFORMACIÓN_INICIAL!$D$7="","",INFORMACIÓN_INICIAL!$D$7)</f>
        <v>EXPERIENCIA DEL PROPONENTE</v>
      </c>
      <c r="B8" s="334" t="str">
        <f>IF(INFORMACIÓN_INICIAL!$E$7="","",INFORMACIÓN_INICIAL!$E$7)</f>
        <v>Para efectos de verificar la experiencia registrada en el R.U.P., la entidad exigirá máximo
tres (03) certificaciones de contratos ejecutados, terminados y/o liquidados (en los eventos que es obligatorio) celebrados con entidades públicas y/o privadas.
La certificación o la sumatoria del valor de las certificaciones a través de los cuales se acredite la experiencia
habilitante deberán ser de cuantía igual o superior al cien por ciento (100%) del presupuesto estimado para este proceso, expresado en salarios mínimos mensuales legales vigentes. Este requisito se acreditará con la
información consignada en el Registro Único de Proponentes (RUP) de la Cámara de Comercio.</v>
      </c>
      <c r="C8" s="334" t="s">
        <v>46</v>
      </c>
      <c r="D8" s="200" t="s">
        <v>114</v>
      </c>
      <c r="E8" s="337"/>
      <c r="F8" s="338"/>
      <c r="G8" s="339"/>
      <c r="H8" s="63"/>
      <c r="I8" s="224"/>
    </row>
    <row r="9" spans="1:9" ht="21.6" customHeight="1">
      <c r="A9" s="335"/>
      <c r="B9" s="335"/>
      <c r="C9" s="335"/>
      <c r="D9" s="200" t="s">
        <v>115</v>
      </c>
      <c r="E9" s="337"/>
      <c r="F9" s="338"/>
      <c r="G9" s="339"/>
      <c r="H9" s="63"/>
      <c r="I9" s="224"/>
    </row>
    <row r="10" spans="1:9" ht="21.6" customHeight="1">
      <c r="A10" s="335"/>
      <c r="B10" s="335"/>
      <c r="C10" s="335"/>
      <c r="D10" s="200" t="s">
        <v>116</v>
      </c>
      <c r="E10" s="337"/>
      <c r="F10" s="338"/>
      <c r="G10" s="339"/>
      <c r="H10" s="63"/>
      <c r="I10" s="224"/>
    </row>
    <row r="11" spans="1:9" ht="21.6" customHeight="1">
      <c r="A11" s="335"/>
      <c r="B11" s="335"/>
      <c r="C11" s="335"/>
      <c r="D11" s="200" t="s">
        <v>117</v>
      </c>
      <c r="E11" s="337"/>
      <c r="F11" s="338"/>
      <c r="G11" s="339"/>
      <c r="H11" s="63"/>
      <c r="I11" s="224"/>
    </row>
    <row r="12" spans="1:9" ht="21.6" customHeight="1">
      <c r="A12" s="335"/>
      <c r="B12" s="335"/>
      <c r="C12" s="335"/>
      <c r="D12" s="200" t="s">
        <v>144</v>
      </c>
      <c r="E12" s="337"/>
      <c r="F12" s="338"/>
      <c r="G12" s="339"/>
      <c r="H12" s="63"/>
      <c r="I12" s="224"/>
    </row>
    <row r="13" spans="1:9" s="202" customFormat="1" ht="21.6" customHeight="1">
      <c r="A13" s="335"/>
      <c r="B13" s="335"/>
      <c r="C13" s="336"/>
      <c r="D13" s="200" t="s">
        <v>145</v>
      </c>
      <c r="E13" s="337"/>
      <c r="F13" s="338"/>
      <c r="G13" s="339"/>
      <c r="H13" s="63"/>
      <c r="I13" s="224"/>
    </row>
    <row r="14" spans="1:9" ht="21.6" customHeight="1">
      <c r="A14" s="335"/>
      <c r="B14" s="335"/>
      <c r="C14" s="334" t="s">
        <v>47</v>
      </c>
      <c r="D14" s="200" t="s">
        <v>114</v>
      </c>
      <c r="E14" s="337"/>
      <c r="F14" s="338"/>
      <c r="G14" s="339"/>
      <c r="H14" s="63"/>
      <c r="I14" s="224"/>
    </row>
    <row r="15" spans="1:9" ht="21.6" customHeight="1">
      <c r="A15" s="335"/>
      <c r="B15" s="335"/>
      <c r="C15" s="335"/>
      <c r="D15" s="200" t="s">
        <v>115</v>
      </c>
      <c r="E15" s="337"/>
      <c r="F15" s="338"/>
      <c r="G15" s="339"/>
      <c r="H15" s="63"/>
      <c r="I15" s="224"/>
    </row>
    <row r="16" spans="1:9" ht="21.6" customHeight="1">
      <c r="A16" s="335"/>
      <c r="B16" s="335"/>
      <c r="C16" s="335"/>
      <c r="D16" s="200" t="s">
        <v>116</v>
      </c>
      <c r="E16" s="337"/>
      <c r="F16" s="338"/>
      <c r="G16" s="339"/>
      <c r="H16" s="63"/>
      <c r="I16" s="224"/>
    </row>
    <row r="17" spans="1:14" ht="21.6" customHeight="1">
      <c r="A17" s="335"/>
      <c r="B17" s="335"/>
      <c r="C17" s="335"/>
      <c r="D17" s="200" t="s">
        <v>117</v>
      </c>
      <c r="E17" s="337"/>
      <c r="F17" s="338"/>
      <c r="G17" s="339"/>
      <c r="H17" s="63"/>
      <c r="I17" s="224"/>
    </row>
    <row r="18" spans="1:14" ht="21.6" customHeight="1">
      <c r="A18" s="335"/>
      <c r="B18" s="335"/>
      <c r="C18" s="335"/>
      <c r="D18" s="200" t="s">
        <v>144</v>
      </c>
      <c r="E18" s="337"/>
      <c r="F18" s="338"/>
      <c r="G18" s="339"/>
      <c r="H18" s="63"/>
      <c r="I18" s="224"/>
    </row>
    <row r="19" spans="1:14" s="202" customFormat="1" ht="21.6" customHeight="1">
      <c r="A19" s="335"/>
      <c r="B19" s="335"/>
      <c r="C19" s="336"/>
      <c r="D19" s="200" t="s">
        <v>145</v>
      </c>
      <c r="E19" s="337"/>
      <c r="F19" s="338"/>
      <c r="G19" s="339"/>
      <c r="H19" s="63"/>
      <c r="I19" s="224"/>
    </row>
    <row r="20" spans="1:14" ht="21.6" customHeight="1">
      <c r="A20" s="335"/>
      <c r="B20" s="335"/>
      <c r="C20" s="334" t="s">
        <v>48</v>
      </c>
      <c r="D20" s="200" t="s">
        <v>114</v>
      </c>
      <c r="E20" s="337"/>
      <c r="F20" s="338"/>
      <c r="G20" s="339"/>
      <c r="H20" s="63"/>
      <c r="I20" s="224"/>
    </row>
    <row r="21" spans="1:14" ht="21.6" customHeight="1">
      <c r="A21" s="335"/>
      <c r="B21" s="335"/>
      <c r="C21" s="335"/>
      <c r="D21" s="200" t="s">
        <v>115</v>
      </c>
      <c r="E21" s="337"/>
      <c r="F21" s="338"/>
      <c r="G21" s="339"/>
      <c r="H21" s="63"/>
      <c r="I21" s="224"/>
    </row>
    <row r="22" spans="1:14" ht="21.6" customHeight="1">
      <c r="A22" s="335"/>
      <c r="B22" s="335"/>
      <c r="C22" s="335"/>
      <c r="D22" s="200" t="s">
        <v>116</v>
      </c>
      <c r="E22" s="337"/>
      <c r="F22" s="338"/>
      <c r="G22" s="339"/>
      <c r="H22" s="63"/>
      <c r="I22" s="224"/>
    </row>
    <row r="23" spans="1:14" ht="21.6" customHeight="1">
      <c r="A23" s="335"/>
      <c r="B23" s="335"/>
      <c r="C23" s="335"/>
      <c r="D23" s="200" t="s">
        <v>117</v>
      </c>
      <c r="E23" s="337"/>
      <c r="F23" s="338"/>
      <c r="G23" s="339"/>
      <c r="H23" s="63"/>
      <c r="I23" s="224"/>
    </row>
    <row r="24" spans="1:14" ht="21.6" customHeight="1">
      <c r="A24" s="335"/>
      <c r="B24" s="335"/>
      <c r="C24" s="335"/>
      <c r="D24" s="200" t="s">
        <v>144</v>
      </c>
      <c r="E24" s="337"/>
      <c r="F24" s="338"/>
      <c r="G24" s="339"/>
      <c r="H24" s="63"/>
      <c r="I24" s="253"/>
    </row>
    <row r="25" spans="1:14" s="202" customFormat="1" ht="21.6" customHeight="1">
      <c r="A25" s="335"/>
      <c r="B25" s="335"/>
      <c r="C25" s="336"/>
      <c r="D25" s="200" t="s">
        <v>145</v>
      </c>
      <c r="E25" s="337"/>
      <c r="F25" s="338"/>
      <c r="G25" s="339"/>
      <c r="H25" s="63"/>
      <c r="I25" s="253"/>
    </row>
    <row r="26" spans="1:14" ht="45">
      <c r="A26" s="335"/>
      <c r="B26" s="335"/>
      <c r="C26" s="334" t="s">
        <v>135</v>
      </c>
      <c r="D26" s="200" t="s">
        <v>137</v>
      </c>
      <c r="E26" s="249"/>
      <c r="F26" s="228"/>
      <c r="G26" s="326">
        <f>SUM(F26+F27+F28)</f>
        <v>0</v>
      </c>
      <c r="H26" s="352"/>
      <c r="I26" s="326"/>
      <c r="K26" s="197" t="str">
        <f>IF(AND(F26&lt;&gt;"",F27&lt;&gt;"",F28&lt;&gt;""),L26,"")</f>
        <v/>
      </c>
      <c r="L26" s="197" t="str">
        <f>IF(G26&gt;=INFORMACIÓN_INICIAL!J6,"CUMPLE","NO CUMPLE")</f>
        <v>NO CUMPLE</v>
      </c>
    </row>
    <row r="27" spans="1:14" ht="30">
      <c r="A27" s="335"/>
      <c r="B27" s="335"/>
      <c r="C27" s="335"/>
      <c r="D27" s="200" t="s">
        <v>133</v>
      </c>
      <c r="E27" s="249"/>
      <c r="F27" s="228"/>
      <c r="G27" s="327"/>
      <c r="H27" s="353"/>
      <c r="I27" s="327"/>
    </row>
    <row r="28" spans="1:14" ht="30">
      <c r="A28" s="336"/>
      <c r="B28" s="336"/>
      <c r="C28" s="336"/>
      <c r="D28" s="200" t="s">
        <v>134</v>
      </c>
      <c r="E28" s="249"/>
      <c r="F28" s="228"/>
      <c r="G28" s="328"/>
      <c r="H28" s="354"/>
      <c r="I28" s="328"/>
    </row>
    <row r="29" spans="1:14" ht="45" customHeight="1">
      <c r="A29" s="255" t="str">
        <f>IF(INFORMACIÓN_INICIAL!$D$8="","",INFORMACIÓN_INICIAL!$D$8)</f>
        <v>Maquinaria Mínima</v>
      </c>
      <c r="B29" s="255" t="str">
        <f>IF(INFORMACIÓN_INICIAL!$E$8="","",INFORMACIÓN_INICIAL!$E$8)</f>
        <v xml:space="preserve">El proponente deberá diligenciar el FORMATO 6 - “COMPROMISO DE MAQUINARIA” en el cual registre
su ofrecimiento suscrito por la persona natural, por representante legal de la persona jurídica o representante del proponente plural, en el cual se comprometa a suministrar para el presente proyecto como mínimo la siguiente maquinaria y demás descrita en el anexo técnico.
                                       Una (1) Volqueta 6 m3 o 7 m3 o 15 m3 Modelos 2012 y siguientes
                                                      Un (1) Retroexcavadora Modelos 2012 y siguientes
                                                       Un (1) Mini cargador Modelos 2012 y siguientes
NOTA 1: El vehículo de carga y la maquinaria pueden ser propios, alquilados o en leasing a nombre del oferente, Consorcio o Unión Temporal. EL FDLS se reserva el derecho a exigir, durante la ejecución del contrato, el cumplimiento del equipo mínimo establecido, así como los equipos necesarios para la normal ejecución de la obra que serán igualmente que los anteriores a cargo y costo de EL CONTRATISTA.
NOTA 2: Una vez suscrita el acta de inicio, a los dos (2) días siguientes hábiles, EL CONTRATISTA deberá entregar al supervisor del contrato, la descripción, cantidad, especificaciones generales y localización del equipo ofrecido, anexar Tarjeta de Propiedad, Declaración de Importación, Factura de Compra, en caso de ser propia; o el contrato de arrendamiento vigente; o el documento leasing correspondiente. </v>
      </c>
      <c r="C29" s="329"/>
      <c r="D29" s="330"/>
      <c r="E29" s="330"/>
      <c r="F29" s="330"/>
      <c r="G29" s="331"/>
      <c r="H29" s="63"/>
      <c r="I29" s="224"/>
    </row>
    <row r="30" spans="1:14" ht="45" customHeight="1">
      <c r="A30" s="255" t="str">
        <f>IF(INFORMACIÓN_INICIAL!$D$9="","",INFORMACIÓN_INICIAL!$D$9)</f>
        <v>Capacidad Residual</v>
      </c>
      <c r="B30" s="255" t="str">
        <f>IF(INFORMACIÓN_INICIAL!$E$9="","",INFORMACIÓN_INICIAL!$E$9)</f>
        <v xml:space="preserve">
El proponente será hábil si su capacidad residual es mayor o igual a la capacidad residual de proceso de contratación (CRPC). Así:
CRP ≥CRPC</v>
      </c>
      <c r="C30" s="329"/>
      <c r="D30" s="330"/>
      <c r="E30" s="330"/>
      <c r="F30" s="330"/>
      <c r="G30" s="331"/>
      <c r="H30" s="63"/>
      <c r="I30" s="224"/>
      <c r="L30" s="202" t="s">
        <v>155</v>
      </c>
      <c r="M30" s="202" t="str">
        <f>IF(A8="","",N30)</f>
        <v>NO CUMPLE</v>
      </c>
      <c r="N30" s="202" t="str">
        <f>IF(AND(H8="CUMPLE",H9="CUMPLE",H10="CUMPLE",H11="CUMPLE",H14="CUMPLE",H15="CUMPLE",H16="CUMPLE",H17="CUMPLE",H20="CUMPLE",H21="CUMPLE",H22="CUMPLE",H23="CUMPLE",H26="CUMPLE"),"CUMPLE","NO CUMPLE")</f>
        <v>NO CUMPLE</v>
      </c>
    </row>
    <row r="31" spans="1:14" ht="15.75" customHeight="1">
      <c r="A31" s="201"/>
      <c r="B31" s="226"/>
      <c r="C31" s="226"/>
      <c r="D31" s="226"/>
      <c r="E31" s="226"/>
      <c r="F31" s="226"/>
      <c r="G31" s="226"/>
      <c r="H31" s="226"/>
      <c r="I31" s="225"/>
      <c r="L31" s="202" t="s">
        <v>156</v>
      </c>
      <c r="M31" s="202" t="str">
        <f>IF(A29="","",N31)</f>
        <v>NO CUMPLE</v>
      </c>
      <c r="N31" s="202" t="str">
        <f>IF(AND(H8="CUMPLE",H9="CUMPLE",H10="CUMPLE",H11="CUMPLE",H14="CUMPLE",H15="CUMPLE",H16="CUMPLE",H17="CUMPLE",H20="CUMPLE",H21="CUMPLE",H22="CUMPLE",H23="CUMPLE",H26="CUMPLE",H29="CUMPLE"),"CUMPLE","NO CUMPLE")</f>
        <v>NO CUMPLE</v>
      </c>
    </row>
    <row r="32" spans="1:14" s="202" customFormat="1" ht="41.45" customHeight="1">
      <c r="A32" s="332" t="s">
        <v>68</v>
      </c>
      <c r="B32" s="332"/>
      <c r="C32" s="333" t="s">
        <v>49</v>
      </c>
      <c r="D32" s="333"/>
      <c r="E32" s="333" t="s">
        <v>50</v>
      </c>
      <c r="F32" s="333"/>
      <c r="G32" s="333"/>
      <c r="H32" s="246" t="s">
        <v>3</v>
      </c>
      <c r="I32" s="248" t="s">
        <v>17</v>
      </c>
      <c r="L32" s="197" t="s">
        <v>157</v>
      </c>
      <c r="M32" s="197" t="str">
        <f>IF(A30="","",N31)</f>
        <v>NO CUMPLE</v>
      </c>
      <c r="N32" s="197" t="str">
        <f>IF(AND(H8="CUMPLE",H9="CUMPLE",H10="CUMPLE",H11="CUMPLE",H14="CUMPLE",H15="CUMPLE",H16="CUMPLE",H17="CUMPLE",H20="CUMPLE",H21="CUMPLE",H22="CUMPLE",H23="CUMPLE",H26="CUMPLE",H29="CUMPLE",H30="CUMPLE"),"CUMPLE","NO CUMPLE")</f>
        <v>NO CUMPLE</v>
      </c>
    </row>
    <row r="33" spans="1:14" s="202" customFormat="1" ht="45" customHeight="1">
      <c r="A33" s="313" t="str">
        <f>IF(INFORMACIÓN_INICIAL!C12="","Diligenciar información de personal en Hoja Información Inicial",INFORMACIÓN_INICIAL!C12)</f>
        <v xml:space="preserve">Director de Obra </v>
      </c>
      <c r="B33" s="314"/>
      <c r="C33" s="313" t="str">
        <f>IF(INFORMACIÓN_INICIAL!D12="","",INFORMACIÓN_INICIAL!D12)</f>
        <v>Ingeniería civil y/o Arquitectura</v>
      </c>
      <c r="D33" s="314"/>
      <c r="E33" s="313" t="str">
        <f>IF(INFORMACIÓN_INICIAL!F12="","Diligenciar información de personal en Hoja Información Inicial",INFORMACIÓN_INICIAL!F12)</f>
        <v>Más de dos (2) años en:
construcción de obras y/o
construcciones en general y/o
demoliciones y/o construcción de
estructuras</v>
      </c>
      <c r="F33" s="315"/>
      <c r="G33" s="314"/>
      <c r="H33" s="63"/>
      <c r="I33" s="224"/>
      <c r="L33" s="197" t="s">
        <v>158</v>
      </c>
      <c r="M33" s="197" t="str">
        <f>IF(M32&lt;&gt;"",N32,IF(M31&lt;&gt;"",N31,IF(M30&lt;&gt;"",N30,"")))</f>
        <v>NO CUMPLE</v>
      </c>
      <c r="N33" s="197"/>
    </row>
    <row r="34" spans="1:14" s="202" customFormat="1" ht="45" customHeight="1">
      <c r="A34" s="313" t="str">
        <f>IF(INFORMACIÓN_INICIAL!C13="","Diligenciar información de personal en Hoja Información Inicial",INFORMACIÓN_INICIAL!C13)</f>
        <v xml:space="preserve">Ingeniero Residente </v>
      </c>
      <c r="B34" s="314"/>
      <c r="C34" s="313" t="str">
        <f>IF(INFORMACIÓN_INICIAL!D13="","",INFORMACIÓN_INICIAL!D13)</f>
        <v>Ingeniería Civil</v>
      </c>
      <c r="D34" s="314"/>
      <c r="E34" s="313" t="str">
        <f>IF(INFORMACIÓN_INICIAL!F13="","Diligenciar información de personal en Hoja Información Inicial",INFORMACIÓN_INICIAL!F13)</f>
        <v>Mínima de un (1) año en calidad de
ingeniero residente en actividades
de: demolición y/o remodelación
y/o Construcción de estructuras y/o
construcción de obras</v>
      </c>
      <c r="F34" s="315"/>
      <c r="G34" s="314"/>
      <c r="H34" s="63"/>
      <c r="I34" s="224"/>
    </row>
    <row r="35" spans="1:14" s="202" customFormat="1" ht="45" customHeight="1">
      <c r="A35" s="313" t="str">
        <f>IF(INFORMACIÓN_INICIAL!C14="","Diligenciar información de personal en Hoja Información Inicial",INFORMACIÓN_INICIAL!C14)</f>
        <v>Profesional SST y A mbiental 
Profesional SST</v>
      </c>
      <c r="B35" s="314"/>
      <c r="C35" s="313" t="str">
        <f>IF(INFORMACIÓN_INICIAL!D14="","",INFORMACIÓN_INICIAL!D14)</f>
        <v>Licencia en Salud Ocupacional vigente</v>
      </c>
      <c r="D35" s="314"/>
      <c r="E35" s="313" t="str">
        <f>IF(INFORMACIÓN_INICIAL!F14="","Diligenciar información de personal en Hoja Información Inicial",INFORMACIÓN_INICIAL!F14)</f>
        <v>Experiencia específica de por lo menos un (1) año en manejo de programas y/o implementación del SG-SST en: obras civiles y/o construcción de obras y/o demolicones</v>
      </c>
      <c r="F35" s="315"/>
      <c r="G35" s="314"/>
      <c r="H35" s="63"/>
      <c r="I35" s="224"/>
      <c r="L35" s="197" t="s">
        <v>138</v>
      </c>
      <c r="M35" s="202" t="str">
        <f>IF($C$33="","",N35)</f>
        <v>NO CUMPLE</v>
      </c>
      <c r="N35" s="197" t="str">
        <f>IF(H33="CUMPLE","CUMPLE","NO CUMPLE")</f>
        <v>NO CUMPLE</v>
      </c>
    </row>
    <row r="36" spans="1:14" ht="15.75" customHeight="1">
      <c r="L36" s="197" t="s">
        <v>139</v>
      </c>
      <c r="M36" s="202" t="str">
        <f>IF($C$34="","",N36)</f>
        <v>NO CUMPLE</v>
      </c>
      <c r="N36" s="197" t="str">
        <f>IF(H34="CUMPLE","CUMPLE","NO CUMPLE")</f>
        <v>NO CUMPLE</v>
      </c>
    </row>
    <row r="37" spans="1:14" ht="15.75" customHeight="1">
      <c r="L37" s="197" t="s">
        <v>159</v>
      </c>
      <c r="M37" s="197" t="str">
        <f>IF($C$35="","",N37)</f>
        <v>NO CUMPLE</v>
      </c>
      <c r="N37" s="197" t="str">
        <f>IF(H35="CUMPLE","CUMPLE","NO CUMPLE")</f>
        <v>NO CUMPLE</v>
      </c>
    </row>
    <row r="38" spans="1:14" ht="15.75" customHeight="1">
      <c r="A38" s="317" t="s">
        <v>59</v>
      </c>
      <c r="B38" s="318"/>
      <c r="C38" s="318"/>
      <c r="D38" s="319"/>
      <c r="G38" s="197" t="s">
        <v>132</v>
      </c>
      <c r="L38" s="197" t="s">
        <v>160</v>
      </c>
      <c r="M38" s="197" t="str">
        <f>IF(M37&lt;&gt;"",N37,IF(M36&lt;&gt;"",N36,IF(M35&lt;&gt;"",N35,"")))</f>
        <v>NO CUMPLE</v>
      </c>
    </row>
    <row r="39" spans="1:14" ht="36.6" customHeight="1">
      <c r="A39" s="320" t="s">
        <v>60</v>
      </c>
      <c r="B39" s="320"/>
      <c r="C39" s="246" t="s">
        <v>3</v>
      </c>
      <c r="D39" s="199" t="s">
        <v>69</v>
      </c>
      <c r="G39" s="63" t="str">
        <f>M47</f>
        <v>NO CUMPLE</v>
      </c>
      <c r="H39" s="63" t="str">
        <f>IF(G39="","",IF(G39="CUMPLE","HABILITADO","NO HABILITADO"))</f>
        <v>NO HABILITADO</v>
      </c>
    </row>
    <row r="40" spans="1:14">
      <c r="A40" s="321" t="s">
        <v>118</v>
      </c>
      <c r="B40" s="321"/>
      <c r="C40" s="63"/>
      <c r="D40" s="224"/>
    </row>
    <row r="41" spans="1:14" ht="28.7" customHeight="1">
      <c r="A41" s="322" t="s">
        <v>119</v>
      </c>
      <c r="B41" s="322"/>
      <c r="C41" s="63"/>
      <c r="D41" s="224"/>
    </row>
    <row r="42" spans="1:14" ht="15.75" customHeight="1"/>
    <row r="43" spans="1:14" ht="15.75" customHeight="1"/>
    <row r="44" spans="1:14" ht="15.75" customHeight="1"/>
    <row r="45" spans="1:14" ht="15.75" customHeight="1">
      <c r="B45" s="58" t="s">
        <v>45</v>
      </c>
      <c r="C45" s="316" t="s">
        <v>58</v>
      </c>
      <c r="D45" s="316"/>
      <c r="E45" s="44"/>
      <c r="F45" s="44"/>
    </row>
    <row r="46" spans="1:14" ht="27.6" customHeight="1">
      <c r="B46" s="181" t="str">
        <f>INFORMACIÓN_INICIAL!$E$1</f>
        <v>ANDREA CAROLINA SANCHEZ TORRES</v>
      </c>
      <c r="C46" s="309"/>
      <c r="D46" s="309"/>
      <c r="E46" s="45"/>
      <c r="F46" s="45"/>
      <c r="L46" s="197" t="s">
        <v>161</v>
      </c>
      <c r="M46" s="197" t="str">
        <f>IF(AND(M33="CUMPLE",M38="CUMPLE",C40="CUMPLE",C41="CUMPLE"),"CUMPLE","NO CUMPLE")</f>
        <v>NO CUMPLE</v>
      </c>
    </row>
    <row r="47" spans="1:14" ht="27.6" customHeight="1">
      <c r="B47" s="181" t="str">
        <f>INFORMACIÓN_INICIAL!$E$2</f>
        <v>EVALUADOR TÉCNICO</v>
      </c>
      <c r="C47" s="309"/>
      <c r="D47" s="309"/>
      <c r="E47" s="45"/>
      <c r="F47" s="45"/>
      <c r="M47" s="197" t="str">
        <f>IF(M33&lt;&gt;"",M46,"")</f>
        <v>NO CUMPLE</v>
      </c>
    </row>
    <row r="48" spans="1:14" ht="15.75" customHeight="1"/>
    <row r="49" spans="2:4" ht="15.75" customHeight="1"/>
    <row r="50" spans="2:4" ht="15.75" customHeight="1"/>
    <row r="51" spans="2:4" ht="15.75" customHeight="1"/>
    <row r="52" spans="2:4" ht="15.75" customHeight="1">
      <c r="B52" s="58" t="s">
        <v>45</v>
      </c>
      <c r="C52" s="316" t="s">
        <v>58</v>
      </c>
      <c r="D52" s="316"/>
    </row>
    <row r="53" spans="2:4" ht="31.35" customHeight="1">
      <c r="B53" s="181" t="str">
        <f>INFORMACIÓN_INICIAL!$I$1</f>
        <v>ROLANDO ALFONSO NIÑO PALENCIA</v>
      </c>
      <c r="C53" s="309"/>
      <c r="D53" s="309"/>
    </row>
    <row r="54" spans="2:4" ht="31.35" customHeight="1">
      <c r="B54" s="181" t="str">
        <f>INFORMACIÓN_INICIAL!$I$2</f>
        <v>EVALUADOR DE APOYO</v>
      </c>
      <c r="C54" s="309"/>
      <c r="D54" s="309"/>
    </row>
    <row r="55" spans="2:4" ht="15.75" customHeight="1"/>
    <row r="56" spans="2:4" ht="15.75" customHeight="1"/>
    <row r="57" spans="2:4" ht="15.75" customHeight="1"/>
    <row r="58" spans="2:4" ht="15.75" customHeight="1"/>
    <row r="59" spans="2:4" ht="15.75" customHeight="1"/>
    <row r="60" spans="2:4" ht="15.75" customHeight="1"/>
    <row r="61" spans="2:4" ht="15.75" hidden="1" customHeight="1"/>
    <row r="62" spans="2:4" ht="15.75" hidden="1" customHeight="1"/>
    <row r="63" spans="2:4" ht="15.75" hidden="1" customHeight="1"/>
    <row r="64" spans="2:4" ht="15.75" hidden="1" customHeight="1"/>
    <row r="65" ht="15.75" hidden="1" customHeight="1"/>
    <row r="66" ht="15.75" hidden="1" customHeight="1"/>
    <row r="67" ht="15.75" hidden="1" customHeight="1"/>
    <row r="68" ht="15.75" hidden="1" customHeight="1"/>
    <row r="69" ht="15.75" hidden="1" customHeight="1"/>
    <row r="70" ht="15.75" hidden="1" customHeight="1"/>
    <row r="71" ht="15.75" hidden="1" customHeight="1"/>
    <row r="72" ht="15.75" hidden="1" customHeight="1"/>
    <row r="73" ht="15.75" hidden="1" customHeight="1"/>
    <row r="74" ht="15.75" hidden="1" customHeight="1"/>
    <row r="75" ht="15.75" hidden="1" customHeight="1"/>
    <row r="76" ht="15.75" hidden="1" customHeight="1"/>
    <row r="77" ht="15.75" hidden="1" customHeight="1"/>
    <row r="78" ht="15.75" hidden="1" customHeight="1"/>
    <row r="79" ht="15.75" hidden="1" customHeight="1"/>
    <row r="80" ht="15.75" hidden="1" customHeight="1"/>
    <row r="81" ht="15.75" hidden="1" customHeight="1"/>
    <row r="82" ht="15.75" hidden="1" customHeight="1"/>
    <row r="83" ht="15.75" hidden="1" customHeight="1"/>
    <row r="84" ht="15.75" hidden="1" customHeight="1"/>
    <row r="85" ht="15.75" hidden="1" customHeight="1"/>
    <row r="86" ht="15.75" hidden="1" customHeight="1"/>
    <row r="87" ht="15.75" hidden="1" customHeight="1"/>
    <row r="88" ht="15.75" hidden="1" customHeight="1"/>
    <row r="89" ht="15.75" hidden="1" customHeight="1"/>
    <row r="90" ht="15.75" hidden="1" customHeight="1"/>
    <row r="91" ht="15.75" hidden="1" customHeight="1"/>
    <row r="92" ht="15.75" hidden="1" customHeight="1"/>
    <row r="93" ht="15.75" hidden="1" customHeight="1"/>
    <row r="94" ht="15.75" hidden="1" customHeight="1"/>
  </sheetData>
  <sheetProtection formatCells="0" formatRows="0" insertColumns="0" insertRows="0" deleteColumns="0" deleteRows="0"/>
  <mergeCells count="60">
    <mergeCell ref="C29:G29"/>
    <mergeCell ref="C30:G30"/>
    <mergeCell ref="G26:G28"/>
    <mergeCell ref="E33:G33"/>
    <mergeCell ref="E34:G34"/>
    <mergeCell ref="C33:D33"/>
    <mergeCell ref="C52:D52"/>
    <mergeCell ref="C53:D54"/>
    <mergeCell ref="A39:B39"/>
    <mergeCell ref="A40:B40"/>
    <mergeCell ref="A41:B41"/>
    <mergeCell ref="C45:D45"/>
    <mergeCell ref="C46:D47"/>
    <mergeCell ref="A32:B32"/>
    <mergeCell ref="C32:D32"/>
    <mergeCell ref="E32:G32"/>
    <mergeCell ref="A38:D38"/>
    <mergeCell ref="C34:D34"/>
    <mergeCell ref="A33:B33"/>
    <mergeCell ref="A34:B34"/>
    <mergeCell ref="A35:B35"/>
    <mergeCell ref="C35:D35"/>
    <mergeCell ref="E35:G35"/>
    <mergeCell ref="B8:B28"/>
    <mergeCell ref="A8:A28"/>
    <mergeCell ref="E8:G8"/>
    <mergeCell ref="E13:G13"/>
    <mergeCell ref="E18:G18"/>
    <mergeCell ref="E16:G16"/>
    <mergeCell ref="E17:G17"/>
    <mergeCell ref="E20:G20"/>
    <mergeCell ref="E21:G21"/>
    <mergeCell ref="E22:G22"/>
    <mergeCell ref="E19:G19"/>
    <mergeCell ref="E9:G9"/>
    <mergeCell ref="E10:G10"/>
    <mergeCell ref="E11:G11"/>
    <mergeCell ref="E14:G14"/>
    <mergeCell ref="E15:G15"/>
    <mergeCell ref="C20:C25"/>
    <mergeCell ref="C14:C19"/>
    <mergeCell ref="C8:C13"/>
    <mergeCell ref="E24:G24"/>
    <mergeCell ref="E25:G25"/>
    <mergeCell ref="H26:H28"/>
    <mergeCell ref="I26:I28"/>
    <mergeCell ref="A1:A5"/>
    <mergeCell ref="B1:I1"/>
    <mergeCell ref="B2:I2"/>
    <mergeCell ref="B3:I3"/>
    <mergeCell ref="B4:I4"/>
    <mergeCell ref="C5:I5"/>
    <mergeCell ref="E23:G23"/>
    <mergeCell ref="C26:C28"/>
    <mergeCell ref="E12:G12"/>
    <mergeCell ref="A6:B7"/>
    <mergeCell ref="C6:C7"/>
    <mergeCell ref="D6:D7"/>
    <mergeCell ref="E6:I6"/>
    <mergeCell ref="E7:G7"/>
  </mergeCells>
  <conditionalFormatting sqref="C5">
    <cfRule type="cellIs" dxfId="42" priority="19" operator="equal">
      <formula>""</formula>
    </cfRule>
  </conditionalFormatting>
  <conditionalFormatting sqref="H29:H30 H8:H26">
    <cfRule type="cellIs" dxfId="41" priority="17" operator="equal">
      <formula>"NO CUMPLE"</formula>
    </cfRule>
    <cfRule type="cellIs" dxfId="40" priority="18" operator="equal">
      <formula>"CUMPLE"</formula>
    </cfRule>
  </conditionalFormatting>
  <conditionalFormatting sqref="H33">
    <cfRule type="cellIs" dxfId="39" priority="11" operator="equal">
      <formula>"NO CUMPLE"</formula>
    </cfRule>
    <cfRule type="cellIs" dxfId="38" priority="12" operator="equal">
      <formula>"CUMPLE"</formula>
    </cfRule>
  </conditionalFormatting>
  <conditionalFormatting sqref="H34:H35">
    <cfRule type="cellIs" dxfId="37" priority="9" operator="equal">
      <formula>"NO CUMPLE"</formula>
    </cfRule>
    <cfRule type="cellIs" dxfId="36" priority="10" operator="equal">
      <formula>"CUMPLE"</formula>
    </cfRule>
  </conditionalFormatting>
  <conditionalFormatting sqref="C40">
    <cfRule type="cellIs" dxfId="35" priority="7" operator="equal">
      <formula>"NO CUMPLE"</formula>
    </cfRule>
    <cfRule type="cellIs" dxfId="34" priority="8" operator="equal">
      <formula>"CUMPLE"</formula>
    </cfRule>
  </conditionalFormatting>
  <conditionalFormatting sqref="C41">
    <cfRule type="cellIs" dxfId="33" priority="5" operator="equal">
      <formula>"NO CUMPLE"</formula>
    </cfRule>
    <cfRule type="cellIs" dxfId="32" priority="6" operator="equal">
      <formula>"CUMPLE"</formula>
    </cfRule>
  </conditionalFormatting>
  <conditionalFormatting sqref="H39">
    <cfRule type="cellIs" dxfId="31" priority="3" operator="equal">
      <formula>"NO HABILITADO"</formula>
    </cfRule>
    <cfRule type="cellIs" dxfId="30" priority="4" operator="equal">
      <formula>"HABILITADO"</formula>
    </cfRule>
  </conditionalFormatting>
  <conditionalFormatting sqref="G39">
    <cfRule type="cellIs" dxfId="29" priority="1" operator="equal">
      <formula>"NO CUMPLE"</formula>
    </cfRule>
    <cfRule type="cellIs" dxfId="28" priority="2" operator="equal">
      <formula>"CUMPLE"</formula>
    </cfRule>
  </conditionalFormatting>
  <pageMargins left="0.7" right="0.7" top="0.75" bottom="0.75" header="0" footer="0"/>
  <pageSetup paperSize="9" scale="27"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3385473-F642-475E-946D-19EEFD3ECADA}">
          <x14:formula1>
            <xm:f>Lista!$A$1:$A$2</xm:f>
          </x14:formula1>
          <xm:sqref>H29:H30 C40:C41 H33:H35 H8:H26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E0DBD-77C4-4EE8-BEF7-599BD847CC5C}">
  <sheetPr codeName="Hoja4"/>
  <dimension ref="A1:CZ41"/>
  <sheetViews>
    <sheetView topLeftCell="A4" zoomScale="81" zoomScaleNormal="81" workbookViewId="0">
      <selection activeCell="B2" sqref="B2:N2"/>
    </sheetView>
  </sheetViews>
  <sheetFormatPr baseColWidth="10" defaultColWidth="8.7109375" defaultRowHeight="15"/>
  <cols>
    <col min="1" max="1" width="23" style="47" customWidth="1"/>
    <col min="2" max="2" width="50" style="47" customWidth="1"/>
    <col min="3" max="3" width="20.42578125" style="49" customWidth="1"/>
    <col min="4" max="4" width="42.28515625" style="47" customWidth="1"/>
    <col min="5" max="5" width="25.140625" style="48" customWidth="1"/>
    <col min="6" max="6" width="15.42578125" style="48" customWidth="1"/>
    <col min="7" max="7" width="20.42578125" style="48" bestFit="1" customWidth="1"/>
    <col min="8" max="8" width="23.85546875" style="49" bestFit="1" customWidth="1"/>
    <col min="9" max="9" width="23.7109375" style="49" bestFit="1" customWidth="1"/>
    <col min="10" max="10" width="27" style="49" bestFit="1" customWidth="1"/>
    <col min="11" max="11" width="14.7109375" style="49" customWidth="1"/>
    <col min="12" max="12" width="21.85546875" style="49" bestFit="1" customWidth="1"/>
    <col min="13" max="13" width="27.140625" style="49" bestFit="1" customWidth="1"/>
    <col min="14" max="14" width="25.42578125" style="49" bestFit="1" customWidth="1"/>
    <col min="15" max="15" width="27" style="49" bestFit="1" customWidth="1"/>
    <col min="16" max="16" width="17" style="49" bestFit="1" customWidth="1"/>
    <col min="17" max="17" width="21.85546875" style="49" bestFit="1" customWidth="1"/>
    <col min="18" max="18" width="27.140625" style="49" bestFit="1" customWidth="1"/>
    <col min="19" max="19" width="25.42578125" style="49" bestFit="1" customWidth="1"/>
    <col min="20" max="20" width="27" style="49" bestFit="1" customWidth="1"/>
    <col min="21" max="21" width="17.7109375" style="49" bestFit="1" customWidth="1"/>
    <col min="22" max="22" width="21.85546875" style="49" bestFit="1" customWidth="1"/>
    <col min="23" max="23" width="27.140625" style="49" bestFit="1" customWidth="1"/>
    <col min="24" max="24" width="25.42578125" style="49" bestFit="1" customWidth="1"/>
    <col min="25" max="25" width="27" style="49" bestFit="1" customWidth="1"/>
    <col min="26" max="26" width="32.7109375" style="49" bestFit="1" customWidth="1"/>
    <col min="27" max="27" width="21.85546875" style="49" bestFit="1" customWidth="1"/>
    <col min="28" max="28" width="27.140625" style="49" bestFit="1" customWidth="1"/>
    <col min="29" max="29" width="25.42578125" style="49" bestFit="1" customWidth="1"/>
    <col min="30" max="30" width="27" style="49" bestFit="1" customWidth="1"/>
    <col min="31" max="31" width="32.7109375" style="49" bestFit="1" customWidth="1"/>
    <col min="32" max="32" width="21.85546875" style="49" bestFit="1" customWidth="1"/>
    <col min="33" max="33" width="27.140625" style="49" bestFit="1" customWidth="1"/>
    <col min="34" max="34" width="25.42578125" style="49" bestFit="1" customWidth="1"/>
    <col min="35" max="35" width="27" style="49" bestFit="1" customWidth="1"/>
    <col min="36" max="36" width="32.7109375" style="49" bestFit="1" customWidth="1"/>
    <col min="37" max="37" width="21.85546875" style="49" bestFit="1" customWidth="1"/>
    <col min="38" max="38" width="27.140625" style="49" bestFit="1" customWidth="1"/>
    <col min="39" max="39" width="25.42578125" style="49" bestFit="1" customWidth="1"/>
    <col min="40" max="40" width="27" style="49" bestFit="1" customWidth="1"/>
    <col min="41" max="41" width="32.7109375" style="49" bestFit="1" customWidth="1"/>
    <col min="42" max="42" width="21.85546875" style="49" bestFit="1" customWidth="1"/>
    <col min="43" max="43" width="27.140625" style="49" bestFit="1" customWidth="1"/>
    <col min="44" max="44" width="25.42578125" style="49" bestFit="1" customWidth="1"/>
    <col min="45" max="45" width="19.42578125" style="49" bestFit="1" customWidth="1"/>
    <col min="46" max="46" width="21.42578125" style="49" bestFit="1" customWidth="1"/>
    <col min="47" max="47" width="14.140625" style="49" bestFit="1" customWidth="1"/>
    <col min="48" max="48" width="22.42578125" style="49" bestFit="1" customWidth="1"/>
    <col min="49" max="49" width="18" style="49" bestFit="1" customWidth="1"/>
    <col min="50" max="50" width="19.42578125" style="49" bestFit="1" customWidth="1"/>
    <col min="51" max="51" width="21.42578125" style="49" bestFit="1" customWidth="1"/>
    <col min="52" max="52" width="14.140625" style="49" bestFit="1" customWidth="1"/>
    <col min="53" max="53" width="22.42578125" style="49" bestFit="1" customWidth="1"/>
    <col min="54" max="54" width="18" style="49" bestFit="1" customWidth="1"/>
    <col min="55" max="55" width="19.42578125" style="49" bestFit="1" customWidth="1"/>
    <col min="56" max="56" width="21.42578125" style="49" bestFit="1" customWidth="1"/>
    <col min="57" max="57" width="14.140625" style="49" bestFit="1" customWidth="1"/>
    <col min="58" max="58" width="22.42578125" style="49" bestFit="1" customWidth="1"/>
    <col min="59" max="59" width="18" style="49" bestFit="1" customWidth="1"/>
    <col min="60" max="60" width="19.42578125" style="49" bestFit="1" customWidth="1"/>
    <col min="61" max="61" width="21.42578125" style="49" bestFit="1" customWidth="1"/>
    <col min="62" max="62" width="14.140625" style="49" bestFit="1" customWidth="1"/>
    <col min="63" max="63" width="22.42578125" style="49" bestFit="1" customWidth="1"/>
    <col min="64" max="64" width="18" style="49" bestFit="1" customWidth="1"/>
    <col min="65" max="65" width="19.42578125" style="49" bestFit="1" customWidth="1"/>
    <col min="66" max="66" width="21.42578125" style="49" bestFit="1" customWidth="1"/>
    <col min="67" max="67" width="14.140625" style="49" bestFit="1" customWidth="1"/>
    <col min="68" max="68" width="22.42578125" style="49" bestFit="1" customWidth="1"/>
    <col min="69" max="69" width="18" style="49" bestFit="1" customWidth="1"/>
    <col min="70" max="70" width="19.42578125" style="49" bestFit="1" customWidth="1"/>
    <col min="71" max="71" width="21.42578125" style="49" bestFit="1" customWidth="1"/>
    <col min="72" max="72" width="14.140625" style="49" bestFit="1" customWidth="1"/>
    <col min="73" max="73" width="22.42578125" style="49" bestFit="1" customWidth="1"/>
    <col min="74" max="74" width="18" style="49" bestFit="1" customWidth="1"/>
    <col min="75" max="75" width="19.42578125" style="49" bestFit="1" customWidth="1"/>
    <col min="76" max="76" width="21.42578125" style="49" bestFit="1" customWidth="1"/>
    <col min="77" max="77" width="14.140625" style="49" bestFit="1" customWidth="1"/>
    <col min="78" max="78" width="22.42578125" style="49" bestFit="1" customWidth="1"/>
    <col min="79" max="79" width="18" style="49" bestFit="1" customWidth="1"/>
    <col min="80" max="80" width="19.42578125" style="49" bestFit="1" customWidth="1"/>
    <col min="81" max="81" width="21.42578125" style="49" bestFit="1" customWidth="1"/>
    <col min="82" max="82" width="14.140625" style="49" bestFit="1" customWidth="1"/>
    <col min="83" max="83" width="22.42578125" style="49" bestFit="1" customWidth="1"/>
    <col min="84" max="84" width="18" style="49" bestFit="1" customWidth="1"/>
    <col min="85" max="85" width="19.42578125" style="49" bestFit="1" customWidth="1"/>
    <col min="86" max="86" width="21.42578125" style="49" bestFit="1" customWidth="1"/>
    <col min="87" max="87" width="14.140625" style="49" bestFit="1" customWidth="1"/>
    <col min="88" max="88" width="22.42578125" style="49" bestFit="1" customWidth="1"/>
    <col min="89" max="89" width="18" style="49" bestFit="1" customWidth="1"/>
    <col min="90" max="90" width="19.42578125" style="49" bestFit="1" customWidth="1"/>
    <col min="91" max="91" width="21.42578125" style="49" bestFit="1" customWidth="1"/>
    <col min="92" max="92" width="14.140625" style="49" bestFit="1" customWidth="1"/>
    <col min="93" max="93" width="22.42578125" style="49" bestFit="1" customWidth="1"/>
    <col min="94" max="94" width="18" style="49" bestFit="1" customWidth="1"/>
    <col min="95" max="95" width="19.42578125" style="49" bestFit="1" customWidth="1"/>
    <col min="96" max="96" width="21.42578125" style="49" bestFit="1" customWidth="1"/>
    <col min="97" max="97" width="14.140625" style="49" bestFit="1" customWidth="1"/>
    <col min="98" max="98" width="22.42578125" style="49" bestFit="1" customWidth="1"/>
    <col min="99" max="99" width="18" style="49" bestFit="1" customWidth="1"/>
    <col min="100" max="100" width="19.42578125" style="49" bestFit="1" customWidth="1"/>
    <col min="101" max="101" width="21.42578125" style="49" bestFit="1" customWidth="1"/>
    <col min="102" max="102" width="14.140625" style="49" bestFit="1" customWidth="1"/>
    <col min="103" max="103" width="22.42578125" style="49" bestFit="1" customWidth="1"/>
    <col min="104" max="104" width="18" style="49" bestFit="1" customWidth="1"/>
    <col min="105" max="256" width="8.7109375" style="49"/>
    <col min="257" max="257" width="23" style="49" customWidth="1"/>
    <col min="258" max="258" width="50" style="49" customWidth="1"/>
    <col min="259" max="259" width="28" style="49" bestFit="1" customWidth="1"/>
    <col min="260" max="260" width="42.28515625" style="49" customWidth="1"/>
    <col min="261" max="261" width="25.140625" style="49" customWidth="1"/>
    <col min="262" max="262" width="29.140625" style="49" bestFit="1" customWidth="1"/>
    <col min="263" max="263" width="20.42578125" style="49" bestFit="1" customWidth="1"/>
    <col min="264" max="264" width="23.85546875" style="49" bestFit="1" customWidth="1"/>
    <col min="265" max="265" width="23.7109375" style="49" bestFit="1" customWidth="1"/>
    <col min="266" max="266" width="27" style="49" bestFit="1" customWidth="1"/>
    <col min="267" max="267" width="32.7109375" style="49" bestFit="1" customWidth="1"/>
    <col min="268" max="268" width="21.85546875" style="49" bestFit="1" customWidth="1"/>
    <col min="269" max="269" width="27.140625" style="49" bestFit="1" customWidth="1"/>
    <col min="270" max="270" width="25.42578125" style="49" bestFit="1" customWidth="1"/>
    <col min="271" max="271" width="27" style="49" bestFit="1" customWidth="1"/>
    <col min="272" max="272" width="32.7109375" style="49" bestFit="1" customWidth="1"/>
    <col min="273" max="273" width="21.85546875" style="49" bestFit="1" customWidth="1"/>
    <col min="274" max="274" width="27.140625" style="49" bestFit="1" customWidth="1"/>
    <col min="275" max="275" width="25.42578125" style="49" bestFit="1" customWidth="1"/>
    <col min="276" max="276" width="27" style="49" bestFit="1" customWidth="1"/>
    <col min="277" max="277" width="32.7109375" style="49" bestFit="1" customWidth="1"/>
    <col min="278" max="278" width="21.85546875" style="49" bestFit="1" customWidth="1"/>
    <col min="279" max="279" width="27.140625" style="49" bestFit="1" customWidth="1"/>
    <col min="280" max="280" width="25.42578125" style="49" bestFit="1" customWidth="1"/>
    <col min="281" max="281" width="27" style="49" bestFit="1" customWidth="1"/>
    <col min="282" max="282" width="32.7109375" style="49" bestFit="1" customWidth="1"/>
    <col min="283" max="283" width="21.85546875" style="49" bestFit="1" customWidth="1"/>
    <col min="284" max="284" width="27.140625" style="49" bestFit="1" customWidth="1"/>
    <col min="285" max="285" width="25.42578125" style="49" bestFit="1" customWidth="1"/>
    <col min="286" max="286" width="27" style="49" bestFit="1" customWidth="1"/>
    <col min="287" max="287" width="32.7109375" style="49" bestFit="1" customWidth="1"/>
    <col min="288" max="288" width="21.85546875" style="49" bestFit="1" customWidth="1"/>
    <col min="289" max="289" width="27.140625" style="49" bestFit="1" customWidth="1"/>
    <col min="290" max="290" width="25.42578125" style="49" bestFit="1" customWidth="1"/>
    <col min="291" max="291" width="27" style="49" bestFit="1" customWidth="1"/>
    <col min="292" max="292" width="32.7109375" style="49" bestFit="1" customWidth="1"/>
    <col min="293" max="293" width="21.85546875" style="49" bestFit="1" customWidth="1"/>
    <col min="294" max="294" width="27.140625" style="49" bestFit="1" customWidth="1"/>
    <col min="295" max="295" width="25.42578125" style="49" bestFit="1" customWidth="1"/>
    <col min="296" max="296" width="27" style="49" bestFit="1" customWidth="1"/>
    <col min="297" max="297" width="32.7109375" style="49" bestFit="1" customWidth="1"/>
    <col min="298" max="298" width="21.85546875" style="49" bestFit="1" customWidth="1"/>
    <col min="299" max="299" width="27.140625" style="49" bestFit="1" customWidth="1"/>
    <col min="300" max="300" width="25.42578125" style="49" bestFit="1" customWidth="1"/>
    <col min="301" max="301" width="19.42578125" style="49" bestFit="1" customWidth="1"/>
    <col min="302" max="302" width="21.42578125" style="49" bestFit="1" customWidth="1"/>
    <col min="303" max="303" width="14.140625" style="49" bestFit="1" customWidth="1"/>
    <col min="304" max="304" width="22.42578125" style="49" bestFit="1" customWidth="1"/>
    <col min="305" max="305" width="18" style="49" bestFit="1" customWidth="1"/>
    <col min="306" max="306" width="19.42578125" style="49" bestFit="1" customWidth="1"/>
    <col min="307" max="307" width="21.42578125" style="49" bestFit="1" customWidth="1"/>
    <col min="308" max="308" width="14.140625" style="49" bestFit="1" customWidth="1"/>
    <col min="309" max="309" width="22.42578125" style="49" bestFit="1" customWidth="1"/>
    <col min="310" max="310" width="18" style="49" bestFit="1" customWidth="1"/>
    <col min="311" max="311" width="19.42578125" style="49" bestFit="1" customWidth="1"/>
    <col min="312" max="312" width="21.42578125" style="49" bestFit="1" customWidth="1"/>
    <col min="313" max="313" width="14.140625" style="49" bestFit="1" customWidth="1"/>
    <col min="314" max="314" width="22.42578125" style="49" bestFit="1" customWidth="1"/>
    <col min="315" max="315" width="18" style="49" bestFit="1" customWidth="1"/>
    <col min="316" max="316" width="19.42578125" style="49" bestFit="1" customWidth="1"/>
    <col min="317" max="317" width="21.42578125" style="49" bestFit="1" customWidth="1"/>
    <col min="318" max="318" width="14.140625" style="49" bestFit="1" customWidth="1"/>
    <col min="319" max="319" width="22.42578125" style="49" bestFit="1" customWidth="1"/>
    <col min="320" max="320" width="18" style="49" bestFit="1" customWidth="1"/>
    <col min="321" max="321" width="19.42578125" style="49" bestFit="1" customWidth="1"/>
    <col min="322" max="322" width="21.42578125" style="49" bestFit="1" customWidth="1"/>
    <col min="323" max="323" width="14.140625" style="49" bestFit="1" customWidth="1"/>
    <col min="324" max="324" width="22.42578125" style="49" bestFit="1" customWidth="1"/>
    <col min="325" max="325" width="18" style="49" bestFit="1" customWidth="1"/>
    <col min="326" max="326" width="19.42578125" style="49" bestFit="1" customWidth="1"/>
    <col min="327" max="327" width="21.42578125" style="49" bestFit="1" customWidth="1"/>
    <col min="328" max="328" width="14.140625" style="49" bestFit="1" customWidth="1"/>
    <col min="329" max="329" width="22.42578125" style="49" bestFit="1" customWidth="1"/>
    <col min="330" max="330" width="18" style="49" bestFit="1" customWidth="1"/>
    <col min="331" max="331" width="19.42578125" style="49" bestFit="1" customWidth="1"/>
    <col min="332" max="332" width="21.42578125" style="49" bestFit="1" customWidth="1"/>
    <col min="333" max="333" width="14.140625" style="49" bestFit="1" customWidth="1"/>
    <col min="334" max="334" width="22.42578125" style="49" bestFit="1" customWidth="1"/>
    <col min="335" max="335" width="18" style="49" bestFit="1" customWidth="1"/>
    <col min="336" max="336" width="19.42578125" style="49" bestFit="1" customWidth="1"/>
    <col min="337" max="337" width="21.42578125" style="49" bestFit="1" customWidth="1"/>
    <col min="338" max="338" width="14.140625" style="49" bestFit="1" customWidth="1"/>
    <col min="339" max="339" width="22.42578125" style="49" bestFit="1" customWidth="1"/>
    <col min="340" max="340" width="18" style="49" bestFit="1" customWidth="1"/>
    <col min="341" max="341" width="19.42578125" style="49" bestFit="1" customWidth="1"/>
    <col min="342" max="342" width="21.42578125" style="49" bestFit="1" customWidth="1"/>
    <col min="343" max="343" width="14.140625" style="49" bestFit="1" customWidth="1"/>
    <col min="344" max="344" width="22.42578125" style="49" bestFit="1" customWidth="1"/>
    <col min="345" max="345" width="18" style="49" bestFit="1" customWidth="1"/>
    <col min="346" max="512" width="8.7109375" style="49"/>
    <col min="513" max="513" width="23" style="49" customWidth="1"/>
    <col min="514" max="514" width="50" style="49" customWidth="1"/>
    <col min="515" max="515" width="28" style="49" bestFit="1" customWidth="1"/>
    <col min="516" max="516" width="42.28515625" style="49" customWidth="1"/>
    <col min="517" max="517" width="25.140625" style="49" customWidth="1"/>
    <col min="518" max="518" width="29.140625" style="49" bestFit="1" customWidth="1"/>
    <col min="519" max="519" width="20.42578125" style="49" bestFit="1" customWidth="1"/>
    <col min="520" max="520" width="23.85546875" style="49" bestFit="1" customWidth="1"/>
    <col min="521" max="521" width="23.7109375" style="49" bestFit="1" customWidth="1"/>
    <col min="522" max="522" width="27" style="49" bestFit="1" customWidth="1"/>
    <col min="523" max="523" width="32.7109375" style="49" bestFit="1" customWidth="1"/>
    <col min="524" max="524" width="21.85546875" style="49" bestFit="1" customWidth="1"/>
    <col min="525" max="525" width="27.140625" style="49" bestFit="1" customWidth="1"/>
    <col min="526" max="526" width="25.42578125" style="49" bestFit="1" customWidth="1"/>
    <col min="527" max="527" width="27" style="49" bestFit="1" customWidth="1"/>
    <col min="528" max="528" width="32.7109375" style="49" bestFit="1" customWidth="1"/>
    <col min="529" max="529" width="21.85546875" style="49" bestFit="1" customWidth="1"/>
    <col min="530" max="530" width="27.140625" style="49" bestFit="1" customWidth="1"/>
    <col min="531" max="531" width="25.42578125" style="49" bestFit="1" customWidth="1"/>
    <col min="532" max="532" width="27" style="49" bestFit="1" customWidth="1"/>
    <col min="533" max="533" width="32.7109375" style="49" bestFit="1" customWidth="1"/>
    <col min="534" max="534" width="21.85546875" style="49" bestFit="1" customWidth="1"/>
    <col min="535" max="535" width="27.140625" style="49" bestFit="1" customWidth="1"/>
    <col min="536" max="536" width="25.42578125" style="49" bestFit="1" customWidth="1"/>
    <col min="537" max="537" width="27" style="49" bestFit="1" customWidth="1"/>
    <col min="538" max="538" width="32.7109375" style="49" bestFit="1" customWidth="1"/>
    <col min="539" max="539" width="21.85546875" style="49" bestFit="1" customWidth="1"/>
    <col min="540" max="540" width="27.140625" style="49" bestFit="1" customWidth="1"/>
    <col min="541" max="541" width="25.42578125" style="49" bestFit="1" customWidth="1"/>
    <col min="542" max="542" width="27" style="49" bestFit="1" customWidth="1"/>
    <col min="543" max="543" width="32.7109375" style="49" bestFit="1" customWidth="1"/>
    <col min="544" max="544" width="21.85546875" style="49" bestFit="1" customWidth="1"/>
    <col min="545" max="545" width="27.140625" style="49" bestFit="1" customWidth="1"/>
    <col min="546" max="546" width="25.42578125" style="49" bestFit="1" customWidth="1"/>
    <col min="547" max="547" width="27" style="49" bestFit="1" customWidth="1"/>
    <col min="548" max="548" width="32.7109375" style="49" bestFit="1" customWidth="1"/>
    <col min="549" max="549" width="21.85546875" style="49" bestFit="1" customWidth="1"/>
    <col min="550" max="550" width="27.140625" style="49" bestFit="1" customWidth="1"/>
    <col min="551" max="551" width="25.42578125" style="49" bestFit="1" customWidth="1"/>
    <col min="552" max="552" width="27" style="49" bestFit="1" customWidth="1"/>
    <col min="553" max="553" width="32.7109375" style="49" bestFit="1" customWidth="1"/>
    <col min="554" max="554" width="21.85546875" style="49" bestFit="1" customWidth="1"/>
    <col min="555" max="555" width="27.140625" style="49" bestFit="1" customWidth="1"/>
    <col min="556" max="556" width="25.42578125" style="49" bestFit="1" customWidth="1"/>
    <col min="557" max="557" width="19.42578125" style="49" bestFit="1" customWidth="1"/>
    <col min="558" max="558" width="21.42578125" style="49" bestFit="1" customWidth="1"/>
    <col min="559" max="559" width="14.140625" style="49" bestFit="1" customWidth="1"/>
    <col min="560" max="560" width="22.42578125" style="49" bestFit="1" customWidth="1"/>
    <col min="561" max="561" width="18" style="49" bestFit="1" customWidth="1"/>
    <col min="562" max="562" width="19.42578125" style="49" bestFit="1" customWidth="1"/>
    <col min="563" max="563" width="21.42578125" style="49" bestFit="1" customWidth="1"/>
    <col min="564" max="564" width="14.140625" style="49" bestFit="1" customWidth="1"/>
    <col min="565" max="565" width="22.42578125" style="49" bestFit="1" customWidth="1"/>
    <col min="566" max="566" width="18" style="49" bestFit="1" customWidth="1"/>
    <col min="567" max="567" width="19.42578125" style="49" bestFit="1" customWidth="1"/>
    <col min="568" max="568" width="21.42578125" style="49" bestFit="1" customWidth="1"/>
    <col min="569" max="569" width="14.140625" style="49" bestFit="1" customWidth="1"/>
    <col min="570" max="570" width="22.42578125" style="49" bestFit="1" customWidth="1"/>
    <col min="571" max="571" width="18" style="49" bestFit="1" customWidth="1"/>
    <col min="572" max="572" width="19.42578125" style="49" bestFit="1" customWidth="1"/>
    <col min="573" max="573" width="21.42578125" style="49" bestFit="1" customWidth="1"/>
    <col min="574" max="574" width="14.140625" style="49" bestFit="1" customWidth="1"/>
    <col min="575" max="575" width="22.42578125" style="49" bestFit="1" customWidth="1"/>
    <col min="576" max="576" width="18" style="49" bestFit="1" customWidth="1"/>
    <col min="577" max="577" width="19.42578125" style="49" bestFit="1" customWidth="1"/>
    <col min="578" max="578" width="21.42578125" style="49" bestFit="1" customWidth="1"/>
    <col min="579" max="579" width="14.140625" style="49" bestFit="1" customWidth="1"/>
    <col min="580" max="580" width="22.42578125" style="49" bestFit="1" customWidth="1"/>
    <col min="581" max="581" width="18" style="49" bestFit="1" customWidth="1"/>
    <col min="582" max="582" width="19.42578125" style="49" bestFit="1" customWidth="1"/>
    <col min="583" max="583" width="21.42578125" style="49" bestFit="1" customWidth="1"/>
    <col min="584" max="584" width="14.140625" style="49" bestFit="1" customWidth="1"/>
    <col min="585" max="585" width="22.42578125" style="49" bestFit="1" customWidth="1"/>
    <col min="586" max="586" width="18" style="49" bestFit="1" customWidth="1"/>
    <col min="587" max="587" width="19.42578125" style="49" bestFit="1" customWidth="1"/>
    <col min="588" max="588" width="21.42578125" style="49" bestFit="1" customWidth="1"/>
    <col min="589" max="589" width="14.140625" style="49" bestFit="1" customWidth="1"/>
    <col min="590" max="590" width="22.42578125" style="49" bestFit="1" customWidth="1"/>
    <col min="591" max="591" width="18" style="49" bestFit="1" customWidth="1"/>
    <col min="592" max="592" width="19.42578125" style="49" bestFit="1" customWidth="1"/>
    <col min="593" max="593" width="21.42578125" style="49" bestFit="1" customWidth="1"/>
    <col min="594" max="594" width="14.140625" style="49" bestFit="1" customWidth="1"/>
    <col min="595" max="595" width="22.42578125" style="49" bestFit="1" customWidth="1"/>
    <col min="596" max="596" width="18" style="49" bestFit="1" customWidth="1"/>
    <col min="597" max="597" width="19.42578125" style="49" bestFit="1" customWidth="1"/>
    <col min="598" max="598" width="21.42578125" style="49" bestFit="1" customWidth="1"/>
    <col min="599" max="599" width="14.140625" style="49" bestFit="1" customWidth="1"/>
    <col min="600" max="600" width="22.42578125" style="49" bestFit="1" customWidth="1"/>
    <col min="601" max="601" width="18" style="49" bestFit="1" customWidth="1"/>
    <col min="602" max="768" width="8.7109375" style="49"/>
    <col min="769" max="769" width="23" style="49" customWidth="1"/>
    <col min="770" max="770" width="50" style="49" customWidth="1"/>
    <col min="771" max="771" width="28" style="49" bestFit="1" customWidth="1"/>
    <col min="772" max="772" width="42.28515625" style="49" customWidth="1"/>
    <col min="773" max="773" width="25.140625" style="49" customWidth="1"/>
    <col min="774" max="774" width="29.140625" style="49" bestFit="1" customWidth="1"/>
    <col min="775" max="775" width="20.42578125" style="49" bestFit="1" customWidth="1"/>
    <col min="776" max="776" width="23.85546875" style="49" bestFit="1" customWidth="1"/>
    <col min="777" max="777" width="23.7109375" style="49" bestFit="1" customWidth="1"/>
    <col min="778" max="778" width="27" style="49" bestFit="1" customWidth="1"/>
    <col min="779" max="779" width="32.7109375" style="49" bestFit="1" customWidth="1"/>
    <col min="780" max="780" width="21.85546875" style="49" bestFit="1" customWidth="1"/>
    <col min="781" max="781" width="27.140625" style="49" bestFit="1" customWidth="1"/>
    <col min="782" max="782" width="25.42578125" style="49" bestFit="1" customWidth="1"/>
    <col min="783" max="783" width="27" style="49" bestFit="1" customWidth="1"/>
    <col min="784" max="784" width="32.7109375" style="49" bestFit="1" customWidth="1"/>
    <col min="785" max="785" width="21.85546875" style="49" bestFit="1" customWidth="1"/>
    <col min="786" max="786" width="27.140625" style="49" bestFit="1" customWidth="1"/>
    <col min="787" max="787" width="25.42578125" style="49" bestFit="1" customWidth="1"/>
    <col min="788" max="788" width="27" style="49" bestFit="1" customWidth="1"/>
    <col min="789" max="789" width="32.7109375" style="49" bestFit="1" customWidth="1"/>
    <col min="790" max="790" width="21.85546875" style="49" bestFit="1" customWidth="1"/>
    <col min="791" max="791" width="27.140625" style="49" bestFit="1" customWidth="1"/>
    <col min="792" max="792" width="25.42578125" style="49" bestFit="1" customWidth="1"/>
    <col min="793" max="793" width="27" style="49" bestFit="1" customWidth="1"/>
    <col min="794" max="794" width="32.7109375" style="49" bestFit="1" customWidth="1"/>
    <col min="795" max="795" width="21.85546875" style="49" bestFit="1" customWidth="1"/>
    <col min="796" max="796" width="27.140625" style="49" bestFit="1" customWidth="1"/>
    <col min="797" max="797" width="25.42578125" style="49" bestFit="1" customWidth="1"/>
    <col min="798" max="798" width="27" style="49" bestFit="1" customWidth="1"/>
    <col min="799" max="799" width="32.7109375" style="49" bestFit="1" customWidth="1"/>
    <col min="800" max="800" width="21.85546875" style="49" bestFit="1" customWidth="1"/>
    <col min="801" max="801" width="27.140625" style="49" bestFit="1" customWidth="1"/>
    <col min="802" max="802" width="25.42578125" style="49" bestFit="1" customWidth="1"/>
    <col min="803" max="803" width="27" style="49" bestFit="1" customWidth="1"/>
    <col min="804" max="804" width="32.7109375" style="49" bestFit="1" customWidth="1"/>
    <col min="805" max="805" width="21.85546875" style="49" bestFit="1" customWidth="1"/>
    <col min="806" max="806" width="27.140625" style="49" bestFit="1" customWidth="1"/>
    <col min="807" max="807" width="25.42578125" style="49" bestFit="1" customWidth="1"/>
    <col min="808" max="808" width="27" style="49" bestFit="1" customWidth="1"/>
    <col min="809" max="809" width="32.7109375" style="49" bestFit="1" customWidth="1"/>
    <col min="810" max="810" width="21.85546875" style="49" bestFit="1" customWidth="1"/>
    <col min="811" max="811" width="27.140625" style="49" bestFit="1" customWidth="1"/>
    <col min="812" max="812" width="25.42578125" style="49" bestFit="1" customWidth="1"/>
    <col min="813" max="813" width="19.42578125" style="49" bestFit="1" customWidth="1"/>
    <col min="814" max="814" width="21.42578125" style="49" bestFit="1" customWidth="1"/>
    <col min="815" max="815" width="14.140625" style="49" bestFit="1" customWidth="1"/>
    <col min="816" max="816" width="22.42578125" style="49" bestFit="1" customWidth="1"/>
    <col min="817" max="817" width="18" style="49" bestFit="1" customWidth="1"/>
    <col min="818" max="818" width="19.42578125" style="49" bestFit="1" customWidth="1"/>
    <col min="819" max="819" width="21.42578125" style="49" bestFit="1" customWidth="1"/>
    <col min="820" max="820" width="14.140625" style="49" bestFit="1" customWidth="1"/>
    <col min="821" max="821" width="22.42578125" style="49" bestFit="1" customWidth="1"/>
    <col min="822" max="822" width="18" style="49" bestFit="1" customWidth="1"/>
    <col min="823" max="823" width="19.42578125" style="49" bestFit="1" customWidth="1"/>
    <col min="824" max="824" width="21.42578125" style="49" bestFit="1" customWidth="1"/>
    <col min="825" max="825" width="14.140625" style="49" bestFit="1" customWidth="1"/>
    <col min="826" max="826" width="22.42578125" style="49" bestFit="1" customWidth="1"/>
    <col min="827" max="827" width="18" style="49" bestFit="1" customWidth="1"/>
    <col min="828" max="828" width="19.42578125" style="49" bestFit="1" customWidth="1"/>
    <col min="829" max="829" width="21.42578125" style="49" bestFit="1" customWidth="1"/>
    <col min="830" max="830" width="14.140625" style="49" bestFit="1" customWidth="1"/>
    <col min="831" max="831" width="22.42578125" style="49" bestFit="1" customWidth="1"/>
    <col min="832" max="832" width="18" style="49" bestFit="1" customWidth="1"/>
    <col min="833" max="833" width="19.42578125" style="49" bestFit="1" customWidth="1"/>
    <col min="834" max="834" width="21.42578125" style="49" bestFit="1" customWidth="1"/>
    <col min="835" max="835" width="14.140625" style="49" bestFit="1" customWidth="1"/>
    <col min="836" max="836" width="22.42578125" style="49" bestFit="1" customWidth="1"/>
    <col min="837" max="837" width="18" style="49" bestFit="1" customWidth="1"/>
    <col min="838" max="838" width="19.42578125" style="49" bestFit="1" customWidth="1"/>
    <col min="839" max="839" width="21.42578125" style="49" bestFit="1" customWidth="1"/>
    <col min="840" max="840" width="14.140625" style="49" bestFit="1" customWidth="1"/>
    <col min="841" max="841" width="22.42578125" style="49" bestFit="1" customWidth="1"/>
    <col min="842" max="842" width="18" style="49" bestFit="1" customWidth="1"/>
    <col min="843" max="843" width="19.42578125" style="49" bestFit="1" customWidth="1"/>
    <col min="844" max="844" width="21.42578125" style="49" bestFit="1" customWidth="1"/>
    <col min="845" max="845" width="14.140625" style="49" bestFit="1" customWidth="1"/>
    <col min="846" max="846" width="22.42578125" style="49" bestFit="1" customWidth="1"/>
    <col min="847" max="847" width="18" style="49" bestFit="1" customWidth="1"/>
    <col min="848" max="848" width="19.42578125" style="49" bestFit="1" customWidth="1"/>
    <col min="849" max="849" width="21.42578125" style="49" bestFit="1" customWidth="1"/>
    <col min="850" max="850" width="14.140625" style="49" bestFit="1" customWidth="1"/>
    <col min="851" max="851" width="22.42578125" style="49" bestFit="1" customWidth="1"/>
    <col min="852" max="852" width="18" style="49" bestFit="1" customWidth="1"/>
    <col min="853" max="853" width="19.42578125" style="49" bestFit="1" customWidth="1"/>
    <col min="854" max="854" width="21.42578125" style="49" bestFit="1" customWidth="1"/>
    <col min="855" max="855" width="14.140625" style="49" bestFit="1" customWidth="1"/>
    <col min="856" max="856" width="22.42578125" style="49" bestFit="1" customWidth="1"/>
    <col min="857" max="857" width="18" style="49" bestFit="1" customWidth="1"/>
    <col min="858" max="1024" width="8.7109375" style="49"/>
    <col min="1025" max="1025" width="23" style="49" customWidth="1"/>
    <col min="1026" max="1026" width="50" style="49" customWidth="1"/>
    <col min="1027" max="1027" width="28" style="49" bestFit="1" customWidth="1"/>
    <col min="1028" max="1028" width="42.28515625" style="49" customWidth="1"/>
    <col min="1029" max="1029" width="25.140625" style="49" customWidth="1"/>
    <col min="1030" max="1030" width="29.140625" style="49" bestFit="1" customWidth="1"/>
    <col min="1031" max="1031" width="20.42578125" style="49" bestFit="1" customWidth="1"/>
    <col min="1032" max="1032" width="23.85546875" style="49" bestFit="1" customWidth="1"/>
    <col min="1033" max="1033" width="23.7109375" style="49" bestFit="1" customWidth="1"/>
    <col min="1034" max="1034" width="27" style="49" bestFit="1" customWidth="1"/>
    <col min="1035" max="1035" width="32.7109375" style="49" bestFit="1" customWidth="1"/>
    <col min="1036" max="1036" width="21.85546875" style="49" bestFit="1" customWidth="1"/>
    <col min="1037" max="1037" width="27.140625" style="49" bestFit="1" customWidth="1"/>
    <col min="1038" max="1038" width="25.42578125" style="49" bestFit="1" customWidth="1"/>
    <col min="1039" max="1039" width="27" style="49" bestFit="1" customWidth="1"/>
    <col min="1040" max="1040" width="32.7109375" style="49" bestFit="1" customWidth="1"/>
    <col min="1041" max="1041" width="21.85546875" style="49" bestFit="1" customWidth="1"/>
    <col min="1042" max="1042" width="27.140625" style="49" bestFit="1" customWidth="1"/>
    <col min="1043" max="1043" width="25.42578125" style="49" bestFit="1" customWidth="1"/>
    <col min="1044" max="1044" width="27" style="49" bestFit="1" customWidth="1"/>
    <col min="1045" max="1045" width="32.7109375" style="49" bestFit="1" customWidth="1"/>
    <col min="1046" max="1046" width="21.85546875" style="49" bestFit="1" customWidth="1"/>
    <col min="1047" max="1047" width="27.140625" style="49" bestFit="1" customWidth="1"/>
    <col min="1048" max="1048" width="25.42578125" style="49" bestFit="1" customWidth="1"/>
    <col min="1049" max="1049" width="27" style="49" bestFit="1" customWidth="1"/>
    <col min="1050" max="1050" width="32.7109375" style="49" bestFit="1" customWidth="1"/>
    <col min="1051" max="1051" width="21.85546875" style="49" bestFit="1" customWidth="1"/>
    <col min="1052" max="1052" width="27.140625" style="49" bestFit="1" customWidth="1"/>
    <col min="1053" max="1053" width="25.42578125" style="49" bestFit="1" customWidth="1"/>
    <col min="1054" max="1054" width="27" style="49" bestFit="1" customWidth="1"/>
    <col min="1055" max="1055" width="32.7109375" style="49" bestFit="1" customWidth="1"/>
    <col min="1056" max="1056" width="21.85546875" style="49" bestFit="1" customWidth="1"/>
    <col min="1057" max="1057" width="27.140625" style="49" bestFit="1" customWidth="1"/>
    <col min="1058" max="1058" width="25.42578125" style="49" bestFit="1" customWidth="1"/>
    <col min="1059" max="1059" width="27" style="49" bestFit="1" customWidth="1"/>
    <col min="1060" max="1060" width="32.7109375" style="49" bestFit="1" customWidth="1"/>
    <col min="1061" max="1061" width="21.85546875" style="49" bestFit="1" customWidth="1"/>
    <col min="1062" max="1062" width="27.140625" style="49" bestFit="1" customWidth="1"/>
    <col min="1063" max="1063" width="25.42578125" style="49" bestFit="1" customWidth="1"/>
    <col min="1064" max="1064" width="27" style="49" bestFit="1" customWidth="1"/>
    <col min="1065" max="1065" width="32.7109375" style="49" bestFit="1" customWidth="1"/>
    <col min="1066" max="1066" width="21.85546875" style="49" bestFit="1" customWidth="1"/>
    <col min="1067" max="1067" width="27.140625" style="49" bestFit="1" customWidth="1"/>
    <col min="1068" max="1068" width="25.42578125" style="49" bestFit="1" customWidth="1"/>
    <col min="1069" max="1069" width="19.42578125" style="49" bestFit="1" customWidth="1"/>
    <col min="1070" max="1070" width="21.42578125" style="49" bestFit="1" customWidth="1"/>
    <col min="1071" max="1071" width="14.140625" style="49" bestFit="1" customWidth="1"/>
    <col min="1072" max="1072" width="22.42578125" style="49" bestFit="1" customWidth="1"/>
    <col min="1073" max="1073" width="18" style="49" bestFit="1" customWidth="1"/>
    <col min="1074" max="1074" width="19.42578125" style="49" bestFit="1" customWidth="1"/>
    <col min="1075" max="1075" width="21.42578125" style="49" bestFit="1" customWidth="1"/>
    <col min="1076" max="1076" width="14.140625" style="49" bestFit="1" customWidth="1"/>
    <col min="1077" max="1077" width="22.42578125" style="49" bestFit="1" customWidth="1"/>
    <col min="1078" max="1078" width="18" style="49" bestFit="1" customWidth="1"/>
    <col min="1079" max="1079" width="19.42578125" style="49" bestFit="1" customWidth="1"/>
    <col min="1080" max="1080" width="21.42578125" style="49" bestFit="1" customWidth="1"/>
    <col min="1081" max="1081" width="14.140625" style="49" bestFit="1" customWidth="1"/>
    <col min="1082" max="1082" width="22.42578125" style="49" bestFit="1" customWidth="1"/>
    <col min="1083" max="1083" width="18" style="49" bestFit="1" customWidth="1"/>
    <col min="1084" max="1084" width="19.42578125" style="49" bestFit="1" customWidth="1"/>
    <col min="1085" max="1085" width="21.42578125" style="49" bestFit="1" customWidth="1"/>
    <col min="1086" max="1086" width="14.140625" style="49" bestFit="1" customWidth="1"/>
    <col min="1087" max="1087" width="22.42578125" style="49" bestFit="1" customWidth="1"/>
    <col min="1088" max="1088" width="18" style="49" bestFit="1" customWidth="1"/>
    <col min="1089" max="1089" width="19.42578125" style="49" bestFit="1" customWidth="1"/>
    <col min="1090" max="1090" width="21.42578125" style="49" bestFit="1" customWidth="1"/>
    <col min="1091" max="1091" width="14.140625" style="49" bestFit="1" customWidth="1"/>
    <col min="1092" max="1092" width="22.42578125" style="49" bestFit="1" customWidth="1"/>
    <col min="1093" max="1093" width="18" style="49" bestFit="1" customWidth="1"/>
    <col min="1094" max="1094" width="19.42578125" style="49" bestFit="1" customWidth="1"/>
    <col min="1095" max="1095" width="21.42578125" style="49" bestFit="1" customWidth="1"/>
    <col min="1096" max="1096" width="14.140625" style="49" bestFit="1" customWidth="1"/>
    <col min="1097" max="1097" width="22.42578125" style="49" bestFit="1" customWidth="1"/>
    <col min="1098" max="1098" width="18" style="49" bestFit="1" customWidth="1"/>
    <col min="1099" max="1099" width="19.42578125" style="49" bestFit="1" customWidth="1"/>
    <col min="1100" max="1100" width="21.42578125" style="49" bestFit="1" customWidth="1"/>
    <col min="1101" max="1101" width="14.140625" style="49" bestFit="1" customWidth="1"/>
    <col min="1102" max="1102" width="22.42578125" style="49" bestFit="1" customWidth="1"/>
    <col min="1103" max="1103" width="18" style="49" bestFit="1" customWidth="1"/>
    <col min="1104" max="1104" width="19.42578125" style="49" bestFit="1" customWidth="1"/>
    <col min="1105" max="1105" width="21.42578125" style="49" bestFit="1" customWidth="1"/>
    <col min="1106" max="1106" width="14.140625" style="49" bestFit="1" customWidth="1"/>
    <col min="1107" max="1107" width="22.42578125" style="49" bestFit="1" customWidth="1"/>
    <col min="1108" max="1108" width="18" style="49" bestFit="1" customWidth="1"/>
    <col min="1109" max="1109" width="19.42578125" style="49" bestFit="1" customWidth="1"/>
    <col min="1110" max="1110" width="21.42578125" style="49" bestFit="1" customWidth="1"/>
    <col min="1111" max="1111" width="14.140625" style="49" bestFit="1" customWidth="1"/>
    <col min="1112" max="1112" width="22.42578125" style="49" bestFit="1" customWidth="1"/>
    <col min="1113" max="1113" width="18" style="49" bestFit="1" customWidth="1"/>
    <col min="1114" max="1280" width="8.7109375" style="49"/>
    <col min="1281" max="1281" width="23" style="49" customWidth="1"/>
    <col min="1282" max="1282" width="50" style="49" customWidth="1"/>
    <col min="1283" max="1283" width="28" style="49" bestFit="1" customWidth="1"/>
    <col min="1284" max="1284" width="42.28515625" style="49" customWidth="1"/>
    <col min="1285" max="1285" width="25.140625" style="49" customWidth="1"/>
    <col min="1286" max="1286" width="29.140625" style="49" bestFit="1" customWidth="1"/>
    <col min="1287" max="1287" width="20.42578125" style="49" bestFit="1" customWidth="1"/>
    <col min="1288" max="1288" width="23.85546875" style="49" bestFit="1" customWidth="1"/>
    <col min="1289" max="1289" width="23.7109375" style="49" bestFit="1" customWidth="1"/>
    <col min="1290" max="1290" width="27" style="49" bestFit="1" customWidth="1"/>
    <col min="1291" max="1291" width="32.7109375" style="49" bestFit="1" customWidth="1"/>
    <col min="1292" max="1292" width="21.85546875" style="49" bestFit="1" customWidth="1"/>
    <col min="1293" max="1293" width="27.140625" style="49" bestFit="1" customWidth="1"/>
    <col min="1294" max="1294" width="25.42578125" style="49" bestFit="1" customWidth="1"/>
    <col min="1295" max="1295" width="27" style="49" bestFit="1" customWidth="1"/>
    <col min="1296" max="1296" width="32.7109375" style="49" bestFit="1" customWidth="1"/>
    <col min="1297" max="1297" width="21.85546875" style="49" bestFit="1" customWidth="1"/>
    <col min="1298" max="1298" width="27.140625" style="49" bestFit="1" customWidth="1"/>
    <col min="1299" max="1299" width="25.42578125" style="49" bestFit="1" customWidth="1"/>
    <col min="1300" max="1300" width="27" style="49" bestFit="1" customWidth="1"/>
    <col min="1301" max="1301" width="32.7109375" style="49" bestFit="1" customWidth="1"/>
    <col min="1302" max="1302" width="21.85546875" style="49" bestFit="1" customWidth="1"/>
    <col min="1303" max="1303" width="27.140625" style="49" bestFit="1" customWidth="1"/>
    <col min="1304" max="1304" width="25.42578125" style="49" bestFit="1" customWidth="1"/>
    <col min="1305" max="1305" width="27" style="49" bestFit="1" customWidth="1"/>
    <col min="1306" max="1306" width="32.7109375" style="49" bestFit="1" customWidth="1"/>
    <col min="1307" max="1307" width="21.85546875" style="49" bestFit="1" customWidth="1"/>
    <col min="1308" max="1308" width="27.140625" style="49" bestFit="1" customWidth="1"/>
    <col min="1309" max="1309" width="25.42578125" style="49" bestFit="1" customWidth="1"/>
    <col min="1310" max="1310" width="27" style="49" bestFit="1" customWidth="1"/>
    <col min="1311" max="1311" width="32.7109375" style="49" bestFit="1" customWidth="1"/>
    <col min="1312" max="1312" width="21.85546875" style="49" bestFit="1" customWidth="1"/>
    <col min="1313" max="1313" width="27.140625" style="49" bestFit="1" customWidth="1"/>
    <col min="1314" max="1314" width="25.42578125" style="49" bestFit="1" customWidth="1"/>
    <col min="1315" max="1315" width="27" style="49" bestFit="1" customWidth="1"/>
    <col min="1316" max="1316" width="32.7109375" style="49" bestFit="1" customWidth="1"/>
    <col min="1317" max="1317" width="21.85546875" style="49" bestFit="1" customWidth="1"/>
    <col min="1318" max="1318" width="27.140625" style="49" bestFit="1" customWidth="1"/>
    <col min="1319" max="1319" width="25.42578125" style="49" bestFit="1" customWidth="1"/>
    <col min="1320" max="1320" width="27" style="49" bestFit="1" customWidth="1"/>
    <col min="1321" max="1321" width="32.7109375" style="49" bestFit="1" customWidth="1"/>
    <col min="1322" max="1322" width="21.85546875" style="49" bestFit="1" customWidth="1"/>
    <col min="1323" max="1323" width="27.140625" style="49" bestFit="1" customWidth="1"/>
    <col min="1324" max="1324" width="25.42578125" style="49" bestFit="1" customWidth="1"/>
    <col min="1325" max="1325" width="19.42578125" style="49" bestFit="1" customWidth="1"/>
    <col min="1326" max="1326" width="21.42578125" style="49" bestFit="1" customWidth="1"/>
    <col min="1327" max="1327" width="14.140625" style="49" bestFit="1" customWidth="1"/>
    <col min="1328" max="1328" width="22.42578125" style="49" bestFit="1" customWidth="1"/>
    <col min="1329" max="1329" width="18" style="49" bestFit="1" customWidth="1"/>
    <col min="1330" max="1330" width="19.42578125" style="49" bestFit="1" customWidth="1"/>
    <col min="1331" max="1331" width="21.42578125" style="49" bestFit="1" customWidth="1"/>
    <col min="1332" max="1332" width="14.140625" style="49" bestFit="1" customWidth="1"/>
    <col min="1333" max="1333" width="22.42578125" style="49" bestFit="1" customWidth="1"/>
    <col min="1334" max="1334" width="18" style="49" bestFit="1" customWidth="1"/>
    <col min="1335" max="1335" width="19.42578125" style="49" bestFit="1" customWidth="1"/>
    <col min="1336" max="1336" width="21.42578125" style="49" bestFit="1" customWidth="1"/>
    <col min="1337" max="1337" width="14.140625" style="49" bestFit="1" customWidth="1"/>
    <col min="1338" max="1338" width="22.42578125" style="49" bestFit="1" customWidth="1"/>
    <col min="1339" max="1339" width="18" style="49" bestFit="1" customWidth="1"/>
    <col min="1340" max="1340" width="19.42578125" style="49" bestFit="1" customWidth="1"/>
    <col min="1341" max="1341" width="21.42578125" style="49" bestFit="1" customWidth="1"/>
    <col min="1342" max="1342" width="14.140625" style="49" bestFit="1" customWidth="1"/>
    <col min="1343" max="1343" width="22.42578125" style="49" bestFit="1" customWidth="1"/>
    <col min="1344" max="1344" width="18" style="49" bestFit="1" customWidth="1"/>
    <col min="1345" max="1345" width="19.42578125" style="49" bestFit="1" customWidth="1"/>
    <col min="1346" max="1346" width="21.42578125" style="49" bestFit="1" customWidth="1"/>
    <col min="1347" max="1347" width="14.140625" style="49" bestFit="1" customWidth="1"/>
    <col min="1348" max="1348" width="22.42578125" style="49" bestFit="1" customWidth="1"/>
    <col min="1349" max="1349" width="18" style="49" bestFit="1" customWidth="1"/>
    <col min="1350" max="1350" width="19.42578125" style="49" bestFit="1" customWidth="1"/>
    <col min="1351" max="1351" width="21.42578125" style="49" bestFit="1" customWidth="1"/>
    <col min="1352" max="1352" width="14.140625" style="49" bestFit="1" customWidth="1"/>
    <col min="1353" max="1353" width="22.42578125" style="49" bestFit="1" customWidth="1"/>
    <col min="1354" max="1354" width="18" style="49" bestFit="1" customWidth="1"/>
    <col min="1355" max="1355" width="19.42578125" style="49" bestFit="1" customWidth="1"/>
    <col min="1356" max="1356" width="21.42578125" style="49" bestFit="1" customWidth="1"/>
    <col min="1357" max="1357" width="14.140625" style="49" bestFit="1" customWidth="1"/>
    <col min="1358" max="1358" width="22.42578125" style="49" bestFit="1" customWidth="1"/>
    <col min="1359" max="1359" width="18" style="49" bestFit="1" customWidth="1"/>
    <col min="1360" max="1360" width="19.42578125" style="49" bestFit="1" customWidth="1"/>
    <col min="1361" max="1361" width="21.42578125" style="49" bestFit="1" customWidth="1"/>
    <col min="1362" max="1362" width="14.140625" style="49" bestFit="1" customWidth="1"/>
    <col min="1363" max="1363" width="22.42578125" style="49" bestFit="1" customWidth="1"/>
    <col min="1364" max="1364" width="18" style="49" bestFit="1" customWidth="1"/>
    <col min="1365" max="1365" width="19.42578125" style="49" bestFit="1" customWidth="1"/>
    <col min="1366" max="1366" width="21.42578125" style="49" bestFit="1" customWidth="1"/>
    <col min="1367" max="1367" width="14.140625" style="49" bestFit="1" customWidth="1"/>
    <col min="1368" max="1368" width="22.42578125" style="49" bestFit="1" customWidth="1"/>
    <col min="1369" max="1369" width="18" style="49" bestFit="1" customWidth="1"/>
    <col min="1370" max="1536" width="8.7109375" style="49"/>
    <col min="1537" max="1537" width="23" style="49" customWidth="1"/>
    <col min="1538" max="1538" width="50" style="49" customWidth="1"/>
    <col min="1539" max="1539" width="28" style="49" bestFit="1" customWidth="1"/>
    <col min="1540" max="1540" width="42.28515625" style="49" customWidth="1"/>
    <col min="1541" max="1541" width="25.140625" style="49" customWidth="1"/>
    <col min="1542" max="1542" width="29.140625" style="49" bestFit="1" customWidth="1"/>
    <col min="1543" max="1543" width="20.42578125" style="49" bestFit="1" customWidth="1"/>
    <col min="1544" max="1544" width="23.85546875" style="49" bestFit="1" customWidth="1"/>
    <col min="1545" max="1545" width="23.7109375" style="49" bestFit="1" customWidth="1"/>
    <col min="1546" max="1546" width="27" style="49" bestFit="1" customWidth="1"/>
    <col min="1547" max="1547" width="32.7109375" style="49" bestFit="1" customWidth="1"/>
    <col min="1548" max="1548" width="21.85546875" style="49" bestFit="1" customWidth="1"/>
    <col min="1549" max="1549" width="27.140625" style="49" bestFit="1" customWidth="1"/>
    <col min="1550" max="1550" width="25.42578125" style="49" bestFit="1" customWidth="1"/>
    <col min="1551" max="1551" width="27" style="49" bestFit="1" customWidth="1"/>
    <col min="1552" max="1552" width="32.7109375" style="49" bestFit="1" customWidth="1"/>
    <col min="1553" max="1553" width="21.85546875" style="49" bestFit="1" customWidth="1"/>
    <col min="1554" max="1554" width="27.140625" style="49" bestFit="1" customWidth="1"/>
    <col min="1555" max="1555" width="25.42578125" style="49" bestFit="1" customWidth="1"/>
    <col min="1556" max="1556" width="27" style="49" bestFit="1" customWidth="1"/>
    <col min="1557" max="1557" width="32.7109375" style="49" bestFit="1" customWidth="1"/>
    <col min="1558" max="1558" width="21.85546875" style="49" bestFit="1" customWidth="1"/>
    <col min="1559" max="1559" width="27.140625" style="49" bestFit="1" customWidth="1"/>
    <col min="1560" max="1560" width="25.42578125" style="49" bestFit="1" customWidth="1"/>
    <col min="1561" max="1561" width="27" style="49" bestFit="1" customWidth="1"/>
    <col min="1562" max="1562" width="32.7109375" style="49" bestFit="1" customWidth="1"/>
    <col min="1563" max="1563" width="21.85546875" style="49" bestFit="1" customWidth="1"/>
    <col min="1564" max="1564" width="27.140625" style="49" bestFit="1" customWidth="1"/>
    <col min="1565" max="1565" width="25.42578125" style="49" bestFit="1" customWidth="1"/>
    <col min="1566" max="1566" width="27" style="49" bestFit="1" customWidth="1"/>
    <col min="1567" max="1567" width="32.7109375" style="49" bestFit="1" customWidth="1"/>
    <col min="1568" max="1568" width="21.85546875" style="49" bestFit="1" customWidth="1"/>
    <col min="1569" max="1569" width="27.140625" style="49" bestFit="1" customWidth="1"/>
    <col min="1570" max="1570" width="25.42578125" style="49" bestFit="1" customWidth="1"/>
    <col min="1571" max="1571" width="27" style="49" bestFit="1" customWidth="1"/>
    <col min="1572" max="1572" width="32.7109375" style="49" bestFit="1" customWidth="1"/>
    <col min="1573" max="1573" width="21.85546875" style="49" bestFit="1" customWidth="1"/>
    <col min="1574" max="1574" width="27.140625" style="49" bestFit="1" customWidth="1"/>
    <col min="1575" max="1575" width="25.42578125" style="49" bestFit="1" customWidth="1"/>
    <col min="1576" max="1576" width="27" style="49" bestFit="1" customWidth="1"/>
    <col min="1577" max="1577" width="32.7109375" style="49" bestFit="1" customWidth="1"/>
    <col min="1578" max="1578" width="21.85546875" style="49" bestFit="1" customWidth="1"/>
    <col min="1579" max="1579" width="27.140625" style="49" bestFit="1" customWidth="1"/>
    <col min="1580" max="1580" width="25.42578125" style="49" bestFit="1" customWidth="1"/>
    <col min="1581" max="1581" width="19.42578125" style="49" bestFit="1" customWidth="1"/>
    <col min="1582" max="1582" width="21.42578125" style="49" bestFit="1" customWidth="1"/>
    <col min="1583" max="1583" width="14.140625" style="49" bestFit="1" customWidth="1"/>
    <col min="1584" max="1584" width="22.42578125" style="49" bestFit="1" customWidth="1"/>
    <col min="1585" max="1585" width="18" style="49" bestFit="1" customWidth="1"/>
    <col min="1586" max="1586" width="19.42578125" style="49" bestFit="1" customWidth="1"/>
    <col min="1587" max="1587" width="21.42578125" style="49" bestFit="1" customWidth="1"/>
    <col min="1588" max="1588" width="14.140625" style="49" bestFit="1" customWidth="1"/>
    <col min="1589" max="1589" width="22.42578125" style="49" bestFit="1" customWidth="1"/>
    <col min="1590" max="1590" width="18" style="49" bestFit="1" customWidth="1"/>
    <col min="1591" max="1591" width="19.42578125" style="49" bestFit="1" customWidth="1"/>
    <col min="1592" max="1592" width="21.42578125" style="49" bestFit="1" customWidth="1"/>
    <col min="1593" max="1593" width="14.140625" style="49" bestFit="1" customWidth="1"/>
    <col min="1594" max="1594" width="22.42578125" style="49" bestFit="1" customWidth="1"/>
    <col min="1595" max="1595" width="18" style="49" bestFit="1" customWidth="1"/>
    <col min="1596" max="1596" width="19.42578125" style="49" bestFit="1" customWidth="1"/>
    <col min="1597" max="1597" width="21.42578125" style="49" bestFit="1" customWidth="1"/>
    <col min="1598" max="1598" width="14.140625" style="49" bestFit="1" customWidth="1"/>
    <col min="1599" max="1599" width="22.42578125" style="49" bestFit="1" customWidth="1"/>
    <col min="1600" max="1600" width="18" style="49" bestFit="1" customWidth="1"/>
    <col min="1601" max="1601" width="19.42578125" style="49" bestFit="1" customWidth="1"/>
    <col min="1602" max="1602" width="21.42578125" style="49" bestFit="1" customWidth="1"/>
    <col min="1603" max="1603" width="14.140625" style="49" bestFit="1" customWidth="1"/>
    <col min="1604" max="1604" width="22.42578125" style="49" bestFit="1" customWidth="1"/>
    <col min="1605" max="1605" width="18" style="49" bestFit="1" customWidth="1"/>
    <col min="1606" max="1606" width="19.42578125" style="49" bestFit="1" customWidth="1"/>
    <col min="1607" max="1607" width="21.42578125" style="49" bestFit="1" customWidth="1"/>
    <col min="1608" max="1608" width="14.140625" style="49" bestFit="1" customWidth="1"/>
    <col min="1609" max="1609" width="22.42578125" style="49" bestFit="1" customWidth="1"/>
    <col min="1610" max="1610" width="18" style="49" bestFit="1" customWidth="1"/>
    <col min="1611" max="1611" width="19.42578125" style="49" bestFit="1" customWidth="1"/>
    <col min="1612" max="1612" width="21.42578125" style="49" bestFit="1" customWidth="1"/>
    <col min="1613" max="1613" width="14.140625" style="49" bestFit="1" customWidth="1"/>
    <col min="1614" max="1614" width="22.42578125" style="49" bestFit="1" customWidth="1"/>
    <col min="1615" max="1615" width="18" style="49" bestFit="1" customWidth="1"/>
    <col min="1616" max="1616" width="19.42578125" style="49" bestFit="1" customWidth="1"/>
    <col min="1617" max="1617" width="21.42578125" style="49" bestFit="1" customWidth="1"/>
    <col min="1618" max="1618" width="14.140625" style="49" bestFit="1" customWidth="1"/>
    <col min="1619" max="1619" width="22.42578125" style="49" bestFit="1" customWidth="1"/>
    <col min="1620" max="1620" width="18" style="49" bestFit="1" customWidth="1"/>
    <col min="1621" max="1621" width="19.42578125" style="49" bestFit="1" customWidth="1"/>
    <col min="1622" max="1622" width="21.42578125" style="49" bestFit="1" customWidth="1"/>
    <col min="1623" max="1623" width="14.140625" style="49" bestFit="1" customWidth="1"/>
    <col min="1624" max="1624" width="22.42578125" style="49" bestFit="1" customWidth="1"/>
    <col min="1625" max="1625" width="18" style="49" bestFit="1" customWidth="1"/>
    <col min="1626" max="1792" width="8.7109375" style="49"/>
    <col min="1793" max="1793" width="23" style="49" customWidth="1"/>
    <col min="1794" max="1794" width="50" style="49" customWidth="1"/>
    <col min="1795" max="1795" width="28" style="49" bestFit="1" customWidth="1"/>
    <col min="1796" max="1796" width="42.28515625" style="49" customWidth="1"/>
    <col min="1797" max="1797" width="25.140625" style="49" customWidth="1"/>
    <col min="1798" max="1798" width="29.140625" style="49" bestFit="1" customWidth="1"/>
    <col min="1799" max="1799" width="20.42578125" style="49" bestFit="1" customWidth="1"/>
    <col min="1800" max="1800" width="23.85546875" style="49" bestFit="1" customWidth="1"/>
    <col min="1801" max="1801" width="23.7109375" style="49" bestFit="1" customWidth="1"/>
    <col min="1802" max="1802" width="27" style="49" bestFit="1" customWidth="1"/>
    <col min="1803" max="1803" width="32.7109375" style="49" bestFit="1" customWidth="1"/>
    <col min="1804" max="1804" width="21.85546875" style="49" bestFit="1" customWidth="1"/>
    <col min="1805" max="1805" width="27.140625" style="49" bestFit="1" customWidth="1"/>
    <col min="1806" max="1806" width="25.42578125" style="49" bestFit="1" customWidth="1"/>
    <col min="1807" max="1807" width="27" style="49" bestFit="1" customWidth="1"/>
    <col min="1808" max="1808" width="32.7109375" style="49" bestFit="1" customWidth="1"/>
    <col min="1809" max="1809" width="21.85546875" style="49" bestFit="1" customWidth="1"/>
    <col min="1810" max="1810" width="27.140625" style="49" bestFit="1" customWidth="1"/>
    <col min="1811" max="1811" width="25.42578125" style="49" bestFit="1" customWidth="1"/>
    <col min="1812" max="1812" width="27" style="49" bestFit="1" customWidth="1"/>
    <col min="1813" max="1813" width="32.7109375" style="49" bestFit="1" customWidth="1"/>
    <col min="1814" max="1814" width="21.85546875" style="49" bestFit="1" customWidth="1"/>
    <col min="1815" max="1815" width="27.140625" style="49" bestFit="1" customWidth="1"/>
    <col min="1816" max="1816" width="25.42578125" style="49" bestFit="1" customWidth="1"/>
    <col min="1817" max="1817" width="27" style="49" bestFit="1" customWidth="1"/>
    <col min="1818" max="1818" width="32.7109375" style="49" bestFit="1" customWidth="1"/>
    <col min="1819" max="1819" width="21.85546875" style="49" bestFit="1" customWidth="1"/>
    <col min="1820" max="1820" width="27.140625" style="49" bestFit="1" customWidth="1"/>
    <col min="1821" max="1821" width="25.42578125" style="49" bestFit="1" customWidth="1"/>
    <col min="1822" max="1822" width="27" style="49" bestFit="1" customWidth="1"/>
    <col min="1823" max="1823" width="32.7109375" style="49" bestFit="1" customWidth="1"/>
    <col min="1824" max="1824" width="21.85546875" style="49" bestFit="1" customWidth="1"/>
    <col min="1825" max="1825" width="27.140625" style="49" bestFit="1" customWidth="1"/>
    <col min="1826" max="1826" width="25.42578125" style="49" bestFit="1" customWidth="1"/>
    <col min="1827" max="1827" width="27" style="49" bestFit="1" customWidth="1"/>
    <col min="1828" max="1828" width="32.7109375" style="49" bestFit="1" customWidth="1"/>
    <col min="1829" max="1829" width="21.85546875" style="49" bestFit="1" customWidth="1"/>
    <col min="1830" max="1830" width="27.140625" style="49" bestFit="1" customWidth="1"/>
    <col min="1831" max="1831" width="25.42578125" style="49" bestFit="1" customWidth="1"/>
    <col min="1832" max="1832" width="27" style="49" bestFit="1" customWidth="1"/>
    <col min="1833" max="1833" width="32.7109375" style="49" bestFit="1" customWidth="1"/>
    <col min="1834" max="1834" width="21.85546875" style="49" bestFit="1" customWidth="1"/>
    <col min="1835" max="1835" width="27.140625" style="49" bestFit="1" customWidth="1"/>
    <col min="1836" max="1836" width="25.42578125" style="49" bestFit="1" customWidth="1"/>
    <col min="1837" max="1837" width="19.42578125" style="49" bestFit="1" customWidth="1"/>
    <col min="1838" max="1838" width="21.42578125" style="49" bestFit="1" customWidth="1"/>
    <col min="1839" max="1839" width="14.140625" style="49" bestFit="1" customWidth="1"/>
    <col min="1840" max="1840" width="22.42578125" style="49" bestFit="1" customWidth="1"/>
    <col min="1841" max="1841" width="18" style="49" bestFit="1" customWidth="1"/>
    <col min="1842" max="1842" width="19.42578125" style="49" bestFit="1" customWidth="1"/>
    <col min="1843" max="1843" width="21.42578125" style="49" bestFit="1" customWidth="1"/>
    <col min="1844" max="1844" width="14.140625" style="49" bestFit="1" customWidth="1"/>
    <col min="1845" max="1845" width="22.42578125" style="49" bestFit="1" customWidth="1"/>
    <col min="1846" max="1846" width="18" style="49" bestFit="1" customWidth="1"/>
    <col min="1847" max="1847" width="19.42578125" style="49" bestFit="1" customWidth="1"/>
    <col min="1848" max="1848" width="21.42578125" style="49" bestFit="1" customWidth="1"/>
    <col min="1849" max="1849" width="14.140625" style="49" bestFit="1" customWidth="1"/>
    <col min="1850" max="1850" width="22.42578125" style="49" bestFit="1" customWidth="1"/>
    <col min="1851" max="1851" width="18" style="49" bestFit="1" customWidth="1"/>
    <col min="1852" max="1852" width="19.42578125" style="49" bestFit="1" customWidth="1"/>
    <col min="1853" max="1853" width="21.42578125" style="49" bestFit="1" customWidth="1"/>
    <col min="1854" max="1854" width="14.140625" style="49" bestFit="1" customWidth="1"/>
    <col min="1855" max="1855" width="22.42578125" style="49" bestFit="1" customWidth="1"/>
    <col min="1856" max="1856" width="18" style="49" bestFit="1" customWidth="1"/>
    <col min="1857" max="1857" width="19.42578125" style="49" bestFit="1" customWidth="1"/>
    <col min="1858" max="1858" width="21.42578125" style="49" bestFit="1" customWidth="1"/>
    <col min="1859" max="1859" width="14.140625" style="49" bestFit="1" customWidth="1"/>
    <col min="1860" max="1860" width="22.42578125" style="49" bestFit="1" customWidth="1"/>
    <col min="1861" max="1861" width="18" style="49" bestFit="1" customWidth="1"/>
    <col min="1862" max="1862" width="19.42578125" style="49" bestFit="1" customWidth="1"/>
    <col min="1863" max="1863" width="21.42578125" style="49" bestFit="1" customWidth="1"/>
    <col min="1864" max="1864" width="14.140625" style="49" bestFit="1" customWidth="1"/>
    <col min="1865" max="1865" width="22.42578125" style="49" bestFit="1" customWidth="1"/>
    <col min="1866" max="1866" width="18" style="49" bestFit="1" customWidth="1"/>
    <col min="1867" max="1867" width="19.42578125" style="49" bestFit="1" customWidth="1"/>
    <col min="1868" max="1868" width="21.42578125" style="49" bestFit="1" customWidth="1"/>
    <col min="1869" max="1869" width="14.140625" style="49" bestFit="1" customWidth="1"/>
    <col min="1870" max="1870" width="22.42578125" style="49" bestFit="1" customWidth="1"/>
    <col min="1871" max="1871" width="18" style="49" bestFit="1" customWidth="1"/>
    <col min="1872" max="1872" width="19.42578125" style="49" bestFit="1" customWidth="1"/>
    <col min="1873" max="1873" width="21.42578125" style="49" bestFit="1" customWidth="1"/>
    <col min="1874" max="1874" width="14.140625" style="49" bestFit="1" customWidth="1"/>
    <col min="1875" max="1875" width="22.42578125" style="49" bestFit="1" customWidth="1"/>
    <col min="1876" max="1876" width="18" style="49" bestFit="1" customWidth="1"/>
    <col min="1877" max="1877" width="19.42578125" style="49" bestFit="1" customWidth="1"/>
    <col min="1878" max="1878" width="21.42578125" style="49" bestFit="1" customWidth="1"/>
    <col min="1879" max="1879" width="14.140625" style="49" bestFit="1" customWidth="1"/>
    <col min="1880" max="1880" width="22.42578125" style="49" bestFit="1" customWidth="1"/>
    <col min="1881" max="1881" width="18" style="49" bestFit="1" customWidth="1"/>
    <col min="1882" max="2048" width="8.7109375" style="49"/>
    <col min="2049" max="2049" width="23" style="49" customWidth="1"/>
    <col min="2050" max="2050" width="50" style="49" customWidth="1"/>
    <col min="2051" max="2051" width="28" style="49" bestFit="1" customWidth="1"/>
    <col min="2052" max="2052" width="42.28515625" style="49" customWidth="1"/>
    <col min="2053" max="2053" width="25.140625" style="49" customWidth="1"/>
    <col min="2054" max="2054" width="29.140625" style="49" bestFit="1" customWidth="1"/>
    <col min="2055" max="2055" width="20.42578125" style="49" bestFit="1" customWidth="1"/>
    <col min="2056" max="2056" width="23.85546875" style="49" bestFit="1" customWidth="1"/>
    <col min="2057" max="2057" width="23.7109375" style="49" bestFit="1" customWidth="1"/>
    <col min="2058" max="2058" width="27" style="49" bestFit="1" customWidth="1"/>
    <col min="2059" max="2059" width="32.7109375" style="49" bestFit="1" customWidth="1"/>
    <col min="2060" max="2060" width="21.85546875" style="49" bestFit="1" customWidth="1"/>
    <col min="2061" max="2061" width="27.140625" style="49" bestFit="1" customWidth="1"/>
    <col min="2062" max="2062" width="25.42578125" style="49" bestFit="1" customWidth="1"/>
    <col min="2063" max="2063" width="27" style="49" bestFit="1" customWidth="1"/>
    <col min="2064" max="2064" width="32.7109375" style="49" bestFit="1" customWidth="1"/>
    <col min="2065" max="2065" width="21.85546875" style="49" bestFit="1" customWidth="1"/>
    <col min="2066" max="2066" width="27.140625" style="49" bestFit="1" customWidth="1"/>
    <col min="2067" max="2067" width="25.42578125" style="49" bestFit="1" customWidth="1"/>
    <col min="2068" max="2068" width="27" style="49" bestFit="1" customWidth="1"/>
    <col min="2069" max="2069" width="32.7109375" style="49" bestFit="1" customWidth="1"/>
    <col min="2070" max="2070" width="21.85546875" style="49" bestFit="1" customWidth="1"/>
    <col min="2071" max="2071" width="27.140625" style="49" bestFit="1" customWidth="1"/>
    <col min="2072" max="2072" width="25.42578125" style="49" bestFit="1" customWidth="1"/>
    <col min="2073" max="2073" width="27" style="49" bestFit="1" customWidth="1"/>
    <col min="2074" max="2074" width="32.7109375" style="49" bestFit="1" customWidth="1"/>
    <col min="2075" max="2075" width="21.85546875" style="49" bestFit="1" customWidth="1"/>
    <col min="2076" max="2076" width="27.140625" style="49" bestFit="1" customWidth="1"/>
    <col min="2077" max="2077" width="25.42578125" style="49" bestFit="1" customWidth="1"/>
    <col min="2078" max="2078" width="27" style="49" bestFit="1" customWidth="1"/>
    <col min="2079" max="2079" width="32.7109375" style="49" bestFit="1" customWidth="1"/>
    <col min="2080" max="2080" width="21.85546875" style="49" bestFit="1" customWidth="1"/>
    <col min="2081" max="2081" width="27.140625" style="49" bestFit="1" customWidth="1"/>
    <col min="2082" max="2082" width="25.42578125" style="49" bestFit="1" customWidth="1"/>
    <col min="2083" max="2083" width="27" style="49" bestFit="1" customWidth="1"/>
    <col min="2084" max="2084" width="32.7109375" style="49" bestFit="1" customWidth="1"/>
    <col min="2085" max="2085" width="21.85546875" style="49" bestFit="1" customWidth="1"/>
    <col min="2086" max="2086" width="27.140625" style="49" bestFit="1" customWidth="1"/>
    <col min="2087" max="2087" width="25.42578125" style="49" bestFit="1" customWidth="1"/>
    <col min="2088" max="2088" width="27" style="49" bestFit="1" customWidth="1"/>
    <col min="2089" max="2089" width="32.7109375" style="49" bestFit="1" customWidth="1"/>
    <col min="2090" max="2090" width="21.85546875" style="49" bestFit="1" customWidth="1"/>
    <col min="2091" max="2091" width="27.140625" style="49" bestFit="1" customWidth="1"/>
    <col min="2092" max="2092" width="25.42578125" style="49" bestFit="1" customWidth="1"/>
    <col min="2093" max="2093" width="19.42578125" style="49" bestFit="1" customWidth="1"/>
    <col min="2094" max="2094" width="21.42578125" style="49" bestFit="1" customWidth="1"/>
    <col min="2095" max="2095" width="14.140625" style="49" bestFit="1" customWidth="1"/>
    <col min="2096" max="2096" width="22.42578125" style="49" bestFit="1" customWidth="1"/>
    <col min="2097" max="2097" width="18" style="49" bestFit="1" customWidth="1"/>
    <col min="2098" max="2098" width="19.42578125" style="49" bestFit="1" customWidth="1"/>
    <col min="2099" max="2099" width="21.42578125" style="49" bestFit="1" customWidth="1"/>
    <col min="2100" max="2100" width="14.140625" style="49" bestFit="1" customWidth="1"/>
    <col min="2101" max="2101" width="22.42578125" style="49" bestFit="1" customWidth="1"/>
    <col min="2102" max="2102" width="18" style="49" bestFit="1" customWidth="1"/>
    <col min="2103" max="2103" width="19.42578125" style="49" bestFit="1" customWidth="1"/>
    <col min="2104" max="2104" width="21.42578125" style="49" bestFit="1" customWidth="1"/>
    <col min="2105" max="2105" width="14.140625" style="49" bestFit="1" customWidth="1"/>
    <col min="2106" max="2106" width="22.42578125" style="49" bestFit="1" customWidth="1"/>
    <col min="2107" max="2107" width="18" style="49" bestFit="1" customWidth="1"/>
    <col min="2108" max="2108" width="19.42578125" style="49" bestFit="1" customWidth="1"/>
    <col min="2109" max="2109" width="21.42578125" style="49" bestFit="1" customWidth="1"/>
    <col min="2110" max="2110" width="14.140625" style="49" bestFit="1" customWidth="1"/>
    <col min="2111" max="2111" width="22.42578125" style="49" bestFit="1" customWidth="1"/>
    <col min="2112" max="2112" width="18" style="49" bestFit="1" customWidth="1"/>
    <col min="2113" max="2113" width="19.42578125" style="49" bestFit="1" customWidth="1"/>
    <col min="2114" max="2114" width="21.42578125" style="49" bestFit="1" customWidth="1"/>
    <col min="2115" max="2115" width="14.140625" style="49" bestFit="1" customWidth="1"/>
    <col min="2116" max="2116" width="22.42578125" style="49" bestFit="1" customWidth="1"/>
    <col min="2117" max="2117" width="18" style="49" bestFit="1" customWidth="1"/>
    <col min="2118" max="2118" width="19.42578125" style="49" bestFit="1" customWidth="1"/>
    <col min="2119" max="2119" width="21.42578125" style="49" bestFit="1" customWidth="1"/>
    <col min="2120" max="2120" width="14.140625" style="49" bestFit="1" customWidth="1"/>
    <col min="2121" max="2121" width="22.42578125" style="49" bestFit="1" customWidth="1"/>
    <col min="2122" max="2122" width="18" style="49" bestFit="1" customWidth="1"/>
    <col min="2123" max="2123" width="19.42578125" style="49" bestFit="1" customWidth="1"/>
    <col min="2124" max="2124" width="21.42578125" style="49" bestFit="1" customWidth="1"/>
    <col min="2125" max="2125" width="14.140625" style="49" bestFit="1" customWidth="1"/>
    <col min="2126" max="2126" width="22.42578125" style="49" bestFit="1" customWidth="1"/>
    <col min="2127" max="2127" width="18" style="49" bestFit="1" customWidth="1"/>
    <col min="2128" max="2128" width="19.42578125" style="49" bestFit="1" customWidth="1"/>
    <col min="2129" max="2129" width="21.42578125" style="49" bestFit="1" customWidth="1"/>
    <col min="2130" max="2130" width="14.140625" style="49" bestFit="1" customWidth="1"/>
    <col min="2131" max="2131" width="22.42578125" style="49" bestFit="1" customWidth="1"/>
    <col min="2132" max="2132" width="18" style="49" bestFit="1" customWidth="1"/>
    <col min="2133" max="2133" width="19.42578125" style="49" bestFit="1" customWidth="1"/>
    <col min="2134" max="2134" width="21.42578125" style="49" bestFit="1" customWidth="1"/>
    <col min="2135" max="2135" width="14.140625" style="49" bestFit="1" customWidth="1"/>
    <col min="2136" max="2136" width="22.42578125" style="49" bestFit="1" customWidth="1"/>
    <col min="2137" max="2137" width="18" style="49" bestFit="1" customWidth="1"/>
    <col min="2138" max="2304" width="8.7109375" style="49"/>
    <col min="2305" max="2305" width="23" style="49" customWidth="1"/>
    <col min="2306" max="2306" width="50" style="49" customWidth="1"/>
    <col min="2307" max="2307" width="28" style="49" bestFit="1" customWidth="1"/>
    <col min="2308" max="2308" width="42.28515625" style="49" customWidth="1"/>
    <col min="2309" max="2309" width="25.140625" style="49" customWidth="1"/>
    <col min="2310" max="2310" width="29.140625" style="49" bestFit="1" customWidth="1"/>
    <col min="2311" max="2311" width="20.42578125" style="49" bestFit="1" customWidth="1"/>
    <col min="2312" max="2312" width="23.85546875" style="49" bestFit="1" customWidth="1"/>
    <col min="2313" max="2313" width="23.7109375" style="49" bestFit="1" customWidth="1"/>
    <col min="2314" max="2314" width="27" style="49" bestFit="1" customWidth="1"/>
    <col min="2315" max="2315" width="32.7109375" style="49" bestFit="1" customWidth="1"/>
    <col min="2316" max="2316" width="21.85546875" style="49" bestFit="1" customWidth="1"/>
    <col min="2317" max="2317" width="27.140625" style="49" bestFit="1" customWidth="1"/>
    <col min="2318" max="2318" width="25.42578125" style="49" bestFit="1" customWidth="1"/>
    <col min="2319" max="2319" width="27" style="49" bestFit="1" customWidth="1"/>
    <col min="2320" max="2320" width="32.7109375" style="49" bestFit="1" customWidth="1"/>
    <col min="2321" max="2321" width="21.85546875" style="49" bestFit="1" customWidth="1"/>
    <col min="2322" max="2322" width="27.140625" style="49" bestFit="1" customWidth="1"/>
    <col min="2323" max="2323" width="25.42578125" style="49" bestFit="1" customWidth="1"/>
    <col min="2324" max="2324" width="27" style="49" bestFit="1" customWidth="1"/>
    <col min="2325" max="2325" width="32.7109375" style="49" bestFit="1" customWidth="1"/>
    <col min="2326" max="2326" width="21.85546875" style="49" bestFit="1" customWidth="1"/>
    <col min="2327" max="2327" width="27.140625" style="49" bestFit="1" customWidth="1"/>
    <col min="2328" max="2328" width="25.42578125" style="49" bestFit="1" customWidth="1"/>
    <col min="2329" max="2329" width="27" style="49" bestFit="1" customWidth="1"/>
    <col min="2330" max="2330" width="32.7109375" style="49" bestFit="1" customWidth="1"/>
    <col min="2331" max="2331" width="21.85546875" style="49" bestFit="1" customWidth="1"/>
    <col min="2332" max="2332" width="27.140625" style="49" bestFit="1" customWidth="1"/>
    <col min="2333" max="2333" width="25.42578125" style="49" bestFit="1" customWidth="1"/>
    <col min="2334" max="2334" width="27" style="49" bestFit="1" customWidth="1"/>
    <col min="2335" max="2335" width="32.7109375" style="49" bestFit="1" customWidth="1"/>
    <col min="2336" max="2336" width="21.85546875" style="49" bestFit="1" customWidth="1"/>
    <col min="2337" max="2337" width="27.140625" style="49" bestFit="1" customWidth="1"/>
    <col min="2338" max="2338" width="25.42578125" style="49" bestFit="1" customWidth="1"/>
    <col min="2339" max="2339" width="27" style="49" bestFit="1" customWidth="1"/>
    <col min="2340" max="2340" width="32.7109375" style="49" bestFit="1" customWidth="1"/>
    <col min="2341" max="2341" width="21.85546875" style="49" bestFit="1" customWidth="1"/>
    <col min="2342" max="2342" width="27.140625" style="49" bestFit="1" customWidth="1"/>
    <col min="2343" max="2343" width="25.42578125" style="49" bestFit="1" customWidth="1"/>
    <col min="2344" max="2344" width="27" style="49" bestFit="1" customWidth="1"/>
    <col min="2345" max="2345" width="32.7109375" style="49" bestFit="1" customWidth="1"/>
    <col min="2346" max="2346" width="21.85546875" style="49" bestFit="1" customWidth="1"/>
    <col min="2347" max="2347" width="27.140625" style="49" bestFit="1" customWidth="1"/>
    <col min="2348" max="2348" width="25.42578125" style="49" bestFit="1" customWidth="1"/>
    <col min="2349" max="2349" width="19.42578125" style="49" bestFit="1" customWidth="1"/>
    <col min="2350" max="2350" width="21.42578125" style="49" bestFit="1" customWidth="1"/>
    <col min="2351" max="2351" width="14.140625" style="49" bestFit="1" customWidth="1"/>
    <col min="2352" max="2352" width="22.42578125" style="49" bestFit="1" customWidth="1"/>
    <col min="2353" max="2353" width="18" style="49" bestFit="1" customWidth="1"/>
    <col min="2354" max="2354" width="19.42578125" style="49" bestFit="1" customWidth="1"/>
    <col min="2355" max="2355" width="21.42578125" style="49" bestFit="1" customWidth="1"/>
    <col min="2356" max="2356" width="14.140625" style="49" bestFit="1" customWidth="1"/>
    <col min="2357" max="2357" width="22.42578125" style="49" bestFit="1" customWidth="1"/>
    <col min="2358" max="2358" width="18" style="49" bestFit="1" customWidth="1"/>
    <col min="2359" max="2359" width="19.42578125" style="49" bestFit="1" customWidth="1"/>
    <col min="2360" max="2360" width="21.42578125" style="49" bestFit="1" customWidth="1"/>
    <col min="2361" max="2361" width="14.140625" style="49" bestFit="1" customWidth="1"/>
    <col min="2362" max="2362" width="22.42578125" style="49" bestFit="1" customWidth="1"/>
    <col min="2363" max="2363" width="18" style="49" bestFit="1" customWidth="1"/>
    <col min="2364" max="2364" width="19.42578125" style="49" bestFit="1" customWidth="1"/>
    <col min="2365" max="2365" width="21.42578125" style="49" bestFit="1" customWidth="1"/>
    <col min="2366" max="2366" width="14.140625" style="49" bestFit="1" customWidth="1"/>
    <col min="2367" max="2367" width="22.42578125" style="49" bestFit="1" customWidth="1"/>
    <col min="2368" max="2368" width="18" style="49" bestFit="1" customWidth="1"/>
    <col min="2369" max="2369" width="19.42578125" style="49" bestFit="1" customWidth="1"/>
    <col min="2370" max="2370" width="21.42578125" style="49" bestFit="1" customWidth="1"/>
    <col min="2371" max="2371" width="14.140625" style="49" bestFit="1" customWidth="1"/>
    <col min="2372" max="2372" width="22.42578125" style="49" bestFit="1" customWidth="1"/>
    <col min="2373" max="2373" width="18" style="49" bestFit="1" customWidth="1"/>
    <col min="2374" max="2374" width="19.42578125" style="49" bestFit="1" customWidth="1"/>
    <col min="2375" max="2375" width="21.42578125" style="49" bestFit="1" customWidth="1"/>
    <col min="2376" max="2376" width="14.140625" style="49" bestFit="1" customWidth="1"/>
    <col min="2377" max="2377" width="22.42578125" style="49" bestFit="1" customWidth="1"/>
    <col min="2378" max="2378" width="18" style="49" bestFit="1" customWidth="1"/>
    <col min="2379" max="2379" width="19.42578125" style="49" bestFit="1" customWidth="1"/>
    <col min="2380" max="2380" width="21.42578125" style="49" bestFit="1" customWidth="1"/>
    <col min="2381" max="2381" width="14.140625" style="49" bestFit="1" customWidth="1"/>
    <col min="2382" max="2382" width="22.42578125" style="49" bestFit="1" customWidth="1"/>
    <col min="2383" max="2383" width="18" style="49" bestFit="1" customWidth="1"/>
    <col min="2384" max="2384" width="19.42578125" style="49" bestFit="1" customWidth="1"/>
    <col min="2385" max="2385" width="21.42578125" style="49" bestFit="1" customWidth="1"/>
    <col min="2386" max="2386" width="14.140625" style="49" bestFit="1" customWidth="1"/>
    <col min="2387" max="2387" width="22.42578125" style="49" bestFit="1" customWidth="1"/>
    <col min="2388" max="2388" width="18" style="49" bestFit="1" customWidth="1"/>
    <col min="2389" max="2389" width="19.42578125" style="49" bestFit="1" customWidth="1"/>
    <col min="2390" max="2390" width="21.42578125" style="49" bestFit="1" customWidth="1"/>
    <col min="2391" max="2391" width="14.140625" style="49" bestFit="1" customWidth="1"/>
    <col min="2392" max="2392" width="22.42578125" style="49" bestFit="1" customWidth="1"/>
    <col min="2393" max="2393" width="18" style="49" bestFit="1" customWidth="1"/>
    <col min="2394" max="2560" width="8.7109375" style="49"/>
    <col min="2561" max="2561" width="23" style="49" customWidth="1"/>
    <col min="2562" max="2562" width="50" style="49" customWidth="1"/>
    <col min="2563" max="2563" width="28" style="49" bestFit="1" customWidth="1"/>
    <col min="2564" max="2564" width="42.28515625" style="49" customWidth="1"/>
    <col min="2565" max="2565" width="25.140625" style="49" customWidth="1"/>
    <col min="2566" max="2566" width="29.140625" style="49" bestFit="1" customWidth="1"/>
    <col min="2567" max="2567" width="20.42578125" style="49" bestFit="1" customWidth="1"/>
    <col min="2568" max="2568" width="23.85546875" style="49" bestFit="1" customWidth="1"/>
    <col min="2569" max="2569" width="23.7109375" style="49" bestFit="1" customWidth="1"/>
    <col min="2570" max="2570" width="27" style="49" bestFit="1" customWidth="1"/>
    <col min="2571" max="2571" width="32.7109375" style="49" bestFit="1" customWidth="1"/>
    <col min="2572" max="2572" width="21.85546875" style="49" bestFit="1" customWidth="1"/>
    <col min="2573" max="2573" width="27.140625" style="49" bestFit="1" customWidth="1"/>
    <col min="2574" max="2574" width="25.42578125" style="49" bestFit="1" customWidth="1"/>
    <col min="2575" max="2575" width="27" style="49" bestFit="1" customWidth="1"/>
    <col min="2576" max="2576" width="32.7109375" style="49" bestFit="1" customWidth="1"/>
    <col min="2577" max="2577" width="21.85546875" style="49" bestFit="1" customWidth="1"/>
    <col min="2578" max="2578" width="27.140625" style="49" bestFit="1" customWidth="1"/>
    <col min="2579" max="2579" width="25.42578125" style="49" bestFit="1" customWidth="1"/>
    <col min="2580" max="2580" width="27" style="49" bestFit="1" customWidth="1"/>
    <col min="2581" max="2581" width="32.7109375" style="49" bestFit="1" customWidth="1"/>
    <col min="2582" max="2582" width="21.85546875" style="49" bestFit="1" customWidth="1"/>
    <col min="2583" max="2583" width="27.140625" style="49" bestFit="1" customWidth="1"/>
    <col min="2584" max="2584" width="25.42578125" style="49" bestFit="1" customWidth="1"/>
    <col min="2585" max="2585" width="27" style="49" bestFit="1" customWidth="1"/>
    <col min="2586" max="2586" width="32.7109375" style="49" bestFit="1" customWidth="1"/>
    <col min="2587" max="2587" width="21.85546875" style="49" bestFit="1" customWidth="1"/>
    <col min="2588" max="2588" width="27.140625" style="49" bestFit="1" customWidth="1"/>
    <col min="2589" max="2589" width="25.42578125" style="49" bestFit="1" customWidth="1"/>
    <col min="2590" max="2590" width="27" style="49" bestFit="1" customWidth="1"/>
    <col min="2591" max="2591" width="32.7109375" style="49" bestFit="1" customWidth="1"/>
    <col min="2592" max="2592" width="21.85546875" style="49" bestFit="1" customWidth="1"/>
    <col min="2593" max="2593" width="27.140625" style="49" bestFit="1" customWidth="1"/>
    <col min="2594" max="2594" width="25.42578125" style="49" bestFit="1" customWidth="1"/>
    <col min="2595" max="2595" width="27" style="49" bestFit="1" customWidth="1"/>
    <col min="2596" max="2596" width="32.7109375" style="49" bestFit="1" customWidth="1"/>
    <col min="2597" max="2597" width="21.85546875" style="49" bestFit="1" customWidth="1"/>
    <col min="2598" max="2598" width="27.140625" style="49" bestFit="1" customWidth="1"/>
    <col min="2599" max="2599" width="25.42578125" style="49" bestFit="1" customWidth="1"/>
    <col min="2600" max="2600" width="27" style="49" bestFit="1" customWidth="1"/>
    <col min="2601" max="2601" width="32.7109375" style="49" bestFit="1" customWidth="1"/>
    <col min="2602" max="2602" width="21.85546875" style="49" bestFit="1" customWidth="1"/>
    <col min="2603" max="2603" width="27.140625" style="49" bestFit="1" customWidth="1"/>
    <col min="2604" max="2604" width="25.42578125" style="49" bestFit="1" customWidth="1"/>
    <col min="2605" max="2605" width="19.42578125" style="49" bestFit="1" customWidth="1"/>
    <col min="2606" max="2606" width="21.42578125" style="49" bestFit="1" customWidth="1"/>
    <col min="2607" max="2607" width="14.140625" style="49" bestFit="1" customWidth="1"/>
    <col min="2608" max="2608" width="22.42578125" style="49" bestFit="1" customWidth="1"/>
    <col min="2609" max="2609" width="18" style="49" bestFit="1" customWidth="1"/>
    <col min="2610" max="2610" width="19.42578125" style="49" bestFit="1" customWidth="1"/>
    <col min="2611" max="2611" width="21.42578125" style="49" bestFit="1" customWidth="1"/>
    <col min="2612" max="2612" width="14.140625" style="49" bestFit="1" customWidth="1"/>
    <col min="2613" max="2613" width="22.42578125" style="49" bestFit="1" customWidth="1"/>
    <col min="2614" max="2614" width="18" style="49" bestFit="1" customWidth="1"/>
    <col min="2615" max="2615" width="19.42578125" style="49" bestFit="1" customWidth="1"/>
    <col min="2616" max="2616" width="21.42578125" style="49" bestFit="1" customWidth="1"/>
    <col min="2617" max="2617" width="14.140625" style="49" bestFit="1" customWidth="1"/>
    <col min="2618" max="2618" width="22.42578125" style="49" bestFit="1" customWidth="1"/>
    <col min="2619" max="2619" width="18" style="49" bestFit="1" customWidth="1"/>
    <col min="2620" max="2620" width="19.42578125" style="49" bestFit="1" customWidth="1"/>
    <col min="2621" max="2621" width="21.42578125" style="49" bestFit="1" customWidth="1"/>
    <col min="2622" max="2622" width="14.140625" style="49" bestFit="1" customWidth="1"/>
    <col min="2623" max="2623" width="22.42578125" style="49" bestFit="1" customWidth="1"/>
    <col min="2624" max="2624" width="18" style="49" bestFit="1" customWidth="1"/>
    <col min="2625" max="2625" width="19.42578125" style="49" bestFit="1" customWidth="1"/>
    <col min="2626" max="2626" width="21.42578125" style="49" bestFit="1" customWidth="1"/>
    <col min="2627" max="2627" width="14.140625" style="49" bestFit="1" customWidth="1"/>
    <col min="2628" max="2628" width="22.42578125" style="49" bestFit="1" customWidth="1"/>
    <col min="2629" max="2629" width="18" style="49" bestFit="1" customWidth="1"/>
    <col min="2630" max="2630" width="19.42578125" style="49" bestFit="1" customWidth="1"/>
    <col min="2631" max="2631" width="21.42578125" style="49" bestFit="1" customWidth="1"/>
    <col min="2632" max="2632" width="14.140625" style="49" bestFit="1" customWidth="1"/>
    <col min="2633" max="2633" width="22.42578125" style="49" bestFit="1" customWidth="1"/>
    <col min="2634" max="2634" width="18" style="49" bestFit="1" customWidth="1"/>
    <col min="2635" max="2635" width="19.42578125" style="49" bestFit="1" customWidth="1"/>
    <col min="2636" max="2636" width="21.42578125" style="49" bestFit="1" customWidth="1"/>
    <col min="2637" max="2637" width="14.140625" style="49" bestFit="1" customWidth="1"/>
    <col min="2638" max="2638" width="22.42578125" style="49" bestFit="1" customWidth="1"/>
    <col min="2639" max="2639" width="18" style="49" bestFit="1" customWidth="1"/>
    <col min="2640" max="2640" width="19.42578125" style="49" bestFit="1" customWidth="1"/>
    <col min="2641" max="2641" width="21.42578125" style="49" bestFit="1" customWidth="1"/>
    <col min="2642" max="2642" width="14.140625" style="49" bestFit="1" customWidth="1"/>
    <col min="2643" max="2643" width="22.42578125" style="49" bestFit="1" customWidth="1"/>
    <col min="2644" max="2644" width="18" style="49" bestFit="1" customWidth="1"/>
    <col min="2645" max="2645" width="19.42578125" style="49" bestFit="1" customWidth="1"/>
    <col min="2646" max="2646" width="21.42578125" style="49" bestFit="1" customWidth="1"/>
    <col min="2647" max="2647" width="14.140625" style="49" bestFit="1" customWidth="1"/>
    <col min="2648" max="2648" width="22.42578125" style="49" bestFit="1" customWidth="1"/>
    <col min="2649" max="2649" width="18" style="49" bestFit="1" customWidth="1"/>
    <col min="2650" max="2816" width="8.7109375" style="49"/>
    <col min="2817" max="2817" width="23" style="49" customWidth="1"/>
    <col min="2818" max="2818" width="50" style="49" customWidth="1"/>
    <col min="2819" max="2819" width="28" style="49" bestFit="1" customWidth="1"/>
    <col min="2820" max="2820" width="42.28515625" style="49" customWidth="1"/>
    <col min="2821" max="2821" width="25.140625" style="49" customWidth="1"/>
    <col min="2822" max="2822" width="29.140625" style="49" bestFit="1" customWidth="1"/>
    <col min="2823" max="2823" width="20.42578125" style="49" bestFit="1" customWidth="1"/>
    <col min="2824" max="2824" width="23.85546875" style="49" bestFit="1" customWidth="1"/>
    <col min="2825" max="2825" width="23.7109375" style="49" bestFit="1" customWidth="1"/>
    <col min="2826" max="2826" width="27" style="49" bestFit="1" customWidth="1"/>
    <col min="2827" max="2827" width="32.7109375" style="49" bestFit="1" customWidth="1"/>
    <col min="2828" max="2828" width="21.85546875" style="49" bestFit="1" customWidth="1"/>
    <col min="2829" max="2829" width="27.140625" style="49" bestFit="1" customWidth="1"/>
    <col min="2830" max="2830" width="25.42578125" style="49" bestFit="1" customWidth="1"/>
    <col min="2831" max="2831" width="27" style="49" bestFit="1" customWidth="1"/>
    <col min="2832" max="2832" width="32.7109375" style="49" bestFit="1" customWidth="1"/>
    <col min="2833" max="2833" width="21.85546875" style="49" bestFit="1" customWidth="1"/>
    <col min="2834" max="2834" width="27.140625" style="49" bestFit="1" customWidth="1"/>
    <col min="2835" max="2835" width="25.42578125" style="49" bestFit="1" customWidth="1"/>
    <col min="2836" max="2836" width="27" style="49" bestFit="1" customWidth="1"/>
    <col min="2837" max="2837" width="32.7109375" style="49" bestFit="1" customWidth="1"/>
    <col min="2838" max="2838" width="21.85546875" style="49" bestFit="1" customWidth="1"/>
    <col min="2839" max="2839" width="27.140625" style="49" bestFit="1" customWidth="1"/>
    <col min="2840" max="2840" width="25.42578125" style="49" bestFit="1" customWidth="1"/>
    <col min="2841" max="2841" width="27" style="49" bestFit="1" customWidth="1"/>
    <col min="2842" max="2842" width="32.7109375" style="49" bestFit="1" customWidth="1"/>
    <col min="2843" max="2843" width="21.85546875" style="49" bestFit="1" customWidth="1"/>
    <col min="2844" max="2844" width="27.140625" style="49" bestFit="1" customWidth="1"/>
    <col min="2845" max="2845" width="25.42578125" style="49" bestFit="1" customWidth="1"/>
    <col min="2846" max="2846" width="27" style="49" bestFit="1" customWidth="1"/>
    <col min="2847" max="2847" width="32.7109375" style="49" bestFit="1" customWidth="1"/>
    <col min="2848" max="2848" width="21.85546875" style="49" bestFit="1" customWidth="1"/>
    <col min="2849" max="2849" width="27.140625" style="49" bestFit="1" customWidth="1"/>
    <col min="2850" max="2850" width="25.42578125" style="49" bestFit="1" customWidth="1"/>
    <col min="2851" max="2851" width="27" style="49" bestFit="1" customWidth="1"/>
    <col min="2852" max="2852" width="32.7109375" style="49" bestFit="1" customWidth="1"/>
    <col min="2853" max="2853" width="21.85546875" style="49" bestFit="1" customWidth="1"/>
    <col min="2854" max="2854" width="27.140625" style="49" bestFit="1" customWidth="1"/>
    <col min="2855" max="2855" width="25.42578125" style="49" bestFit="1" customWidth="1"/>
    <col min="2856" max="2856" width="27" style="49" bestFit="1" customWidth="1"/>
    <col min="2857" max="2857" width="32.7109375" style="49" bestFit="1" customWidth="1"/>
    <col min="2858" max="2858" width="21.85546875" style="49" bestFit="1" customWidth="1"/>
    <col min="2859" max="2859" width="27.140625" style="49" bestFit="1" customWidth="1"/>
    <col min="2860" max="2860" width="25.42578125" style="49" bestFit="1" customWidth="1"/>
    <col min="2861" max="2861" width="19.42578125" style="49" bestFit="1" customWidth="1"/>
    <col min="2862" max="2862" width="21.42578125" style="49" bestFit="1" customWidth="1"/>
    <col min="2863" max="2863" width="14.140625" style="49" bestFit="1" customWidth="1"/>
    <col min="2864" max="2864" width="22.42578125" style="49" bestFit="1" customWidth="1"/>
    <col min="2865" max="2865" width="18" style="49" bestFit="1" customWidth="1"/>
    <col min="2866" max="2866" width="19.42578125" style="49" bestFit="1" customWidth="1"/>
    <col min="2867" max="2867" width="21.42578125" style="49" bestFit="1" customWidth="1"/>
    <col min="2868" max="2868" width="14.140625" style="49" bestFit="1" customWidth="1"/>
    <col min="2869" max="2869" width="22.42578125" style="49" bestFit="1" customWidth="1"/>
    <col min="2870" max="2870" width="18" style="49" bestFit="1" customWidth="1"/>
    <col min="2871" max="2871" width="19.42578125" style="49" bestFit="1" customWidth="1"/>
    <col min="2872" max="2872" width="21.42578125" style="49" bestFit="1" customWidth="1"/>
    <col min="2873" max="2873" width="14.140625" style="49" bestFit="1" customWidth="1"/>
    <col min="2874" max="2874" width="22.42578125" style="49" bestFit="1" customWidth="1"/>
    <col min="2875" max="2875" width="18" style="49" bestFit="1" customWidth="1"/>
    <col min="2876" max="2876" width="19.42578125" style="49" bestFit="1" customWidth="1"/>
    <col min="2877" max="2877" width="21.42578125" style="49" bestFit="1" customWidth="1"/>
    <col min="2878" max="2878" width="14.140625" style="49" bestFit="1" customWidth="1"/>
    <col min="2879" max="2879" width="22.42578125" style="49" bestFit="1" customWidth="1"/>
    <col min="2880" max="2880" width="18" style="49" bestFit="1" customWidth="1"/>
    <col min="2881" max="2881" width="19.42578125" style="49" bestFit="1" customWidth="1"/>
    <col min="2882" max="2882" width="21.42578125" style="49" bestFit="1" customWidth="1"/>
    <col min="2883" max="2883" width="14.140625" style="49" bestFit="1" customWidth="1"/>
    <col min="2884" max="2884" width="22.42578125" style="49" bestFit="1" customWidth="1"/>
    <col min="2885" max="2885" width="18" style="49" bestFit="1" customWidth="1"/>
    <col min="2886" max="2886" width="19.42578125" style="49" bestFit="1" customWidth="1"/>
    <col min="2887" max="2887" width="21.42578125" style="49" bestFit="1" customWidth="1"/>
    <col min="2888" max="2888" width="14.140625" style="49" bestFit="1" customWidth="1"/>
    <col min="2889" max="2889" width="22.42578125" style="49" bestFit="1" customWidth="1"/>
    <col min="2890" max="2890" width="18" style="49" bestFit="1" customWidth="1"/>
    <col min="2891" max="2891" width="19.42578125" style="49" bestFit="1" customWidth="1"/>
    <col min="2892" max="2892" width="21.42578125" style="49" bestFit="1" customWidth="1"/>
    <col min="2893" max="2893" width="14.140625" style="49" bestFit="1" customWidth="1"/>
    <col min="2894" max="2894" width="22.42578125" style="49" bestFit="1" customWidth="1"/>
    <col min="2895" max="2895" width="18" style="49" bestFit="1" customWidth="1"/>
    <col min="2896" max="2896" width="19.42578125" style="49" bestFit="1" customWidth="1"/>
    <col min="2897" max="2897" width="21.42578125" style="49" bestFit="1" customWidth="1"/>
    <col min="2898" max="2898" width="14.140625" style="49" bestFit="1" customWidth="1"/>
    <col min="2899" max="2899" width="22.42578125" style="49" bestFit="1" customWidth="1"/>
    <col min="2900" max="2900" width="18" style="49" bestFit="1" customWidth="1"/>
    <col min="2901" max="2901" width="19.42578125" style="49" bestFit="1" customWidth="1"/>
    <col min="2902" max="2902" width="21.42578125" style="49" bestFit="1" customWidth="1"/>
    <col min="2903" max="2903" width="14.140625" style="49" bestFit="1" customWidth="1"/>
    <col min="2904" max="2904" width="22.42578125" style="49" bestFit="1" customWidth="1"/>
    <col min="2905" max="2905" width="18" style="49" bestFit="1" customWidth="1"/>
    <col min="2906" max="3072" width="8.7109375" style="49"/>
    <col min="3073" max="3073" width="23" style="49" customWidth="1"/>
    <col min="3074" max="3074" width="50" style="49" customWidth="1"/>
    <col min="3075" max="3075" width="28" style="49" bestFit="1" customWidth="1"/>
    <col min="3076" max="3076" width="42.28515625" style="49" customWidth="1"/>
    <col min="3077" max="3077" width="25.140625" style="49" customWidth="1"/>
    <col min="3078" max="3078" width="29.140625" style="49" bestFit="1" customWidth="1"/>
    <col min="3079" max="3079" width="20.42578125" style="49" bestFit="1" customWidth="1"/>
    <col min="3080" max="3080" width="23.85546875" style="49" bestFit="1" customWidth="1"/>
    <col min="3081" max="3081" width="23.7109375" style="49" bestFit="1" customWidth="1"/>
    <col min="3082" max="3082" width="27" style="49" bestFit="1" customWidth="1"/>
    <col min="3083" max="3083" width="32.7109375" style="49" bestFit="1" customWidth="1"/>
    <col min="3084" max="3084" width="21.85546875" style="49" bestFit="1" customWidth="1"/>
    <col min="3085" max="3085" width="27.140625" style="49" bestFit="1" customWidth="1"/>
    <col min="3086" max="3086" width="25.42578125" style="49" bestFit="1" customWidth="1"/>
    <col min="3087" max="3087" width="27" style="49" bestFit="1" customWidth="1"/>
    <col min="3088" max="3088" width="32.7109375" style="49" bestFit="1" customWidth="1"/>
    <col min="3089" max="3089" width="21.85546875" style="49" bestFit="1" customWidth="1"/>
    <col min="3090" max="3090" width="27.140625" style="49" bestFit="1" customWidth="1"/>
    <col min="3091" max="3091" width="25.42578125" style="49" bestFit="1" customWidth="1"/>
    <col min="3092" max="3092" width="27" style="49" bestFit="1" customWidth="1"/>
    <col min="3093" max="3093" width="32.7109375" style="49" bestFit="1" customWidth="1"/>
    <col min="3094" max="3094" width="21.85546875" style="49" bestFit="1" customWidth="1"/>
    <col min="3095" max="3095" width="27.140625" style="49" bestFit="1" customWidth="1"/>
    <col min="3096" max="3096" width="25.42578125" style="49" bestFit="1" customWidth="1"/>
    <col min="3097" max="3097" width="27" style="49" bestFit="1" customWidth="1"/>
    <col min="3098" max="3098" width="32.7109375" style="49" bestFit="1" customWidth="1"/>
    <col min="3099" max="3099" width="21.85546875" style="49" bestFit="1" customWidth="1"/>
    <col min="3100" max="3100" width="27.140625" style="49" bestFit="1" customWidth="1"/>
    <col min="3101" max="3101" width="25.42578125" style="49" bestFit="1" customWidth="1"/>
    <col min="3102" max="3102" width="27" style="49" bestFit="1" customWidth="1"/>
    <col min="3103" max="3103" width="32.7109375" style="49" bestFit="1" customWidth="1"/>
    <col min="3104" max="3104" width="21.85546875" style="49" bestFit="1" customWidth="1"/>
    <col min="3105" max="3105" width="27.140625" style="49" bestFit="1" customWidth="1"/>
    <col min="3106" max="3106" width="25.42578125" style="49" bestFit="1" customWidth="1"/>
    <col min="3107" max="3107" width="27" style="49" bestFit="1" customWidth="1"/>
    <col min="3108" max="3108" width="32.7109375" style="49" bestFit="1" customWidth="1"/>
    <col min="3109" max="3109" width="21.85546875" style="49" bestFit="1" customWidth="1"/>
    <col min="3110" max="3110" width="27.140625" style="49" bestFit="1" customWidth="1"/>
    <col min="3111" max="3111" width="25.42578125" style="49" bestFit="1" customWidth="1"/>
    <col min="3112" max="3112" width="27" style="49" bestFit="1" customWidth="1"/>
    <col min="3113" max="3113" width="32.7109375" style="49" bestFit="1" customWidth="1"/>
    <col min="3114" max="3114" width="21.85546875" style="49" bestFit="1" customWidth="1"/>
    <col min="3115" max="3115" width="27.140625" style="49" bestFit="1" customWidth="1"/>
    <col min="3116" max="3116" width="25.42578125" style="49" bestFit="1" customWidth="1"/>
    <col min="3117" max="3117" width="19.42578125" style="49" bestFit="1" customWidth="1"/>
    <col min="3118" max="3118" width="21.42578125" style="49" bestFit="1" customWidth="1"/>
    <col min="3119" max="3119" width="14.140625" style="49" bestFit="1" customWidth="1"/>
    <col min="3120" max="3120" width="22.42578125" style="49" bestFit="1" customWidth="1"/>
    <col min="3121" max="3121" width="18" style="49" bestFit="1" customWidth="1"/>
    <col min="3122" max="3122" width="19.42578125" style="49" bestFit="1" customWidth="1"/>
    <col min="3123" max="3123" width="21.42578125" style="49" bestFit="1" customWidth="1"/>
    <col min="3124" max="3124" width="14.140625" style="49" bestFit="1" customWidth="1"/>
    <col min="3125" max="3125" width="22.42578125" style="49" bestFit="1" customWidth="1"/>
    <col min="3126" max="3126" width="18" style="49" bestFit="1" customWidth="1"/>
    <col min="3127" max="3127" width="19.42578125" style="49" bestFit="1" customWidth="1"/>
    <col min="3128" max="3128" width="21.42578125" style="49" bestFit="1" customWidth="1"/>
    <col min="3129" max="3129" width="14.140625" style="49" bestFit="1" customWidth="1"/>
    <col min="3130" max="3130" width="22.42578125" style="49" bestFit="1" customWidth="1"/>
    <col min="3131" max="3131" width="18" style="49" bestFit="1" customWidth="1"/>
    <col min="3132" max="3132" width="19.42578125" style="49" bestFit="1" customWidth="1"/>
    <col min="3133" max="3133" width="21.42578125" style="49" bestFit="1" customWidth="1"/>
    <col min="3134" max="3134" width="14.140625" style="49" bestFit="1" customWidth="1"/>
    <col min="3135" max="3135" width="22.42578125" style="49" bestFit="1" customWidth="1"/>
    <col min="3136" max="3136" width="18" style="49" bestFit="1" customWidth="1"/>
    <col min="3137" max="3137" width="19.42578125" style="49" bestFit="1" customWidth="1"/>
    <col min="3138" max="3138" width="21.42578125" style="49" bestFit="1" customWidth="1"/>
    <col min="3139" max="3139" width="14.140625" style="49" bestFit="1" customWidth="1"/>
    <col min="3140" max="3140" width="22.42578125" style="49" bestFit="1" customWidth="1"/>
    <col min="3141" max="3141" width="18" style="49" bestFit="1" customWidth="1"/>
    <col min="3142" max="3142" width="19.42578125" style="49" bestFit="1" customWidth="1"/>
    <col min="3143" max="3143" width="21.42578125" style="49" bestFit="1" customWidth="1"/>
    <col min="3144" max="3144" width="14.140625" style="49" bestFit="1" customWidth="1"/>
    <col min="3145" max="3145" width="22.42578125" style="49" bestFit="1" customWidth="1"/>
    <col min="3146" max="3146" width="18" style="49" bestFit="1" customWidth="1"/>
    <col min="3147" max="3147" width="19.42578125" style="49" bestFit="1" customWidth="1"/>
    <col min="3148" max="3148" width="21.42578125" style="49" bestFit="1" customWidth="1"/>
    <col min="3149" max="3149" width="14.140625" style="49" bestFit="1" customWidth="1"/>
    <col min="3150" max="3150" width="22.42578125" style="49" bestFit="1" customWidth="1"/>
    <col min="3151" max="3151" width="18" style="49" bestFit="1" customWidth="1"/>
    <col min="3152" max="3152" width="19.42578125" style="49" bestFit="1" customWidth="1"/>
    <col min="3153" max="3153" width="21.42578125" style="49" bestFit="1" customWidth="1"/>
    <col min="3154" max="3154" width="14.140625" style="49" bestFit="1" customWidth="1"/>
    <col min="3155" max="3155" width="22.42578125" style="49" bestFit="1" customWidth="1"/>
    <col min="3156" max="3156" width="18" style="49" bestFit="1" customWidth="1"/>
    <col min="3157" max="3157" width="19.42578125" style="49" bestFit="1" customWidth="1"/>
    <col min="3158" max="3158" width="21.42578125" style="49" bestFit="1" customWidth="1"/>
    <col min="3159" max="3159" width="14.140625" style="49" bestFit="1" customWidth="1"/>
    <col min="3160" max="3160" width="22.42578125" style="49" bestFit="1" customWidth="1"/>
    <col min="3161" max="3161" width="18" style="49" bestFit="1" customWidth="1"/>
    <col min="3162" max="3328" width="8.7109375" style="49"/>
    <col min="3329" max="3329" width="23" style="49" customWidth="1"/>
    <col min="3330" max="3330" width="50" style="49" customWidth="1"/>
    <col min="3331" max="3331" width="28" style="49" bestFit="1" customWidth="1"/>
    <col min="3332" max="3332" width="42.28515625" style="49" customWidth="1"/>
    <col min="3333" max="3333" width="25.140625" style="49" customWidth="1"/>
    <col min="3334" max="3334" width="29.140625" style="49" bestFit="1" customWidth="1"/>
    <col min="3335" max="3335" width="20.42578125" style="49" bestFit="1" customWidth="1"/>
    <col min="3336" max="3336" width="23.85546875" style="49" bestFit="1" customWidth="1"/>
    <col min="3337" max="3337" width="23.7109375" style="49" bestFit="1" customWidth="1"/>
    <col min="3338" max="3338" width="27" style="49" bestFit="1" customWidth="1"/>
    <col min="3339" max="3339" width="32.7109375" style="49" bestFit="1" customWidth="1"/>
    <col min="3340" max="3340" width="21.85546875" style="49" bestFit="1" customWidth="1"/>
    <col min="3341" max="3341" width="27.140625" style="49" bestFit="1" customWidth="1"/>
    <col min="3342" max="3342" width="25.42578125" style="49" bestFit="1" customWidth="1"/>
    <col min="3343" max="3343" width="27" style="49" bestFit="1" customWidth="1"/>
    <col min="3344" max="3344" width="32.7109375" style="49" bestFit="1" customWidth="1"/>
    <col min="3345" max="3345" width="21.85546875" style="49" bestFit="1" customWidth="1"/>
    <col min="3346" max="3346" width="27.140625" style="49" bestFit="1" customWidth="1"/>
    <col min="3347" max="3347" width="25.42578125" style="49" bestFit="1" customWidth="1"/>
    <col min="3348" max="3348" width="27" style="49" bestFit="1" customWidth="1"/>
    <col min="3349" max="3349" width="32.7109375" style="49" bestFit="1" customWidth="1"/>
    <col min="3350" max="3350" width="21.85546875" style="49" bestFit="1" customWidth="1"/>
    <col min="3351" max="3351" width="27.140625" style="49" bestFit="1" customWidth="1"/>
    <col min="3352" max="3352" width="25.42578125" style="49" bestFit="1" customWidth="1"/>
    <col min="3353" max="3353" width="27" style="49" bestFit="1" customWidth="1"/>
    <col min="3354" max="3354" width="32.7109375" style="49" bestFit="1" customWidth="1"/>
    <col min="3355" max="3355" width="21.85546875" style="49" bestFit="1" customWidth="1"/>
    <col min="3356" max="3356" width="27.140625" style="49" bestFit="1" customWidth="1"/>
    <col min="3357" max="3357" width="25.42578125" style="49" bestFit="1" customWidth="1"/>
    <col min="3358" max="3358" width="27" style="49" bestFit="1" customWidth="1"/>
    <col min="3359" max="3359" width="32.7109375" style="49" bestFit="1" customWidth="1"/>
    <col min="3360" max="3360" width="21.85546875" style="49" bestFit="1" customWidth="1"/>
    <col min="3361" max="3361" width="27.140625" style="49" bestFit="1" customWidth="1"/>
    <col min="3362" max="3362" width="25.42578125" style="49" bestFit="1" customWidth="1"/>
    <col min="3363" max="3363" width="27" style="49" bestFit="1" customWidth="1"/>
    <col min="3364" max="3364" width="32.7109375" style="49" bestFit="1" customWidth="1"/>
    <col min="3365" max="3365" width="21.85546875" style="49" bestFit="1" customWidth="1"/>
    <col min="3366" max="3366" width="27.140625" style="49" bestFit="1" customWidth="1"/>
    <col min="3367" max="3367" width="25.42578125" style="49" bestFit="1" customWidth="1"/>
    <col min="3368" max="3368" width="27" style="49" bestFit="1" customWidth="1"/>
    <col min="3369" max="3369" width="32.7109375" style="49" bestFit="1" customWidth="1"/>
    <col min="3370" max="3370" width="21.85546875" style="49" bestFit="1" customWidth="1"/>
    <col min="3371" max="3371" width="27.140625" style="49" bestFit="1" customWidth="1"/>
    <col min="3372" max="3372" width="25.42578125" style="49" bestFit="1" customWidth="1"/>
    <col min="3373" max="3373" width="19.42578125" style="49" bestFit="1" customWidth="1"/>
    <col min="3374" max="3374" width="21.42578125" style="49" bestFit="1" customWidth="1"/>
    <col min="3375" max="3375" width="14.140625" style="49" bestFit="1" customWidth="1"/>
    <col min="3376" max="3376" width="22.42578125" style="49" bestFit="1" customWidth="1"/>
    <col min="3377" max="3377" width="18" style="49" bestFit="1" customWidth="1"/>
    <col min="3378" max="3378" width="19.42578125" style="49" bestFit="1" customWidth="1"/>
    <col min="3379" max="3379" width="21.42578125" style="49" bestFit="1" customWidth="1"/>
    <col min="3380" max="3380" width="14.140625" style="49" bestFit="1" customWidth="1"/>
    <col min="3381" max="3381" width="22.42578125" style="49" bestFit="1" customWidth="1"/>
    <col min="3382" max="3382" width="18" style="49" bestFit="1" customWidth="1"/>
    <col min="3383" max="3383" width="19.42578125" style="49" bestFit="1" customWidth="1"/>
    <col min="3384" max="3384" width="21.42578125" style="49" bestFit="1" customWidth="1"/>
    <col min="3385" max="3385" width="14.140625" style="49" bestFit="1" customWidth="1"/>
    <col min="3386" max="3386" width="22.42578125" style="49" bestFit="1" customWidth="1"/>
    <col min="3387" max="3387" width="18" style="49" bestFit="1" customWidth="1"/>
    <col min="3388" max="3388" width="19.42578125" style="49" bestFit="1" customWidth="1"/>
    <col min="3389" max="3389" width="21.42578125" style="49" bestFit="1" customWidth="1"/>
    <col min="3390" max="3390" width="14.140625" style="49" bestFit="1" customWidth="1"/>
    <col min="3391" max="3391" width="22.42578125" style="49" bestFit="1" customWidth="1"/>
    <col min="3392" max="3392" width="18" style="49" bestFit="1" customWidth="1"/>
    <col min="3393" max="3393" width="19.42578125" style="49" bestFit="1" customWidth="1"/>
    <col min="3394" max="3394" width="21.42578125" style="49" bestFit="1" customWidth="1"/>
    <col min="3395" max="3395" width="14.140625" style="49" bestFit="1" customWidth="1"/>
    <col min="3396" max="3396" width="22.42578125" style="49" bestFit="1" customWidth="1"/>
    <col min="3397" max="3397" width="18" style="49" bestFit="1" customWidth="1"/>
    <col min="3398" max="3398" width="19.42578125" style="49" bestFit="1" customWidth="1"/>
    <col min="3399" max="3399" width="21.42578125" style="49" bestFit="1" customWidth="1"/>
    <col min="3400" max="3400" width="14.140625" style="49" bestFit="1" customWidth="1"/>
    <col min="3401" max="3401" width="22.42578125" style="49" bestFit="1" customWidth="1"/>
    <col min="3402" max="3402" width="18" style="49" bestFit="1" customWidth="1"/>
    <col min="3403" max="3403" width="19.42578125" style="49" bestFit="1" customWidth="1"/>
    <col min="3404" max="3404" width="21.42578125" style="49" bestFit="1" customWidth="1"/>
    <col min="3405" max="3405" width="14.140625" style="49" bestFit="1" customWidth="1"/>
    <col min="3406" max="3406" width="22.42578125" style="49" bestFit="1" customWidth="1"/>
    <col min="3407" max="3407" width="18" style="49" bestFit="1" customWidth="1"/>
    <col min="3408" max="3408" width="19.42578125" style="49" bestFit="1" customWidth="1"/>
    <col min="3409" max="3409" width="21.42578125" style="49" bestFit="1" customWidth="1"/>
    <col min="3410" max="3410" width="14.140625" style="49" bestFit="1" customWidth="1"/>
    <col min="3411" max="3411" width="22.42578125" style="49" bestFit="1" customWidth="1"/>
    <col min="3412" max="3412" width="18" style="49" bestFit="1" customWidth="1"/>
    <col min="3413" max="3413" width="19.42578125" style="49" bestFit="1" customWidth="1"/>
    <col min="3414" max="3414" width="21.42578125" style="49" bestFit="1" customWidth="1"/>
    <col min="3415" max="3415" width="14.140625" style="49" bestFit="1" customWidth="1"/>
    <col min="3416" max="3416" width="22.42578125" style="49" bestFit="1" customWidth="1"/>
    <col min="3417" max="3417" width="18" style="49" bestFit="1" customWidth="1"/>
    <col min="3418" max="3584" width="8.7109375" style="49"/>
    <col min="3585" max="3585" width="23" style="49" customWidth="1"/>
    <col min="3586" max="3586" width="50" style="49" customWidth="1"/>
    <col min="3587" max="3587" width="28" style="49" bestFit="1" customWidth="1"/>
    <col min="3588" max="3588" width="42.28515625" style="49" customWidth="1"/>
    <col min="3589" max="3589" width="25.140625" style="49" customWidth="1"/>
    <col min="3590" max="3590" width="29.140625" style="49" bestFit="1" customWidth="1"/>
    <col min="3591" max="3591" width="20.42578125" style="49" bestFit="1" customWidth="1"/>
    <col min="3592" max="3592" width="23.85546875" style="49" bestFit="1" customWidth="1"/>
    <col min="3593" max="3593" width="23.7109375" style="49" bestFit="1" customWidth="1"/>
    <col min="3594" max="3594" width="27" style="49" bestFit="1" customWidth="1"/>
    <col min="3595" max="3595" width="32.7109375" style="49" bestFit="1" customWidth="1"/>
    <col min="3596" max="3596" width="21.85546875" style="49" bestFit="1" customWidth="1"/>
    <col min="3597" max="3597" width="27.140625" style="49" bestFit="1" customWidth="1"/>
    <col min="3598" max="3598" width="25.42578125" style="49" bestFit="1" customWidth="1"/>
    <col min="3599" max="3599" width="27" style="49" bestFit="1" customWidth="1"/>
    <col min="3600" max="3600" width="32.7109375" style="49" bestFit="1" customWidth="1"/>
    <col min="3601" max="3601" width="21.85546875" style="49" bestFit="1" customWidth="1"/>
    <col min="3602" max="3602" width="27.140625" style="49" bestFit="1" customWidth="1"/>
    <col min="3603" max="3603" width="25.42578125" style="49" bestFit="1" customWidth="1"/>
    <col min="3604" max="3604" width="27" style="49" bestFit="1" customWidth="1"/>
    <col min="3605" max="3605" width="32.7109375" style="49" bestFit="1" customWidth="1"/>
    <col min="3606" max="3606" width="21.85546875" style="49" bestFit="1" customWidth="1"/>
    <col min="3607" max="3607" width="27.140625" style="49" bestFit="1" customWidth="1"/>
    <col min="3608" max="3608" width="25.42578125" style="49" bestFit="1" customWidth="1"/>
    <col min="3609" max="3609" width="27" style="49" bestFit="1" customWidth="1"/>
    <col min="3610" max="3610" width="32.7109375" style="49" bestFit="1" customWidth="1"/>
    <col min="3611" max="3611" width="21.85546875" style="49" bestFit="1" customWidth="1"/>
    <col min="3612" max="3612" width="27.140625" style="49" bestFit="1" customWidth="1"/>
    <col min="3613" max="3613" width="25.42578125" style="49" bestFit="1" customWidth="1"/>
    <col min="3614" max="3614" width="27" style="49" bestFit="1" customWidth="1"/>
    <col min="3615" max="3615" width="32.7109375" style="49" bestFit="1" customWidth="1"/>
    <col min="3616" max="3616" width="21.85546875" style="49" bestFit="1" customWidth="1"/>
    <col min="3617" max="3617" width="27.140625" style="49" bestFit="1" customWidth="1"/>
    <col min="3618" max="3618" width="25.42578125" style="49" bestFit="1" customWidth="1"/>
    <col min="3619" max="3619" width="27" style="49" bestFit="1" customWidth="1"/>
    <col min="3620" max="3620" width="32.7109375" style="49" bestFit="1" customWidth="1"/>
    <col min="3621" max="3621" width="21.85546875" style="49" bestFit="1" customWidth="1"/>
    <col min="3622" max="3622" width="27.140625" style="49" bestFit="1" customWidth="1"/>
    <col min="3623" max="3623" width="25.42578125" style="49" bestFit="1" customWidth="1"/>
    <col min="3624" max="3624" width="27" style="49" bestFit="1" customWidth="1"/>
    <col min="3625" max="3625" width="32.7109375" style="49" bestFit="1" customWidth="1"/>
    <col min="3626" max="3626" width="21.85546875" style="49" bestFit="1" customWidth="1"/>
    <col min="3627" max="3627" width="27.140625" style="49" bestFit="1" customWidth="1"/>
    <col min="3628" max="3628" width="25.42578125" style="49" bestFit="1" customWidth="1"/>
    <col min="3629" max="3629" width="19.42578125" style="49" bestFit="1" customWidth="1"/>
    <col min="3630" max="3630" width="21.42578125" style="49" bestFit="1" customWidth="1"/>
    <col min="3631" max="3631" width="14.140625" style="49" bestFit="1" customWidth="1"/>
    <col min="3632" max="3632" width="22.42578125" style="49" bestFit="1" customWidth="1"/>
    <col min="3633" max="3633" width="18" style="49" bestFit="1" customWidth="1"/>
    <col min="3634" max="3634" width="19.42578125" style="49" bestFit="1" customWidth="1"/>
    <col min="3635" max="3635" width="21.42578125" style="49" bestFit="1" customWidth="1"/>
    <col min="3636" max="3636" width="14.140625" style="49" bestFit="1" customWidth="1"/>
    <col min="3637" max="3637" width="22.42578125" style="49" bestFit="1" customWidth="1"/>
    <col min="3638" max="3638" width="18" style="49" bestFit="1" customWidth="1"/>
    <col min="3639" max="3639" width="19.42578125" style="49" bestFit="1" customWidth="1"/>
    <col min="3640" max="3640" width="21.42578125" style="49" bestFit="1" customWidth="1"/>
    <col min="3641" max="3641" width="14.140625" style="49" bestFit="1" customWidth="1"/>
    <col min="3642" max="3642" width="22.42578125" style="49" bestFit="1" customWidth="1"/>
    <col min="3643" max="3643" width="18" style="49" bestFit="1" customWidth="1"/>
    <col min="3644" max="3644" width="19.42578125" style="49" bestFit="1" customWidth="1"/>
    <col min="3645" max="3645" width="21.42578125" style="49" bestFit="1" customWidth="1"/>
    <col min="3646" max="3646" width="14.140625" style="49" bestFit="1" customWidth="1"/>
    <col min="3647" max="3647" width="22.42578125" style="49" bestFit="1" customWidth="1"/>
    <col min="3648" max="3648" width="18" style="49" bestFit="1" customWidth="1"/>
    <col min="3649" max="3649" width="19.42578125" style="49" bestFit="1" customWidth="1"/>
    <col min="3650" max="3650" width="21.42578125" style="49" bestFit="1" customWidth="1"/>
    <col min="3651" max="3651" width="14.140625" style="49" bestFit="1" customWidth="1"/>
    <col min="3652" max="3652" width="22.42578125" style="49" bestFit="1" customWidth="1"/>
    <col min="3653" max="3653" width="18" style="49" bestFit="1" customWidth="1"/>
    <col min="3654" max="3654" width="19.42578125" style="49" bestFit="1" customWidth="1"/>
    <col min="3655" max="3655" width="21.42578125" style="49" bestFit="1" customWidth="1"/>
    <col min="3656" max="3656" width="14.140625" style="49" bestFit="1" customWidth="1"/>
    <col min="3657" max="3657" width="22.42578125" style="49" bestFit="1" customWidth="1"/>
    <col min="3658" max="3658" width="18" style="49" bestFit="1" customWidth="1"/>
    <col min="3659" max="3659" width="19.42578125" style="49" bestFit="1" customWidth="1"/>
    <col min="3660" max="3660" width="21.42578125" style="49" bestFit="1" customWidth="1"/>
    <col min="3661" max="3661" width="14.140625" style="49" bestFit="1" customWidth="1"/>
    <col min="3662" max="3662" width="22.42578125" style="49" bestFit="1" customWidth="1"/>
    <col min="3663" max="3663" width="18" style="49" bestFit="1" customWidth="1"/>
    <col min="3664" max="3664" width="19.42578125" style="49" bestFit="1" customWidth="1"/>
    <col min="3665" max="3665" width="21.42578125" style="49" bestFit="1" customWidth="1"/>
    <col min="3666" max="3666" width="14.140625" style="49" bestFit="1" customWidth="1"/>
    <col min="3667" max="3667" width="22.42578125" style="49" bestFit="1" customWidth="1"/>
    <col min="3668" max="3668" width="18" style="49" bestFit="1" customWidth="1"/>
    <col min="3669" max="3669" width="19.42578125" style="49" bestFit="1" customWidth="1"/>
    <col min="3670" max="3670" width="21.42578125" style="49" bestFit="1" customWidth="1"/>
    <col min="3671" max="3671" width="14.140625" style="49" bestFit="1" customWidth="1"/>
    <col min="3672" max="3672" width="22.42578125" style="49" bestFit="1" customWidth="1"/>
    <col min="3673" max="3673" width="18" style="49" bestFit="1" customWidth="1"/>
    <col min="3674" max="3840" width="8.7109375" style="49"/>
    <col min="3841" max="3841" width="23" style="49" customWidth="1"/>
    <col min="3842" max="3842" width="50" style="49" customWidth="1"/>
    <col min="3843" max="3843" width="28" style="49" bestFit="1" customWidth="1"/>
    <col min="3844" max="3844" width="42.28515625" style="49" customWidth="1"/>
    <col min="3845" max="3845" width="25.140625" style="49" customWidth="1"/>
    <col min="3846" max="3846" width="29.140625" style="49" bestFit="1" customWidth="1"/>
    <col min="3847" max="3847" width="20.42578125" style="49" bestFit="1" customWidth="1"/>
    <col min="3848" max="3848" width="23.85546875" style="49" bestFit="1" customWidth="1"/>
    <col min="3849" max="3849" width="23.7109375" style="49" bestFit="1" customWidth="1"/>
    <col min="3850" max="3850" width="27" style="49" bestFit="1" customWidth="1"/>
    <col min="3851" max="3851" width="32.7109375" style="49" bestFit="1" customWidth="1"/>
    <col min="3852" max="3852" width="21.85546875" style="49" bestFit="1" customWidth="1"/>
    <col min="3853" max="3853" width="27.140625" style="49" bestFit="1" customWidth="1"/>
    <col min="3854" max="3854" width="25.42578125" style="49" bestFit="1" customWidth="1"/>
    <col min="3855" max="3855" width="27" style="49" bestFit="1" customWidth="1"/>
    <col min="3856" max="3856" width="32.7109375" style="49" bestFit="1" customWidth="1"/>
    <col min="3857" max="3857" width="21.85546875" style="49" bestFit="1" customWidth="1"/>
    <col min="3858" max="3858" width="27.140625" style="49" bestFit="1" customWidth="1"/>
    <col min="3859" max="3859" width="25.42578125" style="49" bestFit="1" customWidth="1"/>
    <col min="3860" max="3860" width="27" style="49" bestFit="1" customWidth="1"/>
    <col min="3861" max="3861" width="32.7109375" style="49" bestFit="1" customWidth="1"/>
    <col min="3862" max="3862" width="21.85546875" style="49" bestFit="1" customWidth="1"/>
    <col min="3863" max="3863" width="27.140625" style="49" bestFit="1" customWidth="1"/>
    <col min="3864" max="3864" width="25.42578125" style="49" bestFit="1" customWidth="1"/>
    <col min="3865" max="3865" width="27" style="49" bestFit="1" customWidth="1"/>
    <col min="3866" max="3866" width="32.7109375" style="49" bestFit="1" customWidth="1"/>
    <col min="3867" max="3867" width="21.85546875" style="49" bestFit="1" customWidth="1"/>
    <col min="3868" max="3868" width="27.140625" style="49" bestFit="1" customWidth="1"/>
    <col min="3869" max="3869" width="25.42578125" style="49" bestFit="1" customWidth="1"/>
    <col min="3870" max="3870" width="27" style="49" bestFit="1" customWidth="1"/>
    <col min="3871" max="3871" width="32.7109375" style="49" bestFit="1" customWidth="1"/>
    <col min="3872" max="3872" width="21.85546875" style="49" bestFit="1" customWidth="1"/>
    <col min="3873" max="3873" width="27.140625" style="49" bestFit="1" customWidth="1"/>
    <col min="3874" max="3874" width="25.42578125" style="49" bestFit="1" customWidth="1"/>
    <col min="3875" max="3875" width="27" style="49" bestFit="1" customWidth="1"/>
    <col min="3876" max="3876" width="32.7109375" style="49" bestFit="1" customWidth="1"/>
    <col min="3877" max="3877" width="21.85546875" style="49" bestFit="1" customWidth="1"/>
    <col min="3878" max="3878" width="27.140625" style="49" bestFit="1" customWidth="1"/>
    <col min="3879" max="3879" width="25.42578125" style="49" bestFit="1" customWidth="1"/>
    <col min="3880" max="3880" width="27" style="49" bestFit="1" customWidth="1"/>
    <col min="3881" max="3881" width="32.7109375" style="49" bestFit="1" customWidth="1"/>
    <col min="3882" max="3882" width="21.85546875" style="49" bestFit="1" customWidth="1"/>
    <col min="3883" max="3883" width="27.140625" style="49" bestFit="1" customWidth="1"/>
    <col min="3884" max="3884" width="25.42578125" style="49" bestFit="1" customWidth="1"/>
    <col min="3885" max="3885" width="19.42578125" style="49" bestFit="1" customWidth="1"/>
    <col min="3886" max="3886" width="21.42578125" style="49" bestFit="1" customWidth="1"/>
    <col min="3887" max="3887" width="14.140625" style="49" bestFit="1" customWidth="1"/>
    <col min="3888" max="3888" width="22.42578125" style="49" bestFit="1" customWidth="1"/>
    <col min="3889" max="3889" width="18" style="49" bestFit="1" customWidth="1"/>
    <col min="3890" max="3890" width="19.42578125" style="49" bestFit="1" customWidth="1"/>
    <col min="3891" max="3891" width="21.42578125" style="49" bestFit="1" customWidth="1"/>
    <col min="3892" max="3892" width="14.140625" style="49" bestFit="1" customWidth="1"/>
    <col min="3893" max="3893" width="22.42578125" style="49" bestFit="1" customWidth="1"/>
    <col min="3894" max="3894" width="18" style="49" bestFit="1" customWidth="1"/>
    <col min="3895" max="3895" width="19.42578125" style="49" bestFit="1" customWidth="1"/>
    <col min="3896" max="3896" width="21.42578125" style="49" bestFit="1" customWidth="1"/>
    <col min="3897" max="3897" width="14.140625" style="49" bestFit="1" customWidth="1"/>
    <col min="3898" max="3898" width="22.42578125" style="49" bestFit="1" customWidth="1"/>
    <col min="3899" max="3899" width="18" style="49" bestFit="1" customWidth="1"/>
    <col min="3900" max="3900" width="19.42578125" style="49" bestFit="1" customWidth="1"/>
    <col min="3901" max="3901" width="21.42578125" style="49" bestFit="1" customWidth="1"/>
    <col min="3902" max="3902" width="14.140625" style="49" bestFit="1" customWidth="1"/>
    <col min="3903" max="3903" width="22.42578125" style="49" bestFit="1" customWidth="1"/>
    <col min="3904" max="3904" width="18" style="49" bestFit="1" customWidth="1"/>
    <col min="3905" max="3905" width="19.42578125" style="49" bestFit="1" customWidth="1"/>
    <col min="3906" max="3906" width="21.42578125" style="49" bestFit="1" customWidth="1"/>
    <col min="3907" max="3907" width="14.140625" style="49" bestFit="1" customWidth="1"/>
    <col min="3908" max="3908" width="22.42578125" style="49" bestFit="1" customWidth="1"/>
    <col min="3909" max="3909" width="18" style="49" bestFit="1" customWidth="1"/>
    <col min="3910" max="3910" width="19.42578125" style="49" bestFit="1" customWidth="1"/>
    <col min="3911" max="3911" width="21.42578125" style="49" bestFit="1" customWidth="1"/>
    <col min="3912" max="3912" width="14.140625" style="49" bestFit="1" customWidth="1"/>
    <col min="3913" max="3913" width="22.42578125" style="49" bestFit="1" customWidth="1"/>
    <col min="3914" max="3914" width="18" style="49" bestFit="1" customWidth="1"/>
    <col min="3915" max="3915" width="19.42578125" style="49" bestFit="1" customWidth="1"/>
    <col min="3916" max="3916" width="21.42578125" style="49" bestFit="1" customWidth="1"/>
    <col min="3917" max="3917" width="14.140625" style="49" bestFit="1" customWidth="1"/>
    <col min="3918" max="3918" width="22.42578125" style="49" bestFit="1" customWidth="1"/>
    <col min="3919" max="3919" width="18" style="49" bestFit="1" customWidth="1"/>
    <col min="3920" max="3920" width="19.42578125" style="49" bestFit="1" customWidth="1"/>
    <col min="3921" max="3921" width="21.42578125" style="49" bestFit="1" customWidth="1"/>
    <col min="3922" max="3922" width="14.140625" style="49" bestFit="1" customWidth="1"/>
    <col min="3923" max="3923" width="22.42578125" style="49" bestFit="1" customWidth="1"/>
    <col min="3924" max="3924" width="18" style="49" bestFit="1" customWidth="1"/>
    <col min="3925" max="3925" width="19.42578125" style="49" bestFit="1" customWidth="1"/>
    <col min="3926" max="3926" width="21.42578125" style="49" bestFit="1" customWidth="1"/>
    <col min="3927" max="3927" width="14.140625" style="49" bestFit="1" customWidth="1"/>
    <col min="3928" max="3928" width="22.42578125" style="49" bestFit="1" customWidth="1"/>
    <col min="3929" max="3929" width="18" style="49" bestFit="1" customWidth="1"/>
    <col min="3930" max="4096" width="8.7109375" style="49"/>
    <col min="4097" max="4097" width="23" style="49" customWidth="1"/>
    <col min="4098" max="4098" width="50" style="49" customWidth="1"/>
    <col min="4099" max="4099" width="28" style="49" bestFit="1" customWidth="1"/>
    <col min="4100" max="4100" width="42.28515625" style="49" customWidth="1"/>
    <col min="4101" max="4101" width="25.140625" style="49" customWidth="1"/>
    <col min="4102" max="4102" width="29.140625" style="49" bestFit="1" customWidth="1"/>
    <col min="4103" max="4103" width="20.42578125" style="49" bestFit="1" customWidth="1"/>
    <col min="4104" max="4104" width="23.85546875" style="49" bestFit="1" customWidth="1"/>
    <col min="4105" max="4105" width="23.7109375" style="49" bestFit="1" customWidth="1"/>
    <col min="4106" max="4106" width="27" style="49" bestFit="1" customWidth="1"/>
    <col min="4107" max="4107" width="32.7109375" style="49" bestFit="1" customWidth="1"/>
    <col min="4108" max="4108" width="21.85546875" style="49" bestFit="1" customWidth="1"/>
    <col min="4109" max="4109" width="27.140625" style="49" bestFit="1" customWidth="1"/>
    <col min="4110" max="4110" width="25.42578125" style="49" bestFit="1" customWidth="1"/>
    <col min="4111" max="4111" width="27" style="49" bestFit="1" customWidth="1"/>
    <col min="4112" max="4112" width="32.7109375" style="49" bestFit="1" customWidth="1"/>
    <col min="4113" max="4113" width="21.85546875" style="49" bestFit="1" customWidth="1"/>
    <col min="4114" max="4114" width="27.140625" style="49" bestFit="1" customWidth="1"/>
    <col min="4115" max="4115" width="25.42578125" style="49" bestFit="1" customWidth="1"/>
    <col min="4116" max="4116" width="27" style="49" bestFit="1" customWidth="1"/>
    <col min="4117" max="4117" width="32.7109375" style="49" bestFit="1" customWidth="1"/>
    <col min="4118" max="4118" width="21.85546875" style="49" bestFit="1" customWidth="1"/>
    <col min="4119" max="4119" width="27.140625" style="49" bestFit="1" customWidth="1"/>
    <col min="4120" max="4120" width="25.42578125" style="49" bestFit="1" customWidth="1"/>
    <col min="4121" max="4121" width="27" style="49" bestFit="1" customWidth="1"/>
    <col min="4122" max="4122" width="32.7109375" style="49" bestFit="1" customWidth="1"/>
    <col min="4123" max="4123" width="21.85546875" style="49" bestFit="1" customWidth="1"/>
    <col min="4124" max="4124" width="27.140625" style="49" bestFit="1" customWidth="1"/>
    <col min="4125" max="4125" width="25.42578125" style="49" bestFit="1" customWidth="1"/>
    <col min="4126" max="4126" width="27" style="49" bestFit="1" customWidth="1"/>
    <col min="4127" max="4127" width="32.7109375" style="49" bestFit="1" customWidth="1"/>
    <col min="4128" max="4128" width="21.85546875" style="49" bestFit="1" customWidth="1"/>
    <col min="4129" max="4129" width="27.140625" style="49" bestFit="1" customWidth="1"/>
    <col min="4130" max="4130" width="25.42578125" style="49" bestFit="1" customWidth="1"/>
    <col min="4131" max="4131" width="27" style="49" bestFit="1" customWidth="1"/>
    <col min="4132" max="4132" width="32.7109375" style="49" bestFit="1" customWidth="1"/>
    <col min="4133" max="4133" width="21.85546875" style="49" bestFit="1" customWidth="1"/>
    <col min="4134" max="4134" width="27.140625" style="49" bestFit="1" customWidth="1"/>
    <col min="4135" max="4135" width="25.42578125" style="49" bestFit="1" customWidth="1"/>
    <col min="4136" max="4136" width="27" style="49" bestFit="1" customWidth="1"/>
    <col min="4137" max="4137" width="32.7109375" style="49" bestFit="1" customWidth="1"/>
    <col min="4138" max="4138" width="21.85546875" style="49" bestFit="1" customWidth="1"/>
    <col min="4139" max="4139" width="27.140625" style="49" bestFit="1" customWidth="1"/>
    <col min="4140" max="4140" width="25.42578125" style="49" bestFit="1" customWidth="1"/>
    <col min="4141" max="4141" width="19.42578125" style="49" bestFit="1" customWidth="1"/>
    <col min="4142" max="4142" width="21.42578125" style="49" bestFit="1" customWidth="1"/>
    <col min="4143" max="4143" width="14.140625" style="49" bestFit="1" customWidth="1"/>
    <col min="4144" max="4144" width="22.42578125" style="49" bestFit="1" customWidth="1"/>
    <col min="4145" max="4145" width="18" style="49" bestFit="1" customWidth="1"/>
    <col min="4146" max="4146" width="19.42578125" style="49" bestFit="1" customWidth="1"/>
    <col min="4147" max="4147" width="21.42578125" style="49" bestFit="1" customWidth="1"/>
    <col min="4148" max="4148" width="14.140625" style="49" bestFit="1" customWidth="1"/>
    <col min="4149" max="4149" width="22.42578125" style="49" bestFit="1" customWidth="1"/>
    <col min="4150" max="4150" width="18" style="49" bestFit="1" customWidth="1"/>
    <col min="4151" max="4151" width="19.42578125" style="49" bestFit="1" customWidth="1"/>
    <col min="4152" max="4152" width="21.42578125" style="49" bestFit="1" customWidth="1"/>
    <col min="4153" max="4153" width="14.140625" style="49" bestFit="1" customWidth="1"/>
    <col min="4154" max="4154" width="22.42578125" style="49" bestFit="1" customWidth="1"/>
    <col min="4155" max="4155" width="18" style="49" bestFit="1" customWidth="1"/>
    <col min="4156" max="4156" width="19.42578125" style="49" bestFit="1" customWidth="1"/>
    <col min="4157" max="4157" width="21.42578125" style="49" bestFit="1" customWidth="1"/>
    <col min="4158" max="4158" width="14.140625" style="49" bestFit="1" customWidth="1"/>
    <col min="4159" max="4159" width="22.42578125" style="49" bestFit="1" customWidth="1"/>
    <col min="4160" max="4160" width="18" style="49" bestFit="1" customWidth="1"/>
    <col min="4161" max="4161" width="19.42578125" style="49" bestFit="1" customWidth="1"/>
    <col min="4162" max="4162" width="21.42578125" style="49" bestFit="1" customWidth="1"/>
    <col min="4163" max="4163" width="14.140625" style="49" bestFit="1" customWidth="1"/>
    <col min="4164" max="4164" width="22.42578125" style="49" bestFit="1" customWidth="1"/>
    <col min="4165" max="4165" width="18" style="49" bestFit="1" customWidth="1"/>
    <col min="4166" max="4166" width="19.42578125" style="49" bestFit="1" customWidth="1"/>
    <col min="4167" max="4167" width="21.42578125" style="49" bestFit="1" customWidth="1"/>
    <col min="4168" max="4168" width="14.140625" style="49" bestFit="1" customWidth="1"/>
    <col min="4169" max="4169" width="22.42578125" style="49" bestFit="1" customWidth="1"/>
    <col min="4170" max="4170" width="18" style="49" bestFit="1" customWidth="1"/>
    <col min="4171" max="4171" width="19.42578125" style="49" bestFit="1" customWidth="1"/>
    <col min="4172" max="4172" width="21.42578125" style="49" bestFit="1" customWidth="1"/>
    <col min="4173" max="4173" width="14.140625" style="49" bestFit="1" customWidth="1"/>
    <col min="4174" max="4174" width="22.42578125" style="49" bestFit="1" customWidth="1"/>
    <col min="4175" max="4175" width="18" style="49" bestFit="1" customWidth="1"/>
    <col min="4176" max="4176" width="19.42578125" style="49" bestFit="1" customWidth="1"/>
    <col min="4177" max="4177" width="21.42578125" style="49" bestFit="1" customWidth="1"/>
    <col min="4178" max="4178" width="14.140625" style="49" bestFit="1" customWidth="1"/>
    <col min="4179" max="4179" width="22.42578125" style="49" bestFit="1" customWidth="1"/>
    <col min="4180" max="4180" width="18" style="49" bestFit="1" customWidth="1"/>
    <col min="4181" max="4181" width="19.42578125" style="49" bestFit="1" customWidth="1"/>
    <col min="4182" max="4182" width="21.42578125" style="49" bestFit="1" customWidth="1"/>
    <col min="4183" max="4183" width="14.140625" style="49" bestFit="1" customWidth="1"/>
    <col min="4184" max="4184" width="22.42578125" style="49" bestFit="1" customWidth="1"/>
    <col min="4185" max="4185" width="18" style="49" bestFit="1" customWidth="1"/>
    <col min="4186" max="4352" width="8.7109375" style="49"/>
    <col min="4353" max="4353" width="23" style="49" customWidth="1"/>
    <col min="4354" max="4354" width="50" style="49" customWidth="1"/>
    <col min="4355" max="4355" width="28" style="49" bestFit="1" customWidth="1"/>
    <col min="4356" max="4356" width="42.28515625" style="49" customWidth="1"/>
    <col min="4357" max="4357" width="25.140625" style="49" customWidth="1"/>
    <col min="4358" max="4358" width="29.140625" style="49" bestFit="1" customWidth="1"/>
    <col min="4359" max="4359" width="20.42578125" style="49" bestFit="1" customWidth="1"/>
    <col min="4360" max="4360" width="23.85546875" style="49" bestFit="1" customWidth="1"/>
    <col min="4361" max="4361" width="23.7109375" style="49" bestFit="1" customWidth="1"/>
    <col min="4362" max="4362" width="27" style="49" bestFit="1" customWidth="1"/>
    <col min="4363" max="4363" width="32.7109375" style="49" bestFit="1" customWidth="1"/>
    <col min="4364" max="4364" width="21.85546875" style="49" bestFit="1" customWidth="1"/>
    <col min="4365" max="4365" width="27.140625" style="49" bestFit="1" customWidth="1"/>
    <col min="4366" max="4366" width="25.42578125" style="49" bestFit="1" customWidth="1"/>
    <col min="4367" max="4367" width="27" style="49" bestFit="1" customWidth="1"/>
    <col min="4368" max="4368" width="32.7109375" style="49" bestFit="1" customWidth="1"/>
    <col min="4369" max="4369" width="21.85546875" style="49" bestFit="1" customWidth="1"/>
    <col min="4370" max="4370" width="27.140625" style="49" bestFit="1" customWidth="1"/>
    <col min="4371" max="4371" width="25.42578125" style="49" bestFit="1" customWidth="1"/>
    <col min="4372" max="4372" width="27" style="49" bestFit="1" customWidth="1"/>
    <col min="4373" max="4373" width="32.7109375" style="49" bestFit="1" customWidth="1"/>
    <col min="4374" max="4374" width="21.85546875" style="49" bestFit="1" customWidth="1"/>
    <col min="4375" max="4375" width="27.140625" style="49" bestFit="1" customWidth="1"/>
    <col min="4376" max="4376" width="25.42578125" style="49" bestFit="1" customWidth="1"/>
    <col min="4377" max="4377" width="27" style="49" bestFit="1" customWidth="1"/>
    <col min="4378" max="4378" width="32.7109375" style="49" bestFit="1" customWidth="1"/>
    <col min="4379" max="4379" width="21.85546875" style="49" bestFit="1" customWidth="1"/>
    <col min="4380" max="4380" width="27.140625" style="49" bestFit="1" customWidth="1"/>
    <col min="4381" max="4381" width="25.42578125" style="49" bestFit="1" customWidth="1"/>
    <col min="4382" max="4382" width="27" style="49" bestFit="1" customWidth="1"/>
    <col min="4383" max="4383" width="32.7109375" style="49" bestFit="1" customWidth="1"/>
    <col min="4384" max="4384" width="21.85546875" style="49" bestFit="1" customWidth="1"/>
    <col min="4385" max="4385" width="27.140625" style="49" bestFit="1" customWidth="1"/>
    <col min="4386" max="4386" width="25.42578125" style="49" bestFit="1" customWidth="1"/>
    <col min="4387" max="4387" width="27" style="49" bestFit="1" customWidth="1"/>
    <col min="4388" max="4388" width="32.7109375" style="49" bestFit="1" customWidth="1"/>
    <col min="4389" max="4389" width="21.85546875" style="49" bestFit="1" customWidth="1"/>
    <col min="4390" max="4390" width="27.140625" style="49" bestFit="1" customWidth="1"/>
    <col min="4391" max="4391" width="25.42578125" style="49" bestFit="1" customWidth="1"/>
    <col min="4392" max="4392" width="27" style="49" bestFit="1" customWidth="1"/>
    <col min="4393" max="4393" width="32.7109375" style="49" bestFit="1" customWidth="1"/>
    <col min="4394" max="4394" width="21.85546875" style="49" bestFit="1" customWidth="1"/>
    <col min="4395" max="4395" width="27.140625" style="49" bestFit="1" customWidth="1"/>
    <col min="4396" max="4396" width="25.42578125" style="49" bestFit="1" customWidth="1"/>
    <col min="4397" max="4397" width="19.42578125" style="49" bestFit="1" customWidth="1"/>
    <col min="4398" max="4398" width="21.42578125" style="49" bestFit="1" customWidth="1"/>
    <col min="4399" max="4399" width="14.140625" style="49" bestFit="1" customWidth="1"/>
    <col min="4400" max="4400" width="22.42578125" style="49" bestFit="1" customWidth="1"/>
    <col min="4401" max="4401" width="18" style="49" bestFit="1" customWidth="1"/>
    <col min="4402" max="4402" width="19.42578125" style="49" bestFit="1" customWidth="1"/>
    <col min="4403" max="4403" width="21.42578125" style="49" bestFit="1" customWidth="1"/>
    <col min="4404" max="4404" width="14.140625" style="49" bestFit="1" customWidth="1"/>
    <col min="4405" max="4405" width="22.42578125" style="49" bestFit="1" customWidth="1"/>
    <col min="4406" max="4406" width="18" style="49" bestFit="1" customWidth="1"/>
    <col min="4407" max="4407" width="19.42578125" style="49" bestFit="1" customWidth="1"/>
    <col min="4408" max="4408" width="21.42578125" style="49" bestFit="1" customWidth="1"/>
    <col min="4409" max="4409" width="14.140625" style="49" bestFit="1" customWidth="1"/>
    <col min="4410" max="4410" width="22.42578125" style="49" bestFit="1" customWidth="1"/>
    <col min="4411" max="4411" width="18" style="49" bestFit="1" customWidth="1"/>
    <col min="4412" max="4412" width="19.42578125" style="49" bestFit="1" customWidth="1"/>
    <col min="4413" max="4413" width="21.42578125" style="49" bestFit="1" customWidth="1"/>
    <col min="4414" max="4414" width="14.140625" style="49" bestFit="1" customWidth="1"/>
    <col min="4415" max="4415" width="22.42578125" style="49" bestFit="1" customWidth="1"/>
    <col min="4416" max="4416" width="18" style="49" bestFit="1" customWidth="1"/>
    <col min="4417" max="4417" width="19.42578125" style="49" bestFit="1" customWidth="1"/>
    <col min="4418" max="4418" width="21.42578125" style="49" bestFit="1" customWidth="1"/>
    <col min="4419" max="4419" width="14.140625" style="49" bestFit="1" customWidth="1"/>
    <col min="4420" max="4420" width="22.42578125" style="49" bestFit="1" customWidth="1"/>
    <col min="4421" max="4421" width="18" style="49" bestFit="1" customWidth="1"/>
    <col min="4422" max="4422" width="19.42578125" style="49" bestFit="1" customWidth="1"/>
    <col min="4423" max="4423" width="21.42578125" style="49" bestFit="1" customWidth="1"/>
    <col min="4424" max="4424" width="14.140625" style="49" bestFit="1" customWidth="1"/>
    <col min="4425" max="4425" width="22.42578125" style="49" bestFit="1" customWidth="1"/>
    <col min="4426" max="4426" width="18" style="49" bestFit="1" customWidth="1"/>
    <col min="4427" max="4427" width="19.42578125" style="49" bestFit="1" customWidth="1"/>
    <col min="4428" max="4428" width="21.42578125" style="49" bestFit="1" customWidth="1"/>
    <col min="4429" max="4429" width="14.140625" style="49" bestFit="1" customWidth="1"/>
    <col min="4430" max="4430" width="22.42578125" style="49" bestFit="1" customWidth="1"/>
    <col min="4431" max="4431" width="18" style="49" bestFit="1" customWidth="1"/>
    <col min="4432" max="4432" width="19.42578125" style="49" bestFit="1" customWidth="1"/>
    <col min="4433" max="4433" width="21.42578125" style="49" bestFit="1" customWidth="1"/>
    <col min="4434" max="4434" width="14.140625" style="49" bestFit="1" customWidth="1"/>
    <col min="4435" max="4435" width="22.42578125" style="49" bestFit="1" customWidth="1"/>
    <col min="4436" max="4436" width="18" style="49" bestFit="1" customWidth="1"/>
    <col min="4437" max="4437" width="19.42578125" style="49" bestFit="1" customWidth="1"/>
    <col min="4438" max="4438" width="21.42578125" style="49" bestFit="1" customWidth="1"/>
    <col min="4439" max="4439" width="14.140625" style="49" bestFit="1" customWidth="1"/>
    <col min="4440" max="4440" width="22.42578125" style="49" bestFit="1" customWidth="1"/>
    <col min="4441" max="4441" width="18" style="49" bestFit="1" customWidth="1"/>
    <col min="4442" max="4608" width="8.7109375" style="49"/>
    <col min="4609" max="4609" width="23" style="49" customWidth="1"/>
    <col min="4610" max="4610" width="50" style="49" customWidth="1"/>
    <col min="4611" max="4611" width="28" style="49" bestFit="1" customWidth="1"/>
    <col min="4612" max="4612" width="42.28515625" style="49" customWidth="1"/>
    <col min="4613" max="4613" width="25.140625" style="49" customWidth="1"/>
    <col min="4614" max="4614" width="29.140625" style="49" bestFit="1" customWidth="1"/>
    <col min="4615" max="4615" width="20.42578125" style="49" bestFit="1" customWidth="1"/>
    <col min="4616" max="4616" width="23.85546875" style="49" bestFit="1" customWidth="1"/>
    <col min="4617" max="4617" width="23.7109375" style="49" bestFit="1" customWidth="1"/>
    <col min="4618" max="4618" width="27" style="49" bestFit="1" customWidth="1"/>
    <col min="4619" max="4619" width="32.7109375" style="49" bestFit="1" customWidth="1"/>
    <col min="4620" max="4620" width="21.85546875" style="49" bestFit="1" customWidth="1"/>
    <col min="4621" max="4621" width="27.140625" style="49" bestFit="1" customWidth="1"/>
    <col min="4622" max="4622" width="25.42578125" style="49" bestFit="1" customWidth="1"/>
    <col min="4623" max="4623" width="27" style="49" bestFit="1" customWidth="1"/>
    <col min="4624" max="4624" width="32.7109375" style="49" bestFit="1" customWidth="1"/>
    <col min="4625" max="4625" width="21.85546875" style="49" bestFit="1" customWidth="1"/>
    <col min="4626" max="4626" width="27.140625" style="49" bestFit="1" customWidth="1"/>
    <col min="4627" max="4627" width="25.42578125" style="49" bestFit="1" customWidth="1"/>
    <col min="4628" max="4628" width="27" style="49" bestFit="1" customWidth="1"/>
    <col min="4629" max="4629" width="32.7109375" style="49" bestFit="1" customWidth="1"/>
    <col min="4630" max="4630" width="21.85546875" style="49" bestFit="1" customWidth="1"/>
    <col min="4631" max="4631" width="27.140625" style="49" bestFit="1" customWidth="1"/>
    <col min="4632" max="4632" width="25.42578125" style="49" bestFit="1" customWidth="1"/>
    <col min="4633" max="4633" width="27" style="49" bestFit="1" customWidth="1"/>
    <col min="4634" max="4634" width="32.7109375" style="49" bestFit="1" customWidth="1"/>
    <col min="4635" max="4635" width="21.85546875" style="49" bestFit="1" customWidth="1"/>
    <col min="4636" max="4636" width="27.140625" style="49" bestFit="1" customWidth="1"/>
    <col min="4637" max="4637" width="25.42578125" style="49" bestFit="1" customWidth="1"/>
    <col min="4638" max="4638" width="27" style="49" bestFit="1" customWidth="1"/>
    <col min="4639" max="4639" width="32.7109375" style="49" bestFit="1" customWidth="1"/>
    <col min="4640" max="4640" width="21.85546875" style="49" bestFit="1" customWidth="1"/>
    <col min="4641" max="4641" width="27.140625" style="49" bestFit="1" customWidth="1"/>
    <col min="4642" max="4642" width="25.42578125" style="49" bestFit="1" customWidth="1"/>
    <col min="4643" max="4643" width="27" style="49" bestFit="1" customWidth="1"/>
    <col min="4644" max="4644" width="32.7109375" style="49" bestFit="1" customWidth="1"/>
    <col min="4645" max="4645" width="21.85546875" style="49" bestFit="1" customWidth="1"/>
    <col min="4646" max="4646" width="27.140625" style="49" bestFit="1" customWidth="1"/>
    <col min="4647" max="4647" width="25.42578125" style="49" bestFit="1" customWidth="1"/>
    <col min="4648" max="4648" width="27" style="49" bestFit="1" customWidth="1"/>
    <col min="4649" max="4649" width="32.7109375" style="49" bestFit="1" customWidth="1"/>
    <col min="4650" max="4650" width="21.85546875" style="49" bestFit="1" customWidth="1"/>
    <col min="4651" max="4651" width="27.140625" style="49" bestFit="1" customWidth="1"/>
    <col min="4652" max="4652" width="25.42578125" style="49" bestFit="1" customWidth="1"/>
    <col min="4653" max="4653" width="19.42578125" style="49" bestFit="1" customWidth="1"/>
    <col min="4654" max="4654" width="21.42578125" style="49" bestFit="1" customWidth="1"/>
    <col min="4655" max="4655" width="14.140625" style="49" bestFit="1" customWidth="1"/>
    <col min="4656" max="4656" width="22.42578125" style="49" bestFit="1" customWidth="1"/>
    <col min="4657" max="4657" width="18" style="49" bestFit="1" customWidth="1"/>
    <col min="4658" max="4658" width="19.42578125" style="49" bestFit="1" customWidth="1"/>
    <col min="4659" max="4659" width="21.42578125" style="49" bestFit="1" customWidth="1"/>
    <col min="4660" max="4660" width="14.140625" style="49" bestFit="1" customWidth="1"/>
    <col min="4661" max="4661" width="22.42578125" style="49" bestFit="1" customWidth="1"/>
    <col min="4662" max="4662" width="18" style="49" bestFit="1" customWidth="1"/>
    <col min="4663" max="4663" width="19.42578125" style="49" bestFit="1" customWidth="1"/>
    <col min="4664" max="4664" width="21.42578125" style="49" bestFit="1" customWidth="1"/>
    <col min="4665" max="4665" width="14.140625" style="49" bestFit="1" customWidth="1"/>
    <col min="4666" max="4666" width="22.42578125" style="49" bestFit="1" customWidth="1"/>
    <col min="4667" max="4667" width="18" style="49" bestFit="1" customWidth="1"/>
    <col min="4668" max="4668" width="19.42578125" style="49" bestFit="1" customWidth="1"/>
    <col min="4669" max="4669" width="21.42578125" style="49" bestFit="1" customWidth="1"/>
    <col min="4670" max="4670" width="14.140625" style="49" bestFit="1" customWidth="1"/>
    <col min="4671" max="4671" width="22.42578125" style="49" bestFit="1" customWidth="1"/>
    <col min="4672" max="4672" width="18" style="49" bestFit="1" customWidth="1"/>
    <col min="4673" max="4673" width="19.42578125" style="49" bestFit="1" customWidth="1"/>
    <col min="4674" max="4674" width="21.42578125" style="49" bestFit="1" customWidth="1"/>
    <col min="4675" max="4675" width="14.140625" style="49" bestFit="1" customWidth="1"/>
    <col min="4676" max="4676" width="22.42578125" style="49" bestFit="1" customWidth="1"/>
    <col min="4677" max="4677" width="18" style="49" bestFit="1" customWidth="1"/>
    <col min="4678" max="4678" width="19.42578125" style="49" bestFit="1" customWidth="1"/>
    <col min="4679" max="4679" width="21.42578125" style="49" bestFit="1" customWidth="1"/>
    <col min="4680" max="4680" width="14.140625" style="49" bestFit="1" customWidth="1"/>
    <col min="4681" max="4681" width="22.42578125" style="49" bestFit="1" customWidth="1"/>
    <col min="4682" max="4682" width="18" style="49" bestFit="1" customWidth="1"/>
    <col min="4683" max="4683" width="19.42578125" style="49" bestFit="1" customWidth="1"/>
    <col min="4684" max="4684" width="21.42578125" style="49" bestFit="1" customWidth="1"/>
    <col min="4685" max="4685" width="14.140625" style="49" bestFit="1" customWidth="1"/>
    <col min="4686" max="4686" width="22.42578125" style="49" bestFit="1" customWidth="1"/>
    <col min="4687" max="4687" width="18" style="49" bestFit="1" customWidth="1"/>
    <col min="4688" max="4688" width="19.42578125" style="49" bestFit="1" customWidth="1"/>
    <col min="4689" max="4689" width="21.42578125" style="49" bestFit="1" customWidth="1"/>
    <col min="4690" max="4690" width="14.140625" style="49" bestFit="1" customWidth="1"/>
    <col min="4691" max="4691" width="22.42578125" style="49" bestFit="1" customWidth="1"/>
    <col min="4692" max="4692" width="18" style="49" bestFit="1" customWidth="1"/>
    <col min="4693" max="4693" width="19.42578125" style="49" bestFit="1" customWidth="1"/>
    <col min="4694" max="4694" width="21.42578125" style="49" bestFit="1" customWidth="1"/>
    <col min="4695" max="4695" width="14.140625" style="49" bestFit="1" customWidth="1"/>
    <col min="4696" max="4696" width="22.42578125" style="49" bestFit="1" customWidth="1"/>
    <col min="4697" max="4697" width="18" style="49" bestFit="1" customWidth="1"/>
    <col min="4698" max="4864" width="8.7109375" style="49"/>
    <col min="4865" max="4865" width="23" style="49" customWidth="1"/>
    <col min="4866" max="4866" width="50" style="49" customWidth="1"/>
    <col min="4867" max="4867" width="28" style="49" bestFit="1" customWidth="1"/>
    <col min="4868" max="4868" width="42.28515625" style="49" customWidth="1"/>
    <col min="4869" max="4869" width="25.140625" style="49" customWidth="1"/>
    <col min="4870" max="4870" width="29.140625" style="49" bestFit="1" customWidth="1"/>
    <col min="4871" max="4871" width="20.42578125" style="49" bestFit="1" customWidth="1"/>
    <col min="4872" max="4872" width="23.85546875" style="49" bestFit="1" customWidth="1"/>
    <col min="4873" max="4873" width="23.7109375" style="49" bestFit="1" customWidth="1"/>
    <col min="4874" max="4874" width="27" style="49" bestFit="1" customWidth="1"/>
    <col min="4875" max="4875" width="32.7109375" style="49" bestFit="1" customWidth="1"/>
    <col min="4876" max="4876" width="21.85546875" style="49" bestFit="1" customWidth="1"/>
    <col min="4877" max="4877" width="27.140625" style="49" bestFit="1" customWidth="1"/>
    <col min="4878" max="4878" width="25.42578125" style="49" bestFit="1" customWidth="1"/>
    <col min="4879" max="4879" width="27" style="49" bestFit="1" customWidth="1"/>
    <col min="4880" max="4880" width="32.7109375" style="49" bestFit="1" customWidth="1"/>
    <col min="4881" max="4881" width="21.85546875" style="49" bestFit="1" customWidth="1"/>
    <col min="4882" max="4882" width="27.140625" style="49" bestFit="1" customWidth="1"/>
    <col min="4883" max="4883" width="25.42578125" style="49" bestFit="1" customWidth="1"/>
    <col min="4884" max="4884" width="27" style="49" bestFit="1" customWidth="1"/>
    <col min="4885" max="4885" width="32.7109375" style="49" bestFit="1" customWidth="1"/>
    <col min="4886" max="4886" width="21.85546875" style="49" bestFit="1" customWidth="1"/>
    <col min="4887" max="4887" width="27.140625" style="49" bestFit="1" customWidth="1"/>
    <col min="4888" max="4888" width="25.42578125" style="49" bestFit="1" customWidth="1"/>
    <col min="4889" max="4889" width="27" style="49" bestFit="1" customWidth="1"/>
    <col min="4890" max="4890" width="32.7109375" style="49" bestFit="1" customWidth="1"/>
    <col min="4891" max="4891" width="21.85546875" style="49" bestFit="1" customWidth="1"/>
    <col min="4892" max="4892" width="27.140625" style="49" bestFit="1" customWidth="1"/>
    <col min="4893" max="4893" width="25.42578125" style="49" bestFit="1" customWidth="1"/>
    <col min="4894" max="4894" width="27" style="49" bestFit="1" customWidth="1"/>
    <col min="4895" max="4895" width="32.7109375" style="49" bestFit="1" customWidth="1"/>
    <col min="4896" max="4896" width="21.85546875" style="49" bestFit="1" customWidth="1"/>
    <col min="4897" max="4897" width="27.140625" style="49" bestFit="1" customWidth="1"/>
    <col min="4898" max="4898" width="25.42578125" style="49" bestFit="1" customWidth="1"/>
    <col min="4899" max="4899" width="27" style="49" bestFit="1" customWidth="1"/>
    <col min="4900" max="4900" width="32.7109375" style="49" bestFit="1" customWidth="1"/>
    <col min="4901" max="4901" width="21.85546875" style="49" bestFit="1" customWidth="1"/>
    <col min="4902" max="4902" width="27.140625" style="49" bestFit="1" customWidth="1"/>
    <col min="4903" max="4903" width="25.42578125" style="49" bestFit="1" customWidth="1"/>
    <col min="4904" max="4904" width="27" style="49" bestFit="1" customWidth="1"/>
    <col min="4905" max="4905" width="32.7109375" style="49" bestFit="1" customWidth="1"/>
    <col min="4906" max="4906" width="21.85546875" style="49" bestFit="1" customWidth="1"/>
    <col min="4907" max="4907" width="27.140625" style="49" bestFit="1" customWidth="1"/>
    <col min="4908" max="4908" width="25.42578125" style="49" bestFit="1" customWidth="1"/>
    <col min="4909" max="4909" width="19.42578125" style="49" bestFit="1" customWidth="1"/>
    <col min="4910" max="4910" width="21.42578125" style="49" bestFit="1" customWidth="1"/>
    <col min="4911" max="4911" width="14.140625" style="49" bestFit="1" customWidth="1"/>
    <col min="4912" max="4912" width="22.42578125" style="49" bestFit="1" customWidth="1"/>
    <col min="4913" max="4913" width="18" style="49" bestFit="1" customWidth="1"/>
    <col min="4914" max="4914" width="19.42578125" style="49" bestFit="1" customWidth="1"/>
    <col min="4915" max="4915" width="21.42578125" style="49" bestFit="1" customWidth="1"/>
    <col min="4916" max="4916" width="14.140625" style="49" bestFit="1" customWidth="1"/>
    <col min="4917" max="4917" width="22.42578125" style="49" bestFit="1" customWidth="1"/>
    <col min="4918" max="4918" width="18" style="49" bestFit="1" customWidth="1"/>
    <col min="4919" max="4919" width="19.42578125" style="49" bestFit="1" customWidth="1"/>
    <col min="4920" max="4920" width="21.42578125" style="49" bestFit="1" customWidth="1"/>
    <col min="4921" max="4921" width="14.140625" style="49" bestFit="1" customWidth="1"/>
    <col min="4922" max="4922" width="22.42578125" style="49" bestFit="1" customWidth="1"/>
    <col min="4923" max="4923" width="18" style="49" bestFit="1" customWidth="1"/>
    <col min="4924" max="4924" width="19.42578125" style="49" bestFit="1" customWidth="1"/>
    <col min="4925" max="4925" width="21.42578125" style="49" bestFit="1" customWidth="1"/>
    <col min="4926" max="4926" width="14.140625" style="49" bestFit="1" customWidth="1"/>
    <col min="4927" max="4927" width="22.42578125" style="49" bestFit="1" customWidth="1"/>
    <col min="4928" max="4928" width="18" style="49" bestFit="1" customWidth="1"/>
    <col min="4929" max="4929" width="19.42578125" style="49" bestFit="1" customWidth="1"/>
    <col min="4930" max="4930" width="21.42578125" style="49" bestFit="1" customWidth="1"/>
    <col min="4931" max="4931" width="14.140625" style="49" bestFit="1" customWidth="1"/>
    <col min="4932" max="4932" width="22.42578125" style="49" bestFit="1" customWidth="1"/>
    <col min="4933" max="4933" width="18" style="49" bestFit="1" customWidth="1"/>
    <col min="4934" max="4934" width="19.42578125" style="49" bestFit="1" customWidth="1"/>
    <col min="4935" max="4935" width="21.42578125" style="49" bestFit="1" customWidth="1"/>
    <col min="4936" max="4936" width="14.140625" style="49" bestFit="1" customWidth="1"/>
    <col min="4937" max="4937" width="22.42578125" style="49" bestFit="1" customWidth="1"/>
    <col min="4938" max="4938" width="18" style="49" bestFit="1" customWidth="1"/>
    <col min="4939" max="4939" width="19.42578125" style="49" bestFit="1" customWidth="1"/>
    <col min="4940" max="4940" width="21.42578125" style="49" bestFit="1" customWidth="1"/>
    <col min="4941" max="4941" width="14.140625" style="49" bestFit="1" customWidth="1"/>
    <col min="4942" max="4942" width="22.42578125" style="49" bestFit="1" customWidth="1"/>
    <col min="4943" max="4943" width="18" style="49" bestFit="1" customWidth="1"/>
    <col min="4944" max="4944" width="19.42578125" style="49" bestFit="1" customWidth="1"/>
    <col min="4945" max="4945" width="21.42578125" style="49" bestFit="1" customWidth="1"/>
    <col min="4946" max="4946" width="14.140625" style="49" bestFit="1" customWidth="1"/>
    <col min="4947" max="4947" width="22.42578125" style="49" bestFit="1" customWidth="1"/>
    <col min="4948" max="4948" width="18" style="49" bestFit="1" customWidth="1"/>
    <col min="4949" max="4949" width="19.42578125" style="49" bestFit="1" customWidth="1"/>
    <col min="4950" max="4950" width="21.42578125" style="49" bestFit="1" customWidth="1"/>
    <col min="4951" max="4951" width="14.140625" style="49" bestFit="1" customWidth="1"/>
    <col min="4952" max="4952" width="22.42578125" style="49" bestFit="1" customWidth="1"/>
    <col min="4953" max="4953" width="18" style="49" bestFit="1" customWidth="1"/>
    <col min="4954" max="5120" width="8.7109375" style="49"/>
    <col min="5121" max="5121" width="23" style="49" customWidth="1"/>
    <col min="5122" max="5122" width="50" style="49" customWidth="1"/>
    <col min="5123" max="5123" width="28" style="49" bestFit="1" customWidth="1"/>
    <col min="5124" max="5124" width="42.28515625" style="49" customWidth="1"/>
    <col min="5125" max="5125" width="25.140625" style="49" customWidth="1"/>
    <col min="5126" max="5126" width="29.140625" style="49" bestFit="1" customWidth="1"/>
    <col min="5127" max="5127" width="20.42578125" style="49" bestFit="1" customWidth="1"/>
    <col min="5128" max="5128" width="23.85546875" style="49" bestFit="1" customWidth="1"/>
    <col min="5129" max="5129" width="23.7109375" style="49" bestFit="1" customWidth="1"/>
    <col min="5130" max="5130" width="27" style="49" bestFit="1" customWidth="1"/>
    <col min="5131" max="5131" width="32.7109375" style="49" bestFit="1" customWidth="1"/>
    <col min="5132" max="5132" width="21.85546875" style="49" bestFit="1" customWidth="1"/>
    <col min="5133" max="5133" width="27.140625" style="49" bestFit="1" customWidth="1"/>
    <col min="5134" max="5134" width="25.42578125" style="49" bestFit="1" customWidth="1"/>
    <col min="5135" max="5135" width="27" style="49" bestFit="1" customWidth="1"/>
    <col min="5136" max="5136" width="32.7109375" style="49" bestFit="1" customWidth="1"/>
    <col min="5137" max="5137" width="21.85546875" style="49" bestFit="1" customWidth="1"/>
    <col min="5138" max="5138" width="27.140625" style="49" bestFit="1" customWidth="1"/>
    <col min="5139" max="5139" width="25.42578125" style="49" bestFit="1" customWidth="1"/>
    <col min="5140" max="5140" width="27" style="49" bestFit="1" customWidth="1"/>
    <col min="5141" max="5141" width="32.7109375" style="49" bestFit="1" customWidth="1"/>
    <col min="5142" max="5142" width="21.85546875" style="49" bestFit="1" customWidth="1"/>
    <col min="5143" max="5143" width="27.140625" style="49" bestFit="1" customWidth="1"/>
    <col min="5144" max="5144" width="25.42578125" style="49" bestFit="1" customWidth="1"/>
    <col min="5145" max="5145" width="27" style="49" bestFit="1" customWidth="1"/>
    <col min="5146" max="5146" width="32.7109375" style="49" bestFit="1" customWidth="1"/>
    <col min="5147" max="5147" width="21.85546875" style="49" bestFit="1" customWidth="1"/>
    <col min="5148" max="5148" width="27.140625" style="49" bestFit="1" customWidth="1"/>
    <col min="5149" max="5149" width="25.42578125" style="49" bestFit="1" customWidth="1"/>
    <col min="5150" max="5150" width="27" style="49" bestFit="1" customWidth="1"/>
    <col min="5151" max="5151" width="32.7109375" style="49" bestFit="1" customWidth="1"/>
    <col min="5152" max="5152" width="21.85546875" style="49" bestFit="1" customWidth="1"/>
    <col min="5153" max="5153" width="27.140625" style="49" bestFit="1" customWidth="1"/>
    <col min="5154" max="5154" width="25.42578125" style="49" bestFit="1" customWidth="1"/>
    <col min="5155" max="5155" width="27" style="49" bestFit="1" customWidth="1"/>
    <col min="5156" max="5156" width="32.7109375" style="49" bestFit="1" customWidth="1"/>
    <col min="5157" max="5157" width="21.85546875" style="49" bestFit="1" customWidth="1"/>
    <col min="5158" max="5158" width="27.140625" style="49" bestFit="1" customWidth="1"/>
    <col min="5159" max="5159" width="25.42578125" style="49" bestFit="1" customWidth="1"/>
    <col min="5160" max="5160" width="27" style="49" bestFit="1" customWidth="1"/>
    <col min="5161" max="5161" width="32.7109375" style="49" bestFit="1" customWidth="1"/>
    <col min="5162" max="5162" width="21.85546875" style="49" bestFit="1" customWidth="1"/>
    <col min="5163" max="5163" width="27.140625" style="49" bestFit="1" customWidth="1"/>
    <col min="5164" max="5164" width="25.42578125" style="49" bestFit="1" customWidth="1"/>
    <col min="5165" max="5165" width="19.42578125" style="49" bestFit="1" customWidth="1"/>
    <col min="5166" max="5166" width="21.42578125" style="49" bestFit="1" customWidth="1"/>
    <col min="5167" max="5167" width="14.140625" style="49" bestFit="1" customWidth="1"/>
    <col min="5168" max="5168" width="22.42578125" style="49" bestFit="1" customWidth="1"/>
    <col min="5169" max="5169" width="18" style="49" bestFit="1" customWidth="1"/>
    <col min="5170" max="5170" width="19.42578125" style="49" bestFit="1" customWidth="1"/>
    <col min="5171" max="5171" width="21.42578125" style="49" bestFit="1" customWidth="1"/>
    <col min="5172" max="5172" width="14.140625" style="49" bestFit="1" customWidth="1"/>
    <col min="5173" max="5173" width="22.42578125" style="49" bestFit="1" customWidth="1"/>
    <col min="5174" max="5174" width="18" style="49" bestFit="1" customWidth="1"/>
    <col min="5175" max="5175" width="19.42578125" style="49" bestFit="1" customWidth="1"/>
    <col min="5176" max="5176" width="21.42578125" style="49" bestFit="1" customWidth="1"/>
    <col min="5177" max="5177" width="14.140625" style="49" bestFit="1" customWidth="1"/>
    <col min="5178" max="5178" width="22.42578125" style="49" bestFit="1" customWidth="1"/>
    <col min="5179" max="5179" width="18" style="49" bestFit="1" customWidth="1"/>
    <col min="5180" max="5180" width="19.42578125" style="49" bestFit="1" customWidth="1"/>
    <col min="5181" max="5181" width="21.42578125" style="49" bestFit="1" customWidth="1"/>
    <col min="5182" max="5182" width="14.140625" style="49" bestFit="1" customWidth="1"/>
    <col min="5183" max="5183" width="22.42578125" style="49" bestFit="1" customWidth="1"/>
    <col min="5184" max="5184" width="18" style="49" bestFit="1" customWidth="1"/>
    <col min="5185" max="5185" width="19.42578125" style="49" bestFit="1" customWidth="1"/>
    <col min="5186" max="5186" width="21.42578125" style="49" bestFit="1" customWidth="1"/>
    <col min="5187" max="5187" width="14.140625" style="49" bestFit="1" customWidth="1"/>
    <col min="5188" max="5188" width="22.42578125" style="49" bestFit="1" customWidth="1"/>
    <col min="5189" max="5189" width="18" style="49" bestFit="1" customWidth="1"/>
    <col min="5190" max="5190" width="19.42578125" style="49" bestFit="1" customWidth="1"/>
    <col min="5191" max="5191" width="21.42578125" style="49" bestFit="1" customWidth="1"/>
    <col min="5192" max="5192" width="14.140625" style="49" bestFit="1" customWidth="1"/>
    <col min="5193" max="5193" width="22.42578125" style="49" bestFit="1" customWidth="1"/>
    <col min="5194" max="5194" width="18" style="49" bestFit="1" customWidth="1"/>
    <col min="5195" max="5195" width="19.42578125" style="49" bestFit="1" customWidth="1"/>
    <col min="5196" max="5196" width="21.42578125" style="49" bestFit="1" customWidth="1"/>
    <col min="5197" max="5197" width="14.140625" style="49" bestFit="1" customWidth="1"/>
    <col min="5198" max="5198" width="22.42578125" style="49" bestFit="1" customWidth="1"/>
    <col min="5199" max="5199" width="18" style="49" bestFit="1" customWidth="1"/>
    <col min="5200" max="5200" width="19.42578125" style="49" bestFit="1" customWidth="1"/>
    <col min="5201" max="5201" width="21.42578125" style="49" bestFit="1" customWidth="1"/>
    <col min="5202" max="5202" width="14.140625" style="49" bestFit="1" customWidth="1"/>
    <col min="5203" max="5203" width="22.42578125" style="49" bestFit="1" customWidth="1"/>
    <col min="5204" max="5204" width="18" style="49" bestFit="1" customWidth="1"/>
    <col min="5205" max="5205" width="19.42578125" style="49" bestFit="1" customWidth="1"/>
    <col min="5206" max="5206" width="21.42578125" style="49" bestFit="1" customWidth="1"/>
    <col min="5207" max="5207" width="14.140625" style="49" bestFit="1" customWidth="1"/>
    <col min="5208" max="5208" width="22.42578125" style="49" bestFit="1" customWidth="1"/>
    <col min="5209" max="5209" width="18" style="49" bestFit="1" customWidth="1"/>
    <col min="5210" max="5376" width="8.7109375" style="49"/>
    <col min="5377" max="5377" width="23" style="49" customWidth="1"/>
    <col min="5378" max="5378" width="50" style="49" customWidth="1"/>
    <col min="5379" max="5379" width="28" style="49" bestFit="1" customWidth="1"/>
    <col min="5380" max="5380" width="42.28515625" style="49" customWidth="1"/>
    <col min="5381" max="5381" width="25.140625" style="49" customWidth="1"/>
    <col min="5382" max="5382" width="29.140625" style="49" bestFit="1" customWidth="1"/>
    <col min="5383" max="5383" width="20.42578125" style="49" bestFit="1" customWidth="1"/>
    <col min="5384" max="5384" width="23.85546875" style="49" bestFit="1" customWidth="1"/>
    <col min="5385" max="5385" width="23.7109375" style="49" bestFit="1" customWidth="1"/>
    <col min="5386" max="5386" width="27" style="49" bestFit="1" customWidth="1"/>
    <col min="5387" max="5387" width="32.7109375" style="49" bestFit="1" customWidth="1"/>
    <col min="5388" max="5388" width="21.85546875" style="49" bestFit="1" customWidth="1"/>
    <col min="5389" max="5389" width="27.140625" style="49" bestFit="1" customWidth="1"/>
    <col min="5390" max="5390" width="25.42578125" style="49" bestFit="1" customWidth="1"/>
    <col min="5391" max="5391" width="27" style="49" bestFit="1" customWidth="1"/>
    <col min="5392" max="5392" width="32.7109375" style="49" bestFit="1" customWidth="1"/>
    <col min="5393" max="5393" width="21.85546875" style="49" bestFit="1" customWidth="1"/>
    <col min="5394" max="5394" width="27.140625" style="49" bestFit="1" customWidth="1"/>
    <col min="5395" max="5395" width="25.42578125" style="49" bestFit="1" customWidth="1"/>
    <col min="5396" max="5396" width="27" style="49" bestFit="1" customWidth="1"/>
    <col min="5397" max="5397" width="32.7109375" style="49" bestFit="1" customWidth="1"/>
    <col min="5398" max="5398" width="21.85546875" style="49" bestFit="1" customWidth="1"/>
    <col min="5399" max="5399" width="27.140625" style="49" bestFit="1" customWidth="1"/>
    <col min="5400" max="5400" width="25.42578125" style="49" bestFit="1" customWidth="1"/>
    <col min="5401" max="5401" width="27" style="49" bestFit="1" customWidth="1"/>
    <col min="5402" max="5402" width="32.7109375" style="49" bestFit="1" customWidth="1"/>
    <col min="5403" max="5403" width="21.85546875" style="49" bestFit="1" customWidth="1"/>
    <col min="5404" max="5404" width="27.140625" style="49" bestFit="1" customWidth="1"/>
    <col min="5405" max="5405" width="25.42578125" style="49" bestFit="1" customWidth="1"/>
    <col min="5406" max="5406" width="27" style="49" bestFit="1" customWidth="1"/>
    <col min="5407" max="5407" width="32.7109375" style="49" bestFit="1" customWidth="1"/>
    <col min="5408" max="5408" width="21.85546875" style="49" bestFit="1" customWidth="1"/>
    <col min="5409" max="5409" width="27.140625" style="49" bestFit="1" customWidth="1"/>
    <col min="5410" max="5410" width="25.42578125" style="49" bestFit="1" customWidth="1"/>
    <col min="5411" max="5411" width="27" style="49" bestFit="1" customWidth="1"/>
    <col min="5412" max="5412" width="32.7109375" style="49" bestFit="1" customWidth="1"/>
    <col min="5413" max="5413" width="21.85546875" style="49" bestFit="1" customWidth="1"/>
    <col min="5414" max="5414" width="27.140625" style="49" bestFit="1" customWidth="1"/>
    <col min="5415" max="5415" width="25.42578125" style="49" bestFit="1" customWidth="1"/>
    <col min="5416" max="5416" width="27" style="49" bestFit="1" customWidth="1"/>
    <col min="5417" max="5417" width="32.7109375" style="49" bestFit="1" customWidth="1"/>
    <col min="5418" max="5418" width="21.85546875" style="49" bestFit="1" customWidth="1"/>
    <col min="5419" max="5419" width="27.140625" style="49" bestFit="1" customWidth="1"/>
    <col min="5420" max="5420" width="25.42578125" style="49" bestFit="1" customWidth="1"/>
    <col min="5421" max="5421" width="19.42578125" style="49" bestFit="1" customWidth="1"/>
    <col min="5422" max="5422" width="21.42578125" style="49" bestFit="1" customWidth="1"/>
    <col min="5423" max="5423" width="14.140625" style="49" bestFit="1" customWidth="1"/>
    <col min="5424" max="5424" width="22.42578125" style="49" bestFit="1" customWidth="1"/>
    <col min="5425" max="5425" width="18" style="49" bestFit="1" customWidth="1"/>
    <col min="5426" max="5426" width="19.42578125" style="49" bestFit="1" customWidth="1"/>
    <col min="5427" max="5427" width="21.42578125" style="49" bestFit="1" customWidth="1"/>
    <col min="5428" max="5428" width="14.140625" style="49" bestFit="1" customWidth="1"/>
    <col min="5429" max="5429" width="22.42578125" style="49" bestFit="1" customWidth="1"/>
    <col min="5430" max="5430" width="18" style="49" bestFit="1" customWidth="1"/>
    <col min="5431" max="5431" width="19.42578125" style="49" bestFit="1" customWidth="1"/>
    <col min="5432" max="5432" width="21.42578125" style="49" bestFit="1" customWidth="1"/>
    <col min="5433" max="5433" width="14.140625" style="49" bestFit="1" customWidth="1"/>
    <col min="5434" max="5434" width="22.42578125" style="49" bestFit="1" customWidth="1"/>
    <col min="5435" max="5435" width="18" style="49" bestFit="1" customWidth="1"/>
    <col min="5436" max="5436" width="19.42578125" style="49" bestFit="1" customWidth="1"/>
    <col min="5437" max="5437" width="21.42578125" style="49" bestFit="1" customWidth="1"/>
    <col min="5438" max="5438" width="14.140625" style="49" bestFit="1" customWidth="1"/>
    <col min="5439" max="5439" width="22.42578125" style="49" bestFit="1" customWidth="1"/>
    <col min="5440" max="5440" width="18" style="49" bestFit="1" customWidth="1"/>
    <col min="5441" max="5441" width="19.42578125" style="49" bestFit="1" customWidth="1"/>
    <col min="5442" max="5442" width="21.42578125" style="49" bestFit="1" customWidth="1"/>
    <col min="5443" max="5443" width="14.140625" style="49" bestFit="1" customWidth="1"/>
    <col min="5444" max="5444" width="22.42578125" style="49" bestFit="1" customWidth="1"/>
    <col min="5445" max="5445" width="18" style="49" bestFit="1" customWidth="1"/>
    <col min="5446" max="5446" width="19.42578125" style="49" bestFit="1" customWidth="1"/>
    <col min="5447" max="5447" width="21.42578125" style="49" bestFit="1" customWidth="1"/>
    <col min="5448" max="5448" width="14.140625" style="49" bestFit="1" customWidth="1"/>
    <col min="5449" max="5449" width="22.42578125" style="49" bestFit="1" customWidth="1"/>
    <col min="5450" max="5450" width="18" style="49" bestFit="1" customWidth="1"/>
    <col min="5451" max="5451" width="19.42578125" style="49" bestFit="1" customWidth="1"/>
    <col min="5452" max="5452" width="21.42578125" style="49" bestFit="1" customWidth="1"/>
    <col min="5453" max="5453" width="14.140625" style="49" bestFit="1" customWidth="1"/>
    <col min="5454" max="5454" width="22.42578125" style="49" bestFit="1" customWidth="1"/>
    <col min="5455" max="5455" width="18" style="49" bestFit="1" customWidth="1"/>
    <col min="5456" max="5456" width="19.42578125" style="49" bestFit="1" customWidth="1"/>
    <col min="5457" max="5457" width="21.42578125" style="49" bestFit="1" customWidth="1"/>
    <col min="5458" max="5458" width="14.140625" style="49" bestFit="1" customWidth="1"/>
    <col min="5459" max="5459" width="22.42578125" style="49" bestFit="1" customWidth="1"/>
    <col min="5460" max="5460" width="18" style="49" bestFit="1" customWidth="1"/>
    <col min="5461" max="5461" width="19.42578125" style="49" bestFit="1" customWidth="1"/>
    <col min="5462" max="5462" width="21.42578125" style="49" bestFit="1" customWidth="1"/>
    <col min="5463" max="5463" width="14.140625" style="49" bestFit="1" customWidth="1"/>
    <col min="5464" max="5464" width="22.42578125" style="49" bestFit="1" customWidth="1"/>
    <col min="5465" max="5465" width="18" style="49" bestFit="1" customWidth="1"/>
    <col min="5466" max="5632" width="8.7109375" style="49"/>
    <col min="5633" max="5633" width="23" style="49" customWidth="1"/>
    <col min="5634" max="5634" width="50" style="49" customWidth="1"/>
    <col min="5635" max="5635" width="28" style="49" bestFit="1" customWidth="1"/>
    <col min="5636" max="5636" width="42.28515625" style="49" customWidth="1"/>
    <col min="5637" max="5637" width="25.140625" style="49" customWidth="1"/>
    <col min="5638" max="5638" width="29.140625" style="49" bestFit="1" customWidth="1"/>
    <col min="5639" max="5639" width="20.42578125" style="49" bestFit="1" customWidth="1"/>
    <col min="5640" max="5640" width="23.85546875" style="49" bestFit="1" customWidth="1"/>
    <col min="5641" max="5641" width="23.7109375" style="49" bestFit="1" customWidth="1"/>
    <col min="5642" max="5642" width="27" style="49" bestFit="1" customWidth="1"/>
    <col min="5643" max="5643" width="32.7109375" style="49" bestFit="1" customWidth="1"/>
    <col min="5644" max="5644" width="21.85546875" style="49" bestFit="1" customWidth="1"/>
    <col min="5645" max="5645" width="27.140625" style="49" bestFit="1" customWidth="1"/>
    <col min="5646" max="5646" width="25.42578125" style="49" bestFit="1" customWidth="1"/>
    <col min="5647" max="5647" width="27" style="49" bestFit="1" customWidth="1"/>
    <col min="5648" max="5648" width="32.7109375" style="49" bestFit="1" customWidth="1"/>
    <col min="5649" max="5649" width="21.85546875" style="49" bestFit="1" customWidth="1"/>
    <col min="5650" max="5650" width="27.140625" style="49" bestFit="1" customWidth="1"/>
    <col min="5651" max="5651" width="25.42578125" style="49" bestFit="1" customWidth="1"/>
    <col min="5652" max="5652" width="27" style="49" bestFit="1" customWidth="1"/>
    <col min="5653" max="5653" width="32.7109375" style="49" bestFit="1" customWidth="1"/>
    <col min="5654" max="5654" width="21.85546875" style="49" bestFit="1" customWidth="1"/>
    <col min="5655" max="5655" width="27.140625" style="49" bestFit="1" customWidth="1"/>
    <col min="5656" max="5656" width="25.42578125" style="49" bestFit="1" customWidth="1"/>
    <col min="5657" max="5657" width="27" style="49" bestFit="1" customWidth="1"/>
    <col min="5658" max="5658" width="32.7109375" style="49" bestFit="1" customWidth="1"/>
    <col min="5659" max="5659" width="21.85546875" style="49" bestFit="1" customWidth="1"/>
    <col min="5660" max="5660" width="27.140625" style="49" bestFit="1" customWidth="1"/>
    <col min="5661" max="5661" width="25.42578125" style="49" bestFit="1" customWidth="1"/>
    <col min="5662" max="5662" width="27" style="49" bestFit="1" customWidth="1"/>
    <col min="5663" max="5663" width="32.7109375" style="49" bestFit="1" customWidth="1"/>
    <col min="5664" max="5664" width="21.85546875" style="49" bestFit="1" customWidth="1"/>
    <col min="5665" max="5665" width="27.140625" style="49" bestFit="1" customWidth="1"/>
    <col min="5666" max="5666" width="25.42578125" style="49" bestFit="1" customWidth="1"/>
    <col min="5667" max="5667" width="27" style="49" bestFit="1" customWidth="1"/>
    <col min="5668" max="5668" width="32.7109375" style="49" bestFit="1" customWidth="1"/>
    <col min="5669" max="5669" width="21.85546875" style="49" bestFit="1" customWidth="1"/>
    <col min="5670" max="5670" width="27.140625" style="49" bestFit="1" customWidth="1"/>
    <col min="5671" max="5671" width="25.42578125" style="49" bestFit="1" customWidth="1"/>
    <col min="5672" max="5672" width="27" style="49" bestFit="1" customWidth="1"/>
    <col min="5673" max="5673" width="32.7109375" style="49" bestFit="1" customWidth="1"/>
    <col min="5674" max="5674" width="21.85546875" style="49" bestFit="1" customWidth="1"/>
    <col min="5675" max="5675" width="27.140625" style="49" bestFit="1" customWidth="1"/>
    <col min="5676" max="5676" width="25.42578125" style="49" bestFit="1" customWidth="1"/>
    <col min="5677" max="5677" width="19.42578125" style="49" bestFit="1" customWidth="1"/>
    <col min="5678" max="5678" width="21.42578125" style="49" bestFit="1" customWidth="1"/>
    <col min="5679" max="5679" width="14.140625" style="49" bestFit="1" customWidth="1"/>
    <col min="5680" max="5680" width="22.42578125" style="49" bestFit="1" customWidth="1"/>
    <col min="5681" max="5681" width="18" style="49" bestFit="1" customWidth="1"/>
    <col min="5682" max="5682" width="19.42578125" style="49" bestFit="1" customWidth="1"/>
    <col min="5683" max="5683" width="21.42578125" style="49" bestFit="1" customWidth="1"/>
    <col min="5684" max="5684" width="14.140625" style="49" bestFit="1" customWidth="1"/>
    <col min="5685" max="5685" width="22.42578125" style="49" bestFit="1" customWidth="1"/>
    <col min="5686" max="5686" width="18" style="49" bestFit="1" customWidth="1"/>
    <col min="5687" max="5687" width="19.42578125" style="49" bestFit="1" customWidth="1"/>
    <col min="5688" max="5688" width="21.42578125" style="49" bestFit="1" customWidth="1"/>
    <col min="5689" max="5689" width="14.140625" style="49" bestFit="1" customWidth="1"/>
    <col min="5690" max="5690" width="22.42578125" style="49" bestFit="1" customWidth="1"/>
    <col min="5691" max="5691" width="18" style="49" bestFit="1" customWidth="1"/>
    <col min="5692" max="5692" width="19.42578125" style="49" bestFit="1" customWidth="1"/>
    <col min="5693" max="5693" width="21.42578125" style="49" bestFit="1" customWidth="1"/>
    <col min="5694" max="5694" width="14.140625" style="49" bestFit="1" customWidth="1"/>
    <col min="5695" max="5695" width="22.42578125" style="49" bestFit="1" customWidth="1"/>
    <col min="5696" max="5696" width="18" style="49" bestFit="1" customWidth="1"/>
    <col min="5697" max="5697" width="19.42578125" style="49" bestFit="1" customWidth="1"/>
    <col min="5698" max="5698" width="21.42578125" style="49" bestFit="1" customWidth="1"/>
    <col min="5699" max="5699" width="14.140625" style="49" bestFit="1" customWidth="1"/>
    <col min="5700" max="5700" width="22.42578125" style="49" bestFit="1" customWidth="1"/>
    <col min="5701" max="5701" width="18" style="49" bestFit="1" customWidth="1"/>
    <col min="5702" max="5702" width="19.42578125" style="49" bestFit="1" customWidth="1"/>
    <col min="5703" max="5703" width="21.42578125" style="49" bestFit="1" customWidth="1"/>
    <col min="5704" max="5704" width="14.140625" style="49" bestFit="1" customWidth="1"/>
    <col min="5705" max="5705" width="22.42578125" style="49" bestFit="1" customWidth="1"/>
    <col min="5706" max="5706" width="18" style="49" bestFit="1" customWidth="1"/>
    <col min="5707" max="5707" width="19.42578125" style="49" bestFit="1" customWidth="1"/>
    <col min="5708" max="5708" width="21.42578125" style="49" bestFit="1" customWidth="1"/>
    <col min="5709" max="5709" width="14.140625" style="49" bestFit="1" customWidth="1"/>
    <col min="5710" max="5710" width="22.42578125" style="49" bestFit="1" customWidth="1"/>
    <col min="5711" max="5711" width="18" style="49" bestFit="1" customWidth="1"/>
    <col min="5712" max="5712" width="19.42578125" style="49" bestFit="1" customWidth="1"/>
    <col min="5713" max="5713" width="21.42578125" style="49" bestFit="1" customWidth="1"/>
    <col min="5714" max="5714" width="14.140625" style="49" bestFit="1" customWidth="1"/>
    <col min="5715" max="5715" width="22.42578125" style="49" bestFit="1" customWidth="1"/>
    <col min="5716" max="5716" width="18" style="49" bestFit="1" customWidth="1"/>
    <col min="5717" max="5717" width="19.42578125" style="49" bestFit="1" customWidth="1"/>
    <col min="5718" max="5718" width="21.42578125" style="49" bestFit="1" customWidth="1"/>
    <col min="5719" max="5719" width="14.140625" style="49" bestFit="1" customWidth="1"/>
    <col min="5720" max="5720" width="22.42578125" style="49" bestFit="1" customWidth="1"/>
    <col min="5721" max="5721" width="18" style="49" bestFit="1" customWidth="1"/>
    <col min="5722" max="5888" width="8.7109375" style="49"/>
    <col min="5889" max="5889" width="23" style="49" customWidth="1"/>
    <col min="5890" max="5890" width="50" style="49" customWidth="1"/>
    <col min="5891" max="5891" width="28" style="49" bestFit="1" customWidth="1"/>
    <col min="5892" max="5892" width="42.28515625" style="49" customWidth="1"/>
    <col min="5893" max="5893" width="25.140625" style="49" customWidth="1"/>
    <col min="5894" max="5894" width="29.140625" style="49" bestFit="1" customWidth="1"/>
    <col min="5895" max="5895" width="20.42578125" style="49" bestFit="1" customWidth="1"/>
    <col min="5896" max="5896" width="23.85546875" style="49" bestFit="1" customWidth="1"/>
    <col min="5897" max="5897" width="23.7109375" style="49" bestFit="1" customWidth="1"/>
    <col min="5898" max="5898" width="27" style="49" bestFit="1" customWidth="1"/>
    <col min="5899" max="5899" width="32.7109375" style="49" bestFit="1" customWidth="1"/>
    <col min="5900" max="5900" width="21.85546875" style="49" bestFit="1" customWidth="1"/>
    <col min="5901" max="5901" width="27.140625" style="49" bestFit="1" customWidth="1"/>
    <col min="5902" max="5902" width="25.42578125" style="49" bestFit="1" customWidth="1"/>
    <col min="5903" max="5903" width="27" style="49" bestFit="1" customWidth="1"/>
    <col min="5904" max="5904" width="32.7109375" style="49" bestFit="1" customWidth="1"/>
    <col min="5905" max="5905" width="21.85546875" style="49" bestFit="1" customWidth="1"/>
    <col min="5906" max="5906" width="27.140625" style="49" bestFit="1" customWidth="1"/>
    <col min="5907" max="5907" width="25.42578125" style="49" bestFit="1" customWidth="1"/>
    <col min="5908" max="5908" width="27" style="49" bestFit="1" customWidth="1"/>
    <col min="5909" max="5909" width="32.7109375" style="49" bestFit="1" customWidth="1"/>
    <col min="5910" max="5910" width="21.85546875" style="49" bestFit="1" customWidth="1"/>
    <col min="5911" max="5911" width="27.140625" style="49" bestFit="1" customWidth="1"/>
    <col min="5912" max="5912" width="25.42578125" style="49" bestFit="1" customWidth="1"/>
    <col min="5913" max="5913" width="27" style="49" bestFit="1" customWidth="1"/>
    <col min="5914" max="5914" width="32.7109375" style="49" bestFit="1" customWidth="1"/>
    <col min="5915" max="5915" width="21.85546875" style="49" bestFit="1" customWidth="1"/>
    <col min="5916" max="5916" width="27.140625" style="49" bestFit="1" customWidth="1"/>
    <col min="5917" max="5917" width="25.42578125" style="49" bestFit="1" customWidth="1"/>
    <col min="5918" max="5918" width="27" style="49" bestFit="1" customWidth="1"/>
    <col min="5919" max="5919" width="32.7109375" style="49" bestFit="1" customWidth="1"/>
    <col min="5920" max="5920" width="21.85546875" style="49" bestFit="1" customWidth="1"/>
    <col min="5921" max="5921" width="27.140625" style="49" bestFit="1" customWidth="1"/>
    <col min="5922" max="5922" width="25.42578125" style="49" bestFit="1" customWidth="1"/>
    <col min="5923" max="5923" width="27" style="49" bestFit="1" customWidth="1"/>
    <col min="5924" max="5924" width="32.7109375" style="49" bestFit="1" customWidth="1"/>
    <col min="5925" max="5925" width="21.85546875" style="49" bestFit="1" customWidth="1"/>
    <col min="5926" max="5926" width="27.140625" style="49" bestFit="1" customWidth="1"/>
    <col min="5927" max="5927" width="25.42578125" style="49" bestFit="1" customWidth="1"/>
    <col min="5928" max="5928" width="27" style="49" bestFit="1" customWidth="1"/>
    <col min="5929" max="5929" width="32.7109375" style="49" bestFit="1" customWidth="1"/>
    <col min="5930" max="5930" width="21.85546875" style="49" bestFit="1" customWidth="1"/>
    <col min="5931" max="5931" width="27.140625" style="49" bestFit="1" customWidth="1"/>
    <col min="5932" max="5932" width="25.42578125" style="49" bestFit="1" customWidth="1"/>
    <col min="5933" max="5933" width="19.42578125" style="49" bestFit="1" customWidth="1"/>
    <col min="5934" max="5934" width="21.42578125" style="49" bestFit="1" customWidth="1"/>
    <col min="5935" max="5935" width="14.140625" style="49" bestFit="1" customWidth="1"/>
    <col min="5936" max="5936" width="22.42578125" style="49" bestFit="1" customWidth="1"/>
    <col min="5937" max="5937" width="18" style="49" bestFit="1" customWidth="1"/>
    <col min="5938" max="5938" width="19.42578125" style="49" bestFit="1" customWidth="1"/>
    <col min="5939" max="5939" width="21.42578125" style="49" bestFit="1" customWidth="1"/>
    <col min="5940" max="5940" width="14.140625" style="49" bestFit="1" customWidth="1"/>
    <col min="5941" max="5941" width="22.42578125" style="49" bestFit="1" customWidth="1"/>
    <col min="5942" max="5942" width="18" style="49" bestFit="1" customWidth="1"/>
    <col min="5943" max="5943" width="19.42578125" style="49" bestFit="1" customWidth="1"/>
    <col min="5944" max="5944" width="21.42578125" style="49" bestFit="1" customWidth="1"/>
    <col min="5945" max="5945" width="14.140625" style="49" bestFit="1" customWidth="1"/>
    <col min="5946" max="5946" width="22.42578125" style="49" bestFit="1" customWidth="1"/>
    <col min="5947" max="5947" width="18" style="49" bestFit="1" customWidth="1"/>
    <col min="5948" max="5948" width="19.42578125" style="49" bestFit="1" customWidth="1"/>
    <col min="5949" max="5949" width="21.42578125" style="49" bestFit="1" customWidth="1"/>
    <col min="5950" max="5950" width="14.140625" style="49" bestFit="1" customWidth="1"/>
    <col min="5951" max="5951" width="22.42578125" style="49" bestFit="1" customWidth="1"/>
    <col min="5952" max="5952" width="18" style="49" bestFit="1" customWidth="1"/>
    <col min="5953" max="5953" width="19.42578125" style="49" bestFit="1" customWidth="1"/>
    <col min="5954" max="5954" width="21.42578125" style="49" bestFit="1" customWidth="1"/>
    <col min="5955" max="5955" width="14.140625" style="49" bestFit="1" customWidth="1"/>
    <col min="5956" max="5956" width="22.42578125" style="49" bestFit="1" customWidth="1"/>
    <col min="5957" max="5957" width="18" style="49" bestFit="1" customWidth="1"/>
    <col min="5958" max="5958" width="19.42578125" style="49" bestFit="1" customWidth="1"/>
    <col min="5959" max="5959" width="21.42578125" style="49" bestFit="1" customWidth="1"/>
    <col min="5960" max="5960" width="14.140625" style="49" bestFit="1" customWidth="1"/>
    <col min="5961" max="5961" width="22.42578125" style="49" bestFit="1" customWidth="1"/>
    <col min="5962" max="5962" width="18" style="49" bestFit="1" customWidth="1"/>
    <col min="5963" max="5963" width="19.42578125" style="49" bestFit="1" customWidth="1"/>
    <col min="5964" max="5964" width="21.42578125" style="49" bestFit="1" customWidth="1"/>
    <col min="5965" max="5965" width="14.140625" style="49" bestFit="1" customWidth="1"/>
    <col min="5966" max="5966" width="22.42578125" style="49" bestFit="1" customWidth="1"/>
    <col min="5967" max="5967" width="18" style="49" bestFit="1" customWidth="1"/>
    <col min="5968" max="5968" width="19.42578125" style="49" bestFit="1" customWidth="1"/>
    <col min="5969" max="5969" width="21.42578125" style="49" bestFit="1" customWidth="1"/>
    <col min="5970" max="5970" width="14.140625" style="49" bestFit="1" customWidth="1"/>
    <col min="5971" max="5971" width="22.42578125" style="49" bestFit="1" customWidth="1"/>
    <col min="5972" max="5972" width="18" style="49" bestFit="1" customWidth="1"/>
    <col min="5973" max="5973" width="19.42578125" style="49" bestFit="1" customWidth="1"/>
    <col min="5974" max="5974" width="21.42578125" style="49" bestFit="1" customWidth="1"/>
    <col min="5975" max="5975" width="14.140625" style="49" bestFit="1" customWidth="1"/>
    <col min="5976" max="5976" width="22.42578125" style="49" bestFit="1" customWidth="1"/>
    <col min="5977" max="5977" width="18" style="49" bestFit="1" customWidth="1"/>
    <col min="5978" max="6144" width="8.7109375" style="49"/>
    <col min="6145" max="6145" width="23" style="49" customWidth="1"/>
    <col min="6146" max="6146" width="50" style="49" customWidth="1"/>
    <col min="6147" max="6147" width="28" style="49" bestFit="1" customWidth="1"/>
    <col min="6148" max="6148" width="42.28515625" style="49" customWidth="1"/>
    <col min="6149" max="6149" width="25.140625" style="49" customWidth="1"/>
    <col min="6150" max="6150" width="29.140625" style="49" bestFit="1" customWidth="1"/>
    <col min="6151" max="6151" width="20.42578125" style="49" bestFit="1" customWidth="1"/>
    <col min="6152" max="6152" width="23.85546875" style="49" bestFit="1" customWidth="1"/>
    <col min="6153" max="6153" width="23.7109375" style="49" bestFit="1" customWidth="1"/>
    <col min="6154" max="6154" width="27" style="49" bestFit="1" customWidth="1"/>
    <col min="6155" max="6155" width="32.7109375" style="49" bestFit="1" customWidth="1"/>
    <col min="6156" max="6156" width="21.85546875" style="49" bestFit="1" customWidth="1"/>
    <col min="6157" max="6157" width="27.140625" style="49" bestFit="1" customWidth="1"/>
    <col min="6158" max="6158" width="25.42578125" style="49" bestFit="1" customWidth="1"/>
    <col min="6159" max="6159" width="27" style="49" bestFit="1" customWidth="1"/>
    <col min="6160" max="6160" width="32.7109375" style="49" bestFit="1" customWidth="1"/>
    <col min="6161" max="6161" width="21.85546875" style="49" bestFit="1" customWidth="1"/>
    <col min="6162" max="6162" width="27.140625" style="49" bestFit="1" customWidth="1"/>
    <col min="6163" max="6163" width="25.42578125" style="49" bestFit="1" customWidth="1"/>
    <col min="6164" max="6164" width="27" style="49" bestFit="1" customWidth="1"/>
    <col min="6165" max="6165" width="32.7109375" style="49" bestFit="1" customWidth="1"/>
    <col min="6166" max="6166" width="21.85546875" style="49" bestFit="1" customWidth="1"/>
    <col min="6167" max="6167" width="27.140625" style="49" bestFit="1" customWidth="1"/>
    <col min="6168" max="6168" width="25.42578125" style="49" bestFit="1" customWidth="1"/>
    <col min="6169" max="6169" width="27" style="49" bestFit="1" customWidth="1"/>
    <col min="6170" max="6170" width="32.7109375" style="49" bestFit="1" customWidth="1"/>
    <col min="6171" max="6171" width="21.85546875" style="49" bestFit="1" customWidth="1"/>
    <col min="6172" max="6172" width="27.140625" style="49" bestFit="1" customWidth="1"/>
    <col min="6173" max="6173" width="25.42578125" style="49" bestFit="1" customWidth="1"/>
    <col min="6174" max="6174" width="27" style="49" bestFit="1" customWidth="1"/>
    <col min="6175" max="6175" width="32.7109375" style="49" bestFit="1" customWidth="1"/>
    <col min="6176" max="6176" width="21.85546875" style="49" bestFit="1" customWidth="1"/>
    <col min="6177" max="6177" width="27.140625" style="49" bestFit="1" customWidth="1"/>
    <col min="6178" max="6178" width="25.42578125" style="49" bestFit="1" customWidth="1"/>
    <col min="6179" max="6179" width="27" style="49" bestFit="1" customWidth="1"/>
    <col min="6180" max="6180" width="32.7109375" style="49" bestFit="1" customWidth="1"/>
    <col min="6181" max="6181" width="21.85546875" style="49" bestFit="1" customWidth="1"/>
    <col min="6182" max="6182" width="27.140625" style="49" bestFit="1" customWidth="1"/>
    <col min="6183" max="6183" width="25.42578125" style="49" bestFit="1" customWidth="1"/>
    <col min="6184" max="6184" width="27" style="49" bestFit="1" customWidth="1"/>
    <col min="6185" max="6185" width="32.7109375" style="49" bestFit="1" customWidth="1"/>
    <col min="6186" max="6186" width="21.85546875" style="49" bestFit="1" customWidth="1"/>
    <col min="6187" max="6187" width="27.140625" style="49" bestFit="1" customWidth="1"/>
    <col min="6188" max="6188" width="25.42578125" style="49" bestFit="1" customWidth="1"/>
    <col min="6189" max="6189" width="19.42578125" style="49" bestFit="1" customWidth="1"/>
    <col min="6190" max="6190" width="21.42578125" style="49" bestFit="1" customWidth="1"/>
    <col min="6191" max="6191" width="14.140625" style="49" bestFit="1" customWidth="1"/>
    <col min="6192" max="6192" width="22.42578125" style="49" bestFit="1" customWidth="1"/>
    <col min="6193" max="6193" width="18" style="49" bestFit="1" customWidth="1"/>
    <col min="6194" max="6194" width="19.42578125" style="49" bestFit="1" customWidth="1"/>
    <col min="6195" max="6195" width="21.42578125" style="49" bestFit="1" customWidth="1"/>
    <col min="6196" max="6196" width="14.140625" style="49" bestFit="1" customWidth="1"/>
    <col min="6197" max="6197" width="22.42578125" style="49" bestFit="1" customWidth="1"/>
    <col min="6198" max="6198" width="18" style="49" bestFit="1" customWidth="1"/>
    <col min="6199" max="6199" width="19.42578125" style="49" bestFit="1" customWidth="1"/>
    <col min="6200" max="6200" width="21.42578125" style="49" bestFit="1" customWidth="1"/>
    <col min="6201" max="6201" width="14.140625" style="49" bestFit="1" customWidth="1"/>
    <col min="6202" max="6202" width="22.42578125" style="49" bestFit="1" customWidth="1"/>
    <col min="6203" max="6203" width="18" style="49" bestFit="1" customWidth="1"/>
    <col min="6204" max="6204" width="19.42578125" style="49" bestFit="1" customWidth="1"/>
    <col min="6205" max="6205" width="21.42578125" style="49" bestFit="1" customWidth="1"/>
    <col min="6206" max="6206" width="14.140625" style="49" bestFit="1" customWidth="1"/>
    <col min="6207" max="6207" width="22.42578125" style="49" bestFit="1" customWidth="1"/>
    <col min="6208" max="6208" width="18" style="49" bestFit="1" customWidth="1"/>
    <col min="6209" max="6209" width="19.42578125" style="49" bestFit="1" customWidth="1"/>
    <col min="6210" max="6210" width="21.42578125" style="49" bestFit="1" customWidth="1"/>
    <col min="6211" max="6211" width="14.140625" style="49" bestFit="1" customWidth="1"/>
    <col min="6212" max="6212" width="22.42578125" style="49" bestFit="1" customWidth="1"/>
    <col min="6213" max="6213" width="18" style="49" bestFit="1" customWidth="1"/>
    <col min="6214" max="6214" width="19.42578125" style="49" bestFit="1" customWidth="1"/>
    <col min="6215" max="6215" width="21.42578125" style="49" bestFit="1" customWidth="1"/>
    <col min="6216" max="6216" width="14.140625" style="49" bestFit="1" customWidth="1"/>
    <col min="6217" max="6217" width="22.42578125" style="49" bestFit="1" customWidth="1"/>
    <col min="6218" max="6218" width="18" style="49" bestFit="1" customWidth="1"/>
    <col min="6219" max="6219" width="19.42578125" style="49" bestFit="1" customWidth="1"/>
    <col min="6220" max="6220" width="21.42578125" style="49" bestFit="1" customWidth="1"/>
    <col min="6221" max="6221" width="14.140625" style="49" bestFit="1" customWidth="1"/>
    <col min="6222" max="6222" width="22.42578125" style="49" bestFit="1" customWidth="1"/>
    <col min="6223" max="6223" width="18" style="49" bestFit="1" customWidth="1"/>
    <col min="6224" max="6224" width="19.42578125" style="49" bestFit="1" customWidth="1"/>
    <col min="6225" max="6225" width="21.42578125" style="49" bestFit="1" customWidth="1"/>
    <col min="6226" max="6226" width="14.140625" style="49" bestFit="1" customWidth="1"/>
    <col min="6227" max="6227" width="22.42578125" style="49" bestFit="1" customWidth="1"/>
    <col min="6228" max="6228" width="18" style="49" bestFit="1" customWidth="1"/>
    <col min="6229" max="6229" width="19.42578125" style="49" bestFit="1" customWidth="1"/>
    <col min="6230" max="6230" width="21.42578125" style="49" bestFit="1" customWidth="1"/>
    <col min="6231" max="6231" width="14.140625" style="49" bestFit="1" customWidth="1"/>
    <col min="6232" max="6232" width="22.42578125" style="49" bestFit="1" customWidth="1"/>
    <col min="6233" max="6233" width="18" style="49" bestFit="1" customWidth="1"/>
    <col min="6234" max="6400" width="8.7109375" style="49"/>
    <col min="6401" max="6401" width="23" style="49" customWidth="1"/>
    <col min="6402" max="6402" width="50" style="49" customWidth="1"/>
    <col min="6403" max="6403" width="28" style="49" bestFit="1" customWidth="1"/>
    <col min="6404" max="6404" width="42.28515625" style="49" customWidth="1"/>
    <col min="6405" max="6405" width="25.140625" style="49" customWidth="1"/>
    <col min="6406" max="6406" width="29.140625" style="49" bestFit="1" customWidth="1"/>
    <col min="6407" max="6407" width="20.42578125" style="49" bestFit="1" customWidth="1"/>
    <col min="6408" max="6408" width="23.85546875" style="49" bestFit="1" customWidth="1"/>
    <col min="6409" max="6409" width="23.7109375" style="49" bestFit="1" customWidth="1"/>
    <col min="6410" max="6410" width="27" style="49" bestFit="1" customWidth="1"/>
    <col min="6411" max="6411" width="32.7109375" style="49" bestFit="1" customWidth="1"/>
    <col min="6412" max="6412" width="21.85546875" style="49" bestFit="1" customWidth="1"/>
    <col min="6413" max="6413" width="27.140625" style="49" bestFit="1" customWidth="1"/>
    <col min="6414" max="6414" width="25.42578125" style="49" bestFit="1" customWidth="1"/>
    <col min="6415" max="6415" width="27" style="49" bestFit="1" customWidth="1"/>
    <col min="6416" max="6416" width="32.7109375" style="49" bestFit="1" customWidth="1"/>
    <col min="6417" max="6417" width="21.85546875" style="49" bestFit="1" customWidth="1"/>
    <col min="6418" max="6418" width="27.140625" style="49" bestFit="1" customWidth="1"/>
    <col min="6419" max="6419" width="25.42578125" style="49" bestFit="1" customWidth="1"/>
    <col min="6420" max="6420" width="27" style="49" bestFit="1" customWidth="1"/>
    <col min="6421" max="6421" width="32.7109375" style="49" bestFit="1" customWidth="1"/>
    <col min="6422" max="6422" width="21.85546875" style="49" bestFit="1" customWidth="1"/>
    <col min="6423" max="6423" width="27.140625" style="49" bestFit="1" customWidth="1"/>
    <col min="6424" max="6424" width="25.42578125" style="49" bestFit="1" customWidth="1"/>
    <col min="6425" max="6425" width="27" style="49" bestFit="1" customWidth="1"/>
    <col min="6426" max="6426" width="32.7109375" style="49" bestFit="1" customWidth="1"/>
    <col min="6427" max="6427" width="21.85546875" style="49" bestFit="1" customWidth="1"/>
    <col min="6428" max="6428" width="27.140625" style="49" bestFit="1" customWidth="1"/>
    <col min="6429" max="6429" width="25.42578125" style="49" bestFit="1" customWidth="1"/>
    <col min="6430" max="6430" width="27" style="49" bestFit="1" customWidth="1"/>
    <col min="6431" max="6431" width="32.7109375" style="49" bestFit="1" customWidth="1"/>
    <col min="6432" max="6432" width="21.85546875" style="49" bestFit="1" customWidth="1"/>
    <col min="6433" max="6433" width="27.140625" style="49" bestFit="1" customWidth="1"/>
    <col min="6434" max="6434" width="25.42578125" style="49" bestFit="1" customWidth="1"/>
    <col min="6435" max="6435" width="27" style="49" bestFit="1" customWidth="1"/>
    <col min="6436" max="6436" width="32.7109375" style="49" bestFit="1" customWidth="1"/>
    <col min="6437" max="6437" width="21.85546875" style="49" bestFit="1" customWidth="1"/>
    <col min="6438" max="6438" width="27.140625" style="49" bestFit="1" customWidth="1"/>
    <col min="6439" max="6439" width="25.42578125" style="49" bestFit="1" customWidth="1"/>
    <col min="6440" max="6440" width="27" style="49" bestFit="1" customWidth="1"/>
    <col min="6441" max="6441" width="32.7109375" style="49" bestFit="1" customWidth="1"/>
    <col min="6442" max="6442" width="21.85546875" style="49" bestFit="1" customWidth="1"/>
    <col min="6443" max="6443" width="27.140625" style="49" bestFit="1" customWidth="1"/>
    <col min="6444" max="6444" width="25.42578125" style="49" bestFit="1" customWidth="1"/>
    <col min="6445" max="6445" width="19.42578125" style="49" bestFit="1" customWidth="1"/>
    <col min="6446" max="6446" width="21.42578125" style="49" bestFit="1" customWidth="1"/>
    <col min="6447" max="6447" width="14.140625" style="49" bestFit="1" customWidth="1"/>
    <col min="6448" max="6448" width="22.42578125" style="49" bestFit="1" customWidth="1"/>
    <col min="6449" max="6449" width="18" style="49" bestFit="1" customWidth="1"/>
    <col min="6450" max="6450" width="19.42578125" style="49" bestFit="1" customWidth="1"/>
    <col min="6451" max="6451" width="21.42578125" style="49" bestFit="1" customWidth="1"/>
    <col min="6452" max="6452" width="14.140625" style="49" bestFit="1" customWidth="1"/>
    <col min="6453" max="6453" width="22.42578125" style="49" bestFit="1" customWidth="1"/>
    <col min="6454" max="6454" width="18" style="49" bestFit="1" customWidth="1"/>
    <col min="6455" max="6455" width="19.42578125" style="49" bestFit="1" customWidth="1"/>
    <col min="6456" max="6456" width="21.42578125" style="49" bestFit="1" customWidth="1"/>
    <col min="6457" max="6457" width="14.140625" style="49" bestFit="1" customWidth="1"/>
    <col min="6458" max="6458" width="22.42578125" style="49" bestFit="1" customWidth="1"/>
    <col min="6459" max="6459" width="18" style="49" bestFit="1" customWidth="1"/>
    <col min="6460" max="6460" width="19.42578125" style="49" bestFit="1" customWidth="1"/>
    <col min="6461" max="6461" width="21.42578125" style="49" bestFit="1" customWidth="1"/>
    <col min="6462" max="6462" width="14.140625" style="49" bestFit="1" customWidth="1"/>
    <col min="6463" max="6463" width="22.42578125" style="49" bestFit="1" customWidth="1"/>
    <col min="6464" max="6464" width="18" style="49" bestFit="1" customWidth="1"/>
    <col min="6465" max="6465" width="19.42578125" style="49" bestFit="1" customWidth="1"/>
    <col min="6466" max="6466" width="21.42578125" style="49" bestFit="1" customWidth="1"/>
    <col min="6467" max="6467" width="14.140625" style="49" bestFit="1" customWidth="1"/>
    <col min="6468" max="6468" width="22.42578125" style="49" bestFit="1" customWidth="1"/>
    <col min="6469" max="6469" width="18" style="49" bestFit="1" customWidth="1"/>
    <col min="6470" max="6470" width="19.42578125" style="49" bestFit="1" customWidth="1"/>
    <col min="6471" max="6471" width="21.42578125" style="49" bestFit="1" customWidth="1"/>
    <col min="6472" max="6472" width="14.140625" style="49" bestFit="1" customWidth="1"/>
    <col min="6473" max="6473" width="22.42578125" style="49" bestFit="1" customWidth="1"/>
    <col min="6474" max="6474" width="18" style="49" bestFit="1" customWidth="1"/>
    <col min="6475" max="6475" width="19.42578125" style="49" bestFit="1" customWidth="1"/>
    <col min="6476" max="6476" width="21.42578125" style="49" bestFit="1" customWidth="1"/>
    <col min="6477" max="6477" width="14.140625" style="49" bestFit="1" customWidth="1"/>
    <col min="6478" max="6478" width="22.42578125" style="49" bestFit="1" customWidth="1"/>
    <col min="6479" max="6479" width="18" style="49" bestFit="1" customWidth="1"/>
    <col min="6480" max="6480" width="19.42578125" style="49" bestFit="1" customWidth="1"/>
    <col min="6481" max="6481" width="21.42578125" style="49" bestFit="1" customWidth="1"/>
    <col min="6482" max="6482" width="14.140625" style="49" bestFit="1" customWidth="1"/>
    <col min="6483" max="6483" width="22.42578125" style="49" bestFit="1" customWidth="1"/>
    <col min="6484" max="6484" width="18" style="49" bestFit="1" customWidth="1"/>
    <col min="6485" max="6485" width="19.42578125" style="49" bestFit="1" customWidth="1"/>
    <col min="6486" max="6486" width="21.42578125" style="49" bestFit="1" customWidth="1"/>
    <col min="6487" max="6487" width="14.140625" style="49" bestFit="1" customWidth="1"/>
    <col min="6488" max="6488" width="22.42578125" style="49" bestFit="1" customWidth="1"/>
    <col min="6489" max="6489" width="18" style="49" bestFit="1" customWidth="1"/>
    <col min="6490" max="6656" width="8.7109375" style="49"/>
    <col min="6657" max="6657" width="23" style="49" customWidth="1"/>
    <col min="6658" max="6658" width="50" style="49" customWidth="1"/>
    <col min="6659" max="6659" width="28" style="49" bestFit="1" customWidth="1"/>
    <col min="6660" max="6660" width="42.28515625" style="49" customWidth="1"/>
    <col min="6661" max="6661" width="25.140625" style="49" customWidth="1"/>
    <col min="6662" max="6662" width="29.140625" style="49" bestFit="1" customWidth="1"/>
    <col min="6663" max="6663" width="20.42578125" style="49" bestFit="1" customWidth="1"/>
    <col min="6664" max="6664" width="23.85546875" style="49" bestFit="1" customWidth="1"/>
    <col min="6665" max="6665" width="23.7109375" style="49" bestFit="1" customWidth="1"/>
    <col min="6666" max="6666" width="27" style="49" bestFit="1" customWidth="1"/>
    <col min="6667" max="6667" width="32.7109375" style="49" bestFit="1" customWidth="1"/>
    <col min="6668" max="6668" width="21.85546875" style="49" bestFit="1" customWidth="1"/>
    <col min="6669" max="6669" width="27.140625" style="49" bestFit="1" customWidth="1"/>
    <col min="6670" max="6670" width="25.42578125" style="49" bestFit="1" customWidth="1"/>
    <col min="6671" max="6671" width="27" style="49" bestFit="1" customWidth="1"/>
    <col min="6672" max="6672" width="32.7109375" style="49" bestFit="1" customWidth="1"/>
    <col min="6673" max="6673" width="21.85546875" style="49" bestFit="1" customWidth="1"/>
    <col min="6674" max="6674" width="27.140625" style="49" bestFit="1" customWidth="1"/>
    <col min="6675" max="6675" width="25.42578125" style="49" bestFit="1" customWidth="1"/>
    <col min="6676" max="6676" width="27" style="49" bestFit="1" customWidth="1"/>
    <col min="6677" max="6677" width="32.7109375" style="49" bestFit="1" customWidth="1"/>
    <col min="6678" max="6678" width="21.85546875" style="49" bestFit="1" customWidth="1"/>
    <col min="6679" max="6679" width="27.140625" style="49" bestFit="1" customWidth="1"/>
    <col min="6680" max="6680" width="25.42578125" style="49" bestFit="1" customWidth="1"/>
    <col min="6681" max="6681" width="27" style="49" bestFit="1" customWidth="1"/>
    <col min="6682" max="6682" width="32.7109375" style="49" bestFit="1" customWidth="1"/>
    <col min="6683" max="6683" width="21.85546875" style="49" bestFit="1" customWidth="1"/>
    <col min="6684" max="6684" width="27.140625" style="49" bestFit="1" customWidth="1"/>
    <col min="6685" max="6685" width="25.42578125" style="49" bestFit="1" customWidth="1"/>
    <col min="6686" max="6686" width="27" style="49" bestFit="1" customWidth="1"/>
    <col min="6687" max="6687" width="32.7109375" style="49" bestFit="1" customWidth="1"/>
    <col min="6688" max="6688" width="21.85546875" style="49" bestFit="1" customWidth="1"/>
    <col min="6689" max="6689" width="27.140625" style="49" bestFit="1" customWidth="1"/>
    <col min="6690" max="6690" width="25.42578125" style="49" bestFit="1" customWidth="1"/>
    <col min="6691" max="6691" width="27" style="49" bestFit="1" customWidth="1"/>
    <col min="6692" max="6692" width="32.7109375" style="49" bestFit="1" customWidth="1"/>
    <col min="6693" max="6693" width="21.85546875" style="49" bestFit="1" customWidth="1"/>
    <col min="6694" max="6694" width="27.140625" style="49" bestFit="1" customWidth="1"/>
    <col min="6695" max="6695" width="25.42578125" style="49" bestFit="1" customWidth="1"/>
    <col min="6696" max="6696" width="27" style="49" bestFit="1" customWidth="1"/>
    <col min="6697" max="6697" width="32.7109375" style="49" bestFit="1" customWidth="1"/>
    <col min="6698" max="6698" width="21.85546875" style="49" bestFit="1" customWidth="1"/>
    <col min="6699" max="6699" width="27.140625" style="49" bestFit="1" customWidth="1"/>
    <col min="6700" max="6700" width="25.42578125" style="49" bestFit="1" customWidth="1"/>
    <col min="6701" max="6701" width="19.42578125" style="49" bestFit="1" customWidth="1"/>
    <col min="6702" max="6702" width="21.42578125" style="49" bestFit="1" customWidth="1"/>
    <col min="6703" max="6703" width="14.140625" style="49" bestFit="1" customWidth="1"/>
    <col min="6704" max="6704" width="22.42578125" style="49" bestFit="1" customWidth="1"/>
    <col min="6705" max="6705" width="18" style="49" bestFit="1" customWidth="1"/>
    <col min="6706" max="6706" width="19.42578125" style="49" bestFit="1" customWidth="1"/>
    <col min="6707" max="6707" width="21.42578125" style="49" bestFit="1" customWidth="1"/>
    <col min="6708" max="6708" width="14.140625" style="49" bestFit="1" customWidth="1"/>
    <col min="6709" max="6709" width="22.42578125" style="49" bestFit="1" customWidth="1"/>
    <col min="6710" max="6710" width="18" style="49" bestFit="1" customWidth="1"/>
    <col min="6711" max="6711" width="19.42578125" style="49" bestFit="1" customWidth="1"/>
    <col min="6712" max="6712" width="21.42578125" style="49" bestFit="1" customWidth="1"/>
    <col min="6713" max="6713" width="14.140625" style="49" bestFit="1" customWidth="1"/>
    <col min="6714" max="6714" width="22.42578125" style="49" bestFit="1" customWidth="1"/>
    <col min="6715" max="6715" width="18" style="49" bestFit="1" customWidth="1"/>
    <col min="6716" max="6716" width="19.42578125" style="49" bestFit="1" customWidth="1"/>
    <col min="6717" max="6717" width="21.42578125" style="49" bestFit="1" customWidth="1"/>
    <col min="6718" max="6718" width="14.140625" style="49" bestFit="1" customWidth="1"/>
    <col min="6719" max="6719" width="22.42578125" style="49" bestFit="1" customWidth="1"/>
    <col min="6720" max="6720" width="18" style="49" bestFit="1" customWidth="1"/>
    <col min="6721" max="6721" width="19.42578125" style="49" bestFit="1" customWidth="1"/>
    <col min="6722" max="6722" width="21.42578125" style="49" bestFit="1" customWidth="1"/>
    <col min="6723" max="6723" width="14.140625" style="49" bestFit="1" customWidth="1"/>
    <col min="6724" max="6724" width="22.42578125" style="49" bestFit="1" customWidth="1"/>
    <col min="6725" max="6725" width="18" style="49" bestFit="1" customWidth="1"/>
    <col min="6726" max="6726" width="19.42578125" style="49" bestFit="1" customWidth="1"/>
    <col min="6727" max="6727" width="21.42578125" style="49" bestFit="1" customWidth="1"/>
    <col min="6728" max="6728" width="14.140625" style="49" bestFit="1" customWidth="1"/>
    <col min="6729" max="6729" width="22.42578125" style="49" bestFit="1" customWidth="1"/>
    <col min="6730" max="6730" width="18" style="49" bestFit="1" customWidth="1"/>
    <col min="6731" max="6731" width="19.42578125" style="49" bestFit="1" customWidth="1"/>
    <col min="6732" max="6732" width="21.42578125" style="49" bestFit="1" customWidth="1"/>
    <col min="6733" max="6733" width="14.140625" style="49" bestFit="1" customWidth="1"/>
    <col min="6734" max="6734" width="22.42578125" style="49" bestFit="1" customWidth="1"/>
    <col min="6735" max="6735" width="18" style="49" bestFit="1" customWidth="1"/>
    <col min="6736" max="6736" width="19.42578125" style="49" bestFit="1" customWidth="1"/>
    <col min="6737" max="6737" width="21.42578125" style="49" bestFit="1" customWidth="1"/>
    <col min="6738" max="6738" width="14.140625" style="49" bestFit="1" customWidth="1"/>
    <col min="6739" max="6739" width="22.42578125" style="49" bestFit="1" customWidth="1"/>
    <col min="6740" max="6740" width="18" style="49" bestFit="1" customWidth="1"/>
    <col min="6741" max="6741" width="19.42578125" style="49" bestFit="1" customWidth="1"/>
    <col min="6742" max="6742" width="21.42578125" style="49" bestFit="1" customWidth="1"/>
    <col min="6743" max="6743" width="14.140625" style="49" bestFit="1" customWidth="1"/>
    <col min="6744" max="6744" width="22.42578125" style="49" bestFit="1" customWidth="1"/>
    <col min="6745" max="6745" width="18" style="49" bestFit="1" customWidth="1"/>
    <col min="6746" max="6912" width="8.7109375" style="49"/>
    <col min="6913" max="6913" width="23" style="49" customWidth="1"/>
    <col min="6914" max="6914" width="50" style="49" customWidth="1"/>
    <col min="6915" max="6915" width="28" style="49" bestFit="1" customWidth="1"/>
    <col min="6916" max="6916" width="42.28515625" style="49" customWidth="1"/>
    <col min="6917" max="6917" width="25.140625" style="49" customWidth="1"/>
    <col min="6918" max="6918" width="29.140625" style="49" bestFit="1" customWidth="1"/>
    <col min="6919" max="6919" width="20.42578125" style="49" bestFit="1" customWidth="1"/>
    <col min="6920" max="6920" width="23.85546875" style="49" bestFit="1" customWidth="1"/>
    <col min="6921" max="6921" width="23.7109375" style="49" bestFit="1" customWidth="1"/>
    <col min="6922" max="6922" width="27" style="49" bestFit="1" customWidth="1"/>
    <col min="6923" max="6923" width="32.7109375" style="49" bestFit="1" customWidth="1"/>
    <col min="6924" max="6924" width="21.85546875" style="49" bestFit="1" customWidth="1"/>
    <col min="6925" max="6925" width="27.140625" style="49" bestFit="1" customWidth="1"/>
    <col min="6926" max="6926" width="25.42578125" style="49" bestFit="1" customWidth="1"/>
    <col min="6927" max="6927" width="27" style="49" bestFit="1" customWidth="1"/>
    <col min="6928" max="6928" width="32.7109375" style="49" bestFit="1" customWidth="1"/>
    <col min="6929" max="6929" width="21.85546875" style="49" bestFit="1" customWidth="1"/>
    <col min="6930" max="6930" width="27.140625" style="49" bestFit="1" customWidth="1"/>
    <col min="6931" max="6931" width="25.42578125" style="49" bestFit="1" customWidth="1"/>
    <col min="6932" max="6932" width="27" style="49" bestFit="1" customWidth="1"/>
    <col min="6933" max="6933" width="32.7109375" style="49" bestFit="1" customWidth="1"/>
    <col min="6934" max="6934" width="21.85546875" style="49" bestFit="1" customWidth="1"/>
    <col min="6935" max="6935" width="27.140625" style="49" bestFit="1" customWidth="1"/>
    <col min="6936" max="6936" width="25.42578125" style="49" bestFit="1" customWidth="1"/>
    <col min="6937" max="6937" width="27" style="49" bestFit="1" customWidth="1"/>
    <col min="6938" max="6938" width="32.7109375" style="49" bestFit="1" customWidth="1"/>
    <col min="6939" max="6939" width="21.85546875" style="49" bestFit="1" customWidth="1"/>
    <col min="6940" max="6940" width="27.140625" style="49" bestFit="1" customWidth="1"/>
    <col min="6941" max="6941" width="25.42578125" style="49" bestFit="1" customWidth="1"/>
    <col min="6942" max="6942" width="27" style="49" bestFit="1" customWidth="1"/>
    <col min="6943" max="6943" width="32.7109375" style="49" bestFit="1" customWidth="1"/>
    <col min="6944" max="6944" width="21.85546875" style="49" bestFit="1" customWidth="1"/>
    <col min="6945" max="6945" width="27.140625" style="49" bestFit="1" customWidth="1"/>
    <col min="6946" max="6946" width="25.42578125" style="49" bestFit="1" customWidth="1"/>
    <col min="6947" max="6947" width="27" style="49" bestFit="1" customWidth="1"/>
    <col min="6948" max="6948" width="32.7109375" style="49" bestFit="1" customWidth="1"/>
    <col min="6949" max="6949" width="21.85546875" style="49" bestFit="1" customWidth="1"/>
    <col min="6950" max="6950" width="27.140625" style="49" bestFit="1" customWidth="1"/>
    <col min="6951" max="6951" width="25.42578125" style="49" bestFit="1" customWidth="1"/>
    <col min="6952" max="6952" width="27" style="49" bestFit="1" customWidth="1"/>
    <col min="6953" max="6953" width="32.7109375" style="49" bestFit="1" customWidth="1"/>
    <col min="6954" max="6954" width="21.85546875" style="49" bestFit="1" customWidth="1"/>
    <col min="6955" max="6955" width="27.140625" style="49" bestFit="1" customWidth="1"/>
    <col min="6956" max="6956" width="25.42578125" style="49" bestFit="1" customWidth="1"/>
    <col min="6957" max="6957" width="19.42578125" style="49" bestFit="1" customWidth="1"/>
    <col min="6958" max="6958" width="21.42578125" style="49" bestFit="1" customWidth="1"/>
    <col min="6959" max="6959" width="14.140625" style="49" bestFit="1" customWidth="1"/>
    <col min="6960" max="6960" width="22.42578125" style="49" bestFit="1" customWidth="1"/>
    <col min="6961" max="6961" width="18" style="49" bestFit="1" customWidth="1"/>
    <col min="6962" max="6962" width="19.42578125" style="49" bestFit="1" customWidth="1"/>
    <col min="6963" max="6963" width="21.42578125" style="49" bestFit="1" customWidth="1"/>
    <col min="6964" max="6964" width="14.140625" style="49" bestFit="1" customWidth="1"/>
    <col min="6965" max="6965" width="22.42578125" style="49" bestFit="1" customWidth="1"/>
    <col min="6966" max="6966" width="18" style="49" bestFit="1" customWidth="1"/>
    <col min="6967" max="6967" width="19.42578125" style="49" bestFit="1" customWidth="1"/>
    <col min="6968" max="6968" width="21.42578125" style="49" bestFit="1" customWidth="1"/>
    <col min="6969" max="6969" width="14.140625" style="49" bestFit="1" customWidth="1"/>
    <col min="6970" max="6970" width="22.42578125" style="49" bestFit="1" customWidth="1"/>
    <col min="6971" max="6971" width="18" style="49" bestFit="1" customWidth="1"/>
    <col min="6972" max="6972" width="19.42578125" style="49" bestFit="1" customWidth="1"/>
    <col min="6973" max="6973" width="21.42578125" style="49" bestFit="1" customWidth="1"/>
    <col min="6974" max="6974" width="14.140625" style="49" bestFit="1" customWidth="1"/>
    <col min="6975" max="6975" width="22.42578125" style="49" bestFit="1" customWidth="1"/>
    <col min="6976" max="6976" width="18" style="49" bestFit="1" customWidth="1"/>
    <col min="6977" max="6977" width="19.42578125" style="49" bestFit="1" customWidth="1"/>
    <col min="6978" max="6978" width="21.42578125" style="49" bestFit="1" customWidth="1"/>
    <col min="6979" max="6979" width="14.140625" style="49" bestFit="1" customWidth="1"/>
    <col min="6980" max="6980" width="22.42578125" style="49" bestFit="1" customWidth="1"/>
    <col min="6981" max="6981" width="18" style="49" bestFit="1" customWidth="1"/>
    <col min="6982" max="6982" width="19.42578125" style="49" bestFit="1" customWidth="1"/>
    <col min="6983" max="6983" width="21.42578125" style="49" bestFit="1" customWidth="1"/>
    <col min="6984" max="6984" width="14.140625" style="49" bestFit="1" customWidth="1"/>
    <col min="6985" max="6985" width="22.42578125" style="49" bestFit="1" customWidth="1"/>
    <col min="6986" max="6986" width="18" style="49" bestFit="1" customWidth="1"/>
    <col min="6987" max="6987" width="19.42578125" style="49" bestFit="1" customWidth="1"/>
    <col min="6988" max="6988" width="21.42578125" style="49" bestFit="1" customWidth="1"/>
    <col min="6989" max="6989" width="14.140625" style="49" bestFit="1" customWidth="1"/>
    <col min="6990" max="6990" width="22.42578125" style="49" bestFit="1" customWidth="1"/>
    <col min="6991" max="6991" width="18" style="49" bestFit="1" customWidth="1"/>
    <col min="6992" max="6992" width="19.42578125" style="49" bestFit="1" customWidth="1"/>
    <col min="6993" max="6993" width="21.42578125" style="49" bestFit="1" customWidth="1"/>
    <col min="6994" max="6994" width="14.140625" style="49" bestFit="1" customWidth="1"/>
    <col min="6995" max="6995" width="22.42578125" style="49" bestFit="1" customWidth="1"/>
    <col min="6996" max="6996" width="18" style="49" bestFit="1" customWidth="1"/>
    <col min="6997" max="6997" width="19.42578125" style="49" bestFit="1" customWidth="1"/>
    <col min="6998" max="6998" width="21.42578125" style="49" bestFit="1" customWidth="1"/>
    <col min="6999" max="6999" width="14.140625" style="49" bestFit="1" customWidth="1"/>
    <col min="7000" max="7000" width="22.42578125" style="49" bestFit="1" customWidth="1"/>
    <col min="7001" max="7001" width="18" style="49" bestFit="1" customWidth="1"/>
    <col min="7002" max="7168" width="8.7109375" style="49"/>
    <col min="7169" max="7169" width="23" style="49" customWidth="1"/>
    <col min="7170" max="7170" width="50" style="49" customWidth="1"/>
    <col min="7171" max="7171" width="28" style="49" bestFit="1" customWidth="1"/>
    <col min="7172" max="7172" width="42.28515625" style="49" customWidth="1"/>
    <col min="7173" max="7173" width="25.140625" style="49" customWidth="1"/>
    <col min="7174" max="7174" width="29.140625" style="49" bestFit="1" customWidth="1"/>
    <col min="7175" max="7175" width="20.42578125" style="49" bestFit="1" customWidth="1"/>
    <col min="7176" max="7176" width="23.85546875" style="49" bestFit="1" customWidth="1"/>
    <col min="7177" max="7177" width="23.7109375" style="49" bestFit="1" customWidth="1"/>
    <col min="7178" max="7178" width="27" style="49" bestFit="1" customWidth="1"/>
    <col min="7179" max="7179" width="32.7109375" style="49" bestFit="1" customWidth="1"/>
    <col min="7180" max="7180" width="21.85546875" style="49" bestFit="1" customWidth="1"/>
    <col min="7181" max="7181" width="27.140625" style="49" bestFit="1" customWidth="1"/>
    <col min="7182" max="7182" width="25.42578125" style="49" bestFit="1" customWidth="1"/>
    <col min="7183" max="7183" width="27" style="49" bestFit="1" customWidth="1"/>
    <col min="7184" max="7184" width="32.7109375" style="49" bestFit="1" customWidth="1"/>
    <col min="7185" max="7185" width="21.85546875" style="49" bestFit="1" customWidth="1"/>
    <col min="7186" max="7186" width="27.140625" style="49" bestFit="1" customWidth="1"/>
    <col min="7187" max="7187" width="25.42578125" style="49" bestFit="1" customWidth="1"/>
    <col min="7188" max="7188" width="27" style="49" bestFit="1" customWidth="1"/>
    <col min="7189" max="7189" width="32.7109375" style="49" bestFit="1" customWidth="1"/>
    <col min="7190" max="7190" width="21.85546875" style="49" bestFit="1" customWidth="1"/>
    <col min="7191" max="7191" width="27.140625" style="49" bestFit="1" customWidth="1"/>
    <col min="7192" max="7192" width="25.42578125" style="49" bestFit="1" customWidth="1"/>
    <col min="7193" max="7193" width="27" style="49" bestFit="1" customWidth="1"/>
    <col min="7194" max="7194" width="32.7109375" style="49" bestFit="1" customWidth="1"/>
    <col min="7195" max="7195" width="21.85546875" style="49" bestFit="1" customWidth="1"/>
    <col min="7196" max="7196" width="27.140625" style="49" bestFit="1" customWidth="1"/>
    <col min="7197" max="7197" width="25.42578125" style="49" bestFit="1" customWidth="1"/>
    <col min="7198" max="7198" width="27" style="49" bestFit="1" customWidth="1"/>
    <col min="7199" max="7199" width="32.7109375" style="49" bestFit="1" customWidth="1"/>
    <col min="7200" max="7200" width="21.85546875" style="49" bestFit="1" customWidth="1"/>
    <col min="7201" max="7201" width="27.140625" style="49" bestFit="1" customWidth="1"/>
    <col min="7202" max="7202" width="25.42578125" style="49" bestFit="1" customWidth="1"/>
    <col min="7203" max="7203" width="27" style="49" bestFit="1" customWidth="1"/>
    <col min="7204" max="7204" width="32.7109375" style="49" bestFit="1" customWidth="1"/>
    <col min="7205" max="7205" width="21.85546875" style="49" bestFit="1" customWidth="1"/>
    <col min="7206" max="7206" width="27.140625" style="49" bestFit="1" customWidth="1"/>
    <col min="7207" max="7207" width="25.42578125" style="49" bestFit="1" customWidth="1"/>
    <col min="7208" max="7208" width="27" style="49" bestFit="1" customWidth="1"/>
    <col min="7209" max="7209" width="32.7109375" style="49" bestFit="1" customWidth="1"/>
    <col min="7210" max="7210" width="21.85546875" style="49" bestFit="1" customWidth="1"/>
    <col min="7211" max="7211" width="27.140625" style="49" bestFit="1" customWidth="1"/>
    <col min="7212" max="7212" width="25.42578125" style="49" bestFit="1" customWidth="1"/>
    <col min="7213" max="7213" width="19.42578125" style="49" bestFit="1" customWidth="1"/>
    <col min="7214" max="7214" width="21.42578125" style="49" bestFit="1" customWidth="1"/>
    <col min="7215" max="7215" width="14.140625" style="49" bestFit="1" customWidth="1"/>
    <col min="7216" max="7216" width="22.42578125" style="49" bestFit="1" customWidth="1"/>
    <col min="7217" max="7217" width="18" style="49" bestFit="1" customWidth="1"/>
    <col min="7218" max="7218" width="19.42578125" style="49" bestFit="1" customWidth="1"/>
    <col min="7219" max="7219" width="21.42578125" style="49" bestFit="1" customWidth="1"/>
    <col min="7220" max="7220" width="14.140625" style="49" bestFit="1" customWidth="1"/>
    <col min="7221" max="7221" width="22.42578125" style="49" bestFit="1" customWidth="1"/>
    <col min="7222" max="7222" width="18" style="49" bestFit="1" customWidth="1"/>
    <col min="7223" max="7223" width="19.42578125" style="49" bestFit="1" customWidth="1"/>
    <col min="7224" max="7224" width="21.42578125" style="49" bestFit="1" customWidth="1"/>
    <col min="7225" max="7225" width="14.140625" style="49" bestFit="1" customWidth="1"/>
    <col min="7226" max="7226" width="22.42578125" style="49" bestFit="1" customWidth="1"/>
    <col min="7227" max="7227" width="18" style="49" bestFit="1" customWidth="1"/>
    <col min="7228" max="7228" width="19.42578125" style="49" bestFit="1" customWidth="1"/>
    <col min="7229" max="7229" width="21.42578125" style="49" bestFit="1" customWidth="1"/>
    <col min="7230" max="7230" width="14.140625" style="49" bestFit="1" customWidth="1"/>
    <col min="7231" max="7231" width="22.42578125" style="49" bestFit="1" customWidth="1"/>
    <col min="7232" max="7232" width="18" style="49" bestFit="1" customWidth="1"/>
    <col min="7233" max="7233" width="19.42578125" style="49" bestFit="1" customWidth="1"/>
    <col min="7234" max="7234" width="21.42578125" style="49" bestFit="1" customWidth="1"/>
    <col min="7235" max="7235" width="14.140625" style="49" bestFit="1" customWidth="1"/>
    <col min="7236" max="7236" width="22.42578125" style="49" bestFit="1" customWidth="1"/>
    <col min="7237" max="7237" width="18" style="49" bestFit="1" customWidth="1"/>
    <col min="7238" max="7238" width="19.42578125" style="49" bestFit="1" customWidth="1"/>
    <col min="7239" max="7239" width="21.42578125" style="49" bestFit="1" customWidth="1"/>
    <col min="7240" max="7240" width="14.140625" style="49" bestFit="1" customWidth="1"/>
    <col min="7241" max="7241" width="22.42578125" style="49" bestFit="1" customWidth="1"/>
    <col min="7242" max="7242" width="18" style="49" bestFit="1" customWidth="1"/>
    <col min="7243" max="7243" width="19.42578125" style="49" bestFit="1" customWidth="1"/>
    <col min="7244" max="7244" width="21.42578125" style="49" bestFit="1" customWidth="1"/>
    <col min="7245" max="7245" width="14.140625" style="49" bestFit="1" customWidth="1"/>
    <col min="7246" max="7246" width="22.42578125" style="49" bestFit="1" customWidth="1"/>
    <col min="7247" max="7247" width="18" style="49" bestFit="1" customWidth="1"/>
    <col min="7248" max="7248" width="19.42578125" style="49" bestFit="1" customWidth="1"/>
    <col min="7249" max="7249" width="21.42578125" style="49" bestFit="1" customWidth="1"/>
    <col min="7250" max="7250" width="14.140625" style="49" bestFit="1" customWidth="1"/>
    <col min="7251" max="7251" width="22.42578125" style="49" bestFit="1" customWidth="1"/>
    <col min="7252" max="7252" width="18" style="49" bestFit="1" customWidth="1"/>
    <col min="7253" max="7253" width="19.42578125" style="49" bestFit="1" customWidth="1"/>
    <col min="7254" max="7254" width="21.42578125" style="49" bestFit="1" customWidth="1"/>
    <col min="7255" max="7255" width="14.140625" style="49" bestFit="1" customWidth="1"/>
    <col min="7256" max="7256" width="22.42578125" style="49" bestFit="1" customWidth="1"/>
    <col min="7257" max="7257" width="18" style="49" bestFit="1" customWidth="1"/>
    <col min="7258" max="7424" width="8.7109375" style="49"/>
    <col min="7425" max="7425" width="23" style="49" customWidth="1"/>
    <col min="7426" max="7426" width="50" style="49" customWidth="1"/>
    <col min="7427" max="7427" width="28" style="49" bestFit="1" customWidth="1"/>
    <col min="7428" max="7428" width="42.28515625" style="49" customWidth="1"/>
    <col min="7429" max="7429" width="25.140625" style="49" customWidth="1"/>
    <col min="7430" max="7430" width="29.140625" style="49" bestFit="1" customWidth="1"/>
    <col min="7431" max="7431" width="20.42578125" style="49" bestFit="1" customWidth="1"/>
    <col min="7432" max="7432" width="23.85546875" style="49" bestFit="1" customWidth="1"/>
    <col min="7433" max="7433" width="23.7109375" style="49" bestFit="1" customWidth="1"/>
    <col min="7434" max="7434" width="27" style="49" bestFit="1" customWidth="1"/>
    <col min="7435" max="7435" width="32.7109375" style="49" bestFit="1" customWidth="1"/>
    <col min="7436" max="7436" width="21.85546875" style="49" bestFit="1" customWidth="1"/>
    <col min="7437" max="7437" width="27.140625" style="49" bestFit="1" customWidth="1"/>
    <col min="7438" max="7438" width="25.42578125" style="49" bestFit="1" customWidth="1"/>
    <col min="7439" max="7439" width="27" style="49" bestFit="1" customWidth="1"/>
    <col min="7440" max="7440" width="32.7109375" style="49" bestFit="1" customWidth="1"/>
    <col min="7441" max="7441" width="21.85546875" style="49" bestFit="1" customWidth="1"/>
    <col min="7442" max="7442" width="27.140625" style="49" bestFit="1" customWidth="1"/>
    <col min="7443" max="7443" width="25.42578125" style="49" bestFit="1" customWidth="1"/>
    <col min="7444" max="7444" width="27" style="49" bestFit="1" customWidth="1"/>
    <col min="7445" max="7445" width="32.7109375" style="49" bestFit="1" customWidth="1"/>
    <col min="7446" max="7446" width="21.85546875" style="49" bestFit="1" customWidth="1"/>
    <col min="7447" max="7447" width="27.140625" style="49" bestFit="1" customWidth="1"/>
    <col min="7448" max="7448" width="25.42578125" style="49" bestFit="1" customWidth="1"/>
    <col min="7449" max="7449" width="27" style="49" bestFit="1" customWidth="1"/>
    <col min="7450" max="7450" width="32.7109375" style="49" bestFit="1" customWidth="1"/>
    <col min="7451" max="7451" width="21.85546875" style="49" bestFit="1" customWidth="1"/>
    <col min="7452" max="7452" width="27.140625" style="49" bestFit="1" customWidth="1"/>
    <col min="7453" max="7453" width="25.42578125" style="49" bestFit="1" customWidth="1"/>
    <col min="7454" max="7454" width="27" style="49" bestFit="1" customWidth="1"/>
    <col min="7455" max="7455" width="32.7109375" style="49" bestFit="1" customWidth="1"/>
    <col min="7456" max="7456" width="21.85546875" style="49" bestFit="1" customWidth="1"/>
    <col min="7457" max="7457" width="27.140625" style="49" bestFit="1" customWidth="1"/>
    <col min="7458" max="7458" width="25.42578125" style="49" bestFit="1" customWidth="1"/>
    <col min="7459" max="7459" width="27" style="49" bestFit="1" customWidth="1"/>
    <col min="7460" max="7460" width="32.7109375" style="49" bestFit="1" customWidth="1"/>
    <col min="7461" max="7461" width="21.85546875" style="49" bestFit="1" customWidth="1"/>
    <col min="7462" max="7462" width="27.140625" style="49" bestFit="1" customWidth="1"/>
    <col min="7463" max="7463" width="25.42578125" style="49" bestFit="1" customWidth="1"/>
    <col min="7464" max="7464" width="27" style="49" bestFit="1" customWidth="1"/>
    <col min="7465" max="7465" width="32.7109375" style="49" bestFit="1" customWidth="1"/>
    <col min="7466" max="7466" width="21.85546875" style="49" bestFit="1" customWidth="1"/>
    <col min="7467" max="7467" width="27.140625" style="49" bestFit="1" customWidth="1"/>
    <col min="7468" max="7468" width="25.42578125" style="49" bestFit="1" customWidth="1"/>
    <col min="7469" max="7469" width="19.42578125" style="49" bestFit="1" customWidth="1"/>
    <col min="7470" max="7470" width="21.42578125" style="49" bestFit="1" customWidth="1"/>
    <col min="7471" max="7471" width="14.140625" style="49" bestFit="1" customWidth="1"/>
    <col min="7472" max="7472" width="22.42578125" style="49" bestFit="1" customWidth="1"/>
    <col min="7473" max="7473" width="18" style="49" bestFit="1" customWidth="1"/>
    <col min="7474" max="7474" width="19.42578125" style="49" bestFit="1" customWidth="1"/>
    <col min="7475" max="7475" width="21.42578125" style="49" bestFit="1" customWidth="1"/>
    <col min="7476" max="7476" width="14.140625" style="49" bestFit="1" customWidth="1"/>
    <col min="7477" max="7477" width="22.42578125" style="49" bestFit="1" customWidth="1"/>
    <col min="7478" max="7478" width="18" style="49" bestFit="1" customWidth="1"/>
    <col min="7479" max="7479" width="19.42578125" style="49" bestFit="1" customWidth="1"/>
    <col min="7480" max="7480" width="21.42578125" style="49" bestFit="1" customWidth="1"/>
    <col min="7481" max="7481" width="14.140625" style="49" bestFit="1" customWidth="1"/>
    <col min="7482" max="7482" width="22.42578125" style="49" bestFit="1" customWidth="1"/>
    <col min="7483" max="7483" width="18" style="49" bestFit="1" customWidth="1"/>
    <col min="7484" max="7484" width="19.42578125" style="49" bestFit="1" customWidth="1"/>
    <col min="7485" max="7485" width="21.42578125" style="49" bestFit="1" customWidth="1"/>
    <col min="7486" max="7486" width="14.140625" style="49" bestFit="1" customWidth="1"/>
    <col min="7487" max="7487" width="22.42578125" style="49" bestFit="1" customWidth="1"/>
    <col min="7488" max="7488" width="18" style="49" bestFit="1" customWidth="1"/>
    <col min="7489" max="7489" width="19.42578125" style="49" bestFit="1" customWidth="1"/>
    <col min="7490" max="7490" width="21.42578125" style="49" bestFit="1" customWidth="1"/>
    <col min="7491" max="7491" width="14.140625" style="49" bestFit="1" customWidth="1"/>
    <col min="7492" max="7492" width="22.42578125" style="49" bestFit="1" customWidth="1"/>
    <col min="7493" max="7493" width="18" style="49" bestFit="1" customWidth="1"/>
    <col min="7494" max="7494" width="19.42578125" style="49" bestFit="1" customWidth="1"/>
    <col min="7495" max="7495" width="21.42578125" style="49" bestFit="1" customWidth="1"/>
    <col min="7496" max="7496" width="14.140625" style="49" bestFit="1" customWidth="1"/>
    <col min="7497" max="7497" width="22.42578125" style="49" bestFit="1" customWidth="1"/>
    <col min="7498" max="7498" width="18" style="49" bestFit="1" customWidth="1"/>
    <col min="7499" max="7499" width="19.42578125" style="49" bestFit="1" customWidth="1"/>
    <col min="7500" max="7500" width="21.42578125" style="49" bestFit="1" customWidth="1"/>
    <col min="7501" max="7501" width="14.140625" style="49" bestFit="1" customWidth="1"/>
    <col min="7502" max="7502" width="22.42578125" style="49" bestFit="1" customWidth="1"/>
    <col min="7503" max="7503" width="18" style="49" bestFit="1" customWidth="1"/>
    <col min="7504" max="7504" width="19.42578125" style="49" bestFit="1" customWidth="1"/>
    <col min="7505" max="7505" width="21.42578125" style="49" bestFit="1" customWidth="1"/>
    <col min="7506" max="7506" width="14.140625" style="49" bestFit="1" customWidth="1"/>
    <col min="7507" max="7507" width="22.42578125" style="49" bestFit="1" customWidth="1"/>
    <col min="7508" max="7508" width="18" style="49" bestFit="1" customWidth="1"/>
    <col min="7509" max="7509" width="19.42578125" style="49" bestFit="1" customWidth="1"/>
    <col min="7510" max="7510" width="21.42578125" style="49" bestFit="1" customWidth="1"/>
    <col min="7511" max="7511" width="14.140625" style="49" bestFit="1" customWidth="1"/>
    <col min="7512" max="7512" width="22.42578125" style="49" bestFit="1" customWidth="1"/>
    <col min="7513" max="7513" width="18" style="49" bestFit="1" customWidth="1"/>
    <col min="7514" max="7680" width="8.7109375" style="49"/>
    <col min="7681" max="7681" width="23" style="49" customWidth="1"/>
    <col min="7682" max="7682" width="50" style="49" customWidth="1"/>
    <col min="7683" max="7683" width="28" style="49" bestFit="1" customWidth="1"/>
    <col min="7684" max="7684" width="42.28515625" style="49" customWidth="1"/>
    <col min="7685" max="7685" width="25.140625" style="49" customWidth="1"/>
    <col min="7686" max="7686" width="29.140625" style="49" bestFit="1" customWidth="1"/>
    <col min="7687" max="7687" width="20.42578125" style="49" bestFit="1" customWidth="1"/>
    <col min="7688" max="7688" width="23.85546875" style="49" bestFit="1" customWidth="1"/>
    <col min="7689" max="7689" width="23.7109375" style="49" bestFit="1" customWidth="1"/>
    <col min="7690" max="7690" width="27" style="49" bestFit="1" customWidth="1"/>
    <col min="7691" max="7691" width="32.7109375" style="49" bestFit="1" customWidth="1"/>
    <col min="7692" max="7692" width="21.85546875" style="49" bestFit="1" customWidth="1"/>
    <col min="7693" max="7693" width="27.140625" style="49" bestFit="1" customWidth="1"/>
    <col min="7694" max="7694" width="25.42578125" style="49" bestFit="1" customWidth="1"/>
    <col min="7695" max="7695" width="27" style="49" bestFit="1" customWidth="1"/>
    <col min="7696" max="7696" width="32.7109375" style="49" bestFit="1" customWidth="1"/>
    <col min="7697" max="7697" width="21.85546875" style="49" bestFit="1" customWidth="1"/>
    <col min="7698" max="7698" width="27.140625" style="49" bestFit="1" customWidth="1"/>
    <col min="7699" max="7699" width="25.42578125" style="49" bestFit="1" customWidth="1"/>
    <col min="7700" max="7700" width="27" style="49" bestFit="1" customWidth="1"/>
    <col min="7701" max="7701" width="32.7109375" style="49" bestFit="1" customWidth="1"/>
    <col min="7702" max="7702" width="21.85546875" style="49" bestFit="1" customWidth="1"/>
    <col min="7703" max="7703" width="27.140625" style="49" bestFit="1" customWidth="1"/>
    <col min="7704" max="7704" width="25.42578125" style="49" bestFit="1" customWidth="1"/>
    <col min="7705" max="7705" width="27" style="49" bestFit="1" customWidth="1"/>
    <col min="7706" max="7706" width="32.7109375" style="49" bestFit="1" customWidth="1"/>
    <col min="7707" max="7707" width="21.85546875" style="49" bestFit="1" customWidth="1"/>
    <col min="7708" max="7708" width="27.140625" style="49" bestFit="1" customWidth="1"/>
    <col min="7709" max="7709" width="25.42578125" style="49" bestFit="1" customWidth="1"/>
    <col min="7710" max="7710" width="27" style="49" bestFit="1" customWidth="1"/>
    <col min="7711" max="7711" width="32.7109375" style="49" bestFit="1" customWidth="1"/>
    <col min="7712" max="7712" width="21.85546875" style="49" bestFit="1" customWidth="1"/>
    <col min="7713" max="7713" width="27.140625" style="49" bestFit="1" customWidth="1"/>
    <col min="7714" max="7714" width="25.42578125" style="49" bestFit="1" customWidth="1"/>
    <col min="7715" max="7715" width="27" style="49" bestFit="1" customWidth="1"/>
    <col min="7716" max="7716" width="32.7109375" style="49" bestFit="1" customWidth="1"/>
    <col min="7717" max="7717" width="21.85546875" style="49" bestFit="1" customWidth="1"/>
    <col min="7718" max="7718" width="27.140625" style="49" bestFit="1" customWidth="1"/>
    <col min="7719" max="7719" width="25.42578125" style="49" bestFit="1" customWidth="1"/>
    <col min="7720" max="7720" width="27" style="49" bestFit="1" customWidth="1"/>
    <col min="7721" max="7721" width="32.7109375" style="49" bestFit="1" customWidth="1"/>
    <col min="7722" max="7722" width="21.85546875" style="49" bestFit="1" customWidth="1"/>
    <col min="7723" max="7723" width="27.140625" style="49" bestFit="1" customWidth="1"/>
    <col min="7724" max="7724" width="25.42578125" style="49" bestFit="1" customWidth="1"/>
    <col min="7725" max="7725" width="19.42578125" style="49" bestFit="1" customWidth="1"/>
    <col min="7726" max="7726" width="21.42578125" style="49" bestFit="1" customWidth="1"/>
    <col min="7727" max="7727" width="14.140625" style="49" bestFit="1" customWidth="1"/>
    <col min="7728" max="7728" width="22.42578125" style="49" bestFit="1" customWidth="1"/>
    <col min="7729" max="7729" width="18" style="49" bestFit="1" customWidth="1"/>
    <col min="7730" max="7730" width="19.42578125" style="49" bestFit="1" customWidth="1"/>
    <col min="7731" max="7731" width="21.42578125" style="49" bestFit="1" customWidth="1"/>
    <col min="7732" max="7732" width="14.140625" style="49" bestFit="1" customWidth="1"/>
    <col min="7733" max="7733" width="22.42578125" style="49" bestFit="1" customWidth="1"/>
    <col min="7734" max="7734" width="18" style="49" bestFit="1" customWidth="1"/>
    <col min="7735" max="7735" width="19.42578125" style="49" bestFit="1" customWidth="1"/>
    <col min="7736" max="7736" width="21.42578125" style="49" bestFit="1" customWidth="1"/>
    <col min="7737" max="7737" width="14.140625" style="49" bestFit="1" customWidth="1"/>
    <col min="7738" max="7738" width="22.42578125" style="49" bestFit="1" customWidth="1"/>
    <col min="7739" max="7739" width="18" style="49" bestFit="1" customWidth="1"/>
    <col min="7740" max="7740" width="19.42578125" style="49" bestFit="1" customWidth="1"/>
    <col min="7741" max="7741" width="21.42578125" style="49" bestFit="1" customWidth="1"/>
    <col min="7742" max="7742" width="14.140625" style="49" bestFit="1" customWidth="1"/>
    <col min="7743" max="7743" width="22.42578125" style="49" bestFit="1" customWidth="1"/>
    <col min="7744" max="7744" width="18" style="49" bestFit="1" customWidth="1"/>
    <col min="7745" max="7745" width="19.42578125" style="49" bestFit="1" customWidth="1"/>
    <col min="7746" max="7746" width="21.42578125" style="49" bestFit="1" customWidth="1"/>
    <col min="7747" max="7747" width="14.140625" style="49" bestFit="1" customWidth="1"/>
    <col min="7748" max="7748" width="22.42578125" style="49" bestFit="1" customWidth="1"/>
    <col min="7749" max="7749" width="18" style="49" bestFit="1" customWidth="1"/>
    <col min="7750" max="7750" width="19.42578125" style="49" bestFit="1" customWidth="1"/>
    <col min="7751" max="7751" width="21.42578125" style="49" bestFit="1" customWidth="1"/>
    <col min="7752" max="7752" width="14.140625" style="49" bestFit="1" customWidth="1"/>
    <col min="7753" max="7753" width="22.42578125" style="49" bestFit="1" customWidth="1"/>
    <col min="7754" max="7754" width="18" style="49" bestFit="1" customWidth="1"/>
    <col min="7755" max="7755" width="19.42578125" style="49" bestFit="1" customWidth="1"/>
    <col min="7756" max="7756" width="21.42578125" style="49" bestFit="1" customWidth="1"/>
    <col min="7757" max="7757" width="14.140625" style="49" bestFit="1" customWidth="1"/>
    <col min="7758" max="7758" width="22.42578125" style="49" bestFit="1" customWidth="1"/>
    <col min="7759" max="7759" width="18" style="49" bestFit="1" customWidth="1"/>
    <col min="7760" max="7760" width="19.42578125" style="49" bestFit="1" customWidth="1"/>
    <col min="7761" max="7761" width="21.42578125" style="49" bestFit="1" customWidth="1"/>
    <col min="7762" max="7762" width="14.140625" style="49" bestFit="1" customWidth="1"/>
    <col min="7763" max="7763" width="22.42578125" style="49" bestFit="1" customWidth="1"/>
    <col min="7764" max="7764" width="18" style="49" bestFit="1" customWidth="1"/>
    <col min="7765" max="7765" width="19.42578125" style="49" bestFit="1" customWidth="1"/>
    <col min="7766" max="7766" width="21.42578125" style="49" bestFit="1" customWidth="1"/>
    <col min="7767" max="7767" width="14.140625" style="49" bestFit="1" customWidth="1"/>
    <col min="7768" max="7768" width="22.42578125" style="49" bestFit="1" customWidth="1"/>
    <col min="7769" max="7769" width="18" style="49" bestFit="1" customWidth="1"/>
    <col min="7770" max="7936" width="8.7109375" style="49"/>
    <col min="7937" max="7937" width="23" style="49" customWidth="1"/>
    <col min="7938" max="7938" width="50" style="49" customWidth="1"/>
    <col min="7939" max="7939" width="28" style="49" bestFit="1" customWidth="1"/>
    <col min="7940" max="7940" width="42.28515625" style="49" customWidth="1"/>
    <col min="7941" max="7941" width="25.140625" style="49" customWidth="1"/>
    <col min="7942" max="7942" width="29.140625" style="49" bestFit="1" customWidth="1"/>
    <col min="7943" max="7943" width="20.42578125" style="49" bestFit="1" customWidth="1"/>
    <col min="7944" max="7944" width="23.85546875" style="49" bestFit="1" customWidth="1"/>
    <col min="7945" max="7945" width="23.7109375" style="49" bestFit="1" customWidth="1"/>
    <col min="7946" max="7946" width="27" style="49" bestFit="1" customWidth="1"/>
    <col min="7947" max="7947" width="32.7109375" style="49" bestFit="1" customWidth="1"/>
    <col min="7948" max="7948" width="21.85546875" style="49" bestFit="1" customWidth="1"/>
    <col min="7949" max="7949" width="27.140625" style="49" bestFit="1" customWidth="1"/>
    <col min="7950" max="7950" width="25.42578125" style="49" bestFit="1" customWidth="1"/>
    <col min="7951" max="7951" width="27" style="49" bestFit="1" customWidth="1"/>
    <col min="7952" max="7952" width="32.7109375" style="49" bestFit="1" customWidth="1"/>
    <col min="7953" max="7953" width="21.85546875" style="49" bestFit="1" customWidth="1"/>
    <col min="7954" max="7954" width="27.140625" style="49" bestFit="1" customWidth="1"/>
    <col min="7955" max="7955" width="25.42578125" style="49" bestFit="1" customWidth="1"/>
    <col min="7956" max="7956" width="27" style="49" bestFit="1" customWidth="1"/>
    <col min="7957" max="7957" width="32.7109375" style="49" bestFit="1" customWidth="1"/>
    <col min="7958" max="7958" width="21.85546875" style="49" bestFit="1" customWidth="1"/>
    <col min="7959" max="7959" width="27.140625" style="49" bestFit="1" customWidth="1"/>
    <col min="7960" max="7960" width="25.42578125" style="49" bestFit="1" customWidth="1"/>
    <col min="7961" max="7961" width="27" style="49" bestFit="1" customWidth="1"/>
    <col min="7962" max="7962" width="32.7109375" style="49" bestFit="1" customWidth="1"/>
    <col min="7963" max="7963" width="21.85546875" style="49" bestFit="1" customWidth="1"/>
    <col min="7964" max="7964" width="27.140625" style="49" bestFit="1" customWidth="1"/>
    <col min="7965" max="7965" width="25.42578125" style="49" bestFit="1" customWidth="1"/>
    <col min="7966" max="7966" width="27" style="49" bestFit="1" customWidth="1"/>
    <col min="7967" max="7967" width="32.7109375" style="49" bestFit="1" customWidth="1"/>
    <col min="7968" max="7968" width="21.85546875" style="49" bestFit="1" customWidth="1"/>
    <col min="7969" max="7969" width="27.140625" style="49" bestFit="1" customWidth="1"/>
    <col min="7970" max="7970" width="25.42578125" style="49" bestFit="1" customWidth="1"/>
    <col min="7971" max="7971" width="27" style="49" bestFit="1" customWidth="1"/>
    <col min="7972" max="7972" width="32.7109375" style="49" bestFit="1" customWidth="1"/>
    <col min="7973" max="7973" width="21.85546875" style="49" bestFit="1" customWidth="1"/>
    <col min="7974" max="7974" width="27.140625" style="49" bestFit="1" customWidth="1"/>
    <col min="7975" max="7975" width="25.42578125" style="49" bestFit="1" customWidth="1"/>
    <col min="7976" max="7976" width="27" style="49" bestFit="1" customWidth="1"/>
    <col min="7977" max="7977" width="32.7109375" style="49" bestFit="1" customWidth="1"/>
    <col min="7978" max="7978" width="21.85546875" style="49" bestFit="1" customWidth="1"/>
    <col min="7979" max="7979" width="27.140625" style="49" bestFit="1" customWidth="1"/>
    <col min="7980" max="7980" width="25.42578125" style="49" bestFit="1" customWidth="1"/>
    <col min="7981" max="7981" width="19.42578125" style="49" bestFit="1" customWidth="1"/>
    <col min="7982" max="7982" width="21.42578125" style="49" bestFit="1" customWidth="1"/>
    <col min="7983" max="7983" width="14.140625" style="49" bestFit="1" customWidth="1"/>
    <col min="7984" max="7984" width="22.42578125" style="49" bestFit="1" customWidth="1"/>
    <col min="7985" max="7985" width="18" style="49" bestFit="1" customWidth="1"/>
    <col min="7986" max="7986" width="19.42578125" style="49" bestFit="1" customWidth="1"/>
    <col min="7987" max="7987" width="21.42578125" style="49" bestFit="1" customWidth="1"/>
    <col min="7988" max="7988" width="14.140625" style="49" bestFit="1" customWidth="1"/>
    <col min="7989" max="7989" width="22.42578125" style="49" bestFit="1" customWidth="1"/>
    <col min="7990" max="7990" width="18" style="49" bestFit="1" customWidth="1"/>
    <col min="7991" max="7991" width="19.42578125" style="49" bestFit="1" customWidth="1"/>
    <col min="7992" max="7992" width="21.42578125" style="49" bestFit="1" customWidth="1"/>
    <col min="7993" max="7993" width="14.140625" style="49" bestFit="1" customWidth="1"/>
    <col min="7994" max="7994" width="22.42578125" style="49" bestFit="1" customWidth="1"/>
    <col min="7995" max="7995" width="18" style="49" bestFit="1" customWidth="1"/>
    <col min="7996" max="7996" width="19.42578125" style="49" bestFit="1" customWidth="1"/>
    <col min="7997" max="7997" width="21.42578125" style="49" bestFit="1" customWidth="1"/>
    <col min="7998" max="7998" width="14.140625" style="49" bestFit="1" customWidth="1"/>
    <col min="7999" max="7999" width="22.42578125" style="49" bestFit="1" customWidth="1"/>
    <col min="8000" max="8000" width="18" style="49" bestFit="1" customWidth="1"/>
    <col min="8001" max="8001" width="19.42578125" style="49" bestFit="1" customWidth="1"/>
    <col min="8002" max="8002" width="21.42578125" style="49" bestFit="1" customWidth="1"/>
    <col min="8003" max="8003" width="14.140625" style="49" bestFit="1" customWidth="1"/>
    <col min="8004" max="8004" width="22.42578125" style="49" bestFit="1" customWidth="1"/>
    <col min="8005" max="8005" width="18" style="49" bestFit="1" customWidth="1"/>
    <col min="8006" max="8006" width="19.42578125" style="49" bestFit="1" customWidth="1"/>
    <col min="8007" max="8007" width="21.42578125" style="49" bestFit="1" customWidth="1"/>
    <col min="8008" max="8008" width="14.140625" style="49" bestFit="1" customWidth="1"/>
    <col min="8009" max="8009" width="22.42578125" style="49" bestFit="1" customWidth="1"/>
    <col min="8010" max="8010" width="18" style="49" bestFit="1" customWidth="1"/>
    <col min="8011" max="8011" width="19.42578125" style="49" bestFit="1" customWidth="1"/>
    <col min="8012" max="8012" width="21.42578125" style="49" bestFit="1" customWidth="1"/>
    <col min="8013" max="8013" width="14.140625" style="49" bestFit="1" customWidth="1"/>
    <col min="8014" max="8014" width="22.42578125" style="49" bestFit="1" customWidth="1"/>
    <col min="8015" max="8015" width="18" style="49" bestFit="1" customWidth="1"/>
    <col min="8016" max="8016" width="19.42578125" style="49" bestFit="1" customWidth="1"/>
    <col min="8017" max="8017" width="21.42578125" style="49" bestFit="1" customWidth="1"/>
    <col min="8018" max="8018" width="14.140625" style="49" bestFit="1" customWidth="1"/>
    <col min="8019" max="8019" width="22.42578125" style="49" bestFit="1" customWidth="1"/>
    <col min="8020" max="8020" width="18" style="49" bestFit="1" customWidth="1"/>
    <col min="8021" max="8021" width="19.42578125" style="49" bestFit="1" customWidth="1"/>
    <col min="8022" max="8022" width="21.42578125" style="49" bestFit="1" customWidth="1"/>
    <col min="8023" max="8023" width="14.140625" style="49" bestFit="1" customWidth="1"/>
    <col min="8024" max="8024" width="22.42578125" style="49" bestFit="1" customWidth="1"/>
    <col min="8025" max="8025" width="18" style="49" bestFit="1" customWidth="1"/>
    <col min="8026" max="8192" width="8.7109375" style="49"/>
    <col min="8193" max="8193" width="23" style="49" customWidth="1"/>
    <col min="8194" max="8194" width="50" style="49" customWidth="1"/>
    <col min="8195" max="8195" width="28" style="49" bestFit="1" customWidth="1"/>
    <col min="8196" max="8196" width="42.28515625" style="49" customWidth="1"/>
    <col min="8197" max="8197" width="25.140625" style="49" customWidth="1"/>
    <col min="8198" max="8198" width="29.140625" style="49" bestFit="1" customWidth="1"/>
    <col min="8199" max="8199" width="20.42578125" style="49" bestFit="1" customWidth="1"/>
    <col min="8200" max="8200" width="23.85546875" style="49" bestFit="1" customWidth="1"/>
    <col min="8201" max="8201" width="23.7109375" style="49" bestFit="1" customWidth="1"/>
    <col min="8202" max="8202" width="27" style="49" bestFit="1" customWidth="1"/>
    <col min="8203" max="8203" width="32.7109375" style="49" bestFit="1" customWidth="1"/>
    <col min="8204" max="8204" width="21.85546875" style="49" bestFit="1" customWidth="1"/>
    <col min="8205" max="8205" width="27.140625" style="49" bestFit="1" customWidth="1"/>
    <col min="8206" max="8206" width="25.42578125" style="49" bestFit="1" customWidth="1"/>
    <col min="8207" max="8207" width="27" style="49" bestFit="1" customWidth="1"/>
    <col min="8208" max="8208" width="32.7109375" style="49" bestFit="1" customWidth="1"/>
    <col min="8209" max="8209" width="21.85546875" style="49" bestFit="1" customWidth="1"/>
    <col min="8210" max="8210" width="27.140625" style="49" bestFit="1" customWidth="1"/>
    <col min="8211" max="8211" width="25.42578125" style="49" bestFit="1" customWidth="1"/>
    <col min="8212" max="8212" width="27" style="49" bestFit="1" customWidth="1"/>
    <col min="8213" max="8213" width="32.7109375" style="49" bestFit="1" customWidth="1"/>
    <col min="8214" max="8214" width="21.85546875" style="49" bestFit="1" customWidth="1"/>
    <col min="8215" max="8215" width="27.140625" style="49" bestFit="1" customWidth="1"/>
    <col min="8216" max="8216" width="25.42578125" style="49" bestFit="1" customWidth="1"/>
    <col min="8217" max="8217" width="27" style="49" bestFit="1" customWidth="1"/>
    <col min="8218" max="8218" width="32.7109375" style="49" bestFit="1" customWidth="1"/>
    <col min="8219" max="8219" width="21.85546875" style="49" bestFit="1" customWidth="1"/>
    <col min="8220" max="8220" width="27.140625" style="49" bestFit="1" customWidth="1"/>
    <col min="8221" max="8221" width="25.42578125" style="49" bestFit="1" customWidth="1"/>
    <col min="8222" max="8222" width="27" style="49" bestFit="1" customWidth="1"/>
    <col min="8223" max="8223" width="32.7109375" style="49" bestFit="1" customWidth="1"/>
    <col min="8224" max="8224" width="21.85546875" style="49" bestFit="1" customWidth="1"/>
    <col min="8225" max="8225" width="27.140625" style="49" bestFit="1" customWidth="1"/>
    <col min="8226" max="8226" width="25.42578125" style="49" bestFit="1" customWidth="1"/>
    <col min="8227" max="8227" width="27" style="49" bestFit="1" customWidth="1"/>
    <col min="8228" max="8228" width="32.7109375" style="49" bestFit="1" customWidth="1"/>
    <col min="8229" max="8229" width="21.85546875" style="49" bestFit="1" customWidth="1"/>
    <col min="8230" max="8230" width="27.140625" style="49" bestFit="1" customWidth="1"/>
    <col min="8231" max="8231" width="25.42578125" style="49" bestFit="1" customWidth="1"/>
    <col min="8232" max="8232" width="27" style="49" bestFit="1" customWidth="1"/>
    <col min="8233" max="8233" width="32.7109375" style="49" bestFit="1" customWidth="1"/>
    <col min="8234" max="8234" width="21.85546875" style="49" bestFit="1" customWidth="1"/>
    <col min="8235" max="8235" width="27.140625" style="49" bestFit="1" customWidth="1"/>
    <col min="8236" max="8236" width="25.42578125" style="49" bestFit="1" customWidth="1"/>
    <col min="8237" max="8237" width="19.42578125" style="49" bestFit="1" customWidth="1"/>
    <col min="8238" max="8238" width="21.42578125" style="49" bestFit="1" customWidth="1"/>
    <col min="8239" max="8239" width="14.140625" style="49" bestFit="1" customWidth="1"/>
    <col min="8240" max="8240" width="22.42578125" style="49" bestFit="1" customWidth="1"/>
    <col min="8241" max="8241" width="18" style="49" bestFit="1" customWidth="1"/>
    <col min="8242" max="8242" width="19.42578125" style="49" bestFit="1" customWidth="1"/>
    <col min="8243" max="8243" width="21.42578125" style="49" bestFit="1" customWidth="1"/>
    <col min="8244" max="8244" width="14.140625" style="49" bestFit="1" customWidth="1"/>
    <col min="8245" max="8245" width="22.42578125" style="49" bestFit="1" customWidth="1"/>
    <col min="8246" max="8246" width="18" style="49" bestFit="1" customWidth="1"/>
    <col min="8247" max="8247" width="19.42578125" style="49" bestFit="1" customWidth="1"/>
    <col min="8248" max="8248" width="21.42578125" style="49" bestFit="1" customWidth="1"/>
    <col min="8249" max="8249" width="14.140625" style="49" bestFit="1" customWidth="1"/>
    <col min="8250" max="8250" width="22.42578125" style="49" bestFit="1" customWidth="1"/>
    <col min="8251" max="8251" width="18" style="49" bestFit="1" customWidth="1"/>
    <col min="8252" max="8252" width="19.42578125" style="49" bestFit="1" customWidth="1"/>
    <col min="8253" max="8253" width="21.42578125" style="49" bestFit="1" customWidth="1"/>
    <col min="8254" max="8254" width="14.140625" style="49" bestFit="1" customWidth="1"/>
    <col min="8255" max="8255" width="22.42578125" style="49" bestFit="1" customWidth="1"/>
    <col min="8256" max="8256" width="18" style="49" bestFit="1" customWidth="1"/>
    <col min="8257" max="8257" width="19.42578125" style="49" bestFit="1" customWidth="1"/>
    <col min="8258" max="8258" width="21.42578125" style="49" bestFit="1" customWidth="1"/>
    <col min="8259" max="8259" width="14.140625" style="49" bestFit="1" customWidth="1"/>
    <col min="8260" max="8260" width="22.42578125" style="49" bestFit="1" customWidth="1"/>
    <col min="8261" max="8261" width="18" style="49" bestFit="1" customWidth="1"/>
    <col min="8262" max="8262" width="19.42578125" style="49" bestFit="1" customWidth="1"/>
    <col min="8263" max="8263" width="21.42578125" style="49" bestFit="1" customWidth="1"/>
    <col min="8264" max="8264" width="14.140625" style="49" bestFit="1" customWidth="1"/>
    <col min="8265" max="8265" width="22.42578125" style="49" bestFit="1" customWidth="1"/>
    <col min="8266" max="8266" width="18" style="49" bestFit="1" customWidth="1"/>
    <col min="8267" max="8267" width="19.42578125" style="49" bestFit="1" customWidth="1"/>
    <col min="8268" max="8268" width="21.42578125" style="49" bestFit="1" customWidth="1"/>
    <col min="8269" max="8269" width="14.140625" style="49" bestFit="1" customWidth="1"/>
    <col min="8270" max="8270" width="22.42578125" style="49" bestFit="1" customWidth="1"/>
    <col min="8271" max="8271" width="18" style="49" bestFit="1" customWidth="1"/>
    <col min="8272" max="8272" width="19.42578125" style="49" bestFit="1" customWidth="1"/>
    <col min="8273" max="8273" width="21.42578125" style="49" bestFit="1" customWidth="1"/>
    <col min="8274" max="8274" width="14.140625" style="49" bestFit="1" customWidth="1"/>
    <col min="8275" max="8275" width="22.42578125" style="49" bestFit="1" customWidth="1"/>
    <col min="8276" max="8276" width="18" style="49" bestFit="1" customWidth="1"/>
    <col min="8277" max="8277" width="19.42578125" style="49" bestFit="1" customWidth="1"/>
    <col min="8278" max="8278" width="21.42578125" style="49" bestFit="1" customWidth="1"/>
    <col min="8279" max="8279" width="14.140625" style="49" bestFit="1" customWidth="1"/>
    <col min="8280" max="8280" width="22.42578125" style="49" bestFit="1" customWidth="1"/>
    <col min="8281" max="8281" width="18" style="49" bestFit="1" customWidth="1"/>
    <col min="8282" max="8448" width="8.7109375" style="49"/>
    <col min="8449" max="8449" width="23" style="49" customWidth="1"/>
    <col min="8450" max="8450" width="50" style="49" customWidth="1"/>
    <col min="8451" max="8451" width="28" style="49" bestFit="1" customWidth="1"/>
    <col min="8452" max="8452" width="42.28515625" style="49" customWidth="1"/>
    <col min="8453" max="8453" width="25.140625" style="49" customWidth="1"/>
    <col min="8454" max="8454" width="29.140625" style="49" bestFit="1" customWidth="1"/>
    <col min="8455" max="8455" width="20.42578125" style="49" bestFit="1" customWidth="1"/>
    <col min="8456" max="8456" width="23.85546875" style="49" bestFit="1" customWidth="1"/>
    <col min="8457" max="8457" width="23.7109375" style="49" bestFit="1" customWidth="1"/>
    <col min="8458" max="8458" width="27" style="49" bestFit="1" customWidth="1"/>
    <col min="8459" max="8459" width="32.7109375" style="49" bestFit="1" customWidth="1"/>
    <col min="8460" max="8460" width="21.85546875" style="49" bestFit="1" customWidth="1"/>
    <col min="8461" max="8461" width="27.140625" style="49" bestFit="1" customWidth="1"/>
    <col min="8462" max="8462" width="25.42578125" style="49" bestFit="1" customWidth="1"/>
    <col min="8463" max="8463" width="27" style="49" bestFit="1" customWidth="1"/>
    <col min="8464" max="8464" width="32.7109375" style="49" bestFit="1" customWidth="1"/>
    <col min="8465" max="8465" width="21.85546875" style="49" bestFit="1" customWidth="1"/>
    <col min="8466" max="8466" width="27.140625" style="49" bestFit="1" customWidth="1"/>
    <col min="8467" max="8467" width="25.42578125" style="49" bestFit="1" customWidth="1"/>
    <col min="8468" max="8468" width="27" style="49" bestFit="1" customWidth="1"/>
    <col min="8469" max="8469" width="32.7109375" style="49" bestFit="1" customWidth="1"/>
    <col min="8470" max="8470" width="21.85546875" style="49" bestFit="1" customWidth="1"/>
    <col min="8471" max="8471" width="27.140625" style="49" bestFit="1" customWidth="1"/>
    <col min="8472" max="8472" width="25.42578125" style="49" bestFit="1" customWidth="1"/>
    <col min="8473" max="8473" width="27" style="49" bestFit="1" customWidth="1"/>
    <col min="8474" max="8474" width="32.7109375" style="49" bestFit="1" customWidth="1"/>
    <col min="8475" max="8475" width="21.85546875" style="49" bestFit="1" customWidth="1"/>
    <col min="8476" max="8476" width="27.140625" style="49" bestFit="1" customWidth="1"/>
    <col min="8477" max="8477" width="25.42578125" style="49" bestFit="1" customWidth="1"/>
    <col min="8478" max="8478" width="27" style="49" bestFit="1" customWidth="1"/>
    <col min="8479" max="8479" width="32.7109375" style="49" bestFit="1" customWidth="1"/>
    <col min="8480" max="8480" width="21.85546875" style="49" bestFit="1" customWidth="1"/>
    <col min="8481" max="8481" width="27.140625" style="49" bestFit="1" customWidth="1"/>
    <col min="8482" max="8482" width="25.42578125" style="49" bestFit="1" customWidth="1"/>
    <col min="8483" max="8483" width="27" style="49" bestFit="1" customWidth="1"/>
    <col min="8484" max="8484" width="32.7109375" style="49" bestFit="1" customWidth="1"/>
    <col min="8485" max="8485" width="21.85546875" style="49" bestFit="1" customWidth="1"/>
    <col min="8486" max="8486" width="27.140625" style="49" bestFit="1" customWidth="1"/>
    <col min="8487" max="8487" width="25.42578125" style="49" bestFit="1" customWidth="1"/>
    <col min="8488" max="8488" width="27" style="49" bestFit="1" customWidth="1"/>
    <col min="8489" max="8489" width="32.7109375" style="49" bestFit="1" customWidth="1"/>
    <col min="8490" max="8490" width="21.85546875" style="49" bestFit="1" customWidth="1"/>
    <col min="8491" max="8491" width="27.140625" style="49" bestFit="1" customWidth="1"/>
    <col min="8492" max="8492" width="25.42578125" style="49" bestFit="1" customWidth="1"/>
    <col min="8493" max="8493" width="19.42578125" style="49" bestFit="1" customWidth="1"/>
    <col min="8494" max="8494" width="21.42578125" style="49" bestFit="1" customWidth="1"/>
    <col min="8495" max="8495" width="14.140625" style="49" bestFit="1" customWidth="1"/>
    <col min="8496" max="8496" width="22.42578125" style="49" bestFit="1" customWidth="1"/>
    <col min="8497" max="8497" width="18" style="49" bestFit="1" customWidth="1"/>
    <col min="8498" max="8498" width="19.42578125" style="49" bestFit="1" customWidth="1"/>
    <col min="8499" max="8499" width="21.42578125" style="49" bestFit="1" customWidth="1"/>
    <col min="8500" max="8500" width="14.140625" style="49" bestFit="1" customWidth="1"/>
    <col min="8501" max="8501" width="22.42578125" style="49" bestFit="1" customWidth="1"/>
    <col min="8502" max="8502" width="18" style="49" bestFit="1" customWidth="1"/>
    <col min="8503" max="8503" width="19.42578125" style="49" bestFit="1" customWidth="1"/>
    <col min="8504" max="8504" width="21.42578125" style="49" bestFit="1" customWidth="1"/>
    <col min="8505" max="8505" width="14.140625" style="49" bestFit="1" customWidth="1"/>
    <col min="8506" max="8506" width="22.42578125" style="49" bestFit="1" customWidth="1"/>
    <col min="8507" max="8507" width="18" style="49" bestFit="1" customWidth="1"/>
    <col min="8508" max="8508" width="19.42578125" style="49" bestFit="1" customWidth="1"/>
    <col min="8509" max="8509" width="21.42578125" style="49" bestFit="1" customWidth="1"/>
    <col min="8510" max="8510" width="14.140625" style="49" bestFit="1" customWidth="1"/>
    <col min="8511" max="8511" width="22.42578125" style="49" bestFit="1" customWidth="1"/>
    <col min="8512" max="8512" width="18" style="49" bestFit="1" customWidth="1"/>
    <col min="8513" max="8513" width="19.42578125" style="49" bestFit="1" customWidth="1"/>
    <col min="8514" max="8514" width="21.42578125" style="49" bestFit="1" customWidth="1"/>
    <col min="8515" max="8515" width="14.140625" style="49" bestFit="1" customWidth="1"/>
    <col min="8516" max="8516" width="22.42578125" style="49" bestFit="1" customWidth="1"/>
    <col min="8517" max="8517" width="18" style="49" bestFit="1" customWidth="1"/>
    <col min="8518" max="8518" width="19.42578125" style="49" bestFit="1" customWidth="1"/>
    <col min="8519" max="8519" width="21.42578125" style="49" bestFit="1" customWidth="1"/>
    <col min="8520" max="8520" width="14.140625" style="49" bestFit="1" customWidth="1"/>
    <col min="8521" max="8521" width="22.42578125" style="49" bestFit="1" customWidth="1"/>
    <col min="8522" max="8522" width="18" style="49" bestFit="1" customWidth="1"/>
    <col min="8523" max="8523" width="19.42578125" style="49" bestFit="1" customWidth="1"/>
    <col min="8524" max="8524" width="21.42578125" style="49" bestFit="1" customWidth="1"/>
    <col min="8525" max="8525" width="14.140625" style="49" bestFit="1" customWidth="1"/>
    <col min="8526" max="8526" width="22.42578125" style="49" bestFit="1" customWidth="1"/>
    <col min="8527" max="8527" width="18" style="49" bestFit="1" customWidth="1"/>
    <col min="8528" max="8528" width="19.42578125" style="49" bestFit="1" customWidth="1"/>
    <col min="8529" max="8529" width="21.42578125" style="49" bestFit="1" customWidth="1"/>
    <col min="8530" max="8530" width="14.140625" style="49" bestFit="1" customWidth="1"/>
    <col min="8531" max="8531" width="22.42578125" style="49" bestFit="1" customWidth="1"/>
    <col min="8532" max="8532" width="18" style="49" bestFit="1" customWidth="1"/>
    <col min="8533" max="8533" width="19.42578125" style="49" bestFit="1" customWidth="1"/>
    <col min="8534" max="8534" width="21.42578125" style="49" bestFit="1" customWidth="1"/>
    <col min="8535" max="8535" width="14.140625" style="49" bestFit="1" customWidth="1"/>
    <col min="8536" max="8536" width="22.42578125" style="49" bestFit="1" customWidth="1"/>
    <col min="8537" max="8537" width="18" style="49" bestFit="1" customWidth="1"/>
    <col min="8538" max="8704" width="8.7109375" style="49"/>
    <col min="8705" max="8705" width="23" style="49" customWidth="1"/>
    <col min="8706" max="8706" width="50" style="49" customWidth="1"/>
    <col min="8707" max="8707" width="28" style="49" bestFit="1" customWidth="1"/>
    <col min="8708" max="8708" width="42.28515625" style="49" customWidth="1"/>
    <col min="8709" max="8709" width="25.140625" style="49" customWidth="1"/>
    <col min="8710" max="8710" width="29.140625" style="49" bestFit="1" customWidth="1"/>
    <col min="8711" max="8711" width="20.42578125" style="49" bestFit="1" customWidth="1"/>
    <col min="8712" max="8712" width="23.85546875" style="49" bestFit="1" customWidth="1"/>
    <col min="8713" max="8713" width="23.7109375" style="49" bestFit="1" customWidth="1"/>
    <col min="8714" max="8714" width="27" style="49" bestFit="1" customWidth="1"/>
    <col min="8715" max="8715" width="32.7109375" style="49" bestFit="1" customWidth="1"/>
    <col min="8716" max="8716" width="21.85546875" style="49" bestFit="1" customWidth="1"/>
    <col min="8717" max="8717" width="27.140625" style="49" bestFit="1" customWidth="1"/>
    <col min="8718" max="8718" width="25.42578125" style="49" bestFit="1" customWidth="1"/>
    <col min="8719" max="8719" width="27" style="49" bestFit="1" customWidth="1"/>
    <col min="8720" max="8720" width="32.7109375" style="49" bestFit="1" customWidth="1"/>
    <col min="8721" max="8721" width="21.85546875" style="49" bestFit="1" customWidth="1"/>
    <col min="8722" max="8722" width="27.140625" style="49" bestFit="1" customWidth="1"/>
    <col min="8723" max="8723" width="25.42578125" style="49" bestFit="1" customWidth="1"/>
    <col min="8724" max="8724" width="27" style="49" bestFit="1" customWidth="1"/>
    <col min="8725" max="8725" width="32.7109375" style="49" bestFit="1" customWidth="1"/>
    <col min="8726" max="8726" width="21.85546875" style="49" bestFit="1" customWidth="1"/>
    <col min="8727" max="8727" width="27.140625" style="49" bestFit="1" customWidth="1"/>
    <col min="8728" max="8728" width="25.42578125" style="49" bestFit="1" customWidth="1"/>
    <col min="8729" max="8729" width="27" style="49" bestFit="1" customWidth="1"/>
    <col min="8730" max="8730" width="32.7109375" style="49" bestFit="1" customWidth="1"/>
    <col min="8731" max="8731" width="21.85546875" style="49" bestFit="1" customWidth="1"/>
    <col min="8732" max="8732" width="27.140625" style="49" bestFit="1" customWidth="1"/>
    <col min="8733" max="8733" width="25.42578125" style="49" bestFit="1" customWidth="1"/>
    <col min="8734" max="8734" width="27" style="49" bestFit="1" customWidth="1"/>
    <col min="8735" max="8735" width="32.7109375" style="49" bestFit="1" customWidth="1"/>
    <col min="8736" max="8736" width="21.85546875" style="49" bestFit="1" customWidth="1"/>
    <col min="8737" max="8737" width="27.140625" style="49" bestFit="1" customWidth="1"/>
    <col min="8738" max="8738" width="25.42578125" style="49" bestFit="1" customWidth="1"/>
    <col min="8739" max="8739" width="27" style="49" bestFit="1" customWidth="1"/>
    <col min="8740" max="8740" width="32.7109375" style="49" bestFit="1" customWidth="1"/>
    <col min="8741" max="8741" width="21.85546875" style="49" bestFit="1" customWidth="1"/>
    <col min="8742" max="8742" width="27.140625" style="49" bestFit="1" customWidth="1"/>
    <col min="8743" max="8743" width="25.42578125" style="49" bestFit="1" customWidth="1"/>
    <col min="8744" max="8744" width="27" style="49" bestFit="1" customWidth="1"/>
    <col min="8745" max="8745" width="32.7109375" style="49" bestFit="1" customWidth="1"/>
    <col min="8746" max="8746" width="21.85546875" style="49" bestFit="1" customWidth="1"/>
    <col min="8747" max="8747" width="27.140625" style="49" bestFit="1" customWidth="1"/>
    <col min="8748" max="8748" width="25.42578125" style="49" bestFit="1" customWidth="1"/>
    <col min="8749" max="8749" width="19.42578125" style="49" bestFit="1" customWidth="1"/>
    <col min="8750" max="8750" width="21.42578125" style="49" bestFit="1" customWidth="1"/>
    <col min="8751" max="8751" width="14.140625" style="49" bestFit="1" customWidth="1"/>
    <col min="8752" max="8752" width="22.42578125" style="49" bestFit="1" customWidth="1"/>
    <col min="8753" max="8753" width="18" style="49" bestFit="1" customWidth="1"/>
    <col min="8754" max="8754" width="19.42578125" style="49" bestFit="1" customWidth="1"/>
    <col min="8755" max="8755" width="21.42578125" style="49" bestFit="1" customWidth="1"/>
    <col min="8756" max="8756" width="14.140625" style="49" bestFit="1" customWidth="1"/>
    <col min="8757" max="8757" width="22.42578125" style="49" bestFit="1" customWidth="1"/>
    <col min="8758" max="8758" width="18" style="49" bestFit="1" customWidth="1"/>
    <col min="8759" max="8759" width="19.42578125" style="49" bestFit="1" customWidth="1"/>
    <col min="8760" max="8760" width="21.42578125" style="49" bestFit="1" customWidth="1"/>
    <col min="8761" max="8761" width="14.140625" style="49" bestFit="1" customWidth="1"/>
    <col min="8762" max="8762" width="22.42578125" style="49" bestFit="1" customWidth="1"/>
    <col min="8763" max="8763" width="18" style="49" bestFit="1" customWidth="1"/>
    <col min="8764" max="8764" width="19.42578125" style="49" bestFit="1" customWidth="1"/>
    <col min="8765" max="8765" width="21.42578125" style="49" bestFit="1" customWidth="1"/>
    <col min="8766" max="8766" width="14.140625" style="49" bestFit="1" customWidth="1"/>
    <col min="8767" max="8767" width="22.42578125" style="49" bestFit="1" customWidth="1"/>
    <col min="8768" max="8768" width="18" style="49" bestFit="1" customWidth="1"/>
    <col min="8769" max="8769" width="19.42578125" style="49" bestFit="1" customWidth="1"/>
    <col min="8770" max="8770" width="21.42578125" style="49" bestFit="1" customWidth="1"/>
    <col min="8771" max="8771" width="14.140625" style="49" bestFit="1" customWidth="1"/>
    <col min="8772" max="8772" width="22.42578125" style="49" bestFit="1" customWidth="1"/>
    <col min="8773" max="8773" width="18" style="49" bestFit="1" customWidth="1"/>
    <col min="8774" max="8774" width="19.42578125" style="49" bestFit="1" customWidth="1"/>
    <col min="8775" max="8775" width="21.42578125" style="49" bestFit="1" customWidth="1"/>
    <col min="8776" max="8776" width="14.140625" style="49" bestFit="1" customWidth="1"/>
    <col min="8777" max="8777" width="22.42578125" style="49" bestFit="1" customWidth="1"/>
    <col min="8778" max="8778" width="18" style="49" bestFit="1" customWidth="1"/>
    <col min="8779" max="8779" width="19.42578125" style="49" bestFit="1" customWidth="1"/>
    <col min="8780" max="8780" width="21.42578125" style="49" bestFit="1" customWidth="1"/>
    <col min="8781" max="8781" width="14.140625" style="49" bestFit="1" customWidth="1"/>
    <col min="8782" max="8782" width="22.42578125" style="49" bestFit="1" customWidth="1"/>
    <col min="8783" max="8783" width="18" style="49" bestFit="1" customWidth="1"/>
    <col min="8784" max="8784" width="19.42578125" style="49" bestFit="1" customWidth="1"/>
    <col min="8785" max="8785" width="21.42578125" style="49" bestFit="1" customWidth="1"/>
    <col min="8786" max="8786" width="14.140625" style="49" bestFit="1" customWidth="1"/>
    <col min="8787" max="8787" width="22.42578125" style="49" bestFit="1" customWidth="1"/>
    <col min="8788" max="8788" width="18" style="49" bestFit="1" customWidth="1"/>
    <col min="8789" max="8789" width="19.42578125" style="49" bestFit="1" customWidth="1"/>
    <col min="8790" max="8790" width="21.42578125" style="49" bestFit="1" customWidth="1"/>
    <col min="8791" max="8791" width="14.140625" style="49" bestFit="1" customWidth="1"/>
    <col min="8792" max="8792" width="22.42578125" style="49" bestFit="1" customWidth="1"/>
    <col min="8793" max="8793" width="18" style="49" bestFit="1" customWidth="1"/>
    <col min="8794" max="8960" width="8.7109375" style="49"/>
    <col min="8961" max="8961" width="23" style="49" customWidth="1"/>
    <col min="8962" max="8962" width="50" style="49" customWidth="1"/>
    <col min="8963" max="8963" width="28" style="49" bestFit="1" customWidth="1"/>
    <col min="8964" max="8964" width="42.28515625" style="49" customWidth="1"/>
    <col min="8965" max="8965" width="25.140625" style="49" customWidth="1"/>
    <col min="8966" max="8966" width="29.140625" style="49" bestFit="1" customWidth="1"/>
    <col min="8967" max="8967" width="20.42578125" style="49" bestFit="1" customWidth="1"/>
    <col min="8968" max="8968" width="23.85546875" style="49" bestFit="1" customWidth="1"/>
    <col min="8969" max="8969" width="23.7109375" style="49" bestFit="1" customWidth="1"/>
    <col min="8970" max="8970" width="27" style="49" bestFit="1" customWidth="1"/>
    <col min="8971" max="8971" width="32.7109375" style="49" bestFit="1" customWidth="1"/>
    <col min="8972" max="8972" width="21.85546875" style="49" bestFit="1" customWidth="1"/>
    <col min="8973" max="8973" width="27.140625" style="49" bestFit="1" customWidth="1"/>
    <col min="8974" max="8974" width="25.42578125" style="49" bestFit="1" customWidth="1"/>
    <col min="8975" max="8975" width="27" style="49" bestFit="1" customWidth="1"/>
    <col min="8976" max="8976" width="32.7109375" style="49" bestFit="1" customWidth="1"/>
    <col min="8977" max="8977" width="21.85546875" style="49" bestFit="1" customWidth="1"/>
    <col min="8978" max="8978" width="27.140625" style="49" bestFit="1" customWidth="1"/>
    <col min="8979" max="8979" width="25.42578125" style="49" bestFit="1" customWidth="1"/>
    <col min="8980" max="8980" width="27" style="49" bestFit="1" customWidth="1"/>
    <col min="8981" max="8981" width="32.7109375" style="49" bestFit="1" customWidth="1"/>
    <col min="8982" max="8982" width="21.85546875" style="49" bestFit="1" customWidth="1"/>
    <col min="8983" max="8983" width="27.140625" style="49" bestFit="1" customWidth="1"/>
    <col min="8984" max="8984" width="25.42578125" style="49" bestFit="1" customWidth="1"/>
    <col min="8985" max="8985" width="27" style="49" bestFit="1" customWidth="1"/>
    <col min="8986" max="8986" width="32.7109375" style="49" bestFit="1" customWidth="1"/>
    <col min="8987" max="8987" width="21.85546875" style="49" bestFit="1" customWidth="1"/>
    <col min="8988" max="8988" width="27.140625" style="49" bestFit="1" customWidth="1"/>
    <col min="8989" max="8989" width="25.42578125" style="49" bestFit="1" customWidth="1"/>
    <col min="8990" max="8990" width="27" style="49" bestFit="1" customWidth="1"/>
    <col min="8991" max="8991" width="32.7109375" style="49" bestFit="1" customWidth="1"/>
    <col min="8992" max="8992" width="21.85546875" style="49" bestFit="1" customWidth="1"/>
    <col min="8993" max="8993" width="27.140625" style="49" bestFit="1" customWidth="1"/>
    <col min="8994" max="8994" width="25.42578125" style="49" bestFit="1" customWidth="1"/>
    <col min="8995" max="8995" width="27" style="49" bestFit="1" customWidth="1"/>
    <col min="8996" max="8996" width="32.7109375" style="49" bestFit="1" customWidth="1"/>
    <col min="8997" max="8997" width="21.85546875" style="49" bestFit="1" customWidth="1"/>
    <col min="8998" max="8998" width="27.140625" style="49" bestFit="1" customWidth="1"/>
    <col min="8999" max="8999" width="25.42578125" style="49" bestFit="1" customWidth="1"/>
    <col min="9000" max="9000" width="27" style="49" bestFit="1" customWidth="1"/>
    <col min="9001" max="9001" width="32.7109375" style="49" bestFit="1" customWidth="1"/>
    <col min="9002" max="9002" width="21.85546875" style="49" bestFit="1" customWidth="1"/>
    <col min="9003" max="9003" width="27.140625" style="49" bestFit="1" customWidth="1"/>
    <col min="9004" max="9004" width="25.42578125" style="49" bestFit="1" customWidth="1"/>
    <col min="9005" max="9005" width="19.42578125" style="49" bestFit="1" customWidth="1"/>
    <col min="9006" max="9006" width="21.42578125" style="49" bestFit="1" customWidth="1"/>
    <col min="9007" max="9007" width="14.140625" style="49" bestFit="1" customWidth="1"/>
    <col min="9008" max="9008" width="22.42578125" style="49" bestFit="1" customWidth="1"/>
    <col min="9009" max="9009" width="18" style="49" bestFit="1" customWidth="1"/>
    <col min="9010" max="9010" width="19.42578125" style="49" bestFit="1" customWidth="1"/>
    <col min="9011" max="9011" width="21.42578125" style="49" bestFit="1" customWidth="1"/>
    <col min="9012" max="9012" width="14.140625" style="49" bestFit="1" customWidth="1"/>
    <col min="9013" max="9013" width="22.42578125" style="49" bestFit="1" customWidth="1"/>
    <col min="9014" max="9014" width="18" style="49" bestFit="1" customWidth="1"/>
    <col min="9015" max="9015" width="19.42578125" style="49" bestFit="1" customWidth="1"/>
    <col min="9016" max="9016" width="21.42578125" style="49" bestFit="1" customWidth="1"/>
    <col min="9017" max="9017" width="14.140625" style="49" bestFit="1" customWidth="1"/>
    <col min="9018" max="9018" width="22.42578125" style="49" bestFit="1" customWidth="1"/>
    <col min="9019" max="9019" width="18" style="49" bestFit="1" customWidth="1"/>
    <col min="9020" max="9020" width="19.42578125" style="49" bestFit="1" customWidth="1"/>
    <col min="9021" max="9021" width="21.42578125" style="49" bestFit="1" customWidth="1"/>
    <col min="9022" max="9022" width="14.140625" style="49" bestFit="1" customWidth="1"/>
    <col min="9023" max="9023" width="22.42578125" style="49" bestFit="1" customWidth="1"/>
    <col min="9024" max="9024" width="18" style="49" bestFit="1" customWidth="1"/>
    <col min="9025" max="9025" width="19.42578125" style="49" bestFit="1" customWidth="1"/>
    <col min="9026" max="9026" width="21.42578125" style="49" bestFit="1" customWidth="1"/>
    <col min="9027" max="9027" width="14.140625" style="49" bestFit="1" customWidth="1"/>
    <col min="9028" max="9028" width="22.42578125" style="49" bestFit="1" customWidth="1"/>
    <col min="9029" max="9029" width="18" style="49" bestFit="1" customWidth="1"/>
    <col min="9030" max="9030" width="19.42578125" style="49" bestFit="1" customWidth="1"/>
    <col min="9031" max="9031" width="21.42578125" style="49" bestFit="1" customWidth="1"/>
    <col min="9032" max="9032" width="14.140625" style="49" bestFit="1" customWidth="1"/>
    <col min="9033" max="9033" width="22.42578125" style="49" bestFit="1" customWidth="1"/>
    <col min="9034" max="9034" width="18" style="49" bestFit="1" customWidth="1"/>
    <col min="9035" max="9035" width="19.42578125" style="49" bestFit="1" customWidth="1"/>
    <col min="9036" max="9036" width="21.42578125" style="49" bestFit="1" customWidth="1"/>
    <col min="9037" max="9037" width="14.140625" style="49" bestFit="1" customWidth="1"/>
    <col min="9038" max="9038" width="22.42578125" style="49" bestFit="1" customWidth="1"/>
    <col min="9039" max="9039" width="18" style="49" bestFit="1" customWidth="1"/>
    <col min="9040" max="9040" width="19.42578125" style="49" bestFit="1" customWidth="1"/>
    <col min="9041" max="9041" width="21.42578125" style="49" bestFit="1" customWidth="1"/>
    <col min="9042" max="9042" width="14.140625" style="49" bestFit="1" customWidth="1"/>
    <col min="9043" max="9043" width="22.42578125" style="49" bestFit="1" customWidth="1"/>
    <col min="9044" max="9044" width="18" style="49" bestFit="1" customWidth="1"/>
    <col min="9045" max="9045" width="19.42578125" style="49" bestFit="1" customWidth="1"/>
    <col min="9046" max="9046" width="21.42578125" style="49" bestFit="1" customWidth="1"/>
    <col min="9047" max="9047" width="14.140625" style="49" bestFit="1" customWidth="1"/>
    <col min="9048" max="9048" width="22.42578125" style="49" bestFit="1" customWidth="1"/>
    <col min="9049" max="9049" width="18" style="49" bestFit="1" customWidth="1"/>
    <col min="9050" max="9216" width="8.7109375" style="49"/>
    <col min="9217" max="9217" width="23" style="49" customWidth="1"/>
    <col min="9218" max="9218" width="50" style="49" customWidth="1"/>
    <col min="9219" max="9219" width="28" style="49" bestFit="1" customWidth="1"/>
    <col min="9220" max="9220" width="42.28515625" style="49" customWidth="1"/>
    <col min="9221" max="9221" width="25.140625" style="49" customWidth="1"/>
    <col min="9222" max="9222" width="29.140625" style="49" bestFit="1" customWidth="1"/>
    <col min="9223" max="9223" width="20.42578125" style="49" bestFit="1" customWidth="1"/>
    <col min="9224" max="9224" width="23.85546875" style="49" bestFit="1" customWidth="1"/>
    <col min="9225" max="9225" width="23.7109375" style="49" bestFit="1" customWidth="1"/>
    <col min="9226" max="9226" width="27" style="49" bestFit="1" customWidth="1"/>
    <col min="9227" max="9227" width="32.7109375" style="49" bestFit="1" customWidth="1"/>
    <col min="9228" max="9228" width="21.85546875" style="49" bestFit="1" customWidth="1"/>
    <col min="9229" max="9229" width="27.140625" style="49" bestFit="1" customWidth="1"/>
    <col min="9230" max="9230" width="25.42578125" style="49" bestFit="1" customWidth="1"/>
    <col min="9231" max="9231" width="27" style="49" bestFit="1" customWidth="1"/>
    <col min="9232" max="9232" width="32.7109375" style="49" bestFit="1" customWidth="1"/>
    <col min="9233" max="9233" width="21.85546875" style="49" bestFit="1" customWidth="1"/>
    <col min="9234" max="9234" width="27.140625" style="49" bestFit="1" customWidth="1"/>
    <col min="9235" max="9235" width="25.42578125" style="49" bestFit="1" customWidth="1"/>
    <col min="9236" max="9236" width="27" style="49" bestFit="1" customWidth="1"/>
    <col min="9237" max="9237" width="32.7109375" style="49" bestFit="1" customWidth="1"/>
    <col min="9238" max="9238" width="21.85546875" style="49" bestFit="1" customWidth="1"/>
    <col min="9239" max="9239" width="27.140625" style="49" bestFit="1" customWidth="1"/>
    <col min="9240" max="9240" width="25.42578125" style="49" bestFit="1" customWidth="1"/>
    <col min="9241" max="9241" width="27" style="49" bestFit="1" customWidth="1"/>
    <col min="9242" max="9242" width="32.7109375" style="49" bestFit="1" customWidth="1"/>
    <col min="9243" max="9243" width="21.85546875" style="49" bestFit="1" customWidth="1"/>
    <col min="9244" max="9244" width="27.140625" style="49" bestFit="1" customWidth="1"/>
    <col min="9245" max="9245" width="25.42578125" style="49" bestFit="1" customWidth="1"/>
    <col min="9246" max="9246" width="27" style="49" bestFit="1" customWidth="1"/>
    <col min="9247" max="9247" width="32.7109375" style="49" bestFit="1" customWidth="1"/>
    <col min="9248" max="9248" width="21.85546875" style="49" bestFit="1" customWidth="1"/>
    <col min="9249" max="9249" width="27.140625" style="49" bestFit="1" customWidth="1"/>
    <col min="9250" max="9250" width="25.42578125" style="49" bestFit="1" customWidth="1"/>
    <col min="9251" max="9251" width="27" style="49" bestFit="1" customWidth="1"/>
    <col min="9252" max="9252" width="32.7109375" style="49" bestFit="1" customWidth="1"/>
    <col min="9253" max="9253" width="21.85546875" style="49" bestFit="1" customWidth="1"/>
    <col min="9254" max="9254" width="27.140625" style="49" bestFit="1" customWidth="1"/>
    <col min="9255" max="9255" width="25.42578125" style="49" bestFit="1" customWidth="1"/>
    <col min="9256" max="9256" width="27" style="49" bestFit="1" customWidth="1"/>
    <col min="9257" max="9257" width="32.7109375" style="49" bestFit="1" customWidth="1"/>
    <col min="9258" max="9258" width="21.85546875" style="49" bestFit="1" customWidth="1"/>
    <col min="9259" max="9259" width="27.140625" style="49" bestFit="1" customWidth="1"/>
    <col min="9260" max="9260" width="25.42578125" style="49" bestFit="1" customWidth="1"/>
    <col min="9261" max="9261" width="19.42578125" style="49" bestFit="1" customWidth="1"/>
    <col min="9262" max="9262" width="21.42578125" style="49" bestFit="1" customWidth="1"/>
    <col min="9263" max="9263" width="14.140625" style="49" bestFit="1" customWidth="1"/>
    <col min="9264" max="9264" width="22.42578125" style="49" bestFit="1" customWidth="1"/>
    <col min="9265" max="9265" width="18" style="49" bestFit="1" customWidth="1"/>
    <col min="9266" max="9266" width="19.42578125" style="49" bestFit="1" customWidth="1"/>
    <col min="9267" max="9267" width="21.42578125" style="49" bestFit="1" customWidth="1"/>
    <col min="9268" max="9268" width="14.140625" style="49" bestFit="1" customWidth="1"/>
    <col min="9269" max="9269" width="22.42578125" style="49" bestFit="1" customWidth="1"/>
    <col min="9270" max="9270" width="18" style="49" bestFit="1" customWidth="1"/>
    <col min="9271" max="9271" width="19.42578125" style="49" bestFit="1" customWidth="1"/>
    <col min="9272" max="9272" width="21.42578125" style="49" bestFit="1" customWidth="1"/>
    <col min="9273" max="9273" width="14.140625" style="49" bestFit="1" customWidth="1"/>
    <col min="9274" max="9274" width="22.42578125" style="49" bestFit="1" customWidth="1"/>
    <col min="9275" max="9275" width="18" style="49" bestFit="1" customWidth="1"/>
    <col min="9276" max="9276" width="19.42578125" style="49" bestFit="1" customWidth="1"/>
    <col min="9277" max="9277" width="21.42578125" style="49" bestFit="1" customWidth="1"/>
    <col min="9278" max="9278" width="14.140625" style="49" bestFit="1" customWidth="1"/>
    <col min="9279" max="9279" width="22.42578125" style="49" bestFit="1" customWidth="1"/>
    <col min="9280" max="9280" width="18" style="49" bestFit="1" customWidth="1"/>
    <col min="9281" max="9281" width="19.42578125" style="49" bestFit="1" customWidth="1"/>
    <col min="9282" max="9282" width="21.42578125" style="49" bestFit="1" customWidth="1"/>
    <col min="9283" max="9283" width="14.140625" style="49" bestFit="1" customWidth="1"/>
    <col min="9284" max="9284" width="22.42578125" style="49" bestFit="1" customWidth="1"/>
    <col min="9285" max="9285" width="18" style="49" bestFit="1" customWidth="1"/>
    <col min="9286" max="9286" width="19.42578125" style="49" bestFit="1" customWidth="1"/>
    <col min="9287" max="9287" width="21.42578125" style="49" bestFit="1" customWidth="1"/>
    <col min="9288" max="9288" width="14.140625" style="49" bestFit="1" customWidth="1"/>
    <col min="9289" max="9289" width="22.42578125" style="49" bestFit="1" customWidth="1"/>
    <col min="9290" max="9290" width="18" style="49" bestFit="1" customWidth="1"/>
    <col min="9291" max="9291" width="19.42578125" style="49" bestFit="1" customWidth="1"/>
    <col min="9292" max="9292" width="21.42578125" style="49" bestFit="1" customWidth="1"/>
    <col min="9293" max="9293" width="14.140625" style="49" bestFit="1" customWidth="1"/>
    <col min="9294" max="9294" width="22.42578125" style="49" bestFit="1" customWidth="1"/>
    <col min="9295" max="9295" width="18" style="49" bestFit="1" customWidth="1"/>
    <col min="9296" max="9296" width="19.42578125" style="49" bestFit="1" customWidth="1"/>
    <col min="9297" max="9297" width="21.42578125" style="49" bestFit="1" customWidth="1"/>
    <col min="9298" max="9298" width="14.140625" style="49" bestFit="1" customWidth="1"/>
    <col min="9299" max="9299" width="22.42578125" style="49" bestFit="1" customWidth="1"/>
    <col min="9300" max="9300" width="18" style="49" bestFit="1" customWidth="1"/>
    <col min="9301" max="9301" width="19.42578125" style="49" bestFit="1" customWidth="1"/>
    <col min="9302" max="9302" width="21.42578125" style="49" bestFit="1" customWidth="1"/>
    <col min="9303" max="9303" width="14.140625" style="49" bestFit="1" customWidth="1"/>
    <col min="9304" max="9304" width="22.42578125" style="49" bestFit="1" customWidth="1"/>
    <col min="9305" max="9305" width="18" style="49" bestFit="1" customWidth="1"/>
    <col min="9306" max="9472" width="8.7109375" style="49"/>
    <col min="9473" max="9473" width="23" style="49" customWidth="1"/>
    <col min="9474" max="9474" width="50" style="49" customWidth="1"/>
    <col min="9475" max="9475" width="28" style="49" bestFit="1" customWidth="1"/>
    <col min="9476" max="9476" width="42.28515625" style="49" customWidth="1"/>
    <col min="9477" max="9477" width="25.140625" style="49" customWidth="1"/>
    <col min="9478" max="9478" width="29.140625" style="49" bestFit="1" customWidth="1"/>
    <col min="9479" max="9479" width="20.42578125" style="49" bestFit="1" customWidth="1"/>
    <col min="9480" max="9480" width="23.85546875" style="49" bestFit="1" customWidth="1"/>
    <col min="9481" max="9481" width="23.7109375" style="49" bestFit="1" customWidth="1"/>
    <col min="9482" max="9482" width="27" style="49" bestFit="1" customWidth="1"/>
    <col min="9483" max="9483" width="32.7109375" style="49" bestFit="1" customWidth="1"/>
    <col min="9484" max="9484" width="21.85546875" style="49" bestFit="1" customWidth="1"/>
    <col min="9485" max="9485" width="27.140625" style="49" bestFit="1" customWidth="1"/>
    <col min="9486" max="9486" width="25.42578125" style="49" bestFit="1" customWidth="1"/>
    <col min="9487" max="9487" width="27" style="49" bestFit="1" customWidth="1"/>
    <col min="9488" max="9488" width="32.7109375" style="49" bestFit="1" customWidth="1"/>
    <col min="9489" max="9489" width="21.85546875" style="49" bestFit="1" customWidth="1"/>
    <col min="9490" max="9490" width="27.140625" style="49" bestFit="1" customWidth="1"/>
    <col min="9491" max="9491" width="25.42578125" style="49" bestFit="1" customWidth="1"/>
    <col min="9492" max="9492" width="27" style="49" bestFit="1" customWidth="1"/>
    <col min="9493" max="9493" width="32.7109375" style="49" bestFit="1" customWidth="1"/>
    <col min="9494" max="9494" width="21.85546875" style="49" bestFit="1" customWidth="1"/>
    <col min="9495" max="9495" width="27.140625" style="49" bestFit="1" customWidth="1"/>
    <col min="9496" max="9496" width="25.42578125" style="49" bestFit="1" customWidth="1"/>
    <col min="9497" max="9497" width="27" style="49" bestFit="1" customWidth="1"/>
    <col min="9498" max="9498" width="32.7109375" style="49" bestFit="1" customWidth="1"/>
    <col min="9499" max="9499" width="21.85546875" style="49" bestFit="1" customWidth="1"/>
    <col min="9500" max="9500" width="27.140625" style="49" bestFit="1" customWidth="1"/>
    <col min="9501" max="9501" width="25.42578125" style="49" bestFit="1" customWidth="1"/>
    <col min="9502" max="9502" width="27" style="49" bestFit="1" customWidth="1"/>
    <col min="9503" max="9503" width="32.7109375" style="49" bestFit="1" customWidth="1"/>
    <col min="9504" max="9504" width="21.85546875" style="49" bestFit="1" customWidth="1"/>
    <col min="9505" max="9505" width="27.140625" style="49" bestFit="1" customWidth="1"/>
    <col min="9506" max="9506" width="25.42578125" style="49" bestFit="1" customWidth="1"/>
    <col min="9507" max="9507" width="27" style="49" bestFit="1" customWidth="1"/>
    <col min="9508" max="9508" width="32.7109375" style="49" bestFit="1" customWidth="1"/>
    <col min="9509" max="9509" width="21.85546875" style="49" bestFit="1" customWidth="1"/>
    <col min="9510" max="9510" width="27.140625" style="49" bestFit="1" customWidth="1"/>
    <col min="9511" max="9511" width="25.42578125" style="49" bestFit="1" customWidth="1"/>
    <col min="9512" max="9512" width="27" style="49" bestFit="1" customWidth="1"/>
    <col min="9513" max="9513" width="32.7109375" style="49" bestFit="1" customWidth="1"/>
    <col min="9514" max="9514" width="21.85546875" style="49" bestFit="1" customWidth="1"/>
    <col min="9515" max="9515" width="27.140625" style="49" bestFit="1" customWidth="1"/>
    <col min="9516" max="9516" width="25.42578125" style="49" bestFit="1" customWidth="1"/>
    <col min="9517" max="9517" width="19.42578125" style="49" bestFit="1" customWidth="1"/>
    <col min="9518" max="9518" width="21.42578125" style="49" bestFit="1" customWidth="1"/>
    <col min="9519" max="9519" width="14.140625" style="49" bestFit="1" customWidth="1"/>
    <col min="9520" max="9520" width="22.42578125" style="49" bestFit="1" customWidth="1"/>
    <col min="9521" max="9521" width="18" style="49" bestFit="1" customWidth="1"/>
    <col min="9522" max="9522" width="19.42578125" style="49" bestFit="1" customWidth="1"/>
    <col min="9523" max="9523" width="21.42578125" style="49" bestFit="1" customWidth="1"/>
    <col min="9524" max="9524" width="14.140625" style="49" bestFit="1" customWidth="1"/>
    <col min="9525" max="9525" width="22.42578125" style="49" bestFit="1" customWidth="1"/>
    <col min="9526" max="9526" width="18" style="49" bestFit="1" customWidth="1"/>
    <col min="9527" max="9527" width="19.42578125" style="49" bestFit="1" customWidth="1"/>
    <col min="9528" max="9528" width="21.42578125" style="49" bestFit="1" customWidth="1"/>
    <col min="9529" max="9529" width="14.140625" style="49" bestFit="1" customWidth="1"/>
    <col min="9530" max="9530" width="22.42578125" style="49" bestFit="1" customWidth="1"/>
    <col min="9531" max="9531" width="18" style="49" bestFit="1" customWidth="1"/>
    <col min="9532" max="9532" width="19.42578125" style="49" bestFit="1" customWidth="1"/>
    <col min="9533" max="9533" width="21.42578125" style="49" bestFit="1" customWidth="1"/>
    <col min="9534" max="9534" width="14.140625" style="49" bestFit="1" customWidth="1"/>
    <col min="9535" max="9535" width="22.42578125" style="49" bestFit="1" customWidth="1"/>
    <col min="9536" max="9536" width="18" style="49" bestFit="1" customWidth="1"/>
    <col min="9537" max="9537" width="19.42578125" style="49" bestFit="1" customWidth="1"/>
    <col min="9538" max="9538" width="21.42578125" style="49" bestFit="1" customWidth="1"/>
    <col min="9539" max="9539" width="14.140625" style="49" bestFit="1" customWidth="1"/>
    <col min="9540" max="9540" width="22.42578125" style="49" bestFit="1" customWidth="1"/>
    <col min="9541" max="9541" width="18" style="49" bestFit="1" customWidth="1"/>
    <col min="9542" max="9542" width="19.42578125" style="49" bestFit="1" customWidth="1"/>
    <col min="9543" max="9543" width="21.42578125" style="49" bestFit="1" customWidth="1"/>
    <col min="9544" max="9544" width="14.140625" style="49" bestFit="1" customWidth="1"/>
    <col min="9545" max="9545" width="22.42578125" style="49" bestFit="1" customWidth="1"/>
    <col min="9546" max="9546" width="18" style="49" bestFit="1" customWidth="1"/>
    <col min="9547" max="9547" width="19.42578125" style="49" bestFit="1" customWidth="1"/>
    <col min="9548" max="9548" width="21.42578125" style="49" bestFit="1" customWidth="1"/>
    <col min="9549" max="9549" width="14.140625" style="49" bestFit="1" customWidth="1"/>
    <col min="9550" max="9550" width="22.42578125" style="49" bestFit="1" customWidth="1"/>
    <col min="9551" max="9551" width="18" style="49" bestFit="1" customWidth="1"/>
    <col min="9552" max="9552" width="19.42578125" style="49" bestFit="1" customWidth="1"/>
    <col min="9553" max="9553" width="21.42578125" style="49" bestFit="1" customWidth="1"/>
    <col min="9554" max="9554" width="14.140625" style="49" bestFit="1" customWidth="1"/>
    <col min="9555" max="9555" width="22.42578125" style="49" bestFit="1" customWidth="1"/>
    <col min="9556" max="9556" width="18" style="49" bestFit="1" customWidth="1"/>
    <col min="9557" max="9557" width="19.42578125" style="49" bestFit="1" customWidth="1"/>
    <col min="9558" max="9558" width="21.42578125" style="49" bestFit="1" customWidth="1"/>
    <col min="9559" max="9559" width="14.140625" style="49" bestFit="1" customWidth="1"/>
    <col min="9560" max="9560" width="22.42578125" style="49" bestFit="1" customWidth="1"/>
    <col min="9561" max="9561" width="18" style="49" bestFit="1" customWidth="1"/>
    <col min="9562" max="9728" width="8.7109375" style="49"/>
    <col min="9729" max="9729" width="23" style="49" customWidth="1"/>
    <col min="9730" max="9730" width="50" style="49" customWidth="1"/>
    <col min="9731" max="9731" width="28" style="49" bestFit="1" customWidth="1"/>
    <col min="9732" max="9732" width="42.28515625" style="49" customWidth="1"/>
    <col min="9733" max="9733" width="25.140625" style="49" customWidth="1"/>
    <col min="9734" max="9734" width="29.140625" style="49" bestFit="1" customWidth="1"/>
    <col min="9735" max="9735" width="20.42578125" style="49" bestFit="1" customWidth="1"/>
    <col min="9736" max="9736" width="23.85546875" style="49" bestFit="1" customWidth="1"/>
    <col min="9737" max="9737" width="23.7109375" style="49" bestFit="1" customWidth="1"/>
    <col min="9738" max="9738" width="27" style="49" bestFit="1" customWidth="1"/>
    <col min="9739" max="9739" width="32.7109375" style="49" bestFit="1" customWidth="1"/>
    <col min="9740" max="9740" width="21.85546875" style="49" bestFit="1" customWidth="1"/>
    <col min="9741" max="9741" width="27.140625" style="49" bestFit="1" customWidth="1"/>
    <col min="9742" max="9742" width="25.42578125" style="49" bestFit="1" customWidth="1"/>
    <col min="9743" max="9743" width="27" style="49" bestFit="1" customWidth="1"/>
    <col min="9744" max="9744" width="32.7109375" style="49" bestFit="1" customWidth="1"/>
    <col min="9745" max="9745" width="21.85546875" style="49" bestFit="1" customWidth="1"/>
    <col min="9746" max="9746" width="27.140625" style="49" bestFit="1" customWidth="1"/>
    <col min="9747" max="9747" width="25.42578125" style="49" bestFit="1" customWidth="1"/>
    <col min="9748" max="9748" width="27" style="49" bestFit="1" customWidth="1"/>
    <col min="9749" max="9749" width="32.7109375" style="49" bestFit="1" customWidth="1"/>
    <col min="9750" max="9750" width="21.85546875" style="49" bestFit="1" customWidth="1"/>
    <col min="9751" max="9751" width="27.140625" style="49" bestFit="1" customWidth="1"/>
    <col min="9752" max="9752" width="25.42578125" style="49" bestFit="1" customWidth="1"/>
    <col min="9753" max="9753" width="27" style="49" bestFit="1" customWidth="1"/>
    <col min="9754" max="9754" width="32.7109375" style="49" bestFit="1" customWidth="1"/>
    <col min="9755" max="9755" width="21.85546875" style="49" bestFit="1" customWidth="1"/>
    <col min="9756" max="9756" width="27.140625" style="49" bestFit="1" customWidth="1"/>
    <col min="9757" max="9757" width="25.42578125" style="49" bestFit="1" customWidth="1"/>
    <col min="9758" max="9758" width="27" style="49" bestFit="1" customWidth="1"/>
    <col min="9759" max="9759" width="32.7109375" style="49" bestFit="1" customWidth="1"/>
    <col min="9760" max="9760" width="21.85546875" style="49" bestFit="1" customWidth="1"/>
    <col min="9761" max="9761" width="27.140625" style="49" bestFit="1" customWidth="1"/>
    <col min="9762" max="9762" width="25.42578125" style="49" bestFit="1" customWidth="1"/>
    <col min="9763" max="9763" width="27" style="49" bestFit="1" customWidth="1"/>
    <col min="9764" max="9764" width="32.7109375" style="49" bestFit="1" customWidth="1"/>
    <col min="9765" max="9765" width="21.85546875" style="49" bestFit="1" customWidth="1"/>
    <col min="9766" max="9766" width="27.140625" style="49" bestFit="1" customWidth="1"/>
    <col min="9767" max="9767" width="25.42578125" style="49" bestFit="1" customWidth="1"/>
    <col min="9768" max="9768" width="27" style="49" bestFit="1" customWidth="1"/>
    <col min="9769" max="9769" width="32.7109375" style="49" bestFit="1" customWidth="1"/>
    <col min="9770" max="9770" width="21.85546875" style="49" bestFit="1" customWidth="1"/>
    <col min="9771" max="9771" width="27.140625" style="49" bestFit="1" customWidth="1"/>
    <col min="9772" max="9772" width="25.42578125" style="49" bestFit="1" customWidth="1"/>
    <col min="9773" max="9773" width="19.42578125" style="49" bestFit="1" customWidth="1"/>
    <col min="9774" max="9774" width="21.42578125" style="49" bestFit="1" customWidth="1"/>
    <col min="9775" max="9775" width="14.140625" style="49" bestFit="1" customWidth="1"/>
    <col min="9776" max="9776" width="22.42578125" style="49" bestFit="1" customWidth="1"/>
    <col min="9777" max="9777" width="18" style="49" bestFit="1" customWidth="1"/>
    <col min="9778" max="9778" width="19.42578125" style="49" bestFit="1" customWidth="1"/>
    <col min="9779" max="9779" width="21.42578125" style="49" bestFit="1" customWidth="1"/>
    <col min="9780" max="9780" width="14.140625" style="49" bestFit="1" customWidth="1"/>
    <col min="9781" max="9781" width="22.42578125" style="49" bestFit="1" customWidth="1"/>
    <col min="9782" max="9782" width="18" style="49" bestFit="1" customWidth="1"/>
    <col min="9783" max="9783" width="19.42578125" style="49" bestFit="1" customWidth="1"/>
    <col min="9784" max="9784" width="21.42578125" style="49" bestFit="1" customWidth="1"/>
    <col min="9785" max="9785" width="14.140625" style="49" bestFit="1" customWidth="1"/>
    <col min="9786" max="9786" width="22.42578125" style="49" bestFit="1" customWidth="1"/>
    <col min="9787" max="9787" width="18" style="49" bestFit="1" customWidth="1"/>
    <col min="9788" max="9788" width="19.42578125" style="49" bestFit="1" customWidth="1"/>
    <col min="9789" max="9789" width="21.42578125" style="49" bestFit="1" customWidth="1"/>
    <col min="9790" max="9790" width="14.140625" style="49" bestFit="1" customWidth="1"/>
    <col min="9791" max="9791" width="22.42578125" style="49" bestFit="1" customWidth="1"/>
    <col min="9792" max="9792" width="18" style="49" bestFit="1" customWidth="1"/>
    <col min="9793" max="9793" width="19.42578125" style="49" bestFit="1" customWidth="1"/>
    <col min="9794" max="9794" width="21.42578125" style="49" bestFit="1" customWidth="1"/>
    <col min="9795" max="9795" width="14.140625" style="49" bestFit="1" customWidth="1"/>
    <col min="9796" max="9796" width="22.42578125" style="49" bestFit="1" customWidth="1"/>
    <col min="9797" max="9797" width="18" style="49" bestFit="1" customWidth="1"/>
    <col min="9798" max="9798" width="19.42578125" style="49" bestFit="1" customWidth="1"/>
    <col min="9799" max="9799" width="21.42578125" style="49" bestFit="1" customWidth="1"/>
    <col min="9800" max="9800" width="14.140625" style="49" bestFit="1" customWidth="1"/>
    <col min="9801" max="9801" width="22.42578125" style="49" bestFit="1" customWidth="1"/>
    <col min="9802" max="9802" width="18" style="49" bestFit="1" customWidth="1"/>
    <col min="9803" max="9803" width="19.42578125" style="49" bestFit="1" customWidth="1"/>
    <col min="9804" max="9804" width="21.42578125" style="49" bestFit="1" customWidth="1"/>
    <col min="9805" max="9805" width="14.140625" style="49" bestFit="1" customWidth="1"/>
    <col min="9806" max="9806" width="22.42578125" style="49" bestFit="1" customWidth="1"/>
    <col min="9807" max="9807" width="18" style="49" bestFit="1" customWidth="1"/>
    <col min="9808" max="9808" width="19.42578125" style="49" bestFit="1" customWidth="1"/>
    <col min="9809" max="9809" width="21.42578125" style="49" bestFit="1" customWidth="1"/>
    <col min="9810" max="9810" width="14.140625" style="49" bestFit="1" customWidth="1"/>
    <col min="9811" max="9811" width="22.42578125" style="49" bestFit="1" customWidth="1"/>
    <col min="9812" max="9812" width="18" style="49" bestFit="1" customWidth="1"/>
    <col min="9813" max="9813" width="19.42578125" style="49" bestFit="1" customWidth="1"/>
    <col min="9814" max="9814" width="21.42578125" style="49" bestFit="1" customWidth="1"/>
    <col min="9815" max="9815" width="14.140625" style="49" bestFit="1" customWidth="1"/>
    <col min="9816" max="9816" width="22.42578125" style="49" bestFit="1" customWidth="1"/>
    <col min="9817" max="9817" width="18" style="49" bestFit="1" customWidth="1"/>
    <col min="9818" max="9984" width="8.7109375" style="49"/>
    <col min="9985" max="9985" width="23" style="49" customWidth="1"/>
    <col min="9986" max="9986" width="50" style="49" customWidth="1"/>
    <col min="9987" max="9987" width="28" style="49" bestFit="1" customWidth="1"/>
    <col min="9988" max="9988" width="42.28515625" style="49" customWidth="1"/>
    <col min="9989" max="9989" width="25.140625" style="49" customWidth="1"/>
    <col min="9990" max="9990" width="29.140625" style="49" bestFit="1" customWidth="1"/>
    <col min="9991" max="9991" width="20.42578125" style="49" bestFit="1" customWidth="1"/>
    <col min="9992" max="9992" width="23.85546875" style="49" bestFit="1" customWidth="1"/>
    <col min="9993" max="9993" width="23.7109375" style="49" bestFit="1" customWidth="1"/>
    <col min="9994" max="9994" width="27" style="49" bestFit="1" customWidth="1"/>
    <col min="9995" max="9995" width="32.7109375" style="49" bestFit="1" customWidth="1"/>
    <col min="9996" max="9996" width="21.85546875" style="49" bestFit="1" customWidth="1"/>
    <col min="9997" max="9997" width="27.140625" style="49" bestFit="1" customWidth="1"/>
    <col min="9998" max="9998" width="25.42578125" style="49" bestFit="1" customWidth="1"/>
    <col min="9999" max="9999" width="27" style="49" bestFit="1" customWidth="1"/>
    <col min="10000" max="10000" width="32.7109375" style="49" bestFit="1" customWidth="1"/>
    <col min="10001" max="10001" width="21.85546875" style="49" bestFit="1" customWidth="1"/>
    <col min="10002" max="10002" width="27.140625" style="49" bestFit="1" customWidth="1"/>
    <col min="10003" max="10003" width="25.42578125" style="49" bestFit="1" customWidth="1"/>
    <col min="10004" max="10004" width="27" style="49" bestFit="1" customWidth="1"/>
    <col min="10005" max="10005" width="32.7109375" style="49" bestFit="1" customWidth="1"/>
    <col min="10006" max="10006" width="21.85546875" style="49" bestFit="1" customWidth="1"/>
    <col min="10007" max="10007" width="27.140625" style="49" bestFit="1" customWidth="1"/>
    <col min="10008" max="10008" width="25.42578125" style="49" bestFit="1" customWidth="1"/>
    <col min="10009" max="10009" width="27" style="49" bestFit="1" customWidth="1"/>
    <col min="10010" max="10010" width="32.7109375" style="49" bestFit="1" customWidth="1"/>
    <col min="10011" max="10011" width="21.85546875" style="49" bestFit="1" customWidth="1"/>
    <col min="10012" max="10012" width="27.140625" style="49" bestFit="1" customWidth="1"/>
    <col min="10013" max="10013" width="25.42578125" style="49" bestFit="1" customWidth="1"/>
    <col min="10014" max="10014" width="27" style="49" bestFit="1" customWidth="1"/>
    <col min="10015" max="10015" width="32.7109375" style="49" bestFit="1" customWidth="1"/>
    <col min="10016" max="10016" width="21.85546875" style="49" bestFit="1" customWidth="1"/>
    <col min="10017" max="10017" width="27.140625" style="49" bestFit="1" customWidth="1"/>
    <col min="10018" max="10018" width="25.42578125" style="49" bestFit="1" customWidth="1"/>
    <col min="10019" max="10019" width="27" style="49" bestFit="1" customWidth="1"/>
    <col min="10020" max="10020" width="32.7109375" style="49" bestFit="1" customWidth="1"/>
    <col min="10021" max="10021" width="21.85546875" style="49" bestFit="1" customWidth="1"/>
    <col min="10022" max="10022" width="27.140625" style="49" bestFit="1" customWidth="1"/>
    <col min="10023" max="10023" width="25.42578125" style="49" bestFit="1" customWidth="1"/>
    <col min="10024" max="10024" width="27" style="49" bestFit="1" customWidth="1"/>
    <col min="10025" max="10025" width="32.7109375" style="49" bestFit="1" customWidth="1"/>
    <col min="10026" max="10026" width="21.85546875" style="49" bestFit="1" customWidth="1"/>
    <col min="10027" max="10027" width="27.140625" style="49" bestFit="1" customWidth="1"/>
    <col min="10028" max="10028" width="25.42578125" style="49" bestFit="1" customWidth="1"/>
    <col min="10029" max="10029" width="19.42578125" style="49" bestFit="1" customWidth="1"/>
    <col min="10030" max="10030" width="21.42578125" style="49" bestFit="1" customWidth="1"/>
    <col min="10031" max="10031" width="14.140625" style="49" bestFit="1" customWidth="1"/>
    <col min="10032" max="10032" width="22.42578125" style="49" bestFit="1" customWidth="1"/>
    <col min="10033" max="10033" width="18" style="49" bestFit="1" customWidth="1"/>
    <col min="10034" max="10034" width="19.42578125" style="49" bestFit="1" customWidth="1"/>
    <col min="10035" max="10035" width="21.42578125" style="49" bestFit="1" customWidth="1"/>
    <col min="10036" max="10036" width="14.140625" style="49" bestFit="1" customWidth="1"/>
    <col min="10037" max="10037" width="22.42578125" style="49" bestFit="1" customWidth="1"/>
    <col min="10038" max="10038" width="18" style="49" bestFit="1" customWidth="1"/>
    <col min="10039" max="10039" width="19.42578125" style="49" bestFit="1" customWidth="1"/>
    <col min="10040" max="10040" width="21.42578125" style="49" bestFit="1" customWidth="1"/>
    <col min="10041" max="10041" width="14.140625" style="49" bestFit="1" customWidth="1"/>
    <col min="10042" max="10042" width="22.42578125" style="49" bestFit="1" customWidth="1"/>
    <col min="10043" max="10043" width="18" style="49" bestFit="1" customWidth="1"/>
    <col min="10044" max="10044" width="19.42578125" style="49" bestFit="1" customWidth="1"/>
    <col min="10045" max="10045" width="21.42578125" style="49" bestFit="1" customWidth="1"/>
    <col min="10046" max="10046" width="14.140625" style="49" bestFit="1" customWidth="1"/>
    <col min="10047" max="10047" width="22.42578125" style="49" bestFit="1" customWidth="1"/>
    <col min="10048" max="10048" width="18" style="49" bestFit="1" customWidth="1"/>
    <col min="10049" max="10049" width="19.42578125" style="49" bestFit="1" customWidth="1"/>
    <col min="10050" max="10050" width="21.42578125" style="49" bestFit="1" customWidth="1"/>
    <col min="10051" max="10051" width="14.140625" style="49" bestFit="1" customWidth="1"/>
    <col min="10052" max="10052" width="22.42578125" style="49" bestFit="1" customWidth="1"/>
    <col min="10053" max="10053" width="18" style="49" bestFit="1" customWidth="1"/>
    <col min="10054" max="10054" width="19.42578125" style="49" bestFit="1" customWidth="1"/>
    <col min="10055" max="10055" width="21.42578125" style="49" bestFit="1" customWidth="1"/>
    <col min="10056" max="10056" width="14.140625" style="49" bestFit="1" customWidth="1"/>
    <col min="10057" max="10057" width="22.42578125" style="49" bestFit="1" customWidth="1"/>
    <col min="10058" max="10058" width="18" style="49" bestFit="1" customWidth="1"/>
    <col min="10059" max="10059" width="19.42578125" style="49" bestFit="1" customWidth="1"/>
    <col min="10060" max="10060" width="21.42578125" style="49" bestFit="1" customWidth="1"/>
    <col min="10061" max="10061" width="14.140625" style="49" bestFit="1" customWidth="1"/>
    <col min="10062" max="10062" width="22.42578125" style="49" bestFit="1" customWidth="1"/>
    <col min="10063" max="10063" width="18" style="49" bestFit="1" customWidth="1"/>
    <col min="10064" max="10064" width="19.42578125" style="49" bestFit="1" customWidth="1"/>
    <col min="10065" max="10065" width="21.42578125" style="49" bestFit="1" customWidth="1"/>
    <col min="10066" max="10066" width="14.140625" style="49" bestFit="1" customWidth="1"/>
    <col min="10067" max="10067" width="22.42578125" style="49" bestFit="1" customWidth="1"/>
    <col min="10068" max="10068" width="18" style="49" bestFit="1" customWidth="1"/>
    <col min="10069" max="10069" width="19.42578125" style="49" bestFit="1" customWidth="1"/>
    <col min="10070" max="10070" width="21.42578125" style="49" bestFit="1" customWidth="1"/>
    <col min="10071" max="10071" width="14.140625" style="49" bestFit="1" customWidth="1"/>
    <col min="10072" max="10072" width="22.42578125" style="49" bestFit="1" customWidth="1"/>
    <col min="10073" max="10073" width="18" style="49" bestFit="1" customWidth="1"/>
    <col min="10074" max="10240" width="8.7109375" style="49"/>
    <col min="10241" max="10241" width="23" style="49" customWidth="1"/>
    <col min="10242" max="10242" width="50" style="49" customWidth="1"/>
    <col min="10243" max="10243" width="28" style="49" bestFit="1" customWidth="1"/>
    <col min="10244" max="10244" width="42.28515625" style="49" customWidth="1"/>
    <col min="10245" max="10245" width="25.140625" style="49" customWidth="1"/>
    <col min="10246" max="10246" width="29.140625" style="49" bestFit="1" customWidth="1"/>
    <col min="10247" max="10247" width="20.42578125" style="49" bestFit="1" customWidth="1"/>
    <col min="10248" max="10248" width="23.85546875" style="49" bestFit="1" customWidth="1"/>
    <col min="10249" max="10249" width="23.7109375" style="49" bestFit="1" customWidth="1"/>
    <col min="10250" max="10250" width="27" style="49" bestFit="1" customWidth="1"/>
    <col min="10251" max="10251" width="32.7109375" style="49" bestFit="1" customWidth="1"/>
    <col min="10252" max="10252" width="21.85546875" style="49" bestFit="1" customWidth="1"/>
    <col min="10253" max="10253" width="27.140625" style="49" bestFit="1" customWidth="1"/>
    <col min="10254" max="10254" width="25.42578125" style="49" bestFit="1" customWidth="1"/>
    <col min="10255" max="10255" width="27" style="49" bestFit="1" customWidth="1"/>
    <col min="10256" max="10256" width="32.7109375" style="49" bestFit="1" customWidth="1"/>
    <col min="10257" max="10257" width="21.85546875" style="49" bestFit="1" customWidth="1"/>
    <col min="10258" max="10258" width="27.140625" style="49" bestFit="1" customWidth="1"/>
    <col min="10259" max="10259" width="25.42578125" style="49" bestFit="1" customWidth="1"/>
    <col min="10260" max="10260" width="27" style="49" bestFit="1" customWidth="1"/>
    <col min="10261" max="10261" width="32.7109375" style="49" bestFit="1" customWidth="1"/>
    <col min="10262" max="10262" width="21.85546875" style="49" bestFit="1" customWidth="1"/>
    <col min="10263" max="10263" width="27.140625" style="49" bestFit="1" customWidth="1"/>
    <col min="10264" max="10264" width="25.42578125" style="49" bestFit="1" customWidth="1"/>
    <col min="10265" max="10265" width="27" style="49" bestFit="1" customWidth="1"/>
    <col min="10266" max="10266" width="32.7109375" style="49" bestFit="1" customWidth="1"/>
    <col min="10267" max="10267" width="21.85546875" style="49" bestFit="1" customWidth="1"/>
    <col min="10268" max="10268" width="27.140625" style="49" bestFit="1" customWidth="1"/>
    <col min="10269" max="10269" width="25.42578125" style="49" bestFit="1" customWidth="1"/>
    <col min="10270" max="10270" width="27" style="49" bestFit="1" customWidth="1"/>
    <col min="10271" max="10271" width="32.7109375" style="49" bestFit="1" customWidth="1"/>
    <col min="10272" max="10272" width="21.85546875" style="49" bestFit="1" customWidth="1"/>
    <col min="10273" max="10273" width="27.140625" style="49" bestFit="1" customWidth="1"/>
    <col min="10274" max="10274" width="25.42578125" style="49" bestFit="1" customWidth="1"/>
    <col min="10275" max="10275" width="27" style="49" bestFit="1" customWidth="1"/>
    <col min="10276" max="10276" width="32.7109375" style="49" bestFit="1" customWidth="1"/>
    <col min="10277" max="10277" width="21.85546875" style="49" bestFit="1" customWidth="1"/>
    <col min="10278" max="10278" width="27.140625" style="49" bestFit="1" customWidth="1"/>
    <col min="10279" max="10279" width="25.42578125" style="49" bestFit="1" customWidth="1"/>
    <col min="10280" max="10280" width="27" style="49" bestFit="1" customWidth="1"/>
    <col min="10281" max="10281" width="32.7109375" style="49" bestFit="1" customWidth="1"/>
    <col min="10282" max="10282" width="21.85546875" style="49" bestFit="1" customWidth="1"/>
    <col min="10283" max="10283" width="27.140625" style="49" bestFit="1" customWidth="1"/>
    <col min="10284" max="10284" width="25.42578125" style="49" bestFit="1" customWidth="1"/>
    <col min="10285" max="10285" width="19.42578125" style="49" bestFit="1" customWidth="1"/>
    <col min="10286" max="10286" width="21.42578125" style="49" bestFit="1" customWidth="1"/>
    <col min="10287" max="10287" width="14.140625" style="49" bestFit="1" customWidth="1"/>
    <col min="10288" max="10288" width="22.42578125" style="49" bestFit="1" customWidth="1"/>
    <col min="10289" max="10289" width="18" style="49" bestFit="1" customWidth="1"/>
    <col min="10290" max="10290" width="19.42578125" style="49" bestFit="1" customWidth="1"/>
    <col min="10291" max="10291" width="21.42578125" style="49" bestFit="1" customWidth="1"/>
    <col min="10292" max="10292" width="14.140625" style="49" bestFit="1" customWidth="1"/>
    <col min="10293" max="10293" width="22.42578125" style="49" bestFit="1" customWidth="1"/>
    <col min="10294" max="10294" width="18" style="49" bestFit="1" customWidth="1"/>
    <col min="10295" max="10295" width="19.42578125" style="49" bestFit="1" customWidth="1"/>
    <col min="10296" max="10296" width="21.42578125" style="49" bestFit="1" customWidth="1"/>
    <col min="10297" max="10297" width="14.140625" style="49" bestFit="1" customWidth="1"/>
    <col min="10298" max="10298" width="22.42578125" style="49" bestFit="1" customWidth="1"/>
    <col min="10299" max="10299" width="18" style="49" bestFit="1" customWidth="1"/>
    <col min="10300" max="10300" width="19.42578125" style="49" bestFit="1" customWidth="1"/>
    <col min="10301" max="10301" width="21.42578125" style="49" bestFit="1" customWidth="1"/>
    <col min="10302" max="10302" width="14.140625" style="49" bestFit="1" customWidth="1"/>
    <col min="10303" max="10303" width="22.42578125" style="49" bestFit="1" customWidth="1"/>
    <col min="10304" max="10304" width="18" style="49" bestFit="1" customWidth="1"/>
    <col min="10305" max="10305" width="19.42578125" style="49" bestFit="1" customWidth="1"/>
    <col min="10306" max="10306" width="21.42578125" style="49" bestFit="1" customWidth="1"/>
    <col min="10307" max="10307" width="14.140625" style="49" bestFit="1" customWidth="1"/>
    <col min="10308" max="10308" width="22.42578125" style="49" bestFit="1" customWidth="1"/>
    <col min="10309" max="10309" width="18" style="49" bestFit="1" customWidth="1"/>
    <col min="10310" max="10310" width="19.42578125" style="49" bestFit="1" customWidth="1"/>
    <col min="10311" max="10311" width="21.42578125" style="49" bestFit="1" customWidth="1"/>
    <col min="10312" max="10312" width="14.140625" style="49" bestFit="1" customWidth="1"/>
    <col min="10313" max="10313" width="22.42578125" style="49" bestFit="1" customWidth="1"/>
    <col min="10314" max="10314" width="18" style="49" bestFit="1" customWidth="1"/>
    <col min="10315" max="10315" width="19.42578125" style="49" bestFit="1" customWidth="1"/>
    <col min="10316" max="10316" width="21.42578125" style="49" bestFit="1" customWidth="1"/>
    <col min="10317" max="10317" width="14.140625" style="49" bestFit="1" customWidth="1"/>
    <col min="10318" max="10318" width="22.42578125" style="49" bestFit="1" customWidth="1"/>
    <col min="10319" max="10319" width="18" style="49" bestFit="1" customWidth="1"/>
    <col min="10320" max="10320" width="19.42578125" style="49" bestFit="1" customWidth="1"/>
    <col min="10321" max="10321" width="21.42578125" style="49" bestFit="1" customWidth="1"/>
    <col min="10322" max="10322" width="14.140625" style="49" bestFit="1" customWidth="1"/>
    <col min="10323" max="10323" width="22.42578125" style="49" bestFit="1" customWidth="1"/>
    <col min="10324" max="10324" width="18" style="49" bestFit="1" customWidth="1"/>
    <col min="10325" max="10325" width="19.42578125" style="49" bestFit="1" customWidth="1"/>
    <col min="10326" max="10326" width="21.42578125" style="49" bestFit="1" customWidth="1"/>
    <col min="10327" max="10327" width="14.140625" style="49" bestFit="1" customWidth="1"/>
    <col min="10328" max="10328" width="22.42578125" style="49" bestFit="1" customWidth="1"/>
    <col min="10329" max="10329" width="18" style="49" bestFit="1" customWidth="1"/>
    <col min="10330" max="10496" width="8.7109375" style="49"/>
    <col min="10497" max="10497" width="23" style="49" customWidth="1"/>
    <col min="10498" max="10498" width="50" style="49" customWidth="1"/>
    <col min="10499" max="10499" width="28" style="49" bestFit="1" customWidth="1"/>
    <col min="10500" max="10500" width="42.28515625" style="49" customWidth="1"/>
    <col min="10501" max="10501" width="25.140625" style="49" customWidth="1"/>
    <col min="10502" max="10502" width="29.140625" style="49" bestFit="1" customWidth="1"/>
    <col min="10503" max="10503" width="20.42578125" style="49" bestFit="1" customWidth="1"/>
    <col min="10504" max="10504" width="23.85546875" style="49" bestFit="1" customWidth="1"/>
    <col min="10505" max="10505" width="23.7109375" style="49" bestFit="1" customWidth="1"/>
    <col min="10506" max="10506" width="27" style="49" bestFit="1" customWidth="1"/>
    <col min="10507" max="10507" width="32.7109375" style="49" bestFit="1" customWidth="1"/>
    <col min="10508" max="10508" width="21.85546875" style="49" bestFit="1" customWidth="1"/>
    <col min="10509" max="10509" width="27.140625" style="49" bestFit="1" customWidth="1"/>
    <col min="10510" max="10510" width="25.42578125" style="49" bestFit="1" customWidth="1"/>
    <col min="10511" max="10511" width="27" style="49" bestFit="1" customWidth="1"/>
    <col min="10512" max="10512" width="32.7109375" style="49" bestFit="1" customWidth="1"/>
    <col min="10513" max="10513" width="21.85546875" style="49" bestFit="1" customWidth="1"/>
    <col min="10514" max="10514" width="27.140625" style="49" bestFit="1" customWidth="1"/>
    <col min="10515" max="10515" width="25.42578125" style="49" bestFit="1" customWidth="1"/>
    <col min="10516" max="10516" width="27" style="49" bestFit="1" customWidth="1"/>
    <col min="10517" max="10517" width="32.7109375" style="49" bestFit="1" customWidth="1"/>
    <col min="10518" max="10518" width="21.85546875" style="49" bestFit="1" customWidth="1"/>
    <col min="10519" max="10519" width="27.140625" style="49" bestFit="1" customWidth="1"/>
    <col min="10520" max="10520" width="25.42578125" style="49" bestFit="1" customWidth="1"/>
    <col min="10521" max="10521" width="27" style="49" bestFit="1" customWidth="1"/>
    <col min="10522" max="10522" width="32.7109375" style="49" bestFit="1" customWidth="1"/>
    <col min="10523" max="10523" width="21.85546875" style="49" bestFit="1" customWidth="1"/>
    <col min="10524" max="10524" width="27.140625" style="49" bestFit="1" customWidth="1"/>
    <col min="10525" max="10525" width="25.42578125" style="49" bestFit="1" customWidth="1"/>
    <col min="10526" max="10526" width="27" style="49" bestFit="1" customWidth="1"/>
    <col min="10527" max="10527" width="32.7109375" style="49" bestFit="1" customWidth="1"/>
    <col min="10528" max="10528" width="21.85546875" style="49" bestFit="1" customWidth="1"/>
    <col min="10529" max="10529" width="27.140625" style="49" bestFit="1" customWidth="1"/>
    <col min="10530" max="10530" width="25.42578125" style="49" bestFit="1" customWidth="1"/>
    <col min="10531" max="10531" width="27" style="49" bestFit="1" customWidth="1"/>
    <col min="10532" max="10532" width="32.7109375" style="49" bestFit="1" customWidth="1"/>
    <col min="10533" max="10533" width="21.85546875" style="49" bestFit="1" customWidth="1"/>
    <col min="10534" max="10534" width="27.140625" style="49" bestFit="1" customWidth="1"/>
    <col min="10535" max="10535" width="25.42578125" style="49" bestFit="1" customWidth="1"/>
    <col min="10536" max="10536" width="27" style="49" bestFit="1" customWidth="1"/>
    <col min="10537" max="10537" width="32.7109375" style="49" bestFit="1" customWidth="1"/>
    <col min="10538" max="10538" width="21.85546875" style="49" bestFit="1" customWidth="1"/>
    <col min="10539" max="10539" width="27.140625" style="49" bestFit="1" customWidth="1"/>
    <col min="10540" max="10540" width="25.42578125" style="49" bestFit="1" customWidth="1"/>
    <col min="10541" max="10541" width="19.42578125" style="49" bestFit="1" customWidth="1"/>
    <col min="10542" max="10542" width="21.42578125" style="49" bestFit="1" customWidth="1"/>
    <col min="10543" max="10543" width="14.140625" style="49" bestFit="1" customWidth="1"/>
    <col min="10544" max="10544" width="22.42578125" style="49" bestFit="1" customWidth="1"/>
    <col min="10545" max="10545" width="18" style="49" bestFit="1" customWidth="1"/>
    <col min="10546" max="10546" width="19.42578125" style="49" bestFit="1" customWidth="1"/>
    <col min="10547" max="10547" width="21.42578125" style="49" bestFit="1" customWidth="1"/>
    <col min="10548" max="10548" width="14.140625" style="49" bestFit="1" customWidth="1"/>
    <col min="10549" max="10549" width="22.42578125" style="49" bestFit="1" customWidth="1"/>
    <col min="10550" max="10550" width="18" style="49" bestFit="1" customWidth="1"/>
    <col min="10551" max="10551" width="19.42578125" style="49" bestFit="1" customWidth="1"/>
    <col min="10552" max="10552" width="21.42578125" style="49" bestFit="1" customWidth="1"/>
    <col min="10553" max="10553" width="14.140625" style="49" bestFit="1" customWidth="1"/>
    <col min="10554" max="10554" width="22.42578125" style="49" bestFit="1" customWidth="1"/>
    <col min="10555" max="10555" width="18" style="49" bestFit="1" customWidth="1"/>
    <col min="10556" max="10556" width="19.42578125" style="49" bestFit="1" customWidth="1"/>
    <col min="10557" max="10557" width="21.42578125" style="49" bestFit="1" customWidth="1"/>
    <col min="10558" max="10558" width="14.140625" style="49" bestFit="1" customWidth="1"/>
    <col min="10559" max="10559" width="22.42578125" style="49" bestFit="1" customWidth="1"/>
    <col min="10560" max="10560" width="18" style="49" bestFit="1" customWidth="1"/>
    <col min="10561" max="10561" width="19.42578125" style="49" bestFit="1" customWidth="1"/>
    <col min="10562" max="10562" width="21.42578125" style="49" bestFit="1" customWidth="1"/>
    <col min="10563" max="10563" width="14.140625" style="49" bestFit="1" customWidth="1"/>
    <col min="10564" max="10564" width="22.42578125" style="49" bestFit="1" customWidth="1"/>
    <col min="10565" max="10565" width="18" style="49" bestFit="1" customWidth="1"/>
    <col min="10566" max="10566" width="19.42578125" style="49" bestFit="1" customWidth="1"/>
    <col min="10567" max="10567" width="21.42578125" style="49" bestFit="1" customWidth="1"/>
    <col min="10568" max="10568" width="14.140625" style="49" bestFit="1" customWidth="1"/>
    <col min="10569" max="10569" width="22.42578125" style="49" bestFit="1" customWidth="1"/>
    <col min="10570" max="10570" width="18" style="49" bestFit="1" customWidth="1"/>
    <col min="10571" max="10571" width="19.42578125" style="49" bestFit="1" customWidth="1"/>
    <col min="10572" max="10572" width="21.42578125" style="49" bestFit="1" customWidth="1"/>
    <col min="10573" max="10573" width="14.140625" style="49" bestFit="1" customWidth="1"/>
    <col min="10574" max="10574" width="22.42578125" style="49" bestFit="1" customWidth="1"/>
    <col min="10575" max="10575" width="18" style="49" bestFit="1" customWidth="1"/>
    <col min="10576" max="10576" width="19.42578125" style="49" bestFit="1" customWidth="1"/>
    <col min="10577" max="10577" width="21.42578125" style="49" bestFit="1" customWidth="1"/>
    <col min="10578" max="10578" width="14.140625" style="49" bestFit="1" customWidth="1"/>
    <col min="10579" max="10579" width="22.42578125" style="49" bestFit="1" customWidth="1"/>
    <col min="10580" max="10580" width="18" style="49" bestFit="1" customWidth="1"/>
    <col min="10581" max="10581" width="19.42578125" style="49" bestFit="1" customWidth="1"/>
    <col min="10582" max="10582" width="21.42578125" style="49" bestFit="1" customWidth="1"/>
    <col min="10583" max="10583" width="14.140625" style="49" bestFit="1" customWidth="1"/>
    <col min="10584" max="10584" width="22.42578125" style="49" bestFit="1" customWidth="1"/>
    <col min="10585" max="10585" width="18" style="49" bestFit="1" customWidth="1"/>
    <col min="10586" max="10752" width="8.7109375" style="49"/>
    <col min="10753" max="10753" width="23" style="49" customWidth="1"/>
    <col min="10754" max="10754" width="50" style="49" customWidth="1"/>
    <col min="10755" max="10755" width="28" style="49" bestFit="1" customWidth="1"/>
    <col min="10756" max="10756" width="42.28515625" style="49" customWidth="1"/>
    <col min="10757" max="10757" width="25.140625" style="49" customWidth="1"/>
    <col min="10758" max="10758" width="29.140625" style="49" bestFit="1" customWidth="1"/>
    <col min="10759" max="10759" width="20.42578125" style="49" bestFit="1" customWidth="1"/>
    <col min="10760" max="10760" width="23.85546875" style="49" bestFit="1" customWidth="1"/>
    <col min="10761" max="10761" width="23.7109375" style="49" bestFit="1" customWidth="1"/>
    <col min="10762" max="10762" width="27" style="49" bestFit="1" customWidth="1"/>
    <col min="10763" max="10763" width="32.7109375" style="49" bestFit="1" customWidth="1"/>
    <col min="10764" max="10764" width="21.85546875" style="49" bestFit="1" customWidth="1"/>
    <col min="10765" max="10765" width="27.140625" style="49" bestFit="1" customWidth="1"/>
    <col min="10766" max="10766" width="25.42578125" style="49" bestFit="1" customWidth="1"/>
    <col min="10767" max="10767" width="27" style="49" bestFit="1" customWidth="1"/>
    <col min="10768" max="10768" width="32.7109375" style="49" bestFit="1" customWidth="1"/>
    <col min="10769" max="10769" width="21.85546875" style="49" bestFit="1" customWidth="1"/>
    <col min="10770" max="10770" width="27.140625" style="49" bestFit="1" customWidth="1"/>
    <col min="10771" max="10771" width="25.42578125" style="49" bestFit="1" customWidth="1"/>
    <col min="10772" max="10772" width="27" style="49" bestFit="1" customWidth="1"/>
    <col min="10773" max="10773" width="32.7109375" style="49" bestFit="1" customWidth="1"/>
    <col min="10774" max="10774" width="21.85546875" style="49" bestFit="1" customWidth="1"/>
    <col min="10775" max="10775" width="27.140625" style="49" bestFit="1" customWidth="1"/>
    <col min="10776" max="10776" width="25.42578125" style="49" bestFit="1" customWidth="1"/>
    <col min="10777" max="10777" width="27" style="49" bestFit="1" customWidth="1"/>
    <col min="10778" max="10778" width="32.7109375" style="49" bestFit="1" customWidth="1"/>
    <col min="10779" max="10779" width="21.85546875" style="49" bestFit="1" customWidth="1"/>
    <col min="10780" max="10780" width="27.140625" style="49" bestFit="1" customWidth="1"/>
    <col min="10781" max="10781" width="25.42578125" style="49" bestFit="1" customWidth="1"/>
    <col min="10782" max="10782" width="27" style="49" bestFit="1" customWidth="1"/>
    <col min="10783" max="10783" width="32.7109375" style="49" bestFit="1" customWidth="1"/>
    <col min="10784" max="10784" width="21.85546875" style="49" bestFit="1" customWidth="1"/>
    <col min="10785" max="10785" width="27.140625" style="49" bestFit="1" customWidth="1"/>
    <col min="10786" max="10786" width="25.42578125" style="49" bestFit="1" customWidth="1"/>
    <col min="10787" max="10787" width="27" style="49" bestFit="1" customWidth="1"/>
    <col min="10788" max="10788" width="32.7109375" style="49" bestFit="1" customWidth="1"/>
    <col min="10789" max="10789" width="21.85546875" style="49" bestFit="1" customWidth="1"/>
    <col min="10790" max="10790" width="27.140625" style="49" bestFit="1" customWidth="1"/>
    <col min="10791" max="10791" width="25.42578125" style="49" bestFit="1" customWidth="1"/>
    <col min="10792" max="10792" width="27" style="49" bestFit="1" customWidth="1"/>
    <col min="10793" max="10793" width="32.7109375" style="49" bestFit="1" customWidth="1"/>
    <col min="10794" max="10794" width="21.85546875" style="49" bestFit="1" customWidth="1"/>
    <col min="10795" max="10795" width="27.140625" style="49" bestFit="1" customWidth="1"/>
    <col min="10796" max="10796" width="25.42578125" style="49" bestFit="1" customWidth="1"/>
    <col min="10797" max="10797" width="19.42578125" style="49" bestFit="1" customWidth="1"/>
    <col min="10798" max="10798" width="21.42578125" style="49" bestFit="1" customWidth="1"/>
    <col min="10799" max="10799" width="14.140625" style="49" bestFit="1" customWidth="1"/>
    <col min="10800" max="10800" width="22.42578125" style="49" bestFit="1" customWidth="1"/>
    <col min="10801" max="10801" width="18" style="49" bestFit="1" customWidth="1"/>
    <col min="10802" max="10802" width="19.42578125" style="49" bestFit="1" customWidth="1"/>
    <col min="10803" max="10803" width="21.42578125" style="49" bestFit="1" customWidth="1"/>
    <col min="10804" max="10804" width="14.140625" style="49" bestFit="1" customWidth="1"/>
    <col min="10805" max="10805" width="22.42578125" style="49" bestFit="1" customWidth="1"/>
    <col min="10806" max="10806" width="18" style="49" bestFit="1" customWidth="1"/>
    <col min="10807" max="10807" width="19.42578125" style="49" bestFit="1" customWidth="1"/>
    <col min="10808" max="10808" width="21.42578125" style="49" bestFit="1" customWidth="1"/>
    <col min="10809" max="10809" width="14.140625" style="49" bestFit="1" customWidth="1"/>
    <col min="10810" max="10810" width="22.42578125" style="49" bestFit="1" customWidth="1"/>
    <col min="10811" max="10811" width="18" style="49" bestFit="1" customWidth="1"/>
    <col min="10812" max="10812" width="19.42578125" style="49" bestFit="1" customWidth="1"/>
    <col min="10813" max="10813" width="21.42578125" style="49" bestFit="1" customWidth="1"/>
    <col min="10814" max="10814" width="14.140625" style="49" bestFit="1" customWidth="1"/>
    <col min="10815" max="10815" width="22.42578125" style="49" bestFit="1" customWidth="1"/>
    <col min="10816" max="10816" width="18" style="49" bestFit="1" customWidth="1"/>
    <col min="10817" max="10817" width="19.42578125" style="49" bestFit="1" customWidth="1"/>
    <col min="10818" max="10818" width="21.42578125" style="49" bestFit="1" customWidth="1"/>
    <col min="10819" max="10819" width="14.140625" style="49" bestFit="1" customWidth="1"/>
    <col min="10820" max="10820" width="22.42578125" style="49" bestFit="1" customWidth="1"/>
    <col min="10821" max="10821" width="18" style="49" bestFit="1" customWidth="1"/>
    <col min="10822" max="10822" width="19.42578125" style="49" bestFit="1" customWidth="1"/>
    <col min="10823" max="10823" width="21.42578125" style="49" bestFit="1" customWidth="1"/>
    <col min="10824" max="10824" width="14.140625" style="49" bestFit="1" customWidth="1"/>
    <col min="10825" max="10825" width="22.42578125" style="49" bestFit="1" customWidth="1"/>
    <col min="10826" max="10826" width="18" style="49" bestFit="1" customWidth="1"/>
    <col min="10827" max="10827" width="19.42578125" style="49" bestFit="1" customWidth="1"/>
    <col min="10828" max="10828" width="21.42578125" style="49" bestFit="1" customWidth="1"/>
    <col min="10829" max="10829" width="14.140625" style="49" bestFit="1" customWidth="1"/>
    <col min="10830" max="10830" width="22.42578125" style="49" bestFit="1" customWidth="1"/>
    <col min="10831" max="10831" width="18" style="49" bestFit="1" customWidth="1"/>
    <col min="10832" max="10832" width="19.42578125" style="49" bestFit="1" customWidth="1"/>
    <col min="10833" max="10833" width="21.42578125" style="49" bestFit="1" customWidth="1"/>
    <col min="10834" max="10834" width="14.140625" style="49" bestFit="1" customWidth="1"/>
    <col min="10835" max="10835" width="22.42578125" style="49" bestFit="1" customWidth="1"/>
    <col min="10836" max="10836" width="18" style="49" bestFit="1" customWidth="1"/>
    <col min="10837" max="10837" width="19.42578125" style="49" bestFit="1" customWidth="1"/>
    <col min="10838" max="10838" width="21.42578125" style="49" bestFit="1" customWidth="1"/>
    <col min="10839" max="10839" width="14.140625" style="49" bestFit="1" customWidth="1"/>
    <col min="10840" max="10840" width="22.42578125" style="49" bestFit="1" customWidth="1"/>
    <col min="10841" max="10841" width="18" style="49" bestFit="1" customWidth="1"/>
    <col min="10842" max="11008" width="8.7109375" style="49"/>
    <col min="11009" max="11009" width="23" style="49" customWidth="1"/>
    <col min="11010" max="11010" width="50" style="49" customWidth="1"/>
    <col min="11011" max="11011" width="28" style="49" bestFit="1" customWidth="1"/>
    <col min="11012" max="11012" width="42.28515625" style="49" customWidth="1"/>
    <col min="11013" max="11013" width="25.140625" style="49" customWidth="1"/>
    <col min="11014" max="11014" width="29.140625" style="49" bestFit="1" customWidth="1"/>
    <col min="11015" max="11015" width="20.42578125" style="49" bestFit="1" customWidth="1"/>
    <col min="11016" max="11016" width="23.85546875" style="49" bestFit="1" customWidth="1"/>
    <col min="11017" max="11017" width="23.7109375" style="49" bestFit="1" customWidth="1"/>
    <col min="11018" max="11018" width="27" style="49" bestFit="1" customWidth="1"/>
    <col min="11019" max="11019" width="32.7109375" style="49" bestFit="1" customWidth="1"/>
    <col min="11020" max="11020" width="21.85546875" style="49" bestFit="1" customWidth="1"/>
    <col min="11021" max="11021" width="27.140625" style="49" bestFit="1" customWidth="1"/>
    <col min="11022" max="11022" width="25.42578125" style="49" bestFit="1" customWidth="1"/>
    <col min="11023" max="11023" width="27" style="49" bestFit="1" customWidth="1"/>
    <col min="11024" max="11024" width="32.7109375" style="49" bestFit="1" customWidth="1"/>
    <col min="11025" max="11025" width="21.85546875" style="49" bestFit="1" customWidth="1"/>
    <col min="11026" max="11026" width="27.140625" style="49" bestFit="1" customWidth="1"/>
    <col min="11027" max="11027" width="25.42578125" style="49" bestFit="1" customWidth="1"/>
    <col min="11028" max="11028" width="27" style="49" bestFit="1" customWidth="1"/>
    <col min="11029" max="11029" width="32.7109375" style="49" bestFit="1" customWidth="1"/>
    <col min="11030" max="11030" width="21.85546875" style="49" bestFit="1" customWidth="1"/>
    <col min="11031" max="11031" width="27.140625" style="49" bestFit="1" customWidth="1"/>
    <col min="11032" max="11032" width="25.42578125" style="49" bestFit="1" customWidth="1"/>
    <col min="11033" max="11033" width="27" style="49" bestFit="1" customWidth="1"/>
    <col min="11034" max="11034" width="32.7109375" style="49" bestFit="1" customWidth="1"/>
    <col min="11035" max="11035" width="21.85546875" style="49" bestFit="1" customWidth="1"/>
    <col min="11036" max="11036" width="27.140625" style="49" bestFit="1" customWidth="1"/>
    <col min="11037" max="11037" width="25.42578125" style="49" bestFit="1" customWidth="1"/>
    <col min="11038" max="11038" width="27" style="49" bestFit="1" customWidth="1"/>
    <col min="11039" max="11039" width="32.7109375" style="49" bestFit="1" customWidth="1"/>
    <col min="11040" max="11040" width="21.85546875" style="49" bestFit="1" customWidth="1"/>
    <col min="11041" max="11041" width="27.140625" style="49" bestFit="1" customWidth="1"/>
    <col min="11042" max="11042" width="25.42578125" style="49" bestFit="1" customWidth="1"/>
    <col min="11043" max="11043" width="27" style="49" bestFit="1" customWidth="1"/>
    <col min="11044" max="11044" width="32.7109375" style="49" bestFit="1" customWidth="1"/>
    <col min="11045" max="11045" width="21.85546875" style="49" bestFit="1" customWidth="1"/>
    <col min="11046" max="11046" width="27.140625" style="49" bestFit="1" customWidth="1"/>
    <col min="11047" max="11047" width="25.42578125" style="49" bestFit="1" customWidth="1"/>
    <col min="11048" max="11048" width="27" style="49" bestFit="1" customWidth="1"/>
    <col min="11049" max="11049" width="32.7109375" style="49" bestFit="1" customWidth="1"/>
    <col min="11050" max="11050" width="21.85546875" style="49" bestFit="1" customWidth="1"/>
    <col min="11051" max="11051" width="27.140625" style="49" bestFit="1" customWidth="1"/>
    <col min="11052" max="11052" width="25.42578125" style="49" bestFit="1" customWidth="1"/>
    <col min="11053" max="11053" width="19.42578125" style="49" bestFit="1" customWidth="1"/>
    <col min="11054" max="11054" width="21.42578125" style="49" bestFit="1" customWidth="1"/>
    <col min="11055" max="11055" width="14.140625" style="49" bestFit="1" customWidth="1"/>
    <col min="11056" max="11056" width="22.42578125" style="49" bestFit="1" customWidth="1"/>
    <col min="11057" max="11057" width="18" style="49" bestFit="1" customWidth="1"/>
    <col min="11058" max="11058" width="19.42578125" style="49" bestFit="1" customWidth="1"/>
    <col min="11059" max="11059" width="21.42578125" style="49" bestFit="1" customWidth="1"/>
    <col min="11060" max="11060" width="14.140625" style="49" bestFit="1" customWidth="1"/>
    <col min="11061" max="11061" width="22.42578125" style="49" bestFit="1" customWidth="1"/>
    <col min="11062" max="11062" width="18" style="49" bestFit="1" customWidth="1"/>
    <col min="11063" max="11063" width="19.42578125" style="49" bestFit="1" customWidth="1"/>
    <col min="11064" max="11064" width="21.42578125" style="49" bestFit="1" customWidth="1"/>
    <col min="11065" max="11065" width="14.140625" style="49" bestFit="1" customWidth="1"/>
    <col min="11066" max="11066" width="22.42578125" style="49" bestFit="1" customWidth="1"/>
    <col min="11067" max="11067" width="18" style="49" bestFit="1" customWidth="1"/>
    <col min="11068" max="11068" width="19.42578125" style="49" bestFit="1" customWidth="1"/>
    <col min="11069" max="11069" width="21.42578125" style="49" bestFit="1" customWidth="1"/>
    <col min="11070" max="11070" width="14.140625" style="49" bestFit="1" customWidth="1"/>
    <col min="11071" max="11071" width="22.42578125" style="49" bestFit="1" customWidth="1"/>
    <col min="11072" max="11072" width="18" style="49" bestFit="1" customWidth="1"/>
    <col min="11073" max="11073" width="19.42578125" style="49" bestFit="1" customWidth="1"/>
    <col min="11074" max="11074" width="21.42578125" style="49" bestFit="1" customWidth="1"/>
    <col min="11075" max="11075" width="14.140625" style="49" bestFit="1" customWidth="1"/>
    <col min="11076" max="11076" width="22.42578125" style="49" bestFit="1" customWidth="1"/>
    <col min="11077" max="11077" width="18" style="49" bestFit="1" customWidth="1"/>
    <col min="11078" max="11078" width="19.42578125" style="49" bestFit="1" customWidth="1"/>
    <col min="11079" max="11079" width="21.42578125" style="49" bestFit="1" customWidth="1"/>
    <col min="11080" max="11080" width="14.140625" style="49" bestFit="1" customWidth="1"/>
    <col min="11081" max="11081" width="22.42578125" style="49" bestFit="1" customWidth="1"/>
    <col min="11082" max="11082" width="18" style="49" bestFit="1" customWidth="1"/>
    <col min="11083" max="11083" width="19.42578125" style="49" bestFit="1" customWidth="1"/>
    <col min="11084" max="11084" width="21.42578125" style="49" bestFit="1" customWidth="1"/>
    <col min="11085" max="11085" width="14.140625" style="49" bestFit="1" customWidth="1"/>
    <col min="11086" max="11086" width="22.42578125" style="49" bestFit="1" customWidth="1"/>
    <col min="11087" max="11087" width="18" style="49" bestFit="1" customWidth="1"/>
    <col min="11088" max="11088" width="19.42578125" style="49" bestFit="1" customWidth="1"/>
    <col min="11089" max="11089" width="21.42578125" style="49" bestFit="1" customWidth="1"/>
    <col min="11090" max="11090" width="14.140625" style="49" bestFit="1" customWidth="1"/>
    <col min="11091" max="11091" width="22.42578125" style="49" bestFit="1" customWidth="1"/>
    <col min="11092" max="11092" width="18" style="49" bestFit="1" customWidth="1"/>
    <col min="11093" max="11093" width="19.42578125" style="49" bestFit="1" customWidth="1"/>
    <col min="11094" max="11094" width="21.42578125" style="49" bestFit="1" customWidth="1"/>
    <col min="11095" max="11095" width="14.140625" style="49" bestFit="1" customWidth="1"/>
    <col min="11096" max="11096" width="22.42578125" style="49" bestFit="1" customWidth="1"/>
    <col min="11097" max="11097" width="18" style="49" bestFit="1" customWidth="1"/>
    <col min="11098" max="11264" width="8.7109375" style="49"/>
    <col min="11265" max="11265" width="23" style="49" customWidth="1"/>
    <col min="11266" max="11266" width="50" style="49" customWidth="1"/>
    <col min="11267" max="11267" width="28" style="49" bestFit="1" customWidth="1"/>
    <col min="11268" max="11268" width="42.28515625" style="49" customWidth="1"/>
    <col min="11269" max="11269" width="25.140625" style="49" customWidth="1"/>
    <col min="11270" max="11270" width="29.140625" style="49" bestFit="1" customWidth="1"/>
    <col min="11271" max="11271" width="20.42578125" style="49" bestFit="1" customWidth="1"/>
    <col min="11272" max="11272" width="23.85546875" style="49" bestFit="1" customWidth="1"/>
    <col min="11273" max="11273" width="23.7109375" style="49" bestFit="1" customWidth="1"/>
    <col min="11274" max="11274" width="27" style="49" bestFit="1" customWidth="1"/>
    <col min="11275" max="11275" width="32.7109375" style="49" bestFit="1" customWidth="1"/>
    <col min="11276" max="11276" width="21.85546875" style="49" bestFit="1" customWidth="1"/>
    <col min="11277" max="11277" width="27.140625" style="49" bestFit="1" customWidth="1"/>
    <col min="11278" max="11278" width="25.42578125" style="49" bestFit="1" customWidth="1"/>
    <col min="11279" max="11279" width="27" style="49" bestFit="1" customWidth="1"/>
    <col min="11280" max="11280" width="32.7109375" style="49" bestFit="1" customWidth="1"/>
    <col min="11281" max="11281" width="21.85546875" style="49" bestFit="1" customWidth="1"/>
    <col min="11282" max="11282" width="27.140625" style="49" bestFit="1" customWidth="1"/>
    <col min="11283" max="11283" width="25.42578125" style="49" bestFit="1" customWidth="1"/>
    <col min="11284" max="11284" width="27" style="49" bestFit="1" customWidth="1"/>
    <col min="11285" max="11285" width="32.7109375" style="49" bestFit="1" customWidth="1"/>
    <col min="11286" max="11286" width="21.85546875" style="49" bestFit="1" customWidth="1"/>
    <col min="11287" max="11287" width="27.140625" style="49" bestFit="1" customWidth="1"/>
    <col min="11288" max="11288" width="25.42578125" style="49" bestFit="1" customWidth="1"/>
    <col min="11289" max="11289" width="27" style="49" bestFit="1" customWidth="1"/>
    <col min="11290" max="11290" width="32.7109375" style="49" bestFit="1" customWidth="1"/>
    <col min="11291" max="11291" width="21.85546875" style="49" bestFit="1" customWidth="1"/>
    <col min="11292" max="11292" width="27.140625" style="49" bestFit="1" customWidth="1"/>
    <col min="11293" max="11293" width="25.42578125" style="49" bestFit="1" customWidth="1"/>
    <col min="11294" max="11294" width="27" style="49" bestFit="1" customWidth="1"/>
    <col min="11295" max="11295" width="32.7109375" style="49" bestFit="1" customWidth="1"/>
    <col min="11296" max="11296" width="21.85546875" style="49" bestFit="1" customWidth="1"/>
    <col min="11297" max="11297" width="27.140625" style="49" bestFit="1" customWidth="1"/>
    <col min="11298" max="11298" width="25.42578125" style="49" bestFit="1" customWidth="1"/>
    <col min="11299" max="11299" width="27" style="49" bestFit="1" customWidth="1"/>
    <col min="11300" max="11300" width="32.7109375" style="49" bestFit="1" customWidth="1"/>
    <col min="11301" max="11301" width="21.85546875" style="49" bestFit="1" customWidth="1"/>
    <col min="11302" max="11302" width="27.140625" style="49" bestFit="1" customWidth="1"/>
    <col min="11303" max="11303" width="25.42578125" style="49" bestFit="1" customWidth="1"/>
    <col min="11304" max="11304" width="27" style="49" bestFit="1" customWidth="1"/>
    <col min="11305" max="11305" width="32.7109375" style="49" bestFit="1" customWidth="1"/>
    <col min="11306" max="11306" width="21.85546875" style="49" bestFit="1" customWidth="1"/>
    <col min="11307" max="11307" width="27.140625" style="49" bestFit="1" customWidth="1"/>
    <col min="11308" max="11308" width="25.42578125" style="49" bestFit="1" customWidth="1"/>
    <col min="11309" max="11309" width="19.42578125" style="49" bestFit="1" customWidth="1"/>
    <col min="11310" max="11310" width="21.42578125" style="49" bestFit="1" customWidth="1"/>
    <col min="11311" max="11311" width="14.140625" style="49" bestFit="1" customWidth="1"/>
    <col min="11312" max="11312" width="22.42578125" style="49" bestFit="1" customWidth="1"/>
    <col min="11313" max="11313" width="18" style="49" bestFit="1" customWidth="1"/>
    <col min="11314" max="11314" width="19.42578125" style="49" bestFit="1" customWidth="1"/>
    <col min="11315" max="11315" width="21.42578125" style="49" bestFit="1" customWidth="1"/>
    <col min="11316" max="11316" width="14.140625" style="49" bestFit="1" customWidth="1"/>
    <col min="11317" max="11317" width="22.42578125" style="49" bestFit="1" customWidth="1"/>
    <col min="11318" max="11318" width="18" style="49" bestFit="1" customWidth="1"/>
    <col min="11319" max="11319" width="19.42578125" style="49" bestFit="1" customWidth="1"/>
    <col min="11320" max="11320" width="21.42578125" style="49" bestFit="1" customWidth="1"/>
    <col min="11321" max="11321" width="14.140625" style="49" bestFit="1" customWidth="1"/>
    <col min="11322" max="11322" width="22.42578125" style="49" bestFit="1" customWidth="1"/>
    <col min="11323" max="11323" width="18" style="49" bestFit="1" customWidth="1"/>
    <col min="11324" max="11324" width="19.42578125" style="49" bestFit="1" customWidth="1"/>
    <col min="11325" max="11325" width="21.42578125" style="49" bestFit="1" customWidth="1"/>
    <col min="11326" max="11326" width="14.140625" style="49" bestFit="1" customWidth="1"/>
    <col min="11327" max="11327" width="22.42578125" style="49" bestFit="1" customWidth="1"/>
    <col min="11328" max="11328" width="18" style="49" bestFit="1" customWidth="1"/>
    <col min="11329" max="11329" width="19.42578125" style="49" bestFit="1" customWidth="1"/>
    <col min="11330" max="11330" width="21.42578125" style="49" bestFit="1" customWidth="1"/>
    <col min="11331" max="11331" width="14.140625" style="49" bestFit="1" customWidth="1"/>
    <col min="11332" max="11332" width="22.42578125" style="49" bestFit="1" customWidth="1"/>
    <col min="11333" max="11333" width="18" style="49" bestFit="1" customWidth="1"/>
    <col min="11334" max="11334" width="19.42578125" style="49" bestFit="1" customWidth="1"/>
    <col min="11335" max="11335" width="21.42578125" style="49" bestFit="1" customWidth="1"/>
    <col min="11336" max="11336" width="14.140625" style="49" bestFit="1" customWidth="1"/>
    <col min="11337" max="11337" width="22.42578125" style="49" bestFit="1" customWidth="1"/>
    <col min="11338" max="11338" width="18" style="49" bestFit="1" customWidth="1"/>
    <col min="11339" max="11339" width="19.42578125" style="49" bestFit="1" customWidth="1"/>
    <col min="11340" max="11340" width="21.42578125" style="49" bestFit="1" customWidth="1"/>
    <col min="11341" max="11341" width="14.140625" style="49" bestFit="1" customWidth="1"/>
    <col min="11342" max="11342" width="22.42578125" style="49" bestFit="1" customWidth="1"/>
    <col min="11343" max="11343" width="18" style="49" bestFit="1" customWidth="1"/>
    <col min="11344" max="11344" width="19.42578125" style="49" bestFit="1" customWidth="1"/>
    <col min="11345" max="11345" width="21.42578125" style="49" bestFit="1" customWidth="1"/>
    <col min="11346" max="11346" width="14.140625" style="49" bestFit="1" customWidth="1"/>
    <col min="11347" max="11347" width="22.42578125" style="49" bestFit="1" customWidth="1"/>
    <col min="11348" max="11348" width="18" style="49" bestFit="1" customWidth="1"/>
    <col min="11349" max="11349" width="19.42578125" style="49" bestFit="1" customWidth="1"/>
    <col min="11350" max="11350" width="21.42578125" style="49" bestFit="1" customWidth="1"/>
    <col min="11351" max="11351" width="14.140625" style="49" bestFit="1" customWidth="1"/>
    <col min="11352" max="11352" width="22.42578125" style="49" bestFit="1" customWidth="1"/>
    <col min="11353" max="11353" width="18" style="49" bestFit="1" customWidth="1"/>
    <col min="11354" max="11520" width="8.7109375" style="49"/>
    <col min="11521" max="11521" width="23" style="49" customWidth="1"/>
    <col min="11522" max="11522" width="50" style="49" customWidth="1"/>
    <col min="11523" max="11523" width="28" style="49" bestFit="1" customWidth="1"/>
    <col min="11524" max="11524" width="42.28515625" style="49" customWidth="1"/>
    <col min="11525" max="11525" width="25.140625" style="49" customWidth="1"/>
    <col min="11526" max="11526" width="29.140625" style="49" bestFit="1" customWidth="1"/>
    <col min="11527" max="11527" width="20.42578125" style="49" bestFit="1" customWidth="1"/>
    <col min="11528" max="11528" width="23.85546875" style="49" bestFit="1" customWidth="1"/>
    <col min="11529" max="11529" width="23.7109375" style="49" bestFit="1" customWidth="1"/>
    <col min="11530" max="11530" width="27" style="49" bestFit="1" customWidth="1"/>
    <col min="11531" max="11531" width="32.7109375" style="49" bestFit="1" customWidth="1"/>
    <col min="11532" max="11532" width="21.85546875" style="49" bestFit="1" customWidth="1"/>
    <col min="11533" max="11533" width="27.140625" style="49" bestFit="1" customWidth="1"/>
    <col min="11534" max="11534" width="25.42578125" style="49" bestFit="1" customWidth="1"/>
    <col min="11535" max="11535" width="27" style="49" bestFit="1" customWidth="1"/>
    <col min="11536" max="11536" width="32.7109375" style="49" bestFit="1" customWidth="1"/>
    <col min="11537" max="11537" width="21.85546875" style="49" bestFit="1" customWidth="1"/>
    <col min="11538" max="11538" width="27.140625" style="49" bestFit="1" customWidth="1"/>
    <col min="11539" max="11539" width="25.42578125" style="49" bestFit="1" customWidth="1"/>
    <col min="11540" max="11540" width="27" style="49" bestFit="1" customWidth="1"/>
    <col min="11541" max="11541" width="32.7109375" style="49" bestFit="1" customWidth="1"/>
    <col min="11542" max="11542" width="21.85546875" style="49" bestFit="1" customWidth="1"/>
    <col min="11543" max="11543" width="27.140625" style="49" bestFit="1" customWidth="1"/>
    <col min="11544" max="11544" width="25.42578125" style="49" bestFit="1" customWidth="1"/>
    <col min="11545" max="11545" width="27" style="49" bestFit="1" customWidth="1"/>
    <col min="11546" max="11546" width="32.7109375" style="49" bestFit="1" customWidth="1"/>
    <col min="11547" max="11547" width="21.85546875" style="49" bestFit="1" customWidth="1"/>
    <col min="11548" max="11548" width="27.140625" style="49" bestFit="1" customWidth="1"/>
    <col min="11549" max="11549" width="25.42578125" style="49" bestFit="1" customWidth="1"/>
    <col min="11550" max="11550" width="27" style="49" bestFit="1" customWidth="1"/>
    <col min="11551" max="11551" width="32.7109375" style="49" bestFit="1" customWidth="1"/>
    <col min="11552" max="11552" width="21.85546875" style="49" bestFit="1" customWidth="1"/>
    <col min="11553" max="11553" width="27.140625" style="49" bestFit="1" customWidth="1"/>
    <col min="11554" max="11554" width="25.42578125" style="49" bestFit="1" customWidth="1"/>
    <col min="11555" max="11555" width="27" style="49" bestFit="1" customWidth="1"/>
    <col min="11556" max="11556" width="32.7109375" style="49" bestFit="1" customWidth="1"/>
    <col min="11557" max="11557" width="21.85546875" style="49" bestFit="1" customWidth="1"/>
    <col min="11558" max="11558" width="27.140625" style="49" bestFit="1" customWidth="1"/>
    <col min="11559" max="11559" width="25.42578125" style="49" bestFit="1" customWidth="1"/>
    <col min="11560" max="11560" width="27" style="49" bestFit="1" customWidth="1"/>
    <col min="11561" max="11561" width="32.7109375" style="49" bestFit="1" customWidth="1"/>
    <col min="11562" max="11562" width="21.85546875" style="49" bestFit="1" customWidth="1"/>
    <col min="11563" max="11563" width="27.140625" style="49" bestFit="1" customWidth="1"/>
    <col min="11564" max="11564" width="25.42578125" style="49" bestFit="1" customWidth="1"/>
    <col min="11565" max="11565" width="19.42578125" style="49" bestFit="1" customWidth="1"/>
    <col min="11566" max="11566" width="21.42578125" style="49" bestFit="1" customWidth="1"/>
    <col min="11567" max="11567" width="14.140625" style="49" bestFit="1" customWidth="1"/>
    <col min="11568" max="11568" width="22.42578125" style="49" bestFit="1" customWidth="1"/>
    <col min="11569" max="11569" width="18" style="49" bestFit="1" customWidth="1"/>
    <col min="11570" max="11570" width="19.42578125" style="49" bestFit="1" customWidth="1"/>
    <col min="11571" max="11571" width="21.42578125" style="49" bestFit="1" customWidth="1"/>
    <col min="11572" max="11572" width="14.140625" style="49" bestFit="1" customWidth="1"/>
    <col min="11573" max="11573" width="22.42578125" style="49" bestFit="1" customWidth="1"/>
    <col min="11574" max="11574" width="18" style="49" bestFit="1" customWidth="1"/>
    <col min="11575" max="11575" width="19.42578125" style="49" bestFit="1" customWidth="1"/>
    <col min="11576" max="11576" width="21.42578125" style="49" bestFit="1" customWidth="1"/>
    <col min="11577" max="11577" width="14.140625" style="49" bestFit="1" customWidth="1"/>
    <col min="11578" max="11578" width="22.42578125" style="49" bestFit="1" customWidth="1"/>
    <col min="11579" max="11579" width="18" style="49" bestFit="1" customWidth="1"/>
    <col min="11580" max="11580" width="19.42578125" style="49" bestFit="1" customWidth="1"/>
    <col min="11581" max="11581" width="21.42578125" style="49" bestFit="1" customWidth="1"/>
    <col min="11582" max="11582" width="14.140625" style="49" bestFit="1" customWidth="1"/>
    <col min="11583" max="11583" width="22.42578125" style="49" bestFit="1" customWidth="1"/>
    <col min="11584" max="11584" width="18" style="49" bestFit="1" customWidth="1"/>
    <col min="11585" max="11585" width="19.42578125" style="49" bestFit="1" customWidth="1"/>
    <col min="11586" max="11586" width="21.42578125" style="49" bestFit="1" customWidth="1"/>
    <col min="11587" max="11587" width="14.140625" style="49" bestFit="1" customWidth="1"/>
    <col min="11588" max="11588" width="22.42578125" style="49" bestFit="1" customWidth="1"/>
    <col min="11589" max="11589" width="18" style="49" bestFit="1" customWidth="1"/>
    <col min="11590" max="11590" width="19.42578125" style="49" bestFit="1" customWidth="1"/>
    <col min="11591" max="11591" width="21.42578125" style="49" bestFit="1" customWidth="1"/>
    <col min="11592" max="11592" width="14.140625" style="49" bestFit="1" customWidth="1"/>
    <col min="11593" max="11593" width="22.42578125" style="49" bestFit="1" customWidth="1"/>
    <col min="11594" max="11594" width="18" style="49" bestFit="1" customWidth="1"/>
    <col min="11595" max="11595" width="19.42578125" style="49" bestFit="1" customWidth="1"/>
    <col min="11596" max="11596" width="21.42578125" style="49" bestFit="1" customWidth="1"/>
    <col min="11597" max="11597" width="14.140625" style="49" bestFit="1" customWidth="1"/>
    <col min="11598" max="11598" width="22.42578125" style="49" bestFit="1" customWidth="1"/>
    <col min="11599" max="11599" width="18" style="49" bestFit="1" customWidth="1"/>
    <col min="11600" max="11600" width="19.42578125" style="49" bestFit="1" customWidth="1"/>
    <col min="11601" max="11601" width="21.42578125" style="49" bestFit="1" customWidth="1"/>
    <col min="11602" max="11602" width="14.140625" style="49" bestFit="1" customWidth="1"/>
    <col min="11603" max="11603" width="22.42578125" style="49" bestFit="1" customWidth="1"/>
    <col min="11604" max="11604" width="18" style="49" bestFit="1" customWidth="1"/>
    <col min="11605" max="11605" width="19.42578125" style="49" bestFit="1" customWidth="1"/>
    <col min="11606" max="11606" width="21.42578125" style="49" bestFit="1" customWidth="1"/>
    <col min="11607" max="11607" width="14.140625" style="49" bestFit="1" customWidth="1"/>
    <col min="11608" max="11608" width="22.42578125" style="49" bestFit="1" customWidth="1"/>
    <col min="11609" max="11609" width="18" style="49" bestFit="1" customWidth="1"/>
    <col min="11610" max="11776" width="8.7109375" style="49"/>
    <col min="11777" max="11777" width="23" style="49" customWidth="1"/>
    <col min="11778" max="11778" width="50" style="49" customWidth="1"/>
    <col min="11779" max="11779" width="28" style="49" bestFit="1" customWidth="1"/>
    <col min="11780" max="11780" width="42.28515625" style="49" customWidth="1"/>
    <col min="11781" max="11781" width="25.140625" style="49" customWidth="1"/>
    <col min="11782" max="11782" width="29.140625" style="49" bestFit="1" customWidth="1"/>
    <col min="11783" max="11783" width="20.42578125" style="49" bestFit="1" customWidth="1"/>
    <col min="11784" max="11784" width="23.85546875" style="49" bestFit="1" customWidth="1"/>
    <col min="11785" max="11785" width="23.7109375" style="49" bestFit="1" customWidth="1"/>
    <col min="11786" max="11786" width="27" style="49" bestFit="1" customWidth="1"/>
    <col min="11787" max="11787" width="32.7109375" style="49" bestFit="1" customWidth="1"/>
    <col min="11788" max="11788" width="21.85546875" style="49" bestFit="1" customWidth="1"/>
    <col min="11789" max="11789" width="27.140625" style="49" bestFit="1" customWidth="1"/>
    <col min="11790" max="11790" width="25.42578125" style="49" bestFit="1" customWidth="1"/>
    <col min="11791" max="11791" width="27" style="49" bestFit="1" customWidth="1"/>
    <col min="11792" max="11792" width="32.7109375" style="49" bestFit="1" customWidth="1"/>
    <col min="11793" max="11793" width="21.85546875" style="49" bestFit="1" customWidth="1"/>
    <col min="11794" max="11794" width="27.140625" style="49" bestFit="1" customWidth="1"/>
    <col min="11795" max="11795" width="25.42578125" style="49" bestFit="1" customWidth="1"/>
    <col min="11796" max="11796" width="27" style="49" bestFit="1" customWidth="1"/>
    <col min="11797" max="11797" width="32.7109375" style="49" bestFit="1" customWidth="1"/>
    <col min="11798" max="11798" width="21.85546875" style="49" bestFit="1" customWidth="1"/>
    <col min="11799" max="11799" width="27.140625" style="49" bestFit="1" customWidth="1"/>
    <col min="11800" max="11800" width="25.42578125" style="49" bestFit="1" customWidth="1"/>
    <col min="11801" max="11801" width="27" style="49" bestFit="1" customWidth="1"/>
    <col min="11802" max="11802" width="32.7109375" style="49" bestFit="1" customWidth="1"/>
    <col min="11803" max="11803" width="21.85546875" style="49" bestFit="1" customWidth="1"/>
    <col min="11804" max="11804" width="27.140625" style="49" bestFit="1" customWidth="1"/>
    <col min="11805" max="11805" width="25.42578125" style="49" bestFit="1" customWidth="1"/>
    <col min="11806" max="11806" width="27" style="49" bestFit="1" customWidth="1"/>
    <col min="11807" max="11807" width="32.7109375" style="49" bestFit="1" customWidth="1"/>
    <col min="11808" max="11808" width="21.85546875" style="49" bestFit="1" customWidth="1"/>
    <col min="11809" max="11809" width="27.140625" style="49" bestFit="1" customWidth="1"/>
    <col min="11810" max="11810" width="25.42578125" style="49" bestFit="1" customWidth="1"/>
    <col min="11811" max="11811" width="27" style="49" bestFit="1" customWidth="1"/>
    <col min="11812" max="11812" width="32.7109375" style="49" bestFit="1" customWidth="1"/>
    <col min="11813" max="11813" width="21.85546875" style="49" bestFit="1" customWidth="1"/>
    <col min="11814" max="11814" width="27.140625" style="49" bestFit="1" customWidth="1"/>
    <col min="11815" max="11815" width="25.42578125" style="49" bestFit="1" customWidth="1"/>
    <col min="11816" max="11816" width="27" style="49" bestFit="1" customWidth="1"/>
    <col min="11817" max="11817" width="32.7109375" style="49" bestFit="1" customWidth="1"/>
    <col min="11818" max="11818" width="21.85546875" style="49" bestFit="1" customWidth="1"/>
    <col min="11819" max="11819" width="27.140625" style="49" bestFit="1" customWidth="1"/>
    <col min="11820" max="11820" width="25.42578125" style="49" bestFit="1" customWidth="1"/>
    <col min="11821" max="11821" width="19.42578125" style="49" bestFit="1" customWidth="1"/>
    <col min="11822" max="11822" width="21.42578125" style="49" bestFit="1" customWidth="1"/>
    <col min="11823" max="11823" width="14.140625" style="49" bestFit="1" customWidth="1"/>
    <col min="11824" max="11824" width="22.42578125" style="49" bestFit="1" customWidth="1"/>
    <col min="11825" max="11825" width="18" style="49" bestFit="1" customWidth="1"/>
    <col min="11826" max="11826" width="19.42578125" style="49" bestFit="1" customWidth="1"/>
    <col min="11827" max="11827" width="21.42578125" style="49" bestFit="1" customWidth="1"/>
    <col min="11828" max="11828" width="14.140625" style="49" bestFit="1" customWidth="1"/>
    <col min="11829" max="11829" width="22.42578125" style="49" bestFit="1" customWidth="1"/>
    <col min="11830" max="11830" width="18" style="49" bestFit="1" customWidth="1"/>
    <col min="11831" max="11831" width="19.42578125" style="49" bestFit="1" customWidth="1"/>
    <col min="11832" max="11832" width="21.42578125" style="49" bestFit="1" customWidth="1"/>
    <col min="11833" max="11833" width="14.140625" style="49" bestFit="1" customWidth="1"/>
    <col min="11834" max="11834" width="22.42578125" style="49" bestFit="1" customWidth="1"/>
    <col min="11835" max="11835" width="18" style="49" bestFit="1" customWidth="1"/>
    <col min="11836" max="11836" width="19.42578125" style="49" bestFit="1" customWidth="1"/>
    <col min="11837" max="11837" width="21.42578125" style="49" bestFit="1" customWidth="1"/>
    <col min="11838" max="11838" width="14.140625" style="49" bestFit="1" customWidth="1"/>
    <col min="11839" max="11839" width="22.42578125" style="49" bestFit="1" customWidth="1"/>
    <col min="11840" max="11840" width="18" style="49" bestFit="1" customWidth="1"/>
    <col min="11841" max="11841" width="19.42578125" style="49" bestFit="1" customWidth="1"/>
    <col min="11842" max="11842" width="21.42578125" style="49" bestFit="1" customWidth="1"/>
    <col min="11843" max="11843" width="14.140625" style="49" bestFit="1" customWidth="1"/>
    <col min="11844" max="11844" width="22.42578125" style="49" bestFit="1" customWidth="1"/>
    <col min="11845" max="11845" width="18" style="49" bestFit="1" customWidth="1"/>
    <col min="11846" max="11846" width="19.42578125" style="49" bestFit="1" customWidth="1"/>
    <col min="11847" max="11847" width="21.42578125" style="49" bestFit="1" customWidth="1"/>
    <col min="11848" max="11848" width="14.140625" style="49" bestFit="1" customWidth="1"/>
    <col min="11849" max="11849" width="22.42578125" style="49" bestFit="1" customWidth="1"/>
    <col min="11850" max="11850" width="18" style="49" bestFit="1" customWidth="1"/>
    <col min="11851" max="11851" width="19.42578125" style="49" bestFit="1" customWidth="1"/>
    <col min="11852" max="11852" width="21.42578125" style="49" bestFit="1" customWidth="1"/>
    <col min="11853" max="11853" width="14.140625" style="49" bestFit="1" customWidth="1"/>
    <col min="11854" max="11854" width="22.42578125" style="49" bestFit="1" customWidth="1"/>
    <col min="11855" max="11855" width="18" style="49" bestFit="1" customWidth="1"/>
    <col min="11856" max="11856" width="19.42578125" style="49" bestFit="1" customWidth="1"/>
    <col min="11857" max="11857" width="21.42578125" style="49" bestFit="1" customWidth="1"/>
    <col min="11858" max="11858" width="14.140625" style="49" bestFit="1" customWidth="1"/>
    <col min="11859" max="11859" width="22.42578125" style="49" bestFit="1" customWidth="1"/>
    <col min="11860" max="11860" width="18" style="49" bestFit="1" customWidth="1"/>
    <col min="11861" max="11861" width="19.42578125" style="49" bestFit="1" customWidth="1"/>
    <col min="11862" max="11862" width="21.42578125" style="49" bestFit="1" customWidth="1"/>
    <col min="11863" max="11863" width="14.140625" style="49" bestFit="1" customWidth="1"/>
    <col min="11864" max="11864" width="22.42578125" style="49" bestFit="1" customWidth="1"/>
    <col min="11865" max="11865" width="18" style="49" bestFit="1" customWidth="1"/>
    <col min="11866" max="12032" width="8.7109375" style="49"/>
    <col min="12033" max="12033" width="23" style="49" customWidth="1"/>
    <col min="12034" max="12034" width="50" style="49" customWidth="1"/>
    <col min="12035" max="12035" width="28" style="49" bestFit="1" customWidth="1"/>
    <col min="12036" max="12036" width="42.28515625" style="49" customWidth="1"/>
    <col min="12037" max="12037" width="25.140625" style="49" customWidth="1"/>
    <col min="12038" max="12038" width="29.140625" style="49" bestFit="1" customWidth="1"/>
    <col min="12039" max="12039" width="20.42578125" style="49" bestFit="1" customWidth="1"/>
    <col min="12040" max="12040" width="23.85546875" style="49" bestFit="1" customWidth="1"/>
    <col min="12041" max="12041" width="23.7109375" style="49" bestFit="1" customWidth="1"/>
    <col min="12042" max="12042" width="27" style="49" bestFit="1" customWidth="1"/>
    <col min="12043" max="12043" width="32.7109375" style="49" bestFit="1" customWidth="1"/>
    <col min="12044" max="12044" width="21.85546875" style="49" bestFit="1" customWidth="1"/>
    <col min="12045" max="12045" width="27.140625" style="49" bestFit="1" customWidth="1"/>
    <col min="12046" max="12046" width="25.42578125" style="49" bestFit="1" customWidth="1"/>
    <col min="12047" max="12047" width="27" style="49" bestFit="1" customWidth="1"/>
    <col min="12048" max="12048" width="32.7109375" style="49" bestFit="1" customWidth="1"/>
    <col min="12049" max="12049" width="21.85546875" style="49" bestFit="1" customWidth="1"/>
    <col min="12050" max="12050" width="27.140625" style="49" bestFit="1" customWidth="1"/>
    <col min="12051" max="12051" width="25.42578125" style="49" bestFit="1" customWidth="1"/>
    <col min="12052" max="12052" width="27" style="49" bestFit="1" customWidth="1"/>
    <col min="12053" max="12053" width="32.7109375" style="49" bestFit="1" customWidth="1"/>
    <col min="12054" max="12054" width="21.85546875" style="49" bestFit="1" customWidth="1"/>
    <col min="12055" max="12055" width="27.140625" style="49" bestFit="1" customWidth="1"/>
    <col min="12056" max="12056" width="25.42578125" style="49" bestFit="1" customWidth="1"/>
    <col min="12057" max="12057" width="27" style="49" bestFit="1" customWidth="1"/>
    <col min="12058" max="12058" width="32.7109375" style="49" bestFit="1" customWidth="1"/>
    <col min="12059" max="12059" width="21.85546875" style="49" bestFit="1" customWidth="1"/>
    <col min="12060" max="12060" width="27.140625" style="49" bestFit="1" customWidth="1"/>
    <col min="12061" max="12061" width="25.42578125" style="49" bestFit="1" customWidth="1"/>
    <col min="12062" max="12062" width="27" style="49" bestFit="1" customWidth="1"/>
    <col min="12063" max="12063" width="32.7109375" style="49" bestFit="1" customWidth="1"/>
    <col min="12064" max="12064" width="21.85546875" style="49" bestFit="1" customWidth="1"/>
    <col min="12065" max="12065" width="27.140625" style="49" bestFit="1" customWidth="1"/>
    <col min="12066" max="12066" width="25.42578125" style="49" bestFit="1" customWidth="1"/>
    <col min="12067" max="12067" width="27" style="49" bestFit="1" customWidth="1"/>
    <col min="12068" max="12068" width="32.7109375" style="49" bestFit="1" customWidth="1"/>
    <col min="12069" max="12069" width="21.85546875" style="49" bestFit="1" customWidth="1"/>
    <col min="12070" max="12070" width="27.140625" style="49" bestFit="1" customWidth="1"/>
    <col min="12071" max="12071" width="25.42578125" style="49" bestFit="1" customWidth="1"/>
    <col min="12072" max="12072" width="27" style="49" bestFit="1" customWidth="1"/>
    <col min="12073" max="12073" width="32.7109375" style="49" bestFit="1" customWidth="1"/>
    <col min="12074" max="12074" width="21.85546875" style="49" bestFit="1" customWidth="1"/>
    <col min="12075" max="12075" width="27.140625" style="49" bestFit="1" customWidth="1"/>
    <col min="12076" max="12076" width="25.42578125" style="49" bestFit="1" customWidth="1"/>
    <col min="12077" max="12077" width="19.42578125" style="49" bestFit="1" customWidth="1"/>
    <col min="12078" max="12078" width="21.42578125" style="49" bestFit="1" customWidth="1"/>
    <col min="12079" max="12079" width="14.140625" style="49" bestFit="1" customWidth="1"/>
    <col min="12080" max="12080" width="22.42578125" style="49" bestFit="1" customWidth="1"/>
    <col min="12081" max="12081" width="18" style="49" bestFit="1" customWidth="1"/>
    <col min="12082" max="12082" width="19.42578125" style="49" bestFit="1" customWidth="1"/>
    <col min="12083" max="12083" width="21.42578125" style="49" bestFit="1" customWidth="1"/>
    <col min="12084" max="12084" width="14.140625" style="49" bestFit="1" customWidth="1"/>
    <col min="12085" max="12085" width="22.42578125" style="49" bestFit="1" customWidth="1"/>
    <col min="12086" max="12086" width="18" style="49" bestFit="1" customWidth="1"/>
    <col min="12087" max="12087" width="19.42578125" style="49" bestFit="1" customWidth="1"/>
    <col min="12088" max="12088" width="21.42578125" style="49" bestFit="1" customWidth="1"/>
    <col min="12089" max="12089" width="14.140625" style="49" bestFit="1" customWidth="1"/>
    <col min="12090" max="12090" width="22.42578125" style="49" bestFit="1" customWidth="1"/>
    <col min="12091" max="12091" width="18" style="49" bestFit="1" customWidth="1"/>
    <col min="12092" max="12092" width="19.42578125" style="49" bestFit="1" customWidth="1"/>
    <col min="12093" max="12093" width="21.42578125" style="49" bestFit="1" customWidth="1"/>
    <col min="12094" max="12094" width="14.140625" style="49" bestFit="1" customWidth="1"/>
    <col min="12095" max="12095" width="22.42578125" style="49" bestFit="1" customWidth="1"/>
    <col min="12096" max="12096" width="18" style="49" bestFit="1" customWidth="1"/>
    <col min="12097" max="12097" width="19.42578125" style="49" bestFit="1" customWidth="1"/>
    <col min="12098" max="12098" width="21.42578125" style="49" bestFit="1" customWidth="1"/>
    <col min="12099" max="12099" width="14.140625" style="49" bestFit="1" customWidth="1"/>
    <col min="12100" max="12100" width="22.42578125" style="49" bestFit="1" customWidth="1"/>
    <col min="12101" max="12101" width="18" style="49" bestFit="1" customWidth="1"/>
    <col min="12102" max="12102" width="19.42578125" style="49" bestFit="1" customWidth="1"/>
    <col min="12103" max="12103" width="21.42578125" style="49" bestFit="1" customWidth="1"/>
    <col min="12104" max="12104" width="14.140625" style="49" bestFit="1" customWidth="1"/>
    <col min="12105" max="12105" width="22.42578125" style="49" bestFit="1" customWidth="1"/>
    <col min="12106" max="12106" width="18" style="49" bestFit="1" customWidth="1"/>
    <col min="12107" max="12107" width="19.42578125" style="49" bestFit="1" customWidth="1"/>
    <col min="12108" max="12108" width="21.42578125" style="49" bestFit="1" customWidth="1"/>
    <col min="12109" max="12109" width="14.140625" style="49" bestFit="1" customWidth="1"/>
    <col min="12110" max="12110" width="22.42578125" style="49" bestFit="1" customWidth="1"/>
    <col min="12111" max="12111" width="18" style="49" bestFit="1" customWidth="1"/>
    <col min="12112" max="12112" width="19.42578125" style="49" bestFit="1" customWidth="1"/>
    <col min="12113" max="12113" width="21.42578125" style="49" bestFit="1" customWidth="1"/>
    <col min="12114" max="12114" width="14.140625" style="49" bestFit="1" customWidth="1"/>
    <col min="12115" max="12115" width="22.42578125" style="49" bestFit="1" customWidth="1"/>
    <col min="12116" max="12116" width="18" style="49" bestFit="1" customWidth="1"/>
    <col min="12117" max="12117" width="19.42578125" style="49" bestFit="1" customWidth="1"/>
    <col min="12118" max="12118" width="21.42578125" style="49" bestFit="1" customWidth="1"/>
    <col min="12119" max="12119" width="14.140625" style="49" bestFit="1" customWidth="1"/>
    <col min="12120" max="12120" width="22.42578125" style="49" bestFit="1" customWidth="1"/>
    <col min="12121" max="12121" width="18" style="49" bestFit="1" customWidth="1"/>
    <col min="12122" max="12288" width="8.7109375" style="49"/>
    <col min="12289" max="12289" width="23" style="49" customWidth="1"/>
    <col min="12290" max="12290" width="50" style="49" customWidth="1"/>
    <col min="12291" max="12291" width="28" style="49" bestFit="1" customWidth="1"/>
    <col min="12292" max="12292" width="42.28515625" style="49" customWidth="1"/>
    <col min="12293" max="12293" width="25.140625" style="49" customWidth="1"/>
    <col min="12294" max="12294" width="29.140625" style="49" bestFit="1" customWidth="1"/>
    <col min="12295" max="12295" width="20.42578125" style="49" bestFit="1" customWidth="1"/>
    <col min="12296" max="12296" width="23.85546875" style="49" bestFit="1" customWidth="1"/>
    <col min="12297" max="12297" width="23.7109375" style="49" bestFit="1" customWidth="1"/>
    <col min="12298" max="12298" width="27" style="49" bestFit="1" customWidth="1"/>
    <col min="12299" max="12299" width="32.7109375" style="49" bestFit="1" customWidth="1"/>
    <col min="12300" max="12300" width="21.85546875" style="49" bestFit="1" customWidth="1"/>
    <col min="12301" max="12301" width="27.140625" style="49" bestFit="1" customWidth="1"/>
    <col min="12302" max="12302" width="25.42578125" style="49" bestFit="1" customWidth="1"/>
    <col min="12303" max="12303" width="27" style="49" bestFit="1" customWidth="1"/>
    <col min="12304" max="12304" width="32.7109375" style="49" bestFit="1" customWidth="1"/>
    <col min="12305" max="12305" width="21.85546875" style="49" bestFit="1" customWidth="1"/>
    <col min="12306" max="12306" width="27.140625" style="49" bestFit="1" customWidth="1"/>
    <col min="12307" max="12307" width="25.42578125" style="49" bestFit="1" customWidth="1"/>
    <col min="12308" max="12308" width="27" style="49" bestFit="1" customWidth="1"/>
    <col min="12309" max="12309" width="32.7109375" style="49" bestFit="1" customWidth="1"/>
    <col min="12310" max="12310" width="21.85546875" style="49" bestFit="1" customWidth="1"/>
    <col min="12311" max="12311" width="27.140625" style="49" bestFit="1" customWidth="1"/>
    <col min="12312" max="12312" width="25.42578125" style="49" bestFit="1" customWidth="1"/>
    <col min="12313" max="12313" width="27" style="49" bestFit="1" customWidth="1"/>
    <col min="12314" max="12314" width="32.7109375" style="49" bestFit="1" customWidth="1"/>
    <col min="12315" max="12315" width="21.85546875" style="49" bestFit="1" customWidth="1"/>
    <col min="12316" max="12316" width="27.140625" style="49" bestFit="1" customWidth="1"/>
    <col min="12317" max="12317" width="25.42578125" style="49" bestFit="1" customWidth="1"/>
    <col min="12318" max="12318" width="27" style="49" bestFit="1" customWidth="1"/>
    <col min="12319" max="12319" width="32.7109375" style="49" bestFit="1" customWidth="1"/>
    <col min="12320" max="12320" width="21.85546875" style="49" bestFit="1" customWidth="1"/>
    <col min="12321" max="12321" width="27.140625" style="49" bestFit="1" customWidth="1"/>
    <col min="12322" max="12322" width="25.42578125" style="49" bestFit="1" customWidth="1"/>
    <col min="12323" max="12323" width="27" style="49" bestFit="1" customWidth="1"/>
    <col min="12324" max="12324" width="32.7109375" style="49" bestFit="1" customWidth="1"/>
    <col min="12325" max="12325" width="21.85546875" style="49" bestFit="1" customWidth="1"/>
    <col min="12326" max="12326" width="27.140625" style="49" bestFit="1" customWidth="1"/>
    <col min="12327" max="12327" width="25.42578125" style="49" bestFit="1" customWidth="1"/>
    <col min="12328" max="12328" width="27" style="49" bestFit="1" customWidth="1"/>
    <col min="12329" max="12329" width="32.7109375" style="49" bestFit="1" customWidth="1"/>
    <col min="12330" max="12330" width="21.85546875" style="49" bestFit="1" customWidth="1"/>
    <col min="12331" max="12331" width="27.140625" style="49" bestFit="1" customWidth="1"/>
    <col min="12332" max="12332" width="25.42578125" style="49" bestFit="1" customWidth="1"/>
    <col min="12333" max="12333" width="19.42578125" style="49" bestFit="1" customWidth="1"/>
    <col min="12334" max="12334" width="21.42578125" style="49" bestFit="1" customWidth="1"/>
    <col min="12335" max="12335" width="14.140625" style="49" bestFit="1" customWidth="1"/>
    <col min="12336" max="12336" width="22.42578125" style="49" bestFit="1" customWidth="1"/>
    <col min="12337" max="12337" width="18" style="49" bestFit="1" customWidth="1"/>
    <col min="12338" max="12338" width="19.42578125" style="49" bestFit="1" customWidth="1"/>
    <col min="12339" max="12339" width="21.42578125" style="49" bestFit="1" customWidth="1"/>
    <col min="12340" max="12340" width="14.140625" style="49" bestFit="1" customWidth="1"/>
    <col min="12341" max="12341" width="22.42578125" style="49" bestFit="1" customWidth="1"/>
    <col min="12342" max="12342" width="18" style="49" bestFit="1" customWidth="1"/>
    <col min="12343" max="12343" width="19.42578125" style="49" bestFit="1" customWidth="1"/>
    <col min="12344" max="12344" width="21.42578125" style="49" bestFit="1" customWidth="1"/>
    <col min="12345" max="12345" width="14.140625" style="49" bestFit="1" customWidth="1"/>
    <col min="12346" max="12346" width="22.42578125" style="49" bestFit="1" customWidth="1"/>
    <col min="12347" max="12347" width="18" style="49" bestFit="1" customWidth="1"/>
    <col min="12348" max="12348" width="19.42578125" style="49" bestFit="1" customWidth="1"/>
    <col min="12349" max="12349" width="21.42578125" style="49" bestFit="1" customWidth="1"/>
    <col min="12350" max="12350" width="14.140625" style="49" bestFit="1" customWidth="1"/>
    <col min="12351" max="12351" width="22.42578125" style="49" bestFit="1" customWidth="1"/>
    <col min="12352" max="12352" width="18" style="49" bestFit="1" customWidth="1"/>
    <col min="12353" max="12353" width="19.42578125" style="49" bestFit="1" customWidth="1"/>
    <col min="12354" max="12354" width="21.42578125" style="49" bestFit="1" customWidth="1"/>
    <col min="12355" max="12355" width="14.140625" style="49" bestFit="1" customWidth="1"/>
    <col min="12356" max="12356" width="22.42578125" style="49" bestFit="1" customWidth="1"/>
    <col min="12357" max="12357" width="18" style="49" bestFit="1" customWidth="1"/>
    <col min="12358" max="12358" width="19.42578125" style="49" bestFit="1" customWidth="1"/>
    <col min="12359" max="12359" width="21.42578125" style="49" bestFit="1" customWidth="1"/>
    <col min="12360" max="12360" width="14.140625" style="49" bestFit="1" customWidth="1"/>
    <col min="12361" max="12361" width="22.42578125" style="49" bestFit="1" customWidth="1"/>
    <col min="12362" max="12362" width="18" style="49" bestFit="1" customWidth="1"/>
    <col min="12363" max="12363" width="19.42578125" style="49" bestFit="1" customWidth="1"/>
    <col min="12364" max="12364" width="21.42578125" style="49" bestFit="1" customWidth="1"/>
    <col min="12365" max="12365" width="14.140625" style="49" bestFit="1" customWidth="1"/>
    <col min="12366" max="12366" width="22.42578125" style="49" bestFit="1" customWidth="1"/>
    <col min="12367" max="12367" width="18" style="49" bestFit="1" customWidth="1"/>
    <col min="12368" max="12368" width="19.42578125" style="49" bestFit="1" customWidth="1"/>
    <col min="12369" max="12369" width="21.42578125" style="49" bestFit="1" customWidth="1"/>
    <col min="12370" max="12370" width="14.140625" style="49" bestFit="1" customWidth="1"/>
    <col min="12371" max="12371" width="22.42578125" style="49" bestFit="1" customWidth="1"/>
    <col min="12372" max="12372" width="18" style="49" bestFit="1" customWidth="1"/>
    <col min="12373" max="12373" width="19.42578125" style="49" bestFit="1" customWidth="1"/>
    <col min="12374" max="12374" width="21.42578125" style="49" bestFit="1" customWidth="1"/>
    <col min="12375" max="12375" width="14.140625" style="49" bestFit="1" customWidth="1"/>
    <col min="12376" max="12376" width="22.42578125" style="49" bestFit="1" customWidth="1"/>
    <col min="12377" max="12377" width="18" style="49" bestFit="1" customWidth="1"/>
    <col min="12378" max="12544" width="8.7109375" style="49"/>
    <col min="12545" max="12545" width="23" style="49" customWidth="1"/>
    <col min="12546" max="12546" width="50" style="49" customWidth="1"/>
    <col min="12547" max="12547" width="28" style="49" bestFit="1" customWidth="1"/>
    <col min="12548" max="12548" width="42.28515625" style="49" customWidth="1"/>
    <col min="12549" max="12549" width="25.140625" style="49" customWidth="1"/>
    <col min="12550" max="12550" width="29.140625" style="49" bestFit="1" customWidth="1"/>
    <col min="12551" max="12551" width="20.42578125" style="49" bestFit="1" customWidth="1"/>
    <col min="12552" max="12552" width="23.85546875" style="49" bestFit="1" customWidth="1"/>
    <col min="12553" max="12553" width="23.7109375" style="49" bestFit="1" customWidth="1"/>
    <col min="12554" max="12554" width="27" style="49" bestFit="1" customWidth="1"/>
    <col min="12555" max="12555" width="32.7109375" style="49" bestFit="1" customWidth="1"/>
    <col min="12556" max="12556" width="21.85546875" style="49" bestFit="1" customWidth="1"/>
    <col min="12557" max="12557" width="27.140625" style="49" bestFit="1" customWidth="1"/>
    <col min="12558" max="12558" width="25.42578125" style="49" bestFit="1" customWidth="1"/>
    <col min="12559" max="12559" width="27" style="49" bestFit="1" customWidth="1"/>
    <col min="12560" max="12560" width="32.7109375" style="49" bestFit="1" customWidth="1"/>
    <col min="12561" max="12561" width="21.85546875" style="49" bestFit="1" customWidth="1"/>
    <col min="12562" max="12562" width="27.140625" style="49" bestFit="1" customWidth="1"/>
    <col min="12563" max="12563" width="25.42578125" style="49" bestFit="1" customWidth="1"/>
    <col min="12564" max="12564" width="27" style="49" bestFit="1" customWidth="1"/>
    <col min="12565" max="12565" width="32.7109375" style="49" bestFit="1" customWidth="1"/>
    <col min="12566" max="12566" width="21.85546875" style="49" bestFit="1" customWidth="1"/>
    <col min="12567" max="12567" width="27.140625" style="49" bestFit="1" customWidth="1"/>
    <col min="12568" max="12568" width="25.42578125" style="49" bestFit="1" customWidth="1"/>
    <col min="12569" max="12569" width="27" style="49" bestFit="1" customWidth="1"/>
    <col min="12570" max="12570" width="32.7109375" style="49" bestFit="1" customWidth="1"/>
    <col min="12571" max="12571" width="21.85546875" style="49" bestFit="1" customWidth="1"/>
    <col min="12572" max="12572" width="27.140625" style="49" bestFit="1" customWidth="1"/>
    <col min="12573" max="12573" width="25.42578125" style="49" bestFit="1" customWidth="1"/>
    <col min="12574" max="12574" width="27" style="49" bestFit="1" customWidth="1"/>
    <col min="12575" max="12575" width="32.7109375" style="49" bestFit="1" customWidth="1"/>
    <col min="12576" max="12576" width="21.85546875" style="49" bestFit="1" customWidth="1"/>
    <col min="12577" max="12577" width="27.140625" style="49" bestFit="1" customWidth="1"/>
    <col min="12578" max="12578" width="25.42578125" style="49" bestFit="1" customWidth="1"/>
    <col min="12579" max="12579" width="27" style="49" bestFit="1" customWidth="1"/>
    <col min="12580" max="12580" width="32.7109375" style="49" bestFit="1" customWidth="1"/>
    <col min="12581" max="12581" width="21.85546875" style="49" bestFit="1" customWidth="1"/>
    <col min="12582" max="12582" width="27.140625" style="49" bestFit="1" customWidth="1"/>
    <col min="12583" max="12583" width="25.42578125" style="49" bestFit="1" customWidth="1"/>
    <col min="12584" max="12584" width="27" style="49" bestFit="1" customWidth="1"/>
    <col min="12585" max="12585" width="32.7109375" style="49" bestFit="1" customWidth="1"/>
    <col min="12586" max="12586" width="21.85546875" style="49" bestFit="1" customWidth="1"/>
    <col min="12587" max="12587" width="27.140625" style="49" bestFit="1" customWidth="1"/>
    <col min="12588" max="12588" width="25.42578125" style="49" bestFit="1" customWidth="1"/>
    <col min="12589" max="12589" width="19.42578125" style="49" bestFit="1" customWidth="1"/>
    <col min="12590" max="12590" width="21.42578125" style="49" bestFit="1" customWidth="1"/>
    <col min="12591" max="12591" width="14.140625" style="49" bestFit="1" customWidth="1"/>
    <col min="12592" max="12592" width="22.42578125" style="49" bestFit="1" customWidth="1"/>
    <col min="12593" max="12593" width="18" style="49" bestFit="1" customWidth="1"/>
    <col min="12594" max="12594" width="19.42578125" style="49" bestFit="1" customWidth="1"/>
    <col min="12595" max="12595" width="21.42578125" style="49" bestFit="1" customWidth="1"/>
    <col min="12596" max="12596" width="14.140625" style="49" bestFit="1" customWidth="1"/>
    <col min="12597" max="12597" width="22.42578125" style="49" bestFit="1" customWidth="1"/>
    <col min="12598" max="12598" width="18" style="49" bestFit="1" customWidth="1"/>
    <col min="12599" max="12599" width="19.42578125" style="49" bestFit="1" customWidth="1"/>
    <col min="12600" max="12600" width="21.42578125" style="49" bestFit="1" customWidth="1"/>
    <col min="12601" max="12601" width="14.140625" style="49" bestFit="1" customWidth="1"/>
    <col min="12602" max="12602" width="22.42578125" style="49" bestFit="1" customWidth="1"/>
    <col min="12603" max="12603" width="18" style="49" bestFit="1" customWidth="1"/>
    <col min="12604" max="12604" width="19.42578125" style="49" bestFit="1" customWidth="1"/>
    <col min="12605" max="12605" width="21.42578125" style="49" bestFit="1" customWidth="1"/>
    <col min="12606" max="12606" width="14.140625" style="49" bestFit="1" customWidth="1"/>
    <col min="12607" max="12607" width="22.42578125" style="49" bestFit="1" customWidth="1"/>
    <col min="12608" max="12608" width="18" style="49" bestFit="1" customWidth="1"/>
    <col min="12609" max="12609" width="19.42578125" style="49" bestFit="1" customWidth="1"/>
    <col min="12610" max="12610" width="21.42578125" style="49" bestFit="1" customWidth="1"/>
    <col min="12611" max="12611" width="14.140625" style="49" bestFit="1" customWidth="1"/>
    <col min="12612" max="12612" width="22.42578125" style="49" bestFit="1" customWidth="1"/>
    <col min="12613" max="12613" width="18" style="49" bestFit="1" customWidth="1"/>
    <col min="12614" max="12614" width="19.42578125" style="49" bestFit="1" customWidth="1"/>
    <col min="12615" max="12615" width="21.42578125" style="49" bestFit="1" customWidth="1"/>
    <col min="12616" max="12616" width="14.140625" style="49" bestFit="1" customWidth="1"/>
    <col min="12617" max="12617" width="22.42578125" style="49" bestFit="1" customWidth="1"/>
    <col min="12618" max="12618" width="18" style="49" bestFit="1" customWidth="1"/>
    <col min="12619" max="12619" width="19.42578125" style="49" bestFit="1" customWidth="1"/>
    <col min="12620" max="12620" width="21.42578125" style="49" bestFit="1" customWidth="1"/>
    <col min="12621" max="12621" width="14.140625" style="49" bestFit="1" customWidth="1"/>
    <col min="12622" max="12622" width="22.42578125" style="49" bestFit="1" customWidth="1"/>
    <col min="12623" max="12623" width="18" style="49" bestFit="1" customWidth="1"/>
    <col min="12624" max="12624" width="19.42578125" style="49" bestFit="1" customWidth="1"/>
    <col min="12625" max="12625" width="21.42578125" style="49" bestFit="1" customWidth="1"/>
    <col min="12626" max="12626" width="14.140625" style="49" bestFit="1" customWidth="1"/>
    <col min="12627" max="12627" width="22.42578125" style="49" bestFit="1" customWidth="1"/>
    <col min="12628" max="12628" width="18" style="49" bestFit="1" customWidth="1"/>
    <col min="12629" max="12629" width="19.42578125" style="49" bestFit="1" customWidth="1"/>
    <col min="12630" max="12630" width="21.42578125" style="49" bestFit="1" customWidth="1"/>
    <col min="12631" max="12631" width="14.140625" style="49" bestFit="1" customWidth="1"/>
    <col min="12632" max="12632" width="22.42578125" style="49" bestFit="1" customWidth="1"/>
    <col min="12633" max="12633" width="18" style="49" bestFit="1" customWidth="1"/>
    <col min="12634" max="12800" width="8.7109375" style="49"/>
    <col min="12801" max="12801" width="23" style="49" customWidth="1"/>
    <col min="12802" max="12802" width="50" style="49" customWidth="1"/>
    <col min="12803" max="12803" width="28" style="49" bestFit="1" customWidth="1"/>
    <col min="12804" max="12804" width="42.28515625" style="49" customWidth="1"/>
    <col min="12805" max="12805" width="25.140625" style="49" customWidth="1"/>
    <col min="12806" max="12806" width="29.140625" style="49" bestFit="1" customWidth="1"/>
    <col min="12807" max="12807" width="20.42578125" style="49" bestFit="1" customWidth="1"/>
    <col min="12808" max="12808" width="23.85546875" style="49" bestFit="1" customWidth="1"/>
    <col min="12809" max="12809" width="23.7109375" style="49" bestFit="1" customWidth="1"/>
    <col min="12810" max="12810" width="27" style="49" bestFit="1" customWidth="1"/>
    <col min="12811" max="12811" width="32.7109375" style="49" bestFit="1" customWidth="1"/>
    <col min="12812" max="12812" width="21.85546875" style="49" bestFit="1" customWidth="1"/>
    <col min="12813" max="12813" width="27.140625" style="49" bestFit="1" customWidth="1"/>
    <col min="12814" max="12814" width="25.42578125" style="49" bestFit="1" customWidth="1"/>
    <col min="12815" max="12815" width="27" style="49" bestFit="1" customWidth="1"/>
    <col min="12816" max="12816" width="32.7109375" style="49" bestFit="1" customWidth="1"/>
    <col min="12817" max="12817" width="21.85546875" style="49" bestFit="1" customWidth="1"/>
    <col min="12818" max="12818" width="27.140625" style="49" bestFit="1" customWidth="1"/>
    <col min="12819" max="12819" width="25.42578125" style="49" bestFit="1" customWidth="1"/>
    <col min="12820" max="12820" width="27" style="49" bestFit="1" customWidth="1"/>
    <col min="12821" max="12821" width="32.7109375" style="49" bestFit="1" customWidth="1"/>
    <col min="12822" max="12822" width="21.85546875" style="49" bestFit="1" customWidth="1"/>
    <col min="12823" max="12823" width="27.140625" style="49" bestFit="1" customWidth="1"/>
    <col min="12824" max="12824" width="25.42578125" style="49" bestFit="1" customWidth="1"/>
    <col min="12825" max="12825" width="27" style="49" bestFit="1" customWidth="1"/>
    <col min="12826" max="12826" width="32.7109375" style="49" bestFit="1" customWidth="1"/>
    <col min="12827" max="12827" width="21.85546875" style="49" bestFit="1" customWidth="1"/>
    <col min="12828" max="12828" width="27.140625" style="49" bestFit="1" customWidth="1"/>
    <col min="12829" max="12829" width="25.42578125" style="49" bestFit="1" customWidth="1"/>
    <col min="12830" max="12830" width="27" style="49" bestFit="1" customWidth="1"/>
    <col min="12831" max="12831" width="32.7109375" style="49" bestFit="1" customWidth="1"/>
    <col min="12832" max="12832" width="21.85546875" style="49" bestFit="1" customWidth="1"/>
    <col min="12833" max="12833" width="27.140625" style="49" bestFit="1" customWidth="1"/>
    <col min="12834" max="12834" width="25.42578125" style="49" bestFit="1" customWidth="1"/>
    <col min="12835" max="12835" width="27" style="49" bestFit="1" customWidth="1"/>
    <col min="12836" max="12836" width="32.7109375" style="49" bestFit="1" customWidth="1"/>
    <col min="12837" max="12837" width="21.85546875" style="49" bestFit="1" customWidth="1"/>
    <col min="12838" max="12838" width="27.140625" style="49" bestFit="1" customWidth="1"/>
    <col min="12839" max="12839" width="25.42578125" style="49" bestFit="1" customWidth="1"/>
    <col min="12840" max="12840" width="27" style="49" bestFit="1" customWidth="1"/>
    <col min="12841" max="12841" width="32.7109375" style="49" bestFit="1" customWidth="1"/>
    <col min="12842" max="12842" width="21.85546875" style="49" bestFit="1" customWidth="1"/>
    <col min="12843" max="12843" width="27.140625" style="49" bestFit="1" customWidth="1"/>
    <col min="12844" max="12844" width="25.42578125" style="49" bestFit="1" customWidth="1"/>
    <col min="12845" max="12845" width="19.42578125" style="49" bestFit="1" customWidth="1"/>
    <col min="12846" max="12846" width="21.42578125" style="49" bestFit="1" customWidth="1"/>
    <col min="12847" max="12847" width="14.140625" style="49" bestFit="1" customWidth="1"/>
    <col min="12848" max="12848" width="22.42578125" style="49" bestFit="1" customWidth="1"/>
    <col min="12849" max="12849" width="18" style="49" bestFit="1" customWidth="1"/>
    <col min="12850" max="12850" width="19.42578125" style="49" bestFit="1" customWidth="1"/>
    <col min="12851" max="12851" width="21.42578125" style="49" bestFit="1" customWidth="1"/>
    <col min="12852" max="12852" width="14.140625" style="49" bestFit="1" customWidth="1"/>
    <col min="12853" max="12853" width="22.42578125" style="49" bestFit="1" customWidth="1"/>
    <col min="12854" max="12854" width="18" style="49" bestFit="1" customWidth="1"/>
    <col min="12855" max="12855" width="19.42578125" style="49" bestFit="1" customWidth="1"/>
    <col min="12856" max="12856" width="21.42578125" style="49" bestFit="1" customWidth="1"/>
    <col min="12857" max="12857" width="14.140625" style="49" bestFit="1" customWidth="1"/>
    <col min="12858" max="12858" width="22.42578125" style="49" bestFit="1" customWidth="1"/>
    <col min="12859" max="12859" width="18" style="49" bestFit="1" customWidth="1"/>
    <col min="12860" max="12860" width="19.42578125" style="49" bestFit="1" customWidth="1"/>
    <col min="12861" max="12861" width="21.42578125" style="49" bestFit="1" customWidth="1"/>
    <col min="12862" max="12862" width="14.140625" style="49" bestFit="1" customWidth="1"/>
    <col min="12863" max="12863" width="22.42578125" style="49" bestFit="1" customWidth="1"/>
    <col min="12864" max="12864" width="18" style="49" bestFit="1" customWidth="1"/>
    <col min="12865" max="12865" width="19.42578125" style="49" bestFit="1" customWidth="1"/>
    <col min="12866" max="12866" width="21.42578125" style="49" bestFit="1" customWidth="1"/>
    <col min="12867" max="12867" width="14.140625" style="49" bestFit="1" customWidth="1"/>
    <col min="12868" max="12868" width="22.42578125" style="49" bestFit="1" customWidth="1"/>
    <col min="12869" max="12869" width="18" style="49" bestFit="1" customWidth="1"/>
    <col min="12870" max="12870" width="19.42578125" style="49" bestFit="1" customWidth="1"/>
    <col min="12871" max="12871" width="21.42578125" style="49" bestFit="1" customWidth="1"/>
    <col min="12872" max="12872" width="14.140625" style="49" bestFit="1" customWidth="1"/>
    <col min="12873" max="12873" width="22.42578125" style="49" bestFit="1" customWidth="1"/>
    <col min="12874" max="12874" width="18" style="49" bestFit="1" customWidth="1"/>
    <col min="12875" max="12875" width="19.42578125" style="49" bestFit="1" customWidth="1"/>
    <col min="12876" max="12876" width="21.42578125" style="49" bestFit="1" customWidth="1"/>
    <col min="12877" max="12877" width="14.140625" style="49" bestFit="1" customWidth="1"/>
    <col min="12878" max="12878" width="22.42578125" style="49" bestFit="1" customWidth="1"/>
    <col min="12879" max="12879" width="18" style="49" bestFit="1" customWidth="1"/>
    <col min="12880" max="12880" width="19.42578125" style="49" bestFit="1" customWidth="1"/>
    <col min="12881" max="12881" width="21.42578125" style="49" bestFit="1" customWidth="1"/>
    <col min="12882" max="12882" width="14.140625" style="49" bestFit="1" customWidth="1"/>
    <col min="12883" max="12883" width="22.42578125" style="49" bestFit="1" customWidth="1"/>
    <col min="12884" max="12884" width="18" style="49" bestFit="1" customWidth="1"/>
    <col min="12885" max="12885" width="19.42578125" style="49" bestFit="1" customWidth="1"/>
    <col min="12886" max="12886" width="21.42578125" style="49" bestFit="1" customWidth="1"/>
    <col min="12887" max="12887" width="14.140625" style="49" bestFit="1" customWidth="1"/>
    <col min="12888" max="12888" width="22.42578125" style="49" bestFit="1" customWidth="1"/>
    <col min="12889" max="12889" width="18" style="49" bestFit="1" customWidth="1"/>
    <col min="12890" max="13056" width="8.7109375" style="49"/>
    <col min="13057" max="13057" width="23" style="49" customWidth="1"/>
    <col min="13058" max="13058" width="50" style="49" customWidth="1"/>
    <col min="13059" max="13059" width="28" style="49" bestFit="1" customWidth="1"/>
    <col min="13060" max="13060" width="42.28515625" style="49" customWidth="1"/>
    <col min="13061" max="13061" width="25.140625" style="49" customWidth="1"/>
    <col min="13062" max="13062" width="29.140625" style="49" bestFit="1" customWidth="1"/>
    <col min="13063" max="13063" width="20.42578125" style="49" bestFit="1" customWidth="1"/>
    <col min="13064" max="13064" width="23.85546875" style="49" bestFit="1" customWidth="1"/>
    <col min="13065" max="13065" width="23.7109375" style="49" bestFit="1" customWidth="1"/>
    <col min="13066" max="13066" width="27" style="49" bestFit="1" customWidth="1"/>
    <col min="13067" max="13067" width="32.7109375" style="49" bestFit="1" customWidth="1"/>
    <col min="13068" max="13068" width="21.85546875" style="49" bestFit="1" customWidth="1"/>
    <col min="13069" max="13069" width="27.140625" style="49" bestFit="1" customWidth="1"/>
    <col min="13070" max="13070" width="25.42578125" style="49" bestFit="1" customWidth="1"/>
    <col min="13071" max="13071" width="27" style="49" bestFit="1" customWidth="1"/>
    <col min="13072" max="13072" width="32.7109375" style="49" bestFit="1" customWidth="1"/>
    <col min="13073" max="13073" width="21.85546875" style="49" bestFit="1" customWidth="1"/>
    <col min="13074" max="13074" width="27.140625" style="49" bestFit="1" customWidth="1"/>
    <col min="13075" max="13075" width="25.42578125" style="49" bestFit="1" customWidth="1"/>
    <col min="13076" max="13076" width="27" style="49" bestFit="1" customWidth="1"/>
    <col min="13077" max="13077" width="32.7109375" style="49" bestFit="1" customWidth="1"/>
    <col min="13078" max="13078" width="21.85546875" style="49" bestFit="1" customWidth="1"/>
    <col min="13079" max="13079" width="27.140625" style="49" bestFit="1" customWidth="1"/>
    <col min="13080" max="13080" width="25.42578125" style="49" bestFit="1" customWidth="1"/>
    <col min="13081" max="13081" width="27" style="49" bestFit="1" customWidth="1"/>
    <col min="13082" max="13082" width="32.7109375" style="49" bestFit="1" customWidth="1"/>
    <col min="13083" max="13083" width="21.85546875" style="49" bestFit="1" customWidth="1"/>
    <col min="13084" max="13084" width="27.140625" style="49" bestFit="1" customWidth="1"/>
    <col min="13085" max="13085" width="25.42578125" style="49" bestFit="1" customWidth="1"/>
    <col min="13086" max="13086" width="27" style="49" bestFit="1" customWidth="1"/>
    <col min="13087" max="13087" width="32.7109375" style="49" bestFit="1" customWidth="1"/>
    <col min="13088" max="13088" width="21.85546875" style="49" bestFit="1" customWidth="1"/>
    <col min="13089" max="13089" width="27.140625" style="49" bestFit="1" customWidth="1"/>
    <col min="13090" max="13090" width="25.42578125" style="49" bestFit="1" customWidth="1"/>
    <col min="13091" max="13091" width="27" style="49" bestFit="1" customWidth="1"/>
    <col min="13092" max="13092" width="32.7109375" style="49" bestFit="1" customWidth="1"/>
    <col min="13093" max="13093" width="21.85546875" style="49" bestFit="1" customWidth="1"/>
    <col min="13094" max="13094" width="27.140625" style="49" bestFit="1" customWidth="1"/>
    <col min="13095" max="13095" width="25.42578125" style="49" bestFit="1" customWidth="1"/>
    <col min="13096" max="13096" width="27" style="49" bestFit="1" customWidth="1"/>
    <col min="13097" max="13097" width="32.7109375" style="49" bestFit="1" customWidth="1"/>
    <col min="13098" max="13098" width="21.85546875" style="49" bestFit="1" customWidth="1"/>
    <col min="13099" max="13099" width="27.140625" style="49" bestFit="1" customWidth="1"/>
    <col min="13100" max="13100" width="25.42578125" style="49" bestFit="1" customWidth="1"/>
    <col min="13101" max="13101" width="19.42578125" style="49" bestFit="1" customWidth="1"/>
    <col min="13102" max="13102" width="21.42578125" style="49" bestFit="1" customWidth="1"/>
    <col min="13103" max="13103" width="14.140625" style="49" bestFit="1" customWidth="1"/>
    <col min="13104" max="13104" width="22.42578125" style="49" bestFit="1" customWidth="1"/>
    <col min="13105" max="13105" width="18" style="49" bestFit="1" customWidth="1"/>
    <col min="13106" max="13106" width="19.42578125" style="49" bestFit="1" customWidth="1"/>
    <col min="13107" max="13107" width="21.42578125" style="49" bestFit="1" customWidth="1"/>
    <col min="13108" max="13108" width="14.140625" style="49" bestFit="1" customWidth="1"/>
    <col min="13109" max="13109" width="22.42578125" style="49" bestFit="1" customWidth="1"/>
    <col min="13110" max="13110" width="18" style="49" bestFit="1" customWidth="1"/>
    <col min="13111" max="13111" width="19.42578125" style="49" bestFit="1" customWidth="1"/>
    <col min="13112" max="13112" width="21.42578125" style="49" bestFit="1" customWidth="1"/>
    <col min="13113" max="13113" width="14.140625" style="49" bestFit="1" customWidth="1"/>
    <col min="13114" max="13114" width="22.42578125" style="49" bestFit="1" customWidth="1"/>
    <col min="13115" max="13115" width="18" style="49" bestFit="1" customWidth="1"/>
    <col min="13116" max="13116" width="19.42578125" style="49" bestFit="1" customWidth="1"/>
    <col min="13117" max="13117" width="21.42578125" style="49" bestFit="1" customWidth="1"/>
    <col min="13118" max="13118" width="14.140625" style="49" bestFit="1" customWidth="1"/>
    <col min="13119" max="13119" width="22.42578125" style="49" bestFit="1" customWidth="1"/>
    <col min="13120" max="13120" width="18" style="49" bestFit="1" customWidth="1"/>
    <col min="13121" max="13121" width="19.42578125" style="49" bestFit="1" customWidth="1"/>
    <col min="13122" max="13122" width="21.42578125" style="49" bestFit="1" customWidth="1"/>
    <col min="13123" max="13123" width="14.140625" style="49" bestFit="1" customWidth="1"/>
    <col min="13124" max="13124" width="22.42578125" style="49" bestFit="1" customWidth="1"/>
    <col min="13125" max="13125" width="18" style="49" bestFit="1" customWidth="1"/>
    <col min="13126" max="13126" width="19.42578125" style="49" bestFit="1" customWidth="1"/>
    <col min="13127" max="13127" width="21.42578125" style="49" bestFit="1" customWidth="1"/>
    <col min="13128" max="13128" width="14.140625" style="49" bestFit="1" customWidth="1"/>
    <col min="13129" max="13129" width="22.42578125" style="49" bestFit="1" customWidth="1"/>
    <col min="13130" max="13130" width="18" style="49" bestFit="1" customWidth="1"/>
    <col min="13131" max="13131" width="19.42578125" style="49" bestFit="1" customWidth="1"/>
    <col min="13132" max="13132" width="21.42578125" style="49" bestFit="1" customWidth="1"/>
    <col min="13133" max="13133" width="14.140625" style="49" bestFit="1" customWidth="1"/>
    <col min="13134" max="13134" width="22.42578125" style="49" bestFit="1" customWidth="1"/>
    <col min="13135" max="13135" width="18" style="49" bestFit="1" customWidth="1"/>
    <col min="13136" max="13136" width="19.42578125" style="49" bestFit="1" customWidth="1"/>
    <col min="13137" max="13137" width="21.42578125" style="49" bestFit="1" customWidth="1"/>
    <col min="13138" max="13138" width="14.140625" style="49" bestFit="1" customWidth="1"/>
    <col min="13139" max="13139" width="22.42578125" style="49" bestFit="1" customWidth="1"/>
    <col min="13140" max="13140" width="18" style="49" bestFit="1" customWidth="1"/>
    <col min="13141" max="13141" width="19.42578125" style="49" bestFit="1" customWidth="1"/>
    <col min="13142" max="13142" width="21.42578125" style="49" bestFit="1" customWidth="1"/>
    <col min="13143" max="13143" width="14.140625" style="49" bestFit="1" customWidth="1"/>
    <col min="13144" max="13144" width="22.42578125" style="49" bestFit="1" customWidth="1"/>
    <col min="13145" max="13145" width="18" style="49" bestFit="1" customWidth="1"/>
    <col min="13146" max="13312" width="8.7109375" style="49"/>
    <col min="13313" max="13313" width="23" style="49" customWidth="1"/>
    <col min="13314" max="13314" width="50" style="49" customWidth="1"/>
    <col min="13315" max="13315" width="28" style="49" bestFit="1" customWidth="1"/>
    <col min="13316" max="13316" width="42.28515625" style="49" customWidth="1"/>
    <col min="13317" max="13317" width="25.140625" style="49" customWidth="1"/>
    <col min="13318" max="13318" width="29.140625" style="49" bestFit="1" customWidth="1"/>
    <col min="13319" max="13319" width="20.42578125" style="49" bestFit="1" customWidth="1"/>
    <col min="13320" max="13320" width="23.85546875" style="49" bestFit="1" customWidth="1"/>
    <col min="13321" max="13321" width="23.7109375" style="49" bestFit="1" customWidth="1"/>
    <col min="13322" max="13322" width="27" style="49" bestFit="1" customWidth="1"/>
    <col min="13323" max="13323" width="32.7109375" style="49" bestFit="1" customWidth="1"/>
    <col min="13324" max="13324" width="21.85546875" style="49" bestFit="1" customWidth="1"/>
    <col min="13325" max="13325" width="27.140625" style="49" bestFit="1" customWidth="1"/>
    <col min="13326" max="13326" width="25.42578125" style="49" bestFit="1" customWidth="1"/>
    <col min="13327" max="13327" width="27" style="49" bestFit="1" customWidth="1"/>
    <col min="13328" max="13328" width="32.7109375" style="49" bestFit="1" customWidth="1"/>
    <col min="13329" max="13329" width="21.85546875" style="49" bestFit="1" customWidth="1"/>
    <col min="13330" max="13330" width="27.140625" style="49" bestFit="1" customWidth="1"/>
    <col min="13331" max="13331" width="25.42578125" style="49" bestFit="1" customWidth="1"/>
    <col min="13332" max="13332" width="27" style="49" bestFit="1" customWidth="1"/>
    <col min="13333" max="13333" width="32.7109375" style="49" bestFit="1" customWidth="1"/>
    <col min="13334" max="13334" width="21.85546875" style="49" bestFit="1" customWidth="1"/>
    <col min="13335" max="13335" width="27.140625" style="49" bestFit="1" customWidth="1"/>
    <col min="13336" max="13336" width="25.42578125" style="49" bestFit="1" customWidth="1"/>
    <col min="13337" max="13337" width="27" style="49" bestFit="1" customWidth="1"/>
    <col min="13338" max="13338" width="32.7109375" style="49" bestFit="1" customWidth="1"/>
    <col min="13339" max="13339" width="21.85546875" style="49" bestFit="1" customWidth="1"/>
    <col min="13340" max="13340" width="27.140625" style="49" bestFit="1" customWidth="1"/>
    <col min="13341" max="13341" width="25.42578125" style="49" bestFit="1" customWidth="1"/>
    <col min="13342" max="13342" width="27" style="49" bestFit="1" customWidth="1"/>
    <col min="13343" max="13343" width="32.7109375" style="49" bestFit="1" customWidth="1"/>
    <col min="13344" max="13344" width="21.85546875" style="49" bestFit="1" customWidth="1"/>
    <col min="13345" max="13345" width="27.140625" style="49" bestFit="1" customWidth="1"/>
    <col min="13346" max="13346" width="25.42578125" style="49" bestFit="1" customWidth="1"/>
    <col min="13347" max="13347" width="27" style="49" bestFit="1" customWidth="1"/>
    <col min="13348" max="13348" width="32.7109375" style="49" bestFit="1" customWidth="1"/>
    <col min="13349" max="13349" width="21.85546875" style="49" bestFit="1" customWidth="1"/>
    <col min="13350" max="13350" width="27.140625" style="49" bestFit="1" customWidth="1"/>
    <col min="13351" max="13351" width="25.42578125" style="49" bestFit="1" customWidth="1"/>
    <col min="13352" max="13352" width="27" style="49" bestFit="1" customWidth="1"/>
    <col min="13353" max="13353" width="32.7109375" style="49" bestFit="1" customWidth="1"/>
    <col min="13354" max="13354" width="21.85546875" style="49" bestFit="1" customWidth="1"/>
    <col min="13355" max="13355" width="27.140625" style="49" bestFit="1" customWidth="1"/>
    <col min="13356" max="13356" width="25.42578125" style="49" bestFit="1" customWidth="1"/>
    <col min="13357" max="13357" width="19.42578125" style="49" bestFit="1" customWidth="1"/>
    <col min="13358" max="13358" width="21.42578125" style="49" bestFit="1" customWidth="1"/>
    <col min="13359" max="13359" width="14.140625" style="49" bestFit="1" customWidth="1"/>
    <col min="13360" max="13360" width="22.42578125" style="49" bestFit="1" customWidth="1"/>
    <col min="13361" max="13361" width="18" style="49" bestFit="1" customWidth="1"/>
    <col min="13362" max="13362" width="19.42578125" style="49" bestFit="1" customWidth="1"/>
    <col min="13363" max="13363" width="21.42578125" style="49" bestFit="1" customWidth="1"/>
    <col min="13364" max="13364" width="14.140625" style="49" bestFit="1" customWidth="1"/>
    <col min="13365" max="13365" width="22.42578125" style="49" bestFit="1" customWidth="1"/>
    <col min="13366" max="13366" width="18" style="49" bestFit="1" customWidth="1"/>
    <col min="13367" max="13367" width="19.42578125" style="49" bestFit="1" customWidth="1"/>
    <col min="13368" max="13368" width="21.42578125" style="49" bestFit="1" customWidth="1"/>
    <col min="13369" max="13369" width="14.140625" style="49" bestFit="1" customWidth="1"/>
    <col min="13370" max="13370" width="22.42578125" style="49" bestFit="1" customWidth="1"/>
    <col min="13371" max="13371" width="18" style="49" bestFit="1" customWidth="1"/>
    <col min="13372" max="13372" width="19.42578125" style="49" bestFit="1" customWidth="1"/>
    <col min="13373" max="13373" width="21.42578125" style="49" bestFit="1" customWidth="1"/>
    <col min="13374" max="13374" width="14.140625" style="49" bestFit="1" customWidth="1"/>
    <col min="13375" max="13375" width="22.42578125" style="49" bestFit="1" customWidth="1"/>
    <col min="13376" max="13376" width="18" style="49" bestFit="1" customWidth="1"/>
    <col min="13377" max="13377" width="19.42578125" style="49" bestFit="1" customWidth="1"/>
    <col min="13378" max="13378" width="21.42578125" style="49" bestFit="1" customWidth="1"/>
    <col min="13379" max="13379" width="14.140625" style="49" bestFit="1" customWidth="1"/>
    <col min="13380" max="13380" width="22.42578125" style="49" bestFit="1" customWidth="1"/>
    <col min="13381" max="13381" width="18" style="49" bestFit="1" customWidth="1"/>
    <col min="13382" max="13382" width="19.42578125" style="49" bestFit="1" customWidth="1"/>
    <col min="13383" max="13383" width="21.42578125" style="49" bestFit="1" customWidth="1"/>
    <col min="13384" max="13384" width="14.140625" style="49" bestFit="1" customWidth="1"/>
    <col min="13385" max="13385" width="22.42578125" style="49" bestFit="1" customWidth="1"/>
    <col min="13386" max="13386" width="18" style="49" bestFit="1" customWidth="1"/>
    <col min="13387" max="13387" width="19.42578125" style="49" bestFit="1" customWidth="1"/>
    <col min="13388" max="13388" width="21.42578125" style="49" bestFit="1" customWidth="1"/>
    <col min="13389" max="13389" width="14.140625" style="49" bestFit="1" customWidth="1"/>
    <col min="13390" max="13390" width="22.42578125" style="49" bestFit="1" customWidth="1"/>
    <col min="13391" max="13391" width="18" style="49" bestFit="1" customWidth="1"/>
    <col min="13392" max="13392" width="19.42578125" style="49" bestFit="1" customWidth="1"/>
    <col min="13393" max="13393" width="21.42578125" style="49" bestFit="1" customWidth="1"/>
    <col min="13394" max="13394" width="14.140625" style="49" bestFit="1" customWidth="1"/>
    <col min="13395" max="13395" width="22.42578125" style="49" bestFit="1" customWidth="1"/>
    <col min="13396" max="13396" width="18" style="49" bestFit="1" customWidth="1"/>
    <col min="13397" max="13397" width="19.42578125" style="49" bestFit="1" customWidth="1"/>
    <col min="13398" max="13398" width="21.42578125" style="49" bestFit="1" customWidth="1"/>
    <col min="13399" max="13399" width="14.140625" style="49" bestFit="1" customWidth="1"/>
    <col min="13400" max="13400" width="22.42578125" style="49" bestFit="1" customWidth="1"/>
    <col min="13401" max="13401" width="18" style="49" bestFit="1" customWidth="1"/>
    <col min="13402" max="13568" width="8.7109375" style="49"/>
    <col min="13569" max="13569" width="23" style="49" customWidth="1"/>
    <col min="13570" max="13570" width="50" style="49" customWidth="1"/>
    <col min="13571" max="13571" width="28" style="49" bestFit="1" customWidth="1"/>
    <col min="13572" max="13572" width="42.28515625" style="49" customWidth="1"/>
    <col min="13573" max="13573" width="25.140625" style="49" customWidth="1"/>
    <col min="13574" max="13574" width="29.140625" style="49" bestFit="1" customWidth="1"/>
    <col min="13575" max="13575" width="20.42578125" style="49" bestFit="1" customWidth="1"/>
    <col min="13576" max="13576" width="23.85546875" style="49" bestFit="1" customWidth="1"/>
    <col min="13577" max="13577" width="23.7109375" style="49" bestFit="1" customWidth="1"/>
    <col min="13578" max="13578" width="27" style="49" bestFit="1" customWidth="1"/>
    <col min="13579" max="13579" width="32.7109375" style="49" bestFit="1" customWidth="1"/>
    <col min="13580" max="13580" width="21.85546875" style="49" bestFit="1" customWidth="1"/>
    <col min="13581" max="13581" width="27.140625" style="49" bestFit="1" customWidth="1"/>
    <col min="13582" max="13582" width="25.42578125" style="49" bestFit="1" customWidth="1"/>
    <col min="13583" max="13583" width="27" style="49" bestFit="1" customWidth="1"/>
    <col min="13584" max="13584" width="32.7109375" style="49" bestFit="1" customWidth="1"/>
    <col min="13585" max="13585" width="21.85546875" style="49" bestFit="1" customWidth="1"/>
    <col min="13586" max="13586" width="27.140625" style="49" bestFit="1" customWidth="1"/>
    <col min="13587" max="13587" width="25.42578125" style="49" bestFit="1" customWidth="1"/>
    <col min="13588" max="13588" width="27" style="49" bestFit="1" customWidth="1"/>
    <col min="13589" max="13589" width="32.7109375" style="49" bestFit="1" customWidth="1"/>
    <col min="13590" max="13590" width="21.85546875" style="49" bestFit="1" customWidth="1"/>
    <col min="13591" max="13591" width="27.140625" style="49" bestFit="1" customWidth="1"/>
    <col min="13592" max="13592" width="25.42578125" style="49" bestFit="1" customWidth="1"/>
    <col min="13593" max="13593" width="27" style="49" bestFit="1" customWidth="1"/>
    <col min="13594" max="13594" width="32.7109375" style="49" bestFit="1" customWidth="1"/>
    <col min="13595" max="13595" width="21.85546875" style="49" bestFit="1" customWidth="1"/>
    <col min="13596" max="13596" width="27.140625" style="49" bestFit="1" customWidth="1"/>
    <col min="13597" max="13597" width="25.42578125" style="49" bestFit="1" customWidth="1"/>
    <col min="13598" max="13598" width="27" style="49" bestFit="1" customWidth="1"/>
    <col min="13599" max="13599" width="32.7109375" style="49" bestFit="1" customWidth="1"/>
    <col min="13600" max="13600" width="21.85546875" style="49" bestFit="1" customWidth="1"/>
    <col min="13601" max="13601" width="27.140625" style="49" bestFit="1" customWidth="1"/>
    <col min="13602" max="13602" width="25.42578125" style="49" bestFit="1" customWidth="1"/>
    <col min="13603" max="13603" width="27" style="49" bestFit="1" customWidth="1"/>
    <col min="13604" max="13604" width="32.7109375" style="49" bestFit="1" customWidth="1"/>
    <col min="13605" max="13605" width="21.85546875" style="49" bestFit="1" customWidth="1"/>
    <col min="13606" max="13606" width="27.140625" style="49" bestFit="1" customWidth="1"/>
    <col min="13607" max="13607" width="25.42578125" style="49" bestFit="1" customWidth="1"/>
    <col min="13608" max="13608" width="27" style="49" bestFit="1" customWidth="1"/>
    <col min="13609" max="13609" width="32.7109375" style="49" bestFit="1" customWidth="1"/>
    <col min="13610" max="13610" width="21.85546875" style="49" bestFit="1" customWidth="1"/>
    <col min="13611" max="13611" width="27.140625" style="49" bestFit="1" customWidth="1"/>
    <col min="13612" max="13612" width="25.42578125" style="49" bestFit="1" customWidth="1"/>
    <col min="13613" max="13613" width="19.42578125" style="49" bestFit="1" customWidth="1"/>
    <col min="13614" max="13614" width="21.42578125" style="49" bestFit="1" customWidth="1"/>
    <col min="13615" max="13615" width="14.140625" style="49" bestFit="1" customWidth="1"/>
    <col min="13616" max="13616" width="22.42578125" style="49" bestFit="1" customWidth="1"/>
    <col min="13617" max="13617" width="18" style="49" bestFit="1" customWidth="1"/>
    <col min="13618" max="13618" width="19.42578125" style="49" bestFit="1" customWidth="1"/>
    <col min="13619" max="13619" width="21.42578125" style="49" bestFit="1" customWidth="1"/>
    <col min="13620" max="13620" width="14.140625" style="49" bestFit="1" customWidth="1"/>
    <col min="13621" max="13621" width="22.42578125" style="49" bestFit="1" customWidth="1"/>
    <col min="13622" max="13622" width="18" style="49" bestFit="1" customWidth="1"/>
    <col min="13623" max="13623" width="19.42578125" style="49" bestFit="1" customWidth="1"/>
    <col min="13624" max="13624" width="21.42578125" style="49" bestFit="1" customWidth="1"/>
    <col min="13625" max="13625" width="14.140625" style="49" bestFit="1" customWidth="1"/>
    <col min="13626" max="13626" width="22.42578125" style="49" bestFit="1" customWidth="1"/>
    <col min="13627" max="13627" width="18" style="49" bestFit="1" customWidth="1"/>
    <col min="13628" max="13628" width="19.42578125" style="49" bestFit="1" customWidth="1"/>
    <col min="13629" max="13629" width="21.42578125" style="49" bestFit="1" customWidth="1"/>
    <col min="13630" max="13630" width="14.140625" style="49" bestFit="1" customWidth="1"/>
    <col min="13631" max="13631" width="22.42578125" style="49" bestFit="1" customWidth="1"/>
    <col min="13632" max="13632" width="18" style="49" bestFit="1" customWidth="1"/>
    <col min="13633" max="13633" width="19.42578125" style="49" bestFit="1" customWidth="1"/>
    <col min="13634" max="13634" width="21.42578125" style="49" bestFit="1" customWidth="1"/>
    <col min="13635" max="13635" width="14.140625" style="49" bestFit="1" customWidth="1"/>
    <col min="13636" max="13636" width="22.42578125" style="49" bestFit="1" customWidth="1"/>
    <col min="13637" max="13637" width="18" style="49" bestFit="1" customWidth="1"/>
    <col min="13638" max="13638" width="19.42578125" style="49" bestFit="1" customWidth="1"/>
    <col min="13639" max="13639" width="21.42578125" style="49" bestFit="1" customWidth="1"/>
    <col min="13640" max="13640" width="14.140625" style="49" bestFit="1" customWidth="1"/>
    <col min="13641" max="13641" width="22.42578125" style="49" bestFit="1" customWidth="1"/>
    <col min="13642" max="13642" width="18" style="49" bestFit="1" customWidth="1"/>
    <col min="13643" max="13643" width="19.42578125" style="49" bestFit="1" customWidth="1"/>
    <col min="13644" max="13644" width="21.42578125" style="49" bestFit="1" customWidth="1"/>
    <col min="13645" max="13645" width="14.140625" style="49" bestFit="1" customWidth="1"/>
    <col min="13646" max="13646" width="22.42578125" style="49" bestFit="1" customWidth="1"/>
    <col min="13647" max="13647" width="18" style="49" bestFit="1" customWidth="1"/>
    <col min="13648" max="13648" width="19.42578125" style="49" bestFit="1" customWidth="1"/>
    <col min="13649" max="13649" width="21.42578125" style="49" bestFit="1" customWidth="1"/>
    <col min="13650" max="13650" width="14.140625" style="49" bestFit="1" customWidth="1"/>
    <col min="13651" max="13651" width="22.42578125" style="49" bestFit="1" customWidth="1"/>
    <col min="13652" max="13652" width="18" style="49" bestFit="1" customWidth="1"/>
    <col min="13653" max="13653" width="19.42578125" style="49" bestFit="1" customWidth="1"/>
    <col min="13654" max="13654" width="21.42578125" style="49" bestFit="1" customWidth="1"/>
    <col min="13655" max="13655" width="14.140625" style="49" bestFit="1" customWidth="1"/>
    <col min="13656" max="13656" width="22.42578125" style="49" bestFit="1" customWidth="1"/>
    <col min="13657" max="13657" width="18" style="49" bestFit="1" customWidth="1"/>
    <col min="13658" max="13824" width="8.7109375" style="49"/>
    <col min="13825" max="13825" width="23" style="49" customWidth="1"/>
    <col min="13826" max="13826" width="50" style="49" customWidth="1"/>
    <col min="13827" max="13827" width="28" style="49" bestFit="1" customWidth="1"/>
    <col min="13828" max="13828" width="42.28515625" style="49" customWidth="1"/>
    <col min="13829" max="13829" width="25.140625" style="49" customWidth="1"/>
    <col min="13830" max="13830" width="29.140625" style="49" bestFit="1" customWidth="1"/>
    <col min="13831" max="13831" width="20.42578125" style="49" bestFit="1" customWidth="1"/>
    <col min="13832" max="13832" width="23.85546875" style="49" bestFit="1" customWidth="1"/>
    <col min="13833" max="13833" width="23.7109375" style="49" bestFit="1" customWidth="1"/>
    <col min="13834" max="13834" width="27" style="49" bestFit="1" customWidth="1"/>
    <col min="13835" max="13835" width="32.7109375" style="49" bestFit="1" customWidth="1"/>
    <col min="13836" max="13836" width="21.85546875" style="49" bestFit="1" customWidth="1"/>
    <col min="13837" max="13837" width="27.140625" style="49" bestFit="1" customWidth="1"/>
    <col min="13838" max="13838" width="25.42578125" style="49" bestFit="1" customWidth="1"/>
    <col min="13839" max="13839" width="27" style="49" bestFit="1" customWidth="1"/>
    <col min="13840" max="13840" width="32.7109375" style="49" bestFit="1" customWidth="1"/>
    <col min="13841" max="13841" width="21.85546875" style="49" bestFit="1" customWidth="1"/>
    <col min="13842" max="13842" width="27.140625" style="49" bestFit="1" customWidth="1"/>
    <col min="13843" max="13843" width="25.42578125" style="49" bestFit="1" customWidth="1"/>
    <col min="13844" max="13844" width="27" style="49" bestFit="1" customWidth="1"/>
    <col min="13845" max="13845" width="32.7109375" style="49" bestFit="1" customWidth="1"/>
    <col min="13846" max="13846" width="21.85546875" style="49" bestFit="1" customWidth="1"/>
    <col min="13847" max="13847" width="27.140625" style="49" bestFit="1" customWidth="1"/>
    <col min="13848" max="13848" width="25.42578125" style="49" bestFit="1" customWidth="1"/>
    <col min="13849" max="13849" width="27" style="49" bestFit="1" customWidth="1"/>
    <col min="13850" max="13850" width="32.7109375" style="49" bestFit="1" customWidth="1"/>
    <col min="13851" max="13851" width="21.85546875" style="49" bestFit="1" customWidth="1"/>
    <col min="13852" max="13852" width="27.140625" style="49" bestFit="1" customWidth="1"/>
    <col min="13853" max="13853" width="25.42578125" style="49" bestFit="1" customWidth="1"/>
    <col min="13854" max="13854" width="27" style="49" bestFit="1" customWidth="1"/>
    <col min="13855" max="13855" width="32.7109375" style="49" bestFit="1" customWidth="1"/>
    <col min="13856" max="13856" width="21.85546875" style="49" bestFit="1" customWidth="1"/>
    <col min="13857" max="13857" width="27.140625" style="49" bestFit="1" customWidth="1"/>
    <col min="13858" max="13858" width="25.42578125" style="49" bestFit="1" customWidth="1"/>
    <col min="13859" max="13859" width="27" style="49" bestFit="1" customWidth="1"/>
    <col min="13860" max="13860" width="32.7109375" style="49" bestFit="1" customWidth="1"/>
    <col min="13861" max="13861" width="21.85546875" style="49" bestFit="1" customWidth="1"/>
    <col min="13862" max="13862" width="27.140625" style="49" bestFit="1" customWidth="1"/>
    <col min="13863" max="13863" width="25.42578125" style="49" bestFit="1" customWidth="1"/>
    <col min="13864" max="13864" width="27" style="49" bestFit="1" customWidth="1"/>
    <col min="13865" max="13865" width="32.7109375" style="49" bestFit="1" customWidth="1"/>
    <col min="13866" max="13866" width="21.85546875" style="49" bestFit="1" customWidth="1"/>
    <col min="13867" max="13867" width="27.140625" style="49" bestFit="1" customWidth="1"/>
    <col min="13868" max="13868" width="25.42578125" style="49" bestFit="1" customWidth="1"/>
    <col min="13869" max="13869" width="19.42578125" style="49" bestFit="1" customWidth="1"/>
    <col min="13870" max="13870" width="21.42578125" style="49" bestFit="1" customWidth="1"/>
    <col min="13871" max="13871" width="14.140625" style="49" bestFit="1" customWidth="1"/>
    <col min="13872" max="13872" width="22.42578125" style="49" bestFit="1" customWidth="1"/>
    <col min="13873" max="13873" width="18" style="49" bestFit="1" customWidth="1"/>
    <col min="13874" max="13874" width="19.42578125" style="49" bestFit="1" customWidth="1"/>
    <col min="13875" max="13875" width="21.42578125" style="49" bestFit="1" customWidth="1"/>
    <col min="13876" max="13876" width="14.140625" style="49" bestFit="1" customWidth="1"/>
    <col min="13877" max="13877" width="22.42578125" style="49" bestFit="1" customWidth="1"/>
    <col min="13878" max="13878" width="18" style="49" bestFit="1" customWidth="1"/>
    <col min="13879" max="13879" width="19.42578125" style="49" bestFit="1" customWidth="1"/>
    <col min="13880" max="13880" width="21.42578125" style="49" bestFit="1" customWidth="1"/>
    <col min="13881" max="13881" width="14.140625" style="49" bestFit="1" customWidth="1"/>
    <col min="13882" max="13882" width="22.42578125" style="49" bestFit="1" customWidth="1"/>
    <col min="13883" max="13883" width="18" style="49" bestFit="1" customWidth="1"/>
    <col min="13884" max="13884" width="19.42578125" style="49" bestFit="1" customWidth="1"/>
    <col min="13885" max="13885" width="21.42578125" style="49" bestFit="1" customWidth="1"/>
    <col min="13886" max="13886" width="14.140625" style="49" bestFit="1" customWidth="1"/>
    <col min="13887" max="13887" width="22.42578125" style="49" bestFit="1" customWidth="1"/>
    <col min="13888" max="13888" width="18" style="49" bestFit="1" customWidth="1"/>
    <col min="13889" max="13889" width="19.42578125" style="49" bestFit="1" customWidth="1"/>
    <col min="13890" max="13890" width="21.42578125" style="49" bestFit="1" customWidth="1"/>
    <col min="13891" max="13891" width="14.140625" style="49" bestFit="1" customWidth="1"/>
    <col min="13892" max="13892" width="22.42578125" style="49" bestFit="1" customWidth="1"/>
    <col min="13893" max="13893" width="18" style="49" bestFit="1" customWidth="1"/>
    <col min="13894" max="13894" width="19.42578125" style="49" bestFit="1" customWidth="1"/>
    <col min="13895" max="13895" width="21.42578125" style="49" bestFit="1" customWidth="1"/>
    <col min="13896" max="13896" width="14.140625" style="49" bestFit="1" customWidth="1"/>
    <col min="13897" max="13897" width="22.42578125" style="49" bestFit="1" customWidth="1"/>
    <col min="13898" max="13898" width="18" style="49" bestFit="1" customWidth="1"/>
    <col min="13899" max="13899" width="19.42578125" style="49" bestFit="1" customWidth="1"/>
    <col min="13900" max="13900" width="21.42578125" style="49" bestFit="1" customWidth="1"/>
    <col min="13901" max="13901" width="14.140625" style="49" bestFit="1" customWidth="1"/>
    <col min="13902" max="13902" width="22.42578125" style="49" bestFit="1" customWidth="1"/>
    <col min="13903" max="13903" width="18" style="49" bestFit="1" customWidth="1"/>
    <col min="13904" max="13904" width="19.42578125" style="49" bestFit="1" customWidth="1"/>
    <col min="13905" max="13905" width="21.42578125" style="49" bestFit="1" customWidth="1"/>
    <col min="13906" max="13906" width="14.140625" style="49" bestFit="1" customWidth="1"/>
    <col min="13907" max="13907" width="22.42578125" style="49" bestFit="1" customWidth="1"/>
    <col min="13908" max="13908" width="18" style="49" bestFit="1" customWidth="1"/>
    <col min="13909" max="13909" width="19.42578125" style="49" bestFit="1" customWidth="1"/>
    <col min="13910" max="13910" width="21.42578125" style="49" bestFit="1" customWidth="1"/>
    <col min="13911" max="13911" width="14.140625" style="49" bestFit="1" customWidth="1"/>
    <col min="13912" max="13912" width="22.42578125" style="49" bestFit="1" customWidth="1"/>
    <col min="13913" max="13913" width="18" style="49" bestFit="1" customWidth="1"/>
    <col min="13914" max="14080" width="8.7109375" style="49"/>
    <col min="14081" max="14081" width="23" style="49" customWidth="1"/>
    <col min="14082" max="14082" width="50" style="49" customWidth="1"/>
    <col min="14083" max="14083" width="28" style="49" bestFit="1" customWidth="1"/>
    <col min="14084" max="14084" width="42.28515625" style="49" customWidth="1"/>
    <col min="14085" max="14085" width="25.140625" style="49" customWidth="1"/>
    <col min="14086" max="14086" width="29.140625" style="49" bestFit="1" customWidth="1"/>
    <col min="14087" max="14087" width="20.42578125" style="49" bestFit="1" customWidth="1"/>
    <col min="14088" max="14088" width="23.85546875" style="49" bestFit="1" customWidth="1"/>
    <col min="14089" max="14089" width="23.7109375" style="49" bestFit="1" customWidth="1"/>
    <col min="14090" max="14090" width="27" style="49" bestFit="1" customWidth="1"/>
    <col min="14091" max="14091" width="32.7109375" style="49" bestFit="1" customWidth="1"/>
    <col min="14092" max="14092" width="21.85546875" style="49" bestFit="1" customWidth="1"/>
    <col min="14093" max="14093" width="27.140625" style="49" bestFit="1" customWidth="1"/>
    <col min="14094" max="14094" width="25.42578125" style="49" bestFit="1" customWidth="1"/>
    <col min="14095" max="14095" width="27" style="49" bestFit="1" customWidth="1"/>
    <col min="14096" max="14096" width="32.7109375" style="49" bestFit="1" customWidth="1"/>
    <col min="14097" max="14097" width="21.85546875" style="49" bestFit="1" customWidth="1"/>
    <col min="14098" max="14098" width="27.140625" style="49" bestFit="1" customWidth="1"/>
    <col min="14099" max="14099" width="25.42578125" style="49" bestFit="1" customWidth="1"/>
    <col min="14100" max="14100" width="27" style="49" bestFit="1" customWidth="1"/>
    <col min="14101" max="14101" width="32.7109375" style="49" bestFit="1" customWidth="1"/>
    <col min="14102" max="14102" width="21.85546875" style="49" bestFit="1" customWidth="1"/>
    <col min="14103" max="14103" width="27.140625" style="49" bestFit="1" customWidth="1"/>
    <col min="14104" max="14104" width="25.42578125" style="49" bestFit="1" customWidth="1"/>
    <col min="14105" max="14105" width="27" style="49" bestFit="1" customWidth="1"/>
    <col min="14106" max="14106" width="32.7109375" style="49" bestFit="1" customWidth="1"/>
    <col min="14107" max="14107" width="21.85546875" style="49" bestFit="1" customWidth="1"/>
    <col min="14108" max="14108" width="27.140625" style="49" bestFit="1" customWidth="1"/>
    <col min="14109" max="14109" width="25.42578125" style="49" bestFit="1" customWidth="1"/>
    <col min="14110" max="14110" width="27" style="49" bestFit="1" customWidth="1"/>
    <col min="14111" max="14111" width="32.7109375" style="49" bestFit="1" customWidth="1"/>
    <col min="14112" max="14112" width="21.85546875" style="49" bestFit="1" customWidth="1"/>
    <col min="14113" max="14113" width="27.140625" style="49" bestFit="1" customWidth="1"/>
    <col min="14114" max="14114" width="25.42578125" style="49" bestFit="1" customWidth="1"/>
    <col min="14115" max="14115" width="27" style="49" bestFit="1" customWidth="1"/>
    <col min="14116" max="14116" width="32.7109375" style="49" bestFit="1" customWidth="1"/>
    <col min="14117" max="14117" width="21.85546875" style="49" bestFit="1" customWidth="1"/>
    <col min="14118" max="14118" width="27.140625" style="49" bestFit="1" customWidth="1"/>
    <col min="14119" max="14119" width="25.42578125" style="49" bestFit="1" customWidth="1"/>
    <col min="14120" max="14120" width="27" style="49" bestFit="1" customWidth="1"/>
    <col min="14121" max="14121" width="32.7109375" style="49" bestFit="1" customWidth="1"/>
    <col min="14122" max="14122" width="21.85546875" style="49" bestFit="1" customWidth="1"/>
    <col min="14123" max="14123" width="27.140625" style="49" bestFit="1" customWidth="1"/>
    <col min="14124" max="14124" width="25.42578125" style="49" bestFit="1" customWidth="1"/>
    <col min="14125" max="14125" width="19.42578125" style="49" bestFit="1" customWidth="1"/>
    <col min="14126" max="14126" width="21.42578125" style="49" bestFit="1" customWidth="1"/>
    <col min="14127" max="14127" width="14.140625" style="49" bestFit="1" customWidth="1"/>
    <col min="14128" max="14128" width="22.42578125" style="49" bestFit="1" customWidth="1"/>
    <col min="14129" max="14129" width="18" style="49" bestFit="1" customWidth="1"/>
    <col min="14130" max="14130" width="19.42578125" style="49" bestFit="1" customWidth="1"/>
    <col min="14131" max="14131" width="21.42578125" style="49" bestFit="1" customWidth="1"/>
    <col min="14132" max="14132" width="14.140625" style="49" bestFit="1" customWidth="1"/>
    <col min="14133" max="14133" width="22.42578125" style="49" bestFit="1" customWidth="1"/>
    <col min="14134" max="14134" width="18" style="49" bestFit="1" customWidth="1"/>
    <col min="14135" max="14135" width="19.42578125" style="49" bestFit="1" customWidth="1"/>
    <col min="14136" max="14136" width="21.42578125" style="49" bestFit="1" customWidth="1"/>
    <col min="14137" max="14137" width="14.140625" style="49" bestFit="1" customWidth="1"/>
    <col min="14138" max="14138" width="22.42578125" style="49" bestFit="1" customWidth="1"/>
    <col min="14139" max="14139" width="18" style="49" bestFit="1" customWidth="1"/>
    <col min="14140" max="14140" width="19.42578125" style="49" bestFit="1" customWidth="1"/>
    <col min="14141" max="14141" width="21.42578125" style="49" bestFit="1" customWidth="1"/>
    <col min="14142" max="14142" width="14.140625" style="49" bestFit="1" customWidth="1"/>
    <col min="14143" max="14143" width="22.42578125" style="49" bestFit="1" customWidth="1"/>
    <col min="14144" max="14144" width="18" style="49" bestFit="1" customWidth="1"/>
    <col min="14145" max="14145" width="19.42578125" style="49" bestFit="1" customWidth="1"/>
    <col min="14146" max="14146" width="21.42578125" style="49" bestFit="1" customWidth="1"/>
    <col min="14147" max="14147" width="14.140625" style="49" bestFit="1" customWidth="1"/>
    <col min="14148" max="14148" width="22.42578125" style="49" bestFit="1" customWidth="1"/>
    <col min="14149" max="14149" width="18" style="49" bestFit="1" customWidth="1"/>
    <col min="14150" max="14150" width="19.42578125" style="49" bestFit="1" customWidth="1"/>
    <col min="14151" max="14151" width="21.42578125" style="49" bestFit="1" customWidth="1"/>
    <col min="14152" max="14152" width="14.140625" style="49" bestFit="1" customWidth="1"/>
    <col min="14153" max="14153" width="22.42578125" style="49" bestFit="1" customWidth="1"/>
    <col min="14154" max="14154" width="18" style="49" bestFit="1" customWidth="1"/>
    <col min="14155" max="14155" width="19.42578125" style="49" bestFit="1" customWidth="1"/>
    <col min="14156" max="14156" width="21.42578125" style="49" bestFit="1" customWidth="1"/>
    <col min="14157" max="14157" width="14.140625" style="49" bestFit="1" customWidth="1"/>
    <col min="14158" max="14158" width="22.42578125" style="49" bestFit="1" customWidth="1"/>
    <col min="14159" max="14159" width="18" style="49" bestFit="1" customWidth="1"/>
    <col min="14160" max="14160" width="19.42578125" style="49" bestFit="1" customWidth="1"/>
    <col min="14161" max="14161" width="21.42578125" style="49" bestFit="1" customWidth="1"/>
    <col min="14162" max="14162" width="14.140625" style="49" bestFit="1" customWidth="1"/>
    <col min="14163" max="14163" width="22.42578125" style="49" bestFit="1" customWidth="1"/>
    <col min="14164" max="14164" width="18" style="49" bestFit="1" customWidth="1"/>
    <col min="14165" max="14165" width="19.42578125" style="49" bestFit="1" customWidth="1"/>
    <col min="14166" max="14166" width="21.42578125" style="49" bestFit="1" customWidth="1"/>
    <col min="14167" max="14167" width="14.140625" style="49" bestFit="1" customWidth="1"/>
    <col min="14168" max="14168" width="22.42578125" style="49" bestFit="1" customWidth="1"/>
    <col min="14169" max="14169" width="18" style="49" bestFit="1" customWidth="1"/>
    <col min="14170" max="14336" width="8.7109375" style="49"/>
    <col min="14337" max="14337" width="23" style="49" customWidth="1"/>
    <col min="14338" max="14338" width="50" style="49" customWidth="1"/>
    <col min="14339" max="14339" width="28" style="49" bestFit="1" customWidth="1"/>
    <col min="14340" max="14340" width="42.28515625" style="49" customWidth="1"/>
    <col min="14341" max="14341" width="25.140625" style="49" customWidth="1"/>
    <col min="14342" max="14342" width="29.140625" style="49" bestFit="1" customWidth="1"/>
    <col min="14343" max="14343" width="20.42578125" style="49" bestFit="1" customWidth="1"/>
    <col min="14344" max="14344" width="23.85546875" style="49" bestFit="1" customWidth="1"/>
    <col min="14345" max="14345" width="23.7109375" style="49" bestFit="1" customWidth="1"/>
    <col min="14346" max="14346" width="27" style="49" bestFit="1" customWidth="1"/>
    <col min="14347" max="14347" width="32.7109375" style="49" bestFit="1" customWidth="1"/>
    <col min="14348" max="14348" width="21.85546875" style="49" bestFit="1" customWidth="1"/>
    <col min="14349" max="14349" width="27.140625" style="49" bestFit="1" customWidth="1"/>
    <col min="14350" max="14350" width="25.42578125" style="49" bestFit="1" customWidth="1"/>
    <col min="14351" max="14351" width="27" style="49" bestFit="1" customWidth="1"/>
    <col min="14352" max="14352" width="32.7109375" style="49" bestFit="1" customWidth="1"/>
    <col min="14353" max="14353" width="21.85546875" style="49" bestFit="1" customWidth="1"/>
    <col min="14354" max="14354" width="27.140625" style="49" bestFit="1" customWidth="1"/>
    <col min="14355" max="14355" width="25.42578125" style="49" bestFit="1" customWidth="1"/>
    <col min="14356" max="14356" width="27" style="49" bestFit="1" customWidth="1"/>
    <col min="14357" max="14357" width="32.7109375" style="49" bestFit="1" customWidth="1"/>
    <col min="14358" max="14358" width="21.85546875" style="49" bestFit="1" customWidth="1"/>
    <col min="14359" max="14359" width="27.140625" style="49" bestFit="1" customWidth="1"/>
    <col min="14360" max="14360" width="25.42578125" style="49" bestFit="1" customWidth="1"/>
    <col min="14361" max="14361" width="27" style="49" bestFit="1" customWidth="1"/>
    <col min="14362" max="14362" width="32.7109375" style="49" bestFit="1" customWidth="1"/>
    <col min="14363" max="14363" width="21.85546875" style="49" bestFit="1" customWidth="1"/>
    <col min="14364" max="14364" width="27.140625" style="49" bestFit="1" customWidth="1"/>
    <col min="14365" max="14365" width="25.42578125" style="49" bestFit="1" customWidth="1"/>
    <col min="14366" max="14366" width="27" style="49" bestFit="1" customWidth="1"/>
    <col min="14367" max="14367" width="32.7109375" style="49" bestFit="1" customWidth="1"/>
    <col min="14368" max="14368" width="21.85546875" style="49" bestFit="1" customWidth="1"/>
    <col min="14369" max="14369" width="27.140625" style="49" bestFit="1" customWidth="1"/>
    <col min="14370" max="14370" width="25.42578125" style="49" bestFit="1" customWidth="1"/>
    <col min="14371" max="14371" width="27" style="49" bestFit="1" customWidth="1"/>
    <col min="14372" max="14372" width="32.7109375" style="49" bestFit="1" customWidth="1"/>
    <col min="14373" max="14373" width="21.85546875" style="49" bestFit="1" customWidth="1"/>
    <col min="14374" max="14374" width="27.140625" style="49" bestFit="1" customWidth="1"/>
    <col min="14375" max="14375" width="25.42578125" style="49" bestFit="1" customWidth="1"/>
    <col min="14376" max="14376" width="27" style="49" bestFit="1" customWidth="1"/>
    <col min="14377" max="14377" width="32.7109375" style="49" bestFit="1" customWidth="1"/>
    <col min="14378" max="14378" width="21.85546875" style="49" bestFit="1" customWidth="1"/>
    <col min="14379" max="14379" width="27.140625" style="49" bestFit="1" customWidth="1"/>
    <col min="14380" max="14380" width="25.42578125" style="49" bestFit="1" customWidth="1"/>
    <col min="14381" max="14381" width="19.42578125" style="49" bestFit="1" customWidth="1"/>
    <col min="14382" max="14382" width="21.42578125" style="49" bestFit="1" customWidth="1"/>
    <col min="14383" max="14383" width="14.140625" style="49" bestFit="1" customWidth="1"/>
    <col min="14384" max="14384" width="22.42578125" style="49" bestFit="1" customWidth="1"/>
    <col min="14385" max="14385" width="18" style="49" bestFit="1" customWidth="1"/>
    <col min="14386" max="14386" width="19.42578125" style="49" bestFit="1" customWidth="1"/>
    <col min="14387" max="14387" width="21.42578125" style="49" bestFit="1" customWidth="1"/>
    <col min="14388" max="14388" width="14.140625" style="49" bestFit="1" customWidth="1"/>
    <col min="14389" max="14389" width="22.42578125" style="49" bestFit="1" customWidth="1"/>
    <col min="14390" max="14390" width="18" style="49" bestFit="1" customWidth="1"/>
    <col min="14391" max="14391" width="19.42578125" style="49" bestFit="1" customWidth="1"/>
    <col min="14392" max="14392" width="21.42578125" style="49" bestFit="1" customWidth="1"/>
    <col min="14393" max="14393" width="14.140625" style="49" bestFit="1" customWidth="1"/>
    <col min="14394" max="14394" width="22.42578125" style="49" bestFit="1" customWidth="1"/>
    <col min="14395" max="14395" width="18" style="49" bestFit="1" customWidth="1"/>
    <col min="14396" max="14396" width="19.42578125" style="49" bestFit="1" customWidth="1"/>
    <col min="14397" max="14397" width="21.42578125" style="49" bestFit="1" customWidth="1"/>
    <col min="14398" max="14398" width="14.140625" style="49" bestFit="1" customWidth="1"/>
    <col min="14399" max="14399" width="22.42578125" style="49" bestFit="1" customWidth="1"/>
    <col min="14400" max="14400" width="18" style="49" bestFit="1" customWidth="1"/>
    <col min="14401" max="14401" width="19.42578125" style="49" bestFit="1" customWidth="1"/>
    <col min="14402" max="14402" width="21.42578125" style="49" bestFit="1" customWidth="1"/>
    <col min="14403" max="14403" width="14.140625" style="49" bestFit="1" customWidth="1"/>
    <col min="14404" max="14404" width="22.42578125" style="49" bestFit="1" customWidth="1"/>
    <col min="14405" max="14405" width="18" style="49" bestFit="1" customWidth="1"/>
    <col min="14406" max="14406" width="19.42578125" style="49" bestFit="1" customWidth="1"/>
    <col min="14407" max="14407" width="21.42578125" style="49" bestFit="1" customWidth="1"/>
    <col min="14408" max="14408" width="14.140625" style="49" bestFit="1" customWidth="1"/>
    <col min="14409" max="14409" width="22.42578125" style="49" bestFit="1" customWidth="1"/>
    <col min="14410" max="14410" width="18" style="49" bestFit="1" customWidth="1"/>
    <col min="14411" max="14411" width="19.42578125" style="49" bestFit="1" customWidth="1"/>
    <col min="14412" max="14412" width="21.42578125" style="49" bestFit="1" customWidth="1"/>
    <col min="14413" max="14413" width="14.140625" style="49" bestFit="1" customWidth="1"/>
    <col min="14414" max="14414" width="22.42578125" style="49" bestFit="1" customWidth="1"/>
    <col min="14415" max="14415" width="18" style="49" bestFit="1" customWidth="1"/>
    <col min="14416" max="14416" width="19.42578125" style="49" bestFit="1" customWidth="1"/>
    <col min="14417" max="14417" width="21.42578125" style="49" bestFit="1" customWidth="1"/>
    <col min="14418" max="14418" width="14.140625" style="49" bestFit="1" customWidth="1"/>
    <col min="14419" max="14419" width="22.42578125" style="49" bestFit="1" customWidth="1"/>
    <col min="14420" max="14420" width="18" style="49" bestFit="1" customWidth="1"/>
    <col min="14421" max="14421" width="19.42578125" style="49" bestFit="1" customWidth="1"/>
    <col min="14422" max="14422" width="21.42578125" style="49" bestFit="1" customWidth="1"/>
    <col min="14423" max="14423" width="14.140625" style="49" bestFit="1" customWidth="1"/>
    <col min="14424" max="14424" width="22.42578125" style="49" bestFit="1" customWidth="1"/>
    <col min="14425" max="14425" width="18" style="49" bestFit="1" customWidth="1"/>
    <col min="14426" max="14592" width="8.7109375" style="49"/>
    <col min="14593" max="14593" width="23" style="49" customWidth="1"/>
    <col min="14594" max="14594" width="50" style="49" customWidth="1"/>
    <col min="14595" max="14595" width="28" style="49" bestFit="1" customWidth="1"/>
    <col min="14596" max="14596" width="42.28515625" style="49" customWidth="1"/>
    <col min="14597" max="14597" width="25.140625" style="49" customWidth="1"/>
    <col min="14598" max="14598" width="29.140625" style="49" bestFit="1" customWidth="1"/>
    <col min="14599" max="14599" width="20.42578125" style="49" bestFit="1" customWidth="1"/>
    <col min="14600" max="14600" width="23.85546875" style="49" bestFit="1" customWidth="1"/>
    <col min="14601" max="14601" width="23.7109375" style="49" bestFit="1" customWidth="1"/>
    <col min="14602" max="14602" width="27" style="49" bestFit="1" customWidth="1"/>
    <col min="14603" max="14603" width="32.7109375" style="49" bestFit="1" customWidth="1"/>
    <col min="14604" max="14604" width="21.85546875" style="49" bestFit="1" customWidth="1"/>
    <col min="14605" max="14605" width="27.140625" style="49" bestFit="1" customWidth="1"/>
    <col min="14606" max="14606" width="25.42578125" style="49" bestFit="1" customWidth="1"/>
    <col min="14607" max="14607" width="27" style="49" bestFit="1" customWidth="1"/>
    <col min="14608" max="14608" width="32.7109375" style="49" bestFit="1" customWidth="1"/>
    <col min="14609" max="14609" width="21.85546875" style="49" bestFit="1" customWidth="1"/>
    <col min="14610" max="14610" width="27.140625" style="49" bestFit="1" customWidth="1"/>
    <col min="14611" max="14611" width="25.42578125" style="49" bestFit="1" customWidth="1"/>
    <col min="14612" max="14612" width="27" style="49" bestFit="1" customWidth="1"/>
    <col min="14613" max="14613" width="32.7109375" style="49" bestFit="1" customWidth="1"/>
    <col min="14614" max="14614" width="21.85546875" style="49" bestFit="1" customWidth="1"/>
    <col min="14615" max="14615" width="27.140625" style="49" bestFit="1" customWidth="1"/>
    <col min="14616" max="14616" width="25.42578125" style="49" bestFit="1" customWidth="1"/>
    <col min="14617" max="14617" width="27" style="49" bestFit="1" customWidth="1"/>
    <col min="14618" max="14618" width="32.7109375" style="49" bestFit="1" customWidth="1"/>
    <col min="14619" max="14619" width="21.85546875" style="49" bestFit="1" customWidth="1"/>
    <col min="14620" max="14620" width="27.140625" style="49" bestFit="1" customWidth="1"/>
    <col min="14621" max="14621" width="25.42578125" style="49" bestFit="1" customWidth="1"/>
    <col min="14622" max="14622" width="27" style="49" bestFit="1" customWidth="1"/>
    <col min="14623" max="14623" width="32.7109375" style="49" bestFit="1" customWidth="1"/>
    <col min="14624" max="14624" width="21.85546875" style="49" bestFit="1" customWidth="1"/>
    <col min="14625" max="14625" width="27.140625" style="49" bestFit="1" customWidth="1"/>
    <col min="14626" max="14626" width="25.42578125" style="49" bestFit="1" customWidth="1"/>
    <col min="14627" max="14627" width="27" style="49" bestFit="1" customWidth="1"/>
    <col min="14628" max="14628" width="32.7109375" style="49" bestFit="1" customWidth="1"/>
    <col min="14629" max="14629" width="21.85546875" style="49" bestFit="1" customWidth="1"/>
    <col min="14630" max="14630" width="27.140625" style="49" bestFit="1" customWidth="1"/>
    <col min="14631" max="14631" width="25.42578125" style="49" bestFit="1" customWidth="1"/>
    <col min="14632" max="14632" width="27" style="49" bestFit="1" customWidth="1"/>
    <col min="14633" max="14633" width="32.7109375" style="49" bestFit="1" customWidth="1"/>
    <col min="14634" max="14634" width="21.85546875" style="49" bestFit="1" customWidth="1"/>
    <col min="14635" max="14635" width="27.140625" style="49" bestFit="1" customWidth="1"/>
    <col min="14636" max="14636" width="25.42578125" style="49" bestFit="1" customWidth="1"/>
    <col min="14637" max="14637" width="19.42578125" style="49" bestFit="1" customWidth="1"/>
    <col min="14638" max="14638" width="21.42578125" style="49" bestFit="1" customWidth="1"/>
    <col min="14639" max="14639" width="14.140625" style="49" bestFit="1" customWidth="1"/>
    <col min="14640" max="14640" width="22.42578125" style="49" bestFit="1" customWidth="1"/>
    <col min="14641" max="14641" width="18" style="49" bestFit="1" customWidth="1"/>
    <col min="14642" max="14642" width="19.42578125" style="49" bestFit="1" customWidth="1"/>
    <col min="14643" max="14643" width="21.42578125" style="49" bestFit="1" customWidth="1"/>
    <col min="14644" max="14644" width="14.140625" style="49" bestFit="1" customWidth="1"/>
    <col min="14645" max="14645" width="22.42578125" style="49" bestFit="1" customWidth="1"/>
    <col min="14646" max="14646" width="18" style="49" bestFit="1" customWidth="1"/>
    <col min="14647" max="14647" width="19.42578125" style="49" bestFit="1" customWidth="1"/>
    <col min="14648" max="14648" width="21.42578125" style="49" bestFit="1" customWidth="1"/>
    <col min="14649" max="14649" width="14.140625" style="49" bestFit="1" customWidth="1"/>
    <col min="14650" max="14650" width="22.42578125" style="49" bestFit="1" customWidth="1"/>
    <col min="14651" max="14651" width="18" style="49" bestFit="1" customWidth="1"/>
    <col min="14652" max="14652" width="19.42578125" style="49" bestFit="1" customWidth="1"/>
    <col min="14653" max="14653" width="21.42578125" style="49" bestFit="1" customWidth="1"/>
    <col min="14654" max="14654" width="14.140625" style="49" bestFit="1" customWidth="1"/>
    <col min="14655" max="14655" width="22.42578125" style="49" bestFit="1" customWidth="1"/>
    <col min="14656" max="14656" width="18" style="49" bestFit="1" customWidth="1"/>
    <col min="14657" max="14657" width="19.42578125" style="49" bestFit="1" customWidth="1"/>
    <col min="14658" max="14658" width="21.42578125" style="49" bestFit="1" customWidth="1"/>
    <col min="14659" max="14659" width="14.140625" style="49" bestFit="1" customWidth="1"/>
    <col min="14660" max="14660" width="22.42578125" style="49" bestFit="1" customWidth="1"/>
    <col min="14661" max="14661" width="18" style="49" bestFit="1" customWidth="1"/>
    <col min="14662" max="14662" width="19.42578125" style="49" bestFit="1" customWidth="1"/>
    <col min="14663" max="14663" width="21.42578125" style="49" bestFit="1" customWidth="1"/>
    <col min="14664" max="14664" width="14.140625" style="49" bestFit="1" customWidth="1"/>
    <col min="14665" max="14665" width="22.42578125" style="49" bestFit="1" customWidth="1"/>
    <col min="14666" max="14666" width="18" style="49" bestFit="1" customWidth="1"/>
    <col min="14667" max="14667" width="19.42578125" style="49" bestFit="1" customWidth="1"/>
    <col min="14668" max="14668" width="21.42578125" style="49" bestFit="1" customWidth="1"/>
    <col min="14669" max="14669" width="14.140625" style="49" bestFit="1" customWidth="1"/>
    <col min="14670" max="14670" width="22.42578125" style="49" bestFit="1" customWidth="1"/>
    <col min="14671" max="14671" width="18" style="49" bestFit="1" customWidth="1"/>
    <col min="14672" max="14672" width="19.42578125" style="49" bestFit="1" customWidth="1"/>
    <col min="14673" max="14673" width="21.42578125" style="49" bestFit="1" customWidth="1"/>
    <col min="14674" max="14674" width="14.140625" style="49" bestFit="1" customWidth="1"/>
    <col min="14675" max="14675" width="22.42578125" style="49" bestFit="1" customWidth="1"/>
    <col min="14676" max="14676" width="18" style="49" bestFit="1" customWidth="1"/>
    <col min="14677" max="14677" width="19.42578125" style="49" bestFit="1" customWidth="1"/>
    <col min="14678" max="14678" width="21.42578125" style="49" bestFit="1" customWidth="1"/>
    <col min="14679" max="14679" width="14.140625" style="49" bestFit="1" customWidth="1"/>
    <col min="14680" max="14680" width="22.42578125" style="49" bestFit="1" customWidth="1"/>
    <col min="14681" max="14681" width="18" style="49" bestFit="1" customWidth="1"/>
    <col min="14682" max="14848" width="8.7109375" style="49"/>
    <col min="14849" max="14849" width="23" style="49" customWidth="1"/>
    <col min="14850" max="14850" width="50" style="49" customWidth="1"/>
    <col min="14851" max="14851" width="28" style="49" bestFit="1" customWidth="1"/>
    <col min="14852" max="14852" width="42.28515625" style="49" customWidth="1"/>
    <col min="14853" max="14853" width="25.140625" style="49" customWidth="1"/>
    <col min="14854" max="14854" width="29.140625" style="49" bestFit="1" customWidth="1"/>
    <col min="14855" max="14855" width="20.42578125" style="49" bestFit="1" customWidth="1"/>
    <col min="14856" max="14856" width="23.85546875" style="49" bestFit="1" customWidth="1"/>
    <col min="14857" max="14857" width="23.7109375" style="49" bestFit="1" customWidth="1"/>
    <col min="14858" max="14858" width="27" style="49" bestFit="1" customWidth="1"/>
    <col min="14859" max="14859" width="32.7109375" style="49" bestFit="1" customWidth="1"/>
    <col min="14860" max="14860" width="21.85546875" style="49" bestFit="1" customWidth="1"/>
    <col min="14861" max="14861" width="27.140625" style="49" bestFit="1" customWidth="1"/>
    <col min="14862" max="14862" width="25.42578125" style="49" bestFit="1" customWidth="1"/>
    <col min="14863" max="14863" width="27" style="49" bestFit="1" customWidth="1"/>
    <col min="14864" max="14864" width="32.7109375" style="49" bestFit="1" customWidth="1"/>
    <col min="14865" max="14865" width="21.85546875" style="49" bestFit="1" customWidth="1"/>
    <col min="14866" max="14866" width="27.140625" style="49" bestFit="1" customWidth="1"/>
    <col min="14867" max="14867" width="25.42578125" style="49" bestFit="1" customWidth="1"/>
    <col min="14868" max="14868" width="27" style="49" bestFit="1" customWidth="1"/>
    <col min="14869" max="14869" width="32.7109375" style="49" bestFit="1" customWidth="1"/>
    <col min="14870" max="14870" width="21.85546875" style="49" bestFit="1" customWidth="1"/>
    <col min="14871" max="14871" width="27.140625" style="49" bestFit="1" customWidth="1"/>
    <col min="14872" max="14872" width="25.42578125" style="49" bestFit="1" customWidth="1"/>
    <col min="14873" max="14873" width="27" style="49" bestFit="1" customWidth="1"/>
    <col min="14874" max="14874" width="32.7109375" style="49" bestFit="1" customWidth="1"/>
    <col min="14875" max="14875" width="21.85546875" style="49" bestFit="1" customWidth="1"/>
    <col min="14876" max="14876" width="27.140625" style="49" bestFit="1" customWidth="1"/>
    <col min="14877" max="14877" width="25.42578125" style="49" bestFit="1" customWidth="1"/>
    <col min="14878" max="14878" width="27" style="49" bestFit="1" customWidth="1"/>
    <col min="14879" max="14879" width="32.7109375" style="49" bestFit="1" customWidth="1"/>
    <col min="14880" max="14880" width="21.85546875" style="49" bestFit="1" customWidth="1"/>
    <col min="14881" max="14881" width="27.140625" style="49" bestFit="1" customWidth="1"/>
    <col min="14882" max="14882" width="25.42578125" style="49" bestFit="1" customWidth="1"/>
    <col min="14883" max="14883" width="27" style="49" bestFit="1" customWidth="1"/>
    <col min="14884" max="14884" width="32.7109375" style="49" bestFit="1" customWidth="1"/>
    <col min="14885" max="14885" width="21.85546875" style="49" bestFit="1" customWidth="1"/>
    <col min="14886" max="14886" width="27.140625" style="49" bestFit="1" customWidth="1"/>
    <col min="14887" max="14887" width="25.42578125" style="49" bestFit="1" customWidth="1"/>
    <col min="14888" max="14888" width="27" style="49" bestFit="1" customWidth="1"/>
    <col min="14889" max="14889" width="32.7109375" style="49" bestFit="1" customWidth="1"/>
    <col min="14890" max="14890" width="21.85546875" style="49" bestFit="1" customWidth="1"/>
    <col min="14891" max="14891" width="27.140625" style="49" bestFit="1" customWidth="1"/>
    <col min="14892" max="14892" width="25.42578125" style="49" bestFit="1" customWidth="1"/>
    <col min="14893" max="14893" width="19.42578125" style="49" bestFit="1" customWidth="1"/>
    <col min="14894" max="14894" width="21.42578125" style="49" bestFit="1" customWidth="1"/>
    <col min="14895" max="14895" width="14.140625" style="49" bestFit="1" customWidth="1"/>
    <col min="14896" max="14896" width="22.42578125" style="49" bestFit="1" customWidth="1"/>
    <col min="14897" max="14897" width="18" style="49" bestFit="1" customWidth="1"/>
    <col min="14898" max="14898" width="19.42578125" style="49" bestFit="1" customWidth="1"/>
    <col min="14899" max="14899" width="21.42578125" style="49" bestFit="1" customWidth="1"/>
    <col min="14900" max="14900" width="14.140625" style="49" bestFit="1" customWidth="1"/>
    <col min="14901" max="14901" width="22.42578125" style="49" bestFit="1" customWidth="1"/>
    <col min="14902" max="14902" width="18" style="49" bestFit="1" customWidth="1"/>
    <col min="14903" max="14903" width="19.42578125" style="49" bestFit="1" customWidth="1"/>
    <col min="14904" max="14904" width="21.42578125" style="49" bestFit="1" customWidth="1"/>
    <col min="14905" max="14905" width="14.140625" style="49" bestFit="1" customWidth="1"/>
    <col min="14906" max="14906" width="22.42578125" style="49" bestFit="1" customWidth="1"/>
    <col min="14907" max="14907" width="18" style="49" bestFit="1" customWidth="1"/>
    <col min="14908" max="14908" width="19.42578125" style="49" bestFit="1" customWidth="1"/>
    <col min="14909" max="14909" width="21.42578125" style="49" bestFit="1" customWidth="1"/>
    <col min="14910" max="14910" width="14.140625" style="49" bestFit="1" customWidth="1"/>
    <col min="14911" max="14911" width="22.42578125" style="49" bestFit="1" customWidth="1"/>
    <col min="14912" max="14912" width="18" style="49" bestFit="1" customWidth="1"/>
    <col min="14913" max="14913" width="19.42578125" style="49" bestFit="1" customWidth="1"/>
    <col min="14914" max="14914" width="21.42578125" style="49" bestFit="1" customWidth="1"/>
    <col min="14915" max="14915" width="14.140625" style="49" bestFit="1" customWidth="1"/>
    <col min="14916" max="14916" width="22.42578125" style="49" bestFit="1" customWidth="1"/>
    <col min="14917" max="14917" width="18" style="49" bestFit="1" customWidth="1"/>
    <col min="14918" max="14918" width="19.42578125" style="49" bestFit="1" customWidth="1"/>
    <col min="14919" max="14919" width="21.42578125" style="49" bestFit="1" customWidth="1"/>
    <col min="14920" max="14920" width="14.140625" style="49" bestFit="1" customWidth="1"/>
    <col min="14921" max="14921" width="22.42578125" style="49" bestFit="1" customWidth="1"/>
    <col min="14922" max="14922" width="18" style="49" bestFit="1" customWidth="1"/>
    <col min="14923" max="14923" width="19.42578125" style="49" bestFit="1" customWidth="1"/>
    <col min="14924" max="14924" width="21.42578125" style="49" bestFit="1" customWidth="1"/>
    <col min="14925" max="14925" width="14.140625" style="49" bestFit="1" customWidth="1"/>
    <col min="14926" max="14926" width="22.42578125" style="49" bestFit="1" customWidth="1"/>
    <col min="14927" max="14927" width="18" style="49" bestFit="1" customWidth="1"/>
    <col min="14928" max="14928" width="19.42578125" style="49" bestFit="1" customWidth="1"/>
    <col min="14929" max="14929" width="21.42578125" style="49" bestFit="1" customWidth="1"/>
    <col min="14930" max="14930" width="14.140625" style="49" bestFit="1" customWidth="1"/>
    <col min="14931" max="14931" width="22.42578125" style="49" bestFit="1" customWidth="1"/>
    <col min="14932" max="14932" width="18" style="49" bestFit="1" customWidth="1"/>
    <col min="14933" max="14933" width="19.42578125" style="49" bestFit="1" customWidth="1"/>
    <col min="14934" max="14934" width="21.42578125" style="49" bestFit="1" customWidth="1"/>
    <col min="14935" max="14935" width="14.140625" style="49" bestFit="1" customWidth="1"/>
    <col min="14936" max="14936" width="22.42578125" style="49" bestFit="1" customWidth="1"/>
    <col min="14937" max="14937" width="18" style="49" bestFit="1" customWidth="1"/>
    <col min="14938" max="15104" width="8.7109375" style="49"/>
    <col min="15105" max="15105" width="23" style="49" customWidth="1"/>
    <col min="15106" max="15106" width="50" style="49" customWidth="1"/>
    <col min="15107" max="15107" width="28" style="49" bestFit="1" customWidth="1"/>
    <col min="15108" max="15108" width="42.28515625" style="49" customWidth="1"/>
    <col min="15109" max="15109" width="25.140625" style="49" customWidth="1"/>
    <col min="15110" max="15110" width="29.140625" style="49" bestFit="1" customWidth="1"/>
    <col min="15111" max="15111" width="20.42578125" style="49" bestFit="1" customWidth="1"/>
    <col min="15112" max="15112" width="23.85546875" style="49" bestFit="1" customWidth="1"/>
    <col min="15113" max="15113" width="23.7109375" style="49" bestFit="1" customWidth="1"/>
    <col min="15114" max="15114" width="27" style="49" bestFit="1" customWidth="1"/>
    <col min="15115" max="15115" width="32.7109375" style="49" bestFit="1" customWidth="1"/>
    <col min="15116" max="15116" width="21.85546875" style="49" bestFit="1" customWidth="1"/>
    <col min="15117" max="15117" width="27.140625" style="49" bestFit="1" customWidth="1"/>
    <col min="15118" max="15118" width="25.42578125" style="49" bestFit="1" customWidth="1"/>
    <col min="15119" max="15119" width="27" style="49" bestFit="1" customWidth="1"/>
    <col min="15120" max="15120" width="32.7109375" style="49" bestFit="1" customWidth="1"/>
    <col min="15121" max="15121" width="21.85546875" style="49" bestFit="1" customWidth="1"/>
    <col min="15122" max="15122" width="27.140625" style="49" bestFit="1" customWidth="1"/>
    <col min="15123" max="15123" width="25.42578125" style="49" bestFit="1" customWidth="1"/>
    <col min="15124" max="15124" width="27" style="49" bestFit="1" customWidth="1"/>
    <col min="15125" max="15125" width="32.7109375" style="49" bestFit="1" customWidth="1"/>
    <col min="15126" max="15126" width="21.85546875" style="49" bestFit="1" customWidth="1"/>
    <col min="15127" max="15127" width="27.140625" style="49" bestFit="1" customWidth="1"/>
    <col min="15128" max="15128" width="25.42578125" style="49" bestFit="1" customWidth="1"/>
    <col min="15129" max="15129" width="27" style="49" bestFit="1" customWidth="1"/>
    <col min="15130" max="15130" width="32.7109375" style="49" bestFit="1" customWidth="1"/>
    <col min="15131" max="15131" width="21.85546875" style="49" bestFit="1" customWidth="1"/>
    <col min="15132" max="15132" width="27.140625" style="49" bestFit="1" customWidth="1"/>
    <col min="15133" max="15133" width="25.42578125" style="49" bestFit="1" customWidth="1"/>
    <col min="15134" max="15134" width="27" style="49" bestFit="1" customWidth="1"/>
    <col min="15135" max="15135" width="32.7109375" style="49" bestFit="1" customWidth="1"/>
    <col min="15136" max="15136" width="21.85546875" style="49" bestFit="1" customWidth="1"/>
    <col min="15137" max="15137" width="27.140625" style="49" bestFit="1" customWidth="1"/>
    <col min="15138" max="15138" width="25.42578125" style="49" bestFit="1" customWidth="1"/>
    <col min="15139" max="15139" width="27" style="49" bestFit="1" customWidth="1"/>
    <col min="15140" max="15140" width="32.7109375" style="49" bestFit="1" customWidth="1"/>
    <col min="15141" max="15141" width="21.85546875" style="49" bestFit="1" customWidth="1"/>
    <col min="15142" max="15142" width="27.140625" style="49" bestFit="1" customWidth="1"/>
    <col min="15143" max="15143" width="25.42578125" style="49" bestFit="1" customWidth="1"/>
    <col min="15144" max="15144" width="27" style="49" bestFit="1" customWidth="1"/>
    <col min="15145" max="15145" width="32.7109375" style="49" bestFit="1" customWidth="1"/>
    <col min="15146" max="15146" width="21.85546875" style="49" bestFit="1" customWidth="1"/>
    <col min="15147" max="15147" width="27.140625" style="49" bestFit="1" customWidth="1"/>
    <col min="15148" max="15148" width="25.42578125" style="49" bestFit="1" customWidth="1"/>
    <col min="15149" max="15149" width="19.42578125" style="49" bestFit="1" customWidth="1"/>
    <col min="15150" max="15150" width="21.42578125" style="49" bestFit="1" customWidth="1"/>
    <col min="15151" max="15151" width="14.140625" style="49" bestFit="1" customWidth="1"/>
    <col min="15152" max="15152" width="22.42578125" style="49" bestFit="1" customWidth="1"/>
    <col min="15153" max="15153" width="18" style="49" bestFit="1" customWidth="1"/>
    <col min="15154" max="15154" width="19.42578125" style="49" bestFit="1" customWidth="1"/>
    <col min="15155" max="15155" width="21.42578125" style="49" bestFit="1" customWidth="1"/>
    <col min="15156" max="15156" width="14.140625" style="49" bestFit="1" customWidth="1"/>
    <col min="15157" max="15157" width="22.42578125" style="49" bestFit="1" customWidth="1"/>
    <col min="15158" max="15158" width="18" style="49" bestFit="1" customWidth="1"/>
    <col min="15159" max="15159" width="19.42578125" style="49" bestFit="1" customWidth="1"/>
    <col min="15160" max="15160" width="21.42578125" style="49" bestFit="1" customWidth="1"/>
    <col min="15161" max="15161" width="14.140625" style="49" bestFit="1" customWidth="1"/>
    <col min="15162" max="15162" width="22.42578125" style="49" bestFit="1" customWidth="1"/>
    <col min="15163" max="15163" width="18" style="49" bestFit="1" customWidth="1"/>
    <col min="15164" max="15164" width="19.42578125" style="49" bestFit="1" customWidth="1"/>
    <col min="15165" max="15165" width="21.42578125" style="49" bestFit="1" customWidth="1"/>
    <col min="15166" max="15166" width="14.140625" style="49" bestFit="1" customWidth="1"/>
    <col min="15167" max="15167" width="22.42578125" style="49" bestFit="1" customWidth="1"/>
    <col min="15168" max="15168" width="18" style="49" bestFit="1" customWidth="1"/>
    <col min="15169" max="15169" width="19.42578125" style="49" bestFit="1" customWidth="1"/>
    <col min="15170" max="15170" width="21.42578125" style="49" bestFit="1" customWidth="1"/>
    <col min="15171" max="15171" width="14.140625" style="49" bestFit="1" customWidth="1"/>
    <col min="15172" max="15172" width="22.42578125" style="49" bestFit="1" customWidth="1"/>
    <col min="15173" max="15173" width="18" style="49" bestFit="1" customWidth="1"/>
    <col min="15174" max="15174" width="19.42578125" style="49" bestFit="1" customWidth="1"/>
    <col min="15175" max="15175" width="21.42578125" style="49" bestFit="1" customWidth="1"/>
    <col min="15176" max="15176" width="14.140625" style="49" bestFit="1" customWidth="1"/>
    <col min="15177" max="15177" width="22.42578125" style="49" bestFit="1" customWidth="1"/>
    <col min="15178" max="15178" width="18" style="49" bestFit="1" customWidth="1"/>
    <col min="15179" max="15179" width="19.42578125" style="49" bestFit="1" customWidth="1"/>
    <col min="15180" max="15180" width="21.42578125" style="49" bestFit="1" customWidth="1"/>
    <col min="15181" max="15181" width="14.140625" style="49" bestFit="1" customWidth="1"/>
    <col min="15182" max="15182" width="22.42578125" style="49" bestFit="1" customWidth="1"/>
    <col min="15183" max="15183" width="18" style="49" bestFit="1" customWidth="1"/>
    <col min="15184" max="15184" width="19.42578125" style="49" bestFit="1" customWidth="1"/>
    <col min="15185" max="15185" width="21.42578125" style="49" bestFit="1" customWidth="1"/>
    <col min="15186" max="15186" width="14.140625" style="49" bestFit="1" customWidth="1"/>
    <col min="15187" max="15187" width="22.42578125" style="49" bestFit="1" customWidth="1"/>
    <col min="15188" max="15188" width="18" style="49" bestFit="1" customWidth="1"/>
    <col min="15189" max="15189" width="19.42578125" style="49" bestFit="1" customWidth="1"/>
    <col min="15190" max="15190" width="21.42578125" style="49" bestFit="1" customWidth="1"/>
    <col min="15191" max="15191" width="14.140625" style="49" bestFit="1" customWidth="1"/>
    <col min="15192" max="15192" width="22.42578125" style="49" bestFit="1" customWidth="1"/>
    <col min="15193" max="15193" width="18" style="49" bestFit="1" customWidth="1"/>
    <col min="15194" max="15360" width="8.7109375" style="49"/>
    <col min="15361" max="15361" width="23" style="49" customWidth="1"/>
    <col min="15362" max="15362" width="50" style="49" customWidth="1"/>
    <col min="15363" max="15363" width="28" style="49" bestFit="1" customWidth="1"/>
    <col min="15364" max="15364" width="42.28515625" style="49" customWidth="1"/>
    <col min="15365" max="15365" width="25.140625" style="49" customWidth="1"/>
    <col min="15366" max="15366" width="29.140625" style="49" bestFit="1" customWidth="1"/>
    <col min="15367" max="15367" width="20.42578125" style="49" bestFit="1" customWidth="1"/>
    <col min="15368" max="15368" width="23.85546875" style="49" bestFit="1" customWidth="1"/>
    <col min="15369" max="15369" width="23.7109375" style="49" bestFit="1" customWidth="1"/>
    <col min="15370" max="15370" width="27" style="49" bestFit="1" customWidth="1"/>
    <col min="15371" max="15371" width="32.7109375" style="49" bestFit="1" customWidth="1"/>
    <col min="15372" max="15372" width="21.85546875" style="49" bestFit="1" customWidth="1"/>
    <col min="15373" max="15373" width="27.140625" style="49" bestFit="1" customWidth="1"/>
    <col min="15374" max="15374" width="25.42578125" style="49" bestFit="1" customWidth="1"/>
    <col min="15375" max="15375" width="27" style="49" bestFit="1" customWidth="1"/>
    <col min="15376" max="15376" width="32.7109375" style="49" bestFit="1" customWidth="1"/>
    <col min="15377" max="15377" width="21.85546875" style="49" bestFit="1" customWidth="1"/>
    <col min="15378" max="15378" width="27.140625" style="49" bestFit="1" customWidth="1"/>
    <col min="15379" max="15379" width="25.42578125" style="49" bestFit="1" customWidth="1"/>
    <col min="15380" max="15380" width="27" style="49" bestFit="1" customWidth="1"/>
    <col min="15381" max="15381" width="32.7109375" style="49" bestFit="1" customWidth="1"/>
    <col min="15382" max="15382" width="21.85546875" style="49" bestFit="1" customWidth="1"/>
    <col min="15383" max="15383" width="27.140625" style="49" bestFit="1" customWidth="1"/>
    <col min="15384" max="15384" width="25.42578125" style="49" bestFit="1" customWidth="1"/>
    <col min="15385" max="15385" width="27" style="49" bestFit="1" customWidth="1"/>
    <col min="15386" max="15386" width="32.7109375" style="49" bestFit="1" customWidth="1"/>
    <col min="15387" max="15387" width="21.85546875" style="49" bestFit="1" customWidth="1"/>
    <col min="15388" max="15388" width="27.140625" style="49" bestFit="1" customWidth="1"/>
    <col min="15389" max="15389" width="25.42578125" style="49" bestFit="1" customWidth="1"/>
    <col min="15390" max="15390" width="27" style="49" bestFit="1" customWidth="1"/>
    <col min="15391" max="15391" width="32.7109375" style="49" bestFit="1" customWidth="1"/>
    <col min="15392" max="15392" width="21.85546875" style="49" bestFit="1" customWidth="1"/>
    <col min="15393" max="15393" width="27.140625" style="49" bestFit="1" customWidth="1"/>
    <col min="15394" max="15394" width="25.42578125" style="49" bestFit="1" customWidth="1"/>
    <col min="15395" max="15395" width="27" style="49" bestFit="1" customWidth="1"/>
    <col min="15396" max="15396" width="32.7109375" style="49" bestFit="1" customWidth="1"/>
    <col min="15397" max="15397" width="21.85546875" style="49" bestFit="1" customWidth="1"/>
    <col min="15398" max="15398" width="27.140625" style="49" bestFit="1" customWidth="1"/>
    <col min="15399" max="15399" width="25.42578125" style="49" bestFit="1" customWidth="1"/>
    <col min="15400" max="15400" width="27" style="49" bestFit="1" customWidth="1"/>
    <col min="15401" max="15401" width="32.7109375" style="49" bestFit="1" customWidth="1"/>
    <col min="15402" max="15402" width="21.85546875" style="49" bestFit="1" customWidth="1"/>
    <col min="15403" max="15403" width="27.140625" style="49" bestFit="1" customWidth="1"/>
    <col min="15404" max="15404" width="25.42578125" style="49" bestFit="1" customWidth="1"/>
    <col min="15405" max="15405" width="19.42578125" style="49" bestFit="1" customWidth="1"/>
    <col min="15406" max="15406" width="21.42578125" style="49" bestFit="1" customWidth="1"/>
    <col min="15407" max="15407" width="14.140625" style="49" bestFit="1" customWidth="1"/>
    <col min="15408" max="15408" width="22.42578125" style="49" bestFit="1" customWidth="1"/>
    <col min="15409" max="15409" width="18" style="49" bestFit="1" customWidth="1"/>
    <col min="15410" max="15410" width="19.42578125" style="49" bestFit="1" customWidth="1"/>
    <col min="15411" max="15411" width="21.42578125" style="49" bestFit="1" customWidth="1"/>
    <col min="15412" max="15412" width="14.140625" style="49" bestFit="1" customWidth="1"/>
    <col min="15413" max="15413" width="22.42578125" style="49" bestFit="1" customWidth="1"/>
    <col min="15414" max="15414" width="18" style="49" bestFit="1" customWidth="1"/>
    <col min="15415" max="15415" width="19.42578125" style="49" bestFit="1" customWidth="1"/>
    <col min="15416" max="15416" width="21.42578125" style="49" bestFit="1" customWidth="1"/>
    <col min="15417" max="15417" width="14.140625" style="49" bestFit="1" customWidth="1"/>
    <col min="15418" max="15418" width="22.42578125" style="49" bestFit="1" customWidth="1"/>
    <col min="15419" max="15419" width="18" style="49" bestFit="1" customWidth="1"/>
    <col min="15420" max="15420" width="19.42578125" style="49" bestFit="1" customWidth="1"/>
    <col min="15421" max="15421" width="21.42578125" style="49" bestFit="1" customWidth="1"/>
    <col min="15422" max="15422" width="14.140625" style="49" bestFit="1" customWidth="1"/>
    <col min="15423" max="15423" width="22.42578125" style="49" bestFit="1" customWidth="1"/>
    <col min="15424" max="15424" width="18" style="49" bestFit="1" customWidth="1"/>
    <col min="15425" max="15425" width="19.42578125" style="49" bestFit="1" customWidth="1"/>
    <col min="15426" max="15426" width="21.42578125" style="49" bestFit="1" customWidth="1"/>
    <col min="15427" max="15427" width="14.140625" style="49" bestFit="1" customWidth="1"/>
    <col min="15428" max="15428" width="22.42578125" style="49" bestFit="1" customWidth="1"/>
    <col min="15429" max="15429" width="18" style="49" bestFit="1" customWidth="1"/>
    <col min="15430" max="15430" width="19.42578125" style="49" bestFit="1" customWidth="1"/>
    <col min="15431" max="15431" width="21.42578125" style="49" bestFit="1" customWidth="1"/>
    <col min="15432" max="15432" width="14.140625" style="49" bestFit="1" customWidth="1"/>
    <col min="15433" max="15433" width="22.42578125" style="49" bestFit="1" customWidth="1"/>
    <col min="15434" max="15434" width="18" style="49" bestFit="1" customWidth="1"/>
    <col min="15435" max="15435" width="19.42578125" style="49" bestFit="1" customWidth="1"/>
    <col min="15436" max="15436" width="21.42578125" style="49" bestFit="1" customWidth="1"/>
    <col min="15437" max="15437" width="14.140625" style="49" bestFit="1" customWidth="1"/>
    <col min="15438" max="15438" width="22.42578125" style="49" bestFit="1" customWidth="1"/>
    <col min="15439" max="15439" width="18" style="49" bestFit="1" customWidth="1"/>
    <col min="15440" max="15440" width="19.42578125" style="49" bestFit="1" customWidth="1"/>
    <col min="15441" max="15441" width="21.42578125" style="49" bestFit="1" customWidth="1"/>
    <col min="15442" max="15442" width="14.140625" style="49" bestFit="1" customWidth="1"/>
    <col min="15443" max="15443" width="22.42578125" style="49" bestFit="1" customWidth="1"/>
    <col min="15444" max="15444" width="18" style="49" bestFit="1" customWidth="1"/>
    <col min="15445" max="15445" width="19.42578125" style="49" bestFit="1" customWidth="1"/>
    <col min="15446" max="15446" width="21.42578125" style="49" bestFit="1" customWidth="1"/>
    <col min="15447" max="15447" width="14.140625" style="49" bestFit="1" customWidth="1"/>
    <col min="15448" max="15448" width="22.42578125" style="49" bestFit="1" customWidth="1"/>
    <col min="15449" max="15449" width="18" style="49" bestFit="1" customWidth="1"/>
    <col min="15450" max="15616" width="8.7109375" style="49"/>
    <col min="15617" max="15617" width="23" style="49" customWidth="1"/>
    <col min="15618" max="15618" width="50" style="49" customWidth="1"/>
    <col min="15619" max="15619" width="28" style="49" bestFit="1" customWidth="1"/>
    <col min="15620" max="15620" width="42.28515625" style="49" customWidth="1"/>
    <col min="15621" max="15621" width="25.140625" style="49" customWidth="1"/>
    <col min="15622" max="15622" width="29.140625" style="49" bestFit="1" customWidth="1"/>
    <col min="15623" max="15623" width="20.42578125" style="49" bestFit="1" customWidth="1"/>
    <col min="15624" max="15624" width="23.85546875" style="49" bestFit="1" customWidth="1"/>
    <col min="15625" max="15625" width="23.7109375" style="49" bestFit="1" customWidth="1"/>
    <col min="15626" max="15626" width="27" style="49" bestFit="1" customWidth="1"/>
    <col min="15627" max="15627" width="32.7109375" style="49" bestFit="1" customWidth="1"/>
    <col min="15628" max="15628" width="21.85546875" style="49" bestFit="1" customWidth="1"/>
    <col min="15629" max="15629" width="27.140625" style="49" bestFit="1" customWidth="1"/>
    <col min="15630" max="15630" width="25.42578125" style="49" bestFit="1" customWidth="1"/>
    <col min="15631" max="15631" width="27" style="49" bestFit="1" customWidth="1"/>
    <col min="15632" max="15632" width="32.7109375" style="49" bestFit="1" customWidth="1"/>
    <col min="15633" max="15633" width="21.85546875" style="49" bestFit="1" customWidth="1"/>
    <col min="15634" max="15634" width="27.140625" style="49" bestFit="1" customWidth="1"/>
    <col min="15635" max="15635" width="25.42578125" style="49" bestFit="1" customWidth="1"/>
    <col min="15636" max="15636" width="27" style="49" bestFit="1" customWidth="1"/>
    <col min="15637" max="15637" width="32.7109375" style="49" bestFit="1" customWidth="1"/>
    <col min="15638" max="15638" width="21.85546875" style="49" bestFit="1" customWidth="1"/>
    <col min="15639" max="15639" width="27.140625" style="49" bestFit="1" customWidth="1"/>
    <col min="15640" max="15640" width="25.42578125" style="49" bestFit="1" customWidth="1"/>
    <col min="15641" max="15641" width="27" style="49" bestFit="1" customWidth="1"/>
    <col min="15642" max="15642" width="32.7109375" style="49" bestFit="1" customWidth="1"/>
    <col min="15643" max="15643" width="21.85546875" style="49" bestFit="1" customWidth="1"/>
    <col min="15644" max="15644" width="27.140625" style="49" bestFit="1" customWidth="1"/>
    <col min="15645" max="15645" width="25.42578125" style="49" bestFit="1" customWidth="1"/>
    <col min="15646" max="15646" width="27" style="49" bestFit="1" customWidth="1"/>
    <col min="15647" max="15647" width="32.7109375" style="49" bestFit="1" customWidth="1"/>
    <col min="15648" max="15648" width="21.85546875" style="49" bestFit="1" customWidth="1"/>
    <col min="15649" max="15649" width="27.140625" style="49" bestFit="1" customWidth="1"/>
    <col min="15650" max="15650" width="25.42578125" style="49" bestFit="1" customWidth="1"/>
    <col min="15651" max="15651" width="27" style="49" bestFit="1" customWidth="1"/>
    <col min="15652" max="15652" width="32.7109375" style="49" bestFit="1" customWidth="1"/>
    <col min="15653" max="15653" width="21.85546875" style="49" bestFit="1" customWidth="1"/>
    <col min="15654" max="15654" width="27.140625" style="49" bestFit="1" customWidth="1"/>
    <col min="15655" max="15655" width="25.42578125" style="49" bestFit="1" customWidth="1"/>
    <col min="15656" max="15656" width="27" style="49" bestFit="1" customWidth="1"/>
    <col min="15657" max="15657" width="32.7109375" style="49" bestFit="1" customWidth="1"/>
    <col min="15658" max="15658" width="21.85546875" style="49" bestFit="1" customWidth="1"/>
    <col min="15659" max="15659" width="27.140625" style="49" bestFit="1" customWidth="1"/>
    <col min="15660" max="15660" width="25.42578125" style="49" bestFit="1" customWidth="1"/>
    <col min="15661" max="15661" width="19.42578125" style="49" bestFit="1" customWidth="1"/>
    <col min="15662" max="15662" width="21.42578125" style="49" bestFit="1" customWidth="1"/>
    <col min="15663" max="15663" width="14.140625" style="49" bestFit="1" customWidth="1"/>
    <col min="15664" max="15664" width="22.42578125" style="49" bestFit="1" customWidth="1"/>
    <col min="15665" max="15665" width="18" style="49" bestFit="1" customWidth="1"/>
    <col min="15666" max="15666" width="19.42578125" style="49" bestFit="1" customWidth="1"/>
    <col min="15667" max="15667" width="21.42578125" style="49" bestFit="1" customWidth="1"/>
    <col min="15668" max="15668" width="14.140625" style="49" bestFit="1" customWidth="1"/>
    <col min="15669" max="15669" width="22.42578125" style="49" bestFit="1" customWidth="1"/>
    <col min="15670" max="15670" width="18" style="49" bestFit="1" customWidth="1"/>
    <col min="15671" max="15671" width="19.42578125" style="49" bestFit="1" customWidth="1"/>
    <col min="15672" max="15672" width="21.42578125" style="49" bestFit="1" customWidth="1"/>
    <col min="15673" max="15673" width="14.140625" style="49" bestFit="1" customWidth="1"/>
    <col min="15674" max="15674" width="22.42578125" style="49" bestFit="1" customWidth="1"/>
    <col min="15675" max="15675" width="18" style="49" bestFit="1" customWidth="1"/>
    <col min="15676" max="15676" width="19.42578125" style="49" bestFit="1" customWidth="1"/>
    <col min="15677" max="15677" width="21.42578125" style="49" bestFit="1" customWidth="1"/>
    <col min="15678" max="15678" width="14.140625" style="49" bestFit="1" customWidth="1"/>
    <col min="15679" max="15679" width="22.42578125" style="49" bestFit="1" customWidth="1"/>
    <col min="15680" max="15680" width="18" style="49" bestFit="1" customWidth="1"/>
    <col min="15681" max="15681" width="19.42578125" style="49" bestFit="1" customWidth="1"/>
    <col min="15682" max="15682" width="21.42578125" style="49" bestFit="1" customWidth="1"/>
    <col min="15683" max="15683" width="14.140625" style="49" bestFit="1" customWidth="1"/>
    <col min="15684" max="15684" width="22.42578125" style="49" bestFit="1" customWidth="1"/>
    <col min="15685" max="15685" width="18" style="49" bestFit="1" customWidth="1"/>
    <col min="15686" max="15686" width="19.42578125" style="49" bestFit="1" customWidth="1"/>
    <col min="15687" max="15687" width="21.42578125" style="49" bestFit="1" customWidth="1"/>
    <col min="15688" max="15688" width="14.140625" style="49" bestFit="1" customWidth="1"/>
    <col min="15689" max="15689" width="22.42578125" style="49" bestFit="1" customWidth="1"/>
    <col min="15690" max="15690" width="18" style="49" bestFit="1" customWidth="1"/>
    <col min="15691" max="15691" width="19.42578125" style="49" bestFit="1" customWidth="1"/>
    <col min="15692" max="15692" width="21.42578125" style="49" bestFit="1" customWidth="1"/>
    <col min="15693" max="15693" width="14.140625" style="49" bestFit="1" customWidth="1"/>
    <col min="15694" max="15694" width="22.42578125" style="49" bestFit="1" customWidth="1"/>
    <col min="15695" max="15695" width="18" style="49" bestFit="1" customWidth="1"/>
    <col min="15696" max="15696" width="19.42578125" style="49" bestFit="1" customWidth="1"/>
    <col min="15697" max="15697" width="21.42578125" style="49" bestFit="1" customWidth="1"/>
    <col min="15698" max="15698" width="14.140625" style="49" bestFit="1" customWidth="1"/>
    <col min="15699" max="15699" width="22.42578125" style="49" bestFit="1" customWidth="1"/>
    <col min="15700" max="15700" width="18" style="49" bestFit="1" customWidth="1"/>
    <col min="15701" max="15701" width="19.42578125" style="49" bestFit="1" customWidth="1"/>
    <col min="15702" max="15702" width="21.42578125" style="49" bestFit="1" customWidth="1"/>
    <col min="15703" max="15703" width="14.140625" style="49" bestFit="1" customWidth="1"/>
    <col min="15704" max="15704" width="22.42578125" style="49" bestFit="1" customWidth="1"/>
    <col min="15705" max="15705" width="18" style="49" bestFit="1" customWidth="1"/>
    <col min="15706" max="15872" width="8.7109375" style="49"/>
    <col min="15873" max="15873" width="23" style="49" customWidth="1"/>
    <col min="15874" max="15874" width="50" style="49" customWidth="1"/>
    <col min="15875" max="15875" width="28" style="49" bestFit="1" customWidth="1"/>
    <col min="15876" max="15876" width="42.28515625" style="49" customWidth="1"/>
    <col min="15877" max="15877" width="25.140625" style="49" customWidth="1"/>
    <col min="15878" max="15878" width="29.140625" style="49" bestFit="1" customWidth="1"/>
    <col min="15879" max="15879" width="20.42578125" style="49" bestFit="1" customWidth="1"/>
    <col min="15880" max="15880" width="23.85546875" style="49" bestFit="1" customWidth="1"/>
    <col min="15881" max="15881" width="23.7109375" style="49" bestFit="1" customWidth="1"/>
    <col min="15882" max="15882" width="27" style="49" bestFit="1" customWidth="1"/>
    <col min="15883" max="15883" width="32.7109375" style="49" bestFit="1" customWidth="1"/>
    <col min="15884" max="15884" width="21.85546875" style="49" bestFit="1" customWidth="1"/>
    <col min="15885" max="15885" width="27.140625" style="49" bestFit="1" customWidth="1"/>
    <col min="15886" max="15886" width="25.42578125" style="49" bestFit="1" customWidth="1"/>
    <col min="15887" max="15887" width="27" style="49" bestFit="1" customWidth="1"/>
    <col min="15888" max="15888" width="32.7109375" style="49" bestFit="1" customWidth="1"/>
    <col min="15889" max="15889" width="21.85546875" style="49" bestFit="1" customWidth="1"/>
    <col min="15890" max="15890" width="27.140625" style="49" bestFit="1" customWidth="1"/>
    <col min="15891" max="15891" width="25.42578125" style="49" bestFit="1" customWidth="1"/>
    <col min="15892" max="15892" width="27" style="49" bestFit="1" customWidth="1"/>
    <col min="15893" max="15893" width="32.7109375" style="49" bestFit="1" customWidth="1"/>
    <col min="15894" max="15894" width="21.85546875" style="49" bestFit="1" customWidth="1"/>
    <col min="15895" max="15895" width="27.140625" style="49" bestFit="1" customWidth="1"/>
    <col min="15896" max="15896" width="25.42578125" style="49" bestFit="1" customWidth="1"/>
    <col min="15897" max="15897" width="27" style="49" bestFit="1" customWidth="1"/>
    <col min="15898" max="15898" width="32.7109375" style="49" bestFit="1" customWidth="1"/>
    <col min="15899" max="15899" width="21.85546875" style="49" bestFit="1" customWidth="1"/>
    <col min="15900" max="15900" width="27.140625" style="49" bestFit="1" customWidth="1"/>
    <col min="15901" max="15901" width="25.42578125" style="49" bestFit="1" customWidth="1"/>
    <col min="15902" max="15902" width="27" style="49" bestFit="1" customWidth="1"/>
    <col min="15903" max="15903" width="32.7109375" style="49" bestFit="1" customWidth="1"/>
    <col min="15904" max="15904" width="21.85546875" style="49" bestFit="1" customWidth="1"/>
    <col min="15905" max="15905" width="27.140625" style="49" bestFit="1" customWidth="1"/>
    <col min="15906" max="15906" width="25.42578125" style="49" bestFit="1" customWidth="1"/>
    <col min="15907" max="15907" width="27" style="49" bestFit="1" customWidth="1"/>
    <col min="15908" max="15908" width="32.7109375" style="49" bestFit="1" customWidth="1"/>
    <col min="15909" max="15909" width="21.85546875" style="49" bestFit="1" customWidth="1"/>
    <col min="15910" max="15910" width="27.140625" style="49" bestFit="1" customWidth="1"/>
    <col min="15911" max="15911" width="25.42578125" style="49" bestFit="1" customWidth="1"/>
    <col min="15912" max="15912" width="27" style="49" bestFit="1" customWidth="1"/>
    <col min="15913" max="15913" width="32.7109375" style="49" bestFit="1" customWidth="1"/>
    <col min="15914" max="15914" width="21.85546875" style="49" bestFit="1" customWidth="1"/>
    <col min="15915" max="15915" width="27.140625" style="49" bestFit="1" customWidth="1"/>
    <col min="15916" max="15916" width="25.42578125" style="49" bestFit="1" customWidth="1"/>
    <col min="15917" max="15917" width="19.42578125" style="49" bestFit="1" customWidth="1"/>
    <col min="15918" max="15918" width="21.42578125" style="49" bestFit="1" customWidth="1"/>
    <col min="15919" max="15919" width="14.140625" style="49" bestFit="1" customWidth="1"/>
    <col min="15920" max="15920" width="22.42578125" style="49" bestFit="1" customWidth="1"/>
    <col min="15921" max="15921" width="18" style="49" bestFit="1" customWidth="1"/>
    <col min="15922" max="15922" width="19.42578125" style="49" bestFit="1" customWidth="1"/>
    <col min="15923" max="15923" width="21.42578125" style="49" bestFit="1" customWidth="1"/>
    <col min="15924" max="15924" width="14.140625" style="49" bestFit="1" customWidth="1"/>
    <col min="15925" max="15925" width="22.42578125" style="49" bestFit="1" customWidth="1"/>
    <col min="15926" max="15926" width="18" style="49" bestFit="1" customWidth="1"/>
    <col min="15927" max="15927" width="19.42578125" style="49" bestFit="1" customWidth="1"/>
    <col min="15928" max="15928" width="21.42578125" style="49" bestFit="1" customWidth="1"/>
    <col min="15929" max="15929" width="14.140625" style="49" bestFit="1" customWidth="1"/>
    <col min="15930" max="15930" width="22.42578125" style="49" bestFit="1" customWidth="1"/>
    <col min="15931" max="15931" width="18" style="49" bestFit="1" customWidth="1"/>
    <col min="15932" max="15932" width="19.42578125" style="49" bestFit="1" customWidth="1"/>
    <col min="15933" max="15933" width="21.42578125" style="49" bestFit="1" customWidth="1"/>
    <col min="15934" max="15934" width="14.140625" style="49" bestFit="1" customWidth="1"/>
    <col min="15935" max="15935" width="22.42578125" style="49" bestFit="1" customWidth="1"/>
    <col min="15936" max="15936" width="18" style="49" bestFit="1" customWidth="1"/>
    <col min="15937" max="15937" width="19.42578125" style="49" bestFit="1" customWidth="1"/>
    <col min="15938" max="15938" width="21.42578125" style="49" bestFit="1" customWidth="1"/>
    <col min="15939" max="15939" width="14.140625" style="49" bestFit="1" customWidth="1"/>
    <col min="15940" max="15940" width="22.42578125" style="49" bestFit="1" customWidth="1"/>
    <col min="15941" max="15941" width="18" style="49" bestFit="1" customWidth="1"/>
    <col min="15942" max="15942" width="19.42578125" style="49" bestFit="1" customWidth="1"/>
    <col min="15943" max="15943" width="21.42578125" style="49" bestFit="1" customWidth="1"/>
    <col min="15944" max="15944" width="14.140625" style="49" bestFit="1" customWidth="1"/>
    <col min="15945" max="15945" width="22.42578125" style="49" bestFit="1" customWidth="1"/>
    <col min="15946" max="15946" width="18" style="49" bestFit="1" customWidth="1"/>
    <col min="15947" max="15947" width="19.42578125" style="49" bestFit="1" customWidth="1"/>
    <col min="15948" max="15948" width="21.42578125" style="49" bestFit="1" customWidth="1"/>
    <col min="15949" max="15949" width="14.140625" style="49" bestFit="1" customWidth="1"/>
    <col min="15950" max="15950" width="22.42578125" style="49" bestFit="1" customWidth="1"/>
    <col min="15951" max="15951" width="18" style="49" bestFit="1" customWidth="1"/>
    <col min="15952" max="15952" width="19.42578125" style="49" bestFit="1" customWidth="1"/>
    <col min="15953" max="15953" width="21.42578125" style="49" bestFit="1" customWidth="1"/>
    <col min="15954" max="15954" width="14.140625" style="49" bestFit="1" customWidth="1"/>
    <col min="15955" max="15955" width="22.42578125" style="49" bestFit="1" customWidth="1"/>
    <col min="15956" max="15956" width="18" style="49" bestFit="1" customWidth="1"/>
    <col min="15957" max="15957" width="19.42578125" style="49" bestFit="1" customWidth="1"/>
    <col min="15958" max="15958" width="21.42578125" style="49" bestFit="1" customWidth="1"/>
    <col min="15959" max="15959" width="14.140625" style="49" bestFit="1" customWidth="1"/>
    <col min="15960" max="15960" width="22.42578125" style="49" bestFit="1" customWidth="1"/>
    <col min="15961" max="15961" width="18" style="49" bestFit="1" customWidth="1"/>
    <col min="15962" max="16128" width="8.7109375" style="49"/>
    <col min="16129" max="16129" width="23" style="49" customWidth="1"/>
    <col min="16130" max="16130" width="50" style="49" customWidth="1"/>
    <col min="16131" max="16131" width="28" style="49" bestFit="1" customWidth="1"/>
    <col min="16132" max="16132" width="42.28515625" style="49" customWidth="1"/>
    <col min="16133" max="16133" width="25.140625" style="49" customWidth="1"/>
    <col min="16134" max="16134" width="29.140625" style="49" bestFit="1" customWidth="1"/>
    <col min="16135" max="16135" width="20.42578125" style="49" bestFit="1" customWidth="1"/>
    <col min="16136" max="16136" width="23.85546875" style="49" bestFit="1" customWidth="1"/>
    <col min="16137" max="16137" width="23.7109375" style="49" bestFit="1" customWidth="1"/>
    <col min="16138" max="16138" width="27" style="49" bestFit="1" customWidth="1"/>
    <col min="16139" max="16139" width="32.7109375" style="49" bestFit="1" customWidth="1"/>
    <col min="16140" max="16140" width="21.85546875" style="49" bestFit="1" customWidth="1"/>
    <col min="16141" max="16141" width="27.140625" style="49" bestFit="1" customWidth="1"/>
    <col min="16142" max="16142" width="25.42578125" style="49" bestFit="1" customWidth="1"/>
    <col min="16143" max="16143" width="27" style="49" bestFit="1" customWidth="1"/>
    <col min="16144" max="16144" width="32.7109375" style="49" bestFit="1" customWidth="1"/>
    <col min="16145" max="16145" width="21.85546875" style="49" bestFit="1" customWidth="1"/>
    <col min="16146" max="16146" width="27.140625" style="49" bestFit="1" customWidth="1"/>
    <col min="16147" max="16147" width="25.42578125" style="49" bestFit="1" customWidth="1"/>
    <col min="16148" max="16148" width="27" style="49" bestFit="1" customWidth="1"/>
    <col min="16149" max="16149" width="32.7109375" style="49" bestFit="1" customWidth="1"/>
    <col min="16150" max="16150" width="21.85546875" style="49" bestFit="1" customWidth="1"/>
    <col min="16151" max="16151" width="27.140625" style="49" bestFit="1" customWidth="1"/>
    <col min="16152" max="16152" width="25.42578125" style="49" bestFit="1" customWidth="1"/>
    <col min="16153" max="16153" width="27" style="49" bestFit="1" customWidth="1"/>
    <col min="16154" max="16154" width="32.7109375" style="49" bestFit="1" customWidth="1"/>
    <col min="16155" max="16155" width="21.85546875" style="49" bestFit="1" customWidth="1"/>
    <col min="16156" max="16156" width="27.140625" style="49" bestFit="1" customWidth="1"/>
    <col min="16157" max="16157" width="25.42578125" style="49" bestFit="1" customWidth="1"/>
    <col min="16158" max="16158" width="27" style="49" bestFit="1" customWidth="1"/>
    <col min="16159" max="16159" width="32.7109375" style="49" bestFit="1" customWidth="1"/>
    <col min="16160" max="16160" width="21.85546875" style="49" bestFit="1" customWidth="1"/>
    <col min="16161" max="16161" width="27.140625" style="49" bestFit="1" customWidth="1"/>
    <col min="16162" max="16162" width="25.42578125" style="49" bestFit="1" customWidth="1"/>
    <col min="16163" max="16163" width="27" style="49" bestFit="1" customWidth="1"/>
    <col min="16164" max="16164" width="32.7109375" style="49" bestFit="1" customWidth="1"/>
    <col min="16165" max="16165" width="21.85546875" style="49" bestFit="1" customWidth="1"/>
    <col min="16166" max="16166" width="27.140625" style="49" bestFit="1" customWidth="1"/>
    <col min="16167" max="16167" width="25.42578125" style="49" bestFit="1" customWidth="1"/>
    <col min="16168" max="16168" width="27" style="49" bestFit="1" customWidth="1"/>
    <col min="16169" max="16169" width="32.7109375" style="49" bestFit="1" customWidth="1"/>
    <col min="16170" max="16170" width="21.85546875" style="49" bestFit="1" customWidth="1"/>
    <col min="16171" max="16171" width="27.140625" style="49" bestFit="1" customWidth="1"/>
    <col min="16172" max="16172" width="25.42578125" style="49" bestFit="1" customWidth="1"/>
    <col min="16173" max="16173" width="19.42578125" style="49" bestFit="1" customWidth="1"/>
    <col min="16174" max="16174" width="21.42578125" style="49" bestFit="1" customWidth="1"/>
    <col min="16175" max="16175" width="14.140625" style="49" bestFit="1" customWidth="1"/>
    <col min="16176" max="16176" width="22.42578125" style="49" bestFit="1" customWidth="1"/>
    <col min="16177" max="16177" width="18" style="49" bestFit="1" customWidth="1"/>
    <col min="16178" max="16178" width="19.42578125" style="49" bestFit="1" customWidth="1"/>
    <col min="16179" max="16179" width="21.42578125" style="49" bestFit="1" customWidth="1"/>
    <col min="16180" max="16180" width="14.140625" style="49" bestFit="1" customWidth="1"/>
    <col min="16181" max="16181" width="22.42578125" style="49" bestFit="1" customWidth="1"/>
    <col min="16182" max="16182" width="18" style="49" bestFit="1" customWidth="1"/>
    <col min="16183" max="16183" width="19.42578125" style="49" bestFit="1" customWidth="1"/>
    <col min="16184" max="16184" width="21.42578125" style="49" bestFit="1" customWidth="1"/>
    <col min="16185" max="16185" width="14.140625" style="49" bestFit="1" customWidth="1"/>
    <col min="16186" max="16186" width="22.42578125" style="49" bestFit="1" customWidth="1"/>
    <col min="16187" max="16187" width="18" style="49" bestFit="1" customWidth="1"/>
    <col min="16188" max="16188" width="19.42578125" style="49" bestFit="1" customWidth="1"/>
    <col min="16189" max="16189" width="21.42578125" style="49" bestFit="1" customWidth="1"/>
    <col min="16190" max="16190" width="14.140625" style="49" bestFit="1" customWidth="1"/>
    <col min="16191" max="16191" width="22.42578125" style="49" bestFit="1" customWidth="1"/>
    <col min="16192" max="16192" width="18" style="49" bestFit="1" customWidth="1"/>
    <col min="16193" max="16193" width="19.42578125" style="49" bestFit="1" customWidth="1"/>
    <col min="16194" max="16194" width="21.42578125" style="49" bestFit="1" customWidth="1"/>
    <col min="16195" max="16195" width="14.140625" style="49" bestFit="1" customWidth="1"/>
    <col min="16196" max="16196" width="22.42578125" style="49" bestFit="1" customWidth="1"/>
    <col min="16197" max="16197" width="18" style="49" bestFit="1" customWidth="1"/>
    <col min="16198" max="16198" width="19.42578125" style="49" bestFit="1" customWidth="1"/>
    <col min="16199" max="16199" width="21.42578125" style="49" bestFit="1" customWidth="1"/>
    <col min="16200" max="16200" width="14.140625" style="49" bestFit="1" customWidth="1"/>
    <col min="16201" max="16201" width="22.42578125" style="49" bestFit="1" customWidth="1"/>
    <col min="16202" max="16202" width="18" style="49" bestFit="1" customWidth="1"/>
    <col min="16203" max="16203" width="19.42578125" style="49" bestFit="1" customWidth="1"/>
    <col min="16204" max="16204" width="21.42578125" style="49" bestFit="1" customWidth="1"/>
    <col min="16205" max="16205" width="14.140625" style="49" bestFit="1" customWidth="1"/>
    <col min="16206" max="16206" width="22.42578125" style="49" bestFit="1" customWidth="1"/>
    <col min="16207" max="16207" width="18" style="49" bestFit="1" customWidth="1"/>
    <col min="16208" max="16208" width="19.42578125" style="49" bestFit="1" customWidth="1"/>
    <col min="16209" max="16209" width="21.42578125" style="49" bestFit="1" customWidth="1"/>
    <col min="16210" max="16210" width="14.140625" style="49" bestFit="1" customWidth="1"/>
    <col min="16211" max="16211" width="22.42578125" style="49" bestFit="1" customWidth="1"/>
    <col min="16212" max="16212" width="18" style="49" bestFit="1" customWidth="1"/>
    <col min="16213" max="16213" width="19.42578125" style="49" bestFit="1" customWidth="1"/>
    <col min="16214" max="16214" width="21.42578125" style="49" bestFit="1" customWidth="1"/>
    <col min="16215" max="16215" width="14.140625" style="49" bestFit="1" customWidth="1"/>
    <col min="16216" max="16216" width="22.42578125" style="49" bestFit="1" customWidth="1"/>
    <col min="16217" max="16217" width="18" style="49" bestFit="1" customWidth="1"/>
    <col min="16218" max="16384" width="8.7109375" style="49"/>
  </cols>
  <sheetData>
    <row r="1" spans="1:104" s="4" customFormat="1" ht="15" customHeight="1">
      <c r="A1" s="365"/>
      <c r="B1" s="363" t="str">
        <f>EVALUACIÓN_TECNICA!C1</f>
        <v>FONDO DESARROLLO LOCAL DE SUBA</v>
      </c>
      <c r="C1" s="363"/>
      <c r="D1" s="363"/>
      <c r="E1" s="363"/>
      <c r="F1" s="363"/>
      <c r="G1" s="363"/>
      <c r="H1" s="363"/>
      <c r="I1" s="363"/>
      <c r="J1" s="363"/>
      <c r="K1" s="363"/>
      <c r="L1" s="363"/>
      <c r="M1" s="363"/>
      <c r="N1" s="363"/>
      <c r="P1" s="4" t="s">
        <v>74</v>
      </c>
    </row>
    <row r="2" spans="1:104" s="4" customFormat="1" ht="14.45" customHeight="1">
      <c r="A2" s="365"/>
      <c r="B2" s="366" t="str">
        <f>EVALUACIÓN_TECNICA!C3&amp;"   -PROPUESTA ECONÓMICA"</f>
        <v>Evaluación preliminar tecnica  proceso demolición FDLS-SAMC-009-2024    -PROPUESTA ECONÓMICA</v>
      </c>
      <c r="C2" s="367"/>
      <c r="D2" s="367"/>
      <c r="E2" s="367"/>
      <c r="F2" s="367"/>
      <c r="G2" s="367"/>
      <c r="H2" s="367"/>
      <c r="I2" s="367"/>
      <c r="J2" s="367"/>
      <c r="K2" s="367"/>
      <c r="L2" s="367"/>
      <c r="M2" s="367"/>
      <c r="N2" s="367"/>
      <c r="P2" s="180">
        <v>0.19</v>
      </c>
    </row>
    <row r="3" spans="1:104" s="4" customFormat="1" ht="50.25" customHeight="1">
      <c r="A3" s="365"/>
      <c r="B3" s="364" t="str">
        <f>CONCATENATE(EVALUACIÓN_TECNICA!B4," ",EVALUACIÓN_TECNICA!C4)</f>
        <v>OBJETO: OBJETO:"CONTRATAR LAS OBRAS DE DEMOLICIÓN
ORDENADAS EN LOS PROCESOS ADMINISTRATIVOS Y/O POLICIVOS EMITIDOS POR AUTORIDAD LOCAL
O POR ORDEN JUDICIAL, ASÍ COMO LOS IMPARTIDOS EN LOS OPERATIVOS POR EL ALCALDE LOCAL”.</v>
      </c>
      <c r="C3" s="364"/>
      <c r="D3" s="364"/>
      <c r="E3" s="364"/>
      <c r="F3" s="364"/>
      <c r="G3" s="364"/>
      <c r="H3" s="364"/>
      <c r="I3" s="364"/>
      <c r="J3" s="364"/>
      <c r="K3" s="364"/>
      <c r="L3" s="364"/>
      <c r="M3" s="364"/>
      <c r="N3" s="364"/>
    </row>
    <row r="4" spans="1:104" s="4" customFormat="1" ht="36" customHeight="1">
      <c r="A4" s="365"/>
      <c r="B4" s="364" t="str">
        <f>CONCATENATE(EVALUACIÓN_TECNICA!B5," ",EVALUACIÓN_TECNICA!C5)</f>
        <v>VALOR DEL CONTRATO: VALOR DEL CONTRATO - PRESUPUESTO OFICIAL EN LETRAS: CIENTO OCHENTA MILLONES DE PESOS</v>
      </c>
      <c r="C4" s="364"/>
      <c r="D4" s="364"/>
      <c r="E4" s="364"/>
      <c r="F4" s="364"/>
      <c r="G4" s="364"/>
      <c r="H4" s="364"/>
      <c r="I4" s="364"/>
      <c r="J4" s="364"/>
      <c r="K4" s="364"/>
      <c r="L4" s="364"/>
      <c r="M4" s="364"/>
      <c r="N4" s="364"/>
    </row>
    <row r="5" spans="1:104" ht="57.6" customHeight="1">
      <c r="A5" s="361" t="s">
        <v>51</v>
      </c>
      <c r="B5" s="361" t="s">
        <v>52</v>
      </c>
      <c r="C5" s="361" t="s">
        <v>53</v>
      </c>
      <c r="D5" s="361" t="s">
        <v>54</v>
      </c>
      <c r="E5" s="357" t="str">
        <f>IF(INFORMACIÓN_INICIAL!$C$19="","",INFORMACIÓN_INICIAL!$C$19)</f>
        <v>MB Construcciones y Diseños SAS</v>
      </c>
      <c r="F5" s="358"/>
      <c r="G5" s="358"/>
      <c r="H5" s="358"/>
      <c r="I5" s="359"/>
      <c r="J5" s="357" t="str">
        <f>IF(INFORMACIÓN_INICIAL!$C$20="","",INFORMACIÓN_INICIAL!$C$20)</f>
        <v>Gayra Construcciones SAS</v>
      </c>
      <c r="K5" s="358"/>
      <c r="L5" s="358"/>
      <c r="M5" s="358"/>
      <c r="N5" s="359"/>
      <c r="O5" s="357" t="str">
        <f>IF(INFORMACIÓN_INICIAL!$C$21="","",INFORMACIÓN_INICIAL!$C$21)</f>
        <v>Consorcio La Plata</v>
      </c>
      <c r="P5" s="358"/>
      <c r="Q5" s="358"/>
      <c r="R5" s="358"/>
      <c r="S5" s="359"/>
      <c r="T5" s="357" t="str">
        <f>IF(INFORMACIÓN_INICIAL!$C$22="","",INFORMACIÓN_INICIAL!$C$22)</f>
        <v>G&amp;V Asociado SAS</v>
      </c>
      <c r="U5" s="358"/>
      <c r="V5" s="358"/>
      <c r="W5" s="358"/>
      <c r="X5" s="359"/>
      <c r="Y5" s="357" t="str">
        <f>IF(INFORMACIÓN_INICIAL!$C$23="","",INFORMACIÓN_INICIAL!$C$23)</f>
        <v>Infraestructura Integral SAS</v>
      </c>
      <c r="Z5" s="358"/>
      <c r="AA5" s="358"/>
      <c r="AB5" s="358"/>
      <c r="AC5" s="359"/>
      <c r="AD5" s="357" t="str">
        <f>IF(INFORMACIÓN_INICIAL!$C$24="","",INFORMACIÓN_INICIAL!$C$24)</f>
        <v/>
      </c>
      <c r="AE5" s="358"/>
      <c r="AF5" s="358"/>
      <c r="AG5" s="358"/>
      <c r="AH5" s="359"/>
      <c r="AI5" s="357" t="str">
        <f>IF(INFORMACIÓN_INICIAL!$C$25="","",INFORMACIÓN_INICIAL!$C$25)</f>
        <v/>
      </c>
      <c r="AJ5" s="358"/>
      <c r="AK5" s="358"/>
      <c r="AL5" s="358"/>
      <c r="AM5" s="359"/>
      <c r="AN5" s="357" t="str">
        <f>IF(INFORMACIÓN_INICIAL!$C$26="","",INFORMACIÓN_INICIAL!$C$26)</f>
        <v/>
      </c>
      <c r="AO5" s="358"/>
      <c r="AP5" s="358"/>
      <c r="AQ5" s="358"/>
      <c r="AR5" s="359"/>
      <c r="AS5" s="357" t="str">
        <f>IF(INFORMACIÓN_INICIAL!$C$27="","",INFORMACIÓN_INICIAL!$C$27)</f>
        <v/>
      </c>
      <c r="AT5" s="358"/>
      <c r="AU5" s="358"/>
      <c r="AV5" s="358"/>
      <c r="AW5" s="359"/>
      <c r="AX5" s="357" t="str">
        <f>IF(INFORMACIÓN_INICIAL!$C$28="","",INFORMACIÓN_INICIAL!$C$28)</f>
        <v/>
      </c>
      <c r="AY5" s="358"/>
      <c r="AZ5" s="358"/>
      <c r="BA5" s="358"/>
      <c r="BB5" s="359"/>
      <c r="BC5" s="357" t="str">
        <f>IF(INFORMACIÓN_INICIAL!$C$29="","",INFORMACIÓN_INICIAL!$C$29)</f>
        <v/>
      </c>
      <c r="BD5" s="358"/>
      <c r="BE5" s="358"/>
      <c r="BF5" s="358"/>
      <c r="BG5" s="359"/>
      <c r="BH5" s="357" t="str">
        <f>IF(INFORMACIÓN_INICIAL!$C$30="","",INFORMACIÓN_INICIAL!$C$30)</f>
        <v/>
      </c>
      <c r="BI5" s="358"/>
      <c r="BJ5" s="358"/>
      <c r="BK5" s="358"/>
      <c r="BL5" s="359"/>
      <c r="BM5" s="357" t="str">
        <f>IF(INFORMACIÓN_INICIAL!$C$31="","",INFORMACIÓN_INICIAL!$C$31)</f>
        <v/>
      </c>
      <c r="BN5" s="358"/>
      <c r="BO5" s="358"/>
      <c r="BP5" s="358"/>
      <c r="BQ5" s="359"/>
      <c r="BR5" s="357" t="str">
        <f>IF(INFORMACIÓN_INICIAL!$C$32="","",INFORMACIÓN_INICIAL!$C$32)</f>
        <v/>
      </c>
      <c r="BS5" s="358"/>
      <c r="BT5" s="358"/>
      <c r="BU5" s="358"/>
      <c r="BV5" s="359"/>
      <c r="BW5" s="357" t="str">
        <f>IF(INFORMACIÓN_INICIAL!$C$33="","",INFORMACIÓN_INICIAL!$C$33)</f>
        <v/>
      </c>
      <c r="BX5" s="358"/>
      <c r="BY5" s="358"/>
      <c r="BZ5" s="358"/>
      <c r="CA5" s="359"/>
      <c r="CB5" s="357" t="str">
        <f>IF(INFORMACIÓN_INICIAL!$C$34="","",INFORMACIÓN_INICIAL!$C$34)</f>
        <v/>
      </c>
      <c r="CC5" s="358"/>
      <c r="CD5" s="358"/>
      <c r="CE5" s="358"/>
      <c r="CF5" s="359"/>
      <c r="CG5" s="357" t="str">
        <f>IF(INFORMACIÓN_INICIAL!$C$35="","",INFORMACIÓN_INICIAL!$C$35)</f>
        <v/>
      </c>
      <c r="CH5" s="358"/>
      <c r="CI5" s="358"/>
      <c r="CJ5" s="358"/>
      <c r="CK5" s="359"/>
      <c r="CL5" s="357" t="str">
        <f>IF(INFORMACIÓN_INICIAL!$C$36="","",INFORMACIÓN_INICIAL!$C$36)</f>
        <v/>
      </c>
      <c r="CM5" s="358"/>
      <c r="CN5" s="358"/>
      <c r="CO5" s="358"/>
      <c r="CP5" s="359"/>
      <c r="CQ5" s="357" t="str">
        <f>IF(INFORMACIÓN_INICIAL!$C$37="","",INFORMACIÓN_INICIAL!$C$37)</f>
        <v/>
      </c>
      <c r="CR5" s="358"/>
      <c r="CS5" s="358"/>
      <c r="CT5" s="358"/>
      <c r="CU5" s="359"/>
      <c r="CV5" s="357" t="str">
        <f>IF(INFORMACIÓN_INICIAL!$C$38="","",INFORMACIÓN_INICIAL!$C$38)</f>
        <v/>
      </c>
      <c r="CW5" s="358"/>
      <c r="CX5" s="358"/>
      <c r="CY5" s="358"/>
      <c r="CZ5" s="359"/>
    </row>
    <row r="6" spans="1:104" ht="30">
      <c r="A6" s="362"/>
      <c r="B6" s="362"/>
      <c r="C6" s="362"/>
      <c r="D6" s="362"/>
      <c r="E6" s="61" t="s">
        <v>55</v>
      </c>
      <c r="F6" s="61" t="s">
        <v>75</v>
      </c>
      <c r="G6" s="61" t="s">
        <v>56</v>
      </c>
      <c r="H6" s="61" t="s">
        <v>72</v>
      </c>
      <c r="I6" s="52" t="s">
        <v>57</v>
      </c>
      <c r="J6" s="50" t="s">
        <v>55</v>
      </c>
      <c r="K6" s="50" t="s">
        <v>75</v>
      </c>
      <c r="L6" s="50" t="s">
        <v>56</v>
      </c>
      <c r="M6" s="51" t="s">
        <v>72</v>
      </c>
      <c r="N6" s="52" t="s">
        <v>57</v>
      </c>
      <c r="O6" s="61" t="s">
        <v>55</v>
      </c>
      <c r="P6" s="61" t="s">
        <v>75</v>
      </c>
      <c r="Q6" s="61" t="s">
        <v>56</v>
      </c>
      <c r="R6" s="61" t="s">
        <v>72</v>
      </c>
      <c r="S6" s="52" t="s">
        <v>57</v>
      </c>
      <c r="T6" s="50" t="s">
        <v>55</v>
      </c>
      <c r="U6" s="50" t="s">
        <v>75</v>
      </c>
      <c r="V6" s="50" t="s">
        <v>56</v>
      </c>
      <c r="W6" s="51" t="s">
        <v>72</v>
      </c>
      <c r="X6" s="52" t="s">
        <v>57</v>
      </c>
      <c r="Y6" s="61" t="s">
        <v>55</v>
      </c>
      <c r="Z6" s="61" t="s">
        <v>75</v>
      </c>
      <c r="AA6" s="61" t="s">
        <v>56</v>
      </c>
      <c r="AB6" s="61" t="s">
        <v>72</v>
      </c>
      <c r="AC6" s="52" t="s">
        <v>57</v>
      </c>
      <c r="AD6" s="50" t="s">
        <v>55</v>
      </c>
      <c r="AE6" s="50" t="s">
        <v>75</v>
      </c>
      <c r="AF6" s="50" t="s">
        <v>56</v>
      </c>
      <c r="AG6" s="51" t="s">
        <v>72</v>
      </c>
      <c r="AH6" s="52" t="s">
        <v>57</v>
      </c>
      <c r="AI6" s="61" t="s">
        <v>55</v>
      </c>
      <c r="AJ6" s="61" t="s">
        <v>75</v>
      </c>
      <c r="AK6" s="61" t="s">
        <v>56</v>
      </c>
      <c r="AL6" s="61" t="s">
        <v>72</v>
      </c>
      <c r="AM6" s="52" t="s">
        <v>57</v>
      </c>
      <c r="AN6" s="50" t="s">
        <v>55</v>
      </c>
      <c r="AO6" s="50" t="s">
        <v>75</v>
      </c>
      <c r="AP6" s="50" t="s">
        <v>56</v>
      </c>
      <c r="AQ6" s="51" t="s">
        <v>72</v>
      </c>
      <c r="AR6" s="52" t="s">
        <v>57</v>
      </c>
      <c r="AS6" s="61" t="s">
        <v>55</v>
      </c>
      <c r="AT6" s="61" t="s">
        <v>75</v>
      </c>
      <c r="AU6" s="61" t="s">
        <v>56</v>
      </c>
      <c r="AV6" s="61" t="s">
        <v>72</v>
      </c>
      <c r="AW6" s="52" t="s">
        <v>57</v>
      </c>
      <c r="AX6" s="50" t="s">
        <v>55</v>
      </c>
      <c r="AY6" s="50" t="s">
        <v>75</v>
      </c>
      <c r="AZ6" s="50" t="s">
        <v>56</v>
      </c>
      <c r="BA6" s="51" t="s">
        <v>72</v>
      </c>
      <c r="BB6" s="52" t="s">
        <v>57</v>
      </c>
      <c r="BC6" s="61" t="s">
        <v>55</v>
      </c>
      <c r="BD6" s="61" t="s">
        <v>75</v>
      </c>
      <c r="BE6" s="61" t="s">
        <v>56</v>
      </c>
      <c r="BF6" s="61" t="s">
        <v>72</v>
      </c>
      <c r="BG6" s="52" t="s">
        <v>57</v>
      </c>
      <c r="BH6" s="50" t="s">
        <v>55</v>
      </c>
      <c r="BI6" s="50" t="s">
        <v>75</v>
      </c>
      <c r="BJ6" s="50" t="s">
        <v>56</v>
      </c>
      <c r="BK6" s="51" t="s">
        <v>72</v>
      </c>
      <c r="BL6" s="52" t="s">
        <v>57</v>
      </c>
      <c r="BM6" s="61" t="s">
        <v>55</v>
      </c>
      <c r="BN6" s="61" t="s">
        <v>75</v>
      </c>
      <c r="BO6" s="61" t="s">
        <v>56</v>
      </c>
      <c r="BP6" s="61" t="s">
        <v>72</v>
      </c>
      <c r="BQ6" s="52" t="s">
        <v>57</v>
      </c>
      <c r="BR6" s="50" t="s">
        <v>55</v>
      </c>
      <c r="BS6" s="50" t="s">
        <v>75</v>
      </c>
      <c r="BT6" s="50" t="s">
        <v>56</v>
      </c>
      <c r="BU6" s="51" t="s">
        <v>72</v>
      </c>
      <c r="BV6" s="52" t="s">
        <v>57</v>
      </c>
      <c r="BW6" s="61" t="s">
        <v>55</v>
      </c>
      <c r="BX6" s="61" t="s">
        <v>75</v>
      </c>
      <c r="BY6" s="61" t="s">
        <v>56</v>
      </c>
      <c r="BZ6" s="61" t="s">
        <v>72</v>
      </c>
      <c r="CA6" s="52" t="s">
        <v>57</v>
      </c>
      <c r="CB6" s="50" t="s">
        <v>55</v>
      </c>
      <c r="CC6" s="50" t="s">
        <v>75</v>
      </c>
      <c r="CD6" s="50" t="s">
        <v>56</v>
      </c>
      <c r="CE6" s="51" t="s">
        <v>72</v>
      </c>
      <c r="CF6" s="52" t="s">
        <v>57</v>
      </c>
      <c r="CG6" s="61" t="s">
        <v>55</v>
      </c>
      <c r="CH6" s="61" t="s">
        <v>75</v>
      </c>
      <c r="CI6" s="61" t="s">
        <v>56</v>
      </c>
      <c r="CJ6" s="61" t="s">
        <v>72</v>
      </c>
      <c r="CK6" s="52" t="s">
        <v>57</v>
      </c>
      <c r="CL6" s="50" t="s">
        <v>55</v>
      </c>
      <c r="CM6" s="50" t="s">
        <v>75</v>
      </c>
      <c r="CN6" s="50" t="s">
        <v>56</v>
      </c>
      <c r="CO6" s="51" t="s">
        <v>72</v>
      </c>
      <c r="CP6" s="52" t="s">
        <v>57</v>
      </c>
      <c r="CQ6" s="61" t="s">
        <v>55</v>
      </c>
      <c r="CR6" s="61" t="s">
        <v>75</v>
      </c>
      <c r="CS6" s="61" t="s">
        <v>56</v>
      </c>
      <c r="CT6" s="61" t="s">
        <v>72</v>
      </c>
      <c r="CU6" s="52" t="s">
        <v>57</v>
      </c>
      <c r="CV6" s="50" t="s">
        <v>55</v>
      </c>
      <c r="CW6" s="50" t="s">
        <v>75</v>
      </c>
      <c r="CX6" s="50" t="s">
        <v>56</v>
      </c>
      <c r="CY6" s="51" t="s">
        <v>72</v>
      </c>
      <c r="CZ6" s="52" t="s">
        <v>57</v>
      </c>
    </row>
    <row r="7" spans="1:104">
      <c r="A7" s="53">
        <v>1</v>
      </c>
      <c r="B7" s="164"/>
      <c r="C7" s="165"/>
      <c r="D7" s="166"/>
      <c r="E7" s="167">
        <v>400</v>
      </c>
      <c r="F7" s="69">
        <f>$P$2</f>
        <v>0.19</v>
      </c>
      <c r="G7" s="54">
        <f>E7*F7</f>
        <v>76</v>
      </c>
      <c r="H7" s="55">
        <f>E7+G7</f>
        <v>476</v>
      </c>
      <c r="I7" s="54">
        <f>$D$7-H7</f>
        <v>-476</v>
      </c>
      <c r="J7" s="176"/>
      <c r="K7" s="70">
        <f>$P$2</f>
        <v>0.19</v>
      </c>
      <c r="L7" s="62">
        <f>J7*K7</f>
        <v>0</v>
      </c>
      <c r="M7" s="68">
        <f>J7+L7</f>
        <v>0</v>
      </c>
      <c r="N7" s="68">
        <f>$D$7-M7</f>
        <v>0</v>
      </c>
      <c r="O7" s="167"/>
      <c r="P7" s="69">
        <f>$P$2</f>
        <v>0.19</v>
      </c>
      <c r="Q7" s="54">
        <f>O7*P7</f>
        <v>0</v>
      </c>
      <c r="R7" s="55">
        <f>O7+Q7</f>
        <v>0</v>
      </c>
      <c r="S7" s="54">
        <f>$D$7-R7</f>
        <v>0</v>
      </c>
      <c r="T7" s="176"/>
      <c r="U7" s="70">
        <f>$P$2</f>
        <v>0.19</v>
      </c>
      <c r="V7" s="62">
        <f>T7*U7</f>
        <v>0</v>
      </c>
      <c r="W7" s="68">
        <f>T7+V7</f>
        <v>0</v>
      </c>
      <c r="X7" s="68">
        <f>$D$7-W7</f>
        <v>0</v>
      </c>
      <c r="Y7" s="176"/>
      <c r="Z7" s="69">
        <f>$P$2</f>
        <v>0.19</v>
      </c>
      <c r="AA7" s="54">
        <f>Y7*Z7</f>
        <v>0</v>
      </c>
      <c r="AB7" s="55">
        <f>Y7+AA7</f>
        <v>0</v>
      </c>
      <c r="AC7" s="54">
        <f>$D$7-AB7</f>
        <v>0</v>
      </c>
      <c r="AD7" s="176"/>
      <c r="AE7" s="70">
        <f>$P$2</f>
        <v>0.19</v>
      </c>
      <c r="AF7" s="62">
        <f>AD7*AE7</f>
        <v>0</v>
      </c>
      <c r="AG7" s="68">
        <f>AD7+AF7</f>
        <v>0</v>
      </c>
      <c r="AH7" s="68">
        <f>$D$7-AG7</f>
        <v>0</v>
      </c>
      <c r="AI7" s="176"/>
      <c r="AJ7" s="69">
        <f>$P$2</f>
        <v>0.19</v>
      </c>
      <c r="AK7" s="54">
        <f>AI7*AJ7</f>
        <v>0</v>
      </c>
      <c r="AL7" s="55">
        <f>AI7+AK7</f>
        <v>0</v>
      </c>
      <c r="AM7" s="54">
        <f>$D$7-AL7</f>
        <v>0</v>
      </c>
      <c r="AN7" s="176"/>
      <c r="AO7" s="70">
        <f>$P$2</f>
        <v>0.19</v>
      </c>
      <c r="AP7" s="62">
        <f>AN7*AO7</f>
        <v>0</v>
      </c>
      <c r="AQ7" s="68">
        <f>AN7+AP7</f>
        <v>0</v>
      </c>
      <c r="AR7" s="68">
        <f>$D$7-AQ7</f>
        <v>0</v>
      </c>
      <c r="AS7" s="176"/>
      <c r="AT7" s="69">
        <f>$P$2</f>
        <v>0.19</v>
      </c>
      <c r="AU7" s="54">
        <f>AS7*AT7</f>
        <v>0</v>
      </c>
      <c r="AV7" s="55">
        <f>AS7+AU7</f>
        <v>0</v>
      </c>
      <c r="AW7" s="54">
        <f>$D$7-AV7</f>
        <v>0</v>
      </c>
      <c r="AX7" s="176"/>
      <c r="AY7" s="70">
        <f>$P$2</f>
        <v>0.19</v>
      </c>
      <c r="AZ7" s="62">
        <f>AX7*AY7</f>
        <v>0</v>
      </c>
      <c r="BA7" s="68">
        <f>AX7+AZ7</f>
        <v>0</v>
      </c>
      <c r="BB7" s="68">
        <f>$D$7-BA7</f>
        <v>0</v>
      </c>
      <c r="BC7" s="176"/>
      <c r="BD7" s="69">
        <f>$P$2</f>
        <v>0.19</v>
      </c>
      <c r="BE7" s="54">
        <f>BC7*BD7</f>
        <v>0</v>
      </c>
      <c r="BF7" s="55">
        <f>BC7+BE7</f>
        <v>0</v>
      </c>
      <c r="BG7" s="54">
        <f>$D$7-BF7</f>
        <v>0</v>
      </c>
      <c r="BH7" s="176"/>
      <c r="BI7" s="70">
        <f>$P$2</f>
        <v>0.19</v>
      </c>
      <c r="BJ7" s="62">
        <f>BH7*BI7</f>
        <v>0</v>
      </c>
      <c r="BK7" s="68">
        <f>BH7+BJ7</f>
        <v>0</v>
      </c>
      <c r="BL7" s="68">
        <f>$D$7-BK7</f>
        <v>0</v>
      </c>
      <c r="BM7" s="176"/>
      <c r="BN7" s="69">
        <f>$P$2</f>
        <v>0.19</v>
      </c>
      <c r="BO7" s="54">
        <f>BM7*BN7</f>
        <v>0</v>
      </c>
      <c r="BP7" s="55">
        <f>BM7+BO7</f>
        <v>0</v>
      </c>
      <c r="BQ7" s="54">
        <f>$D$7-BP7</f>
        <v>0</v>
      </c>
      <c r="BR7" s="176"/>
      <c r="BS7" s="70">
        <f>$P$2</f>
        <v>0.19</v>
      </c>
      <c r="BT7" s="62">
        <f>BR7*BS7</f>
        <v>0</v>
      </c>
      <c r="BU7" s="68">
        <f>BR7+BT7</f>
        <v>0</v>
      </c>
      <c r="BV7" s="68">
        <f>$D$7-BU7</f>
        <v>0</v>
      </c>
      <c r="BW7" s="176"/>
      <c r="BX7" s="69">
        <f>$P$2</f>
        <v>0.19</v>
      </c>
      <c r="BY7" s="54">
        <f>BW7*BX7</f>
        <v>0</v>
      </c>
      <c r="BZ7" s="55">
        <f>BW7+BY7</f>
        <v>0</v>
      </c>
      <c r="CA7" s="54">
        <f>$D$7-BZ7</f>
        <v>0</v>
      </c>
      <c r="CB7" s="176"/>
      <c r="CC7" s="70">
        <f>$P$2</f>
        <v>0.19</v>
      </c>
      <c r="CD7" s="62">
        <f>CB7*CC7</f>
        <v>0</v>
      </c>
      <c r="CE7" s="68">
        <f>CB7+CD7</f>
        <v>0</v>
      </c>
      <c r="CF7" s="68">
        <f>$D$7-CE7</f>
        <v>0</v>
      </c>
      <c r="CG7" s="176"/>
      <c r="CH7" s="69">
        <f>$P$2</f>
        <v>0.19</v>
      </c>
      <c r="CI7" s="54">
        <f>CG7*CH7</f>
        <v>0</v>
      </c>
      <c r="CJ7" s="55">
        <f>CG7+CI7</f>
        <v>0</v>
      </c>
      <c r="CK7" s="54">
        <f>$D$7-CJ7</f>
        <v>0</v>
      </c>
      <c r="CL7" s="176"/>
      <c r="CM7" s="70">
        <f>$P$2</f>
        <v>0.19</v>
      </c>
      <c r="CN7" s="62">
        <f>CL7*CM7</f>
        <v>0</v>
      </c>
      <c r="CO7" s="68">
        <f>CL7+CN7</f>
        <v>0</v>
      </c>
      <c r="CP7" s="68">
        <f>$D$7-CO7</f>
        <v>0</v>
      </c>
      <c r="CQ7" s="176"/>
      <c r="CR7" s="69">
        <f>$P$2</f>
        <v>0.19</v>
      </c>
      <c r="CS7" s="54">
        <f>CQ7*CR7</f>
        <v>0</v>
      </c>
      <c r="CT7" s="55">
        <f>CQ7+CS7</f>
        <v>0</v>
      </c>
      <c r="CU7" s="54">
        <f>$D$7-CT7</f>
        <v>0</v>
      </c>
      <c r="CV7" s="176"/>
      <c r="CW7" s="70">
        <f>$P$2</f>
        <v>0.19</v>
      </c>
      <c r="CX7" s="62">
        <f>CV7*CW7</f>
        <v>0</v>
      </c>
      <c r="CY7" s="68">
        <f>CV7+CX7</f>
        <v>0</v>
      </c>
      <c r="CZ7" s="68">
        <f>$D$7-CY7</f>
        <v>0</v>
      </c>
    </row>
    <row r="8" spans="1:104">
      <c r="A8" s="53">
        <v>2</v>
      </c>
      <c r="B8" s="164"/>
      <c r="C8" s="165"/>
      <c r="D8" s="168"/>
      <c r="E8" s="167"/>
      <c r="F8" s="69">
        <f t="shared" ref="F8:F36" si="0">$P$2</f>
        <v>0.19</v>
      </c>
      <c r="G8" s="54">
        <f t="shared" ref="G8:G36" si="1">E8*F8</f>
        <v>0</v>
      </c>
      <c r="H8" s="56">
        <f t="shared" ref="H8:H36" si="2">E8+G8</f>
        <v>0</v>
      </c>
      <c r="I8" s="56">
        <f>$D$8-H8</f>
        <v>0</v>
      </c>
      <c r="J8" s="177"/>
      <c r="K8" s="70">
        <f t="shared" ref="K8:K36" si="3">$P$2</f>
        <v>0.19</v>
      </c>
      <c r="L8" s="62">
        <f t="shared" ref="L8:L36" si="4">J8*K8</f>
        <v>0</v>
      </c>
      <c r="M8" s="68">
        <f t="shared" ref="M8:M36" si="5">J8+L8</f>
        <v>0</v>
      </c>
      <c r="N8" s="68">
        <f>$D$8-M8</f>
        <v>0</v>
      </c>
      <c r="O8" s="167"/>
      <c r="P8" s="69">
        <f t="shared" ref="P8:P36" si="6">$P$2</f>
        <v>0.19</v>
      </c>
      <c r="Q8" s="54">
        <f t="shared" ref="Q8:Q36" si="7">O8*P8</f>
        <v>0</v>
      </c>
      <c r="R8" s="56">
        <f t="shared" ref="R8:R36" si="8">O8+Q8</f>
        <v>0</v>
      </c>
      <c r="S8" s="56">
        <f>$D$8-R8</f>
        <v>0</v>
      </c>
      <c r="T8" s="177"/>
      <c r="U8" s="70">
        <f t="shared" ref="U8:U36" si="9">$P$2</f>
        <v>0.19</v>
      </c>
      <c r="V8" s="62">
        <f t="shared" ref="V8:V36" si="10">T8*U8</f>
        <v>0</v>
      </c>
      <c r="W8" s="68">
        <f t="shared" ref="W8:W36" si="11">T8+V8</f>
        <v>0</v>
      </c>
      <c r="X8" s="68">
        <f>$D$8-W8</f>
        <v>0</v>
      </c>
      <c r="Y8" s="177"/>
      <c r="Z8" s="69">
        <f t="shared" ref="Z8:Z36" si="12">$P$2</f>
        <v>0.19</v>
      </c>
      <c r="AA8" s="54">
        <f t="shared" ref="AA8:AA36" si="13">Y8*Z8</f>
        <v>0</v>
      </c>
      <c r="AB8" s="56">
        <f t="shared" ref="AB8:AB36" si="14">Y8+AA8</f>
        <v>0</v>
      </c>
      <c r="AC8" s="56">
        <f>$D$8-AB8</f>
        <v>0</v>
      </c>
      <c r="AD8" s="177"/>
      <c r="AE8" s="70">
        <f t="shared" ref="AE8:AE36" si="15">$P$2</f>
        <v>0.19</v>
      </c>
      <c r="AF8" s="62">
        <f t="shared" ref="AF8:AF36" si="16">AD8*AE8</f>
        <v>0</v>
      </c>
      <c r="AG8" s="68">
        <f t="shared" ref="AG8:AG36" si="17">AD8+AF8</f>
        <v>0</v>
      </c>
      <c r="AH8" s="68">
        <f>$D$8-AG8</f>
        <v>0</v>
      </c>
      <c r="AI8" s="177"/>
      <c r="AJ8" s="69">
        <f t="shared" ref="AJ8:AJ36" si="18">$P$2</f>
        <v>0.19</v>
      </c>
      <c r="AK8" s="54">
        <f t="shared" ref="AK8:AK36" si="19">AI8*AJ8</f>
        <v>0</v>
      </c>
      <c r="AL8" s="56">
        <f t="shared" ref="AL8:AL36" si="20">AI8+AK8</f>
        <v>0</v>
      </c>
      <c r="AM8" s="56">
        <f>$D$8-AL8</f>
        <v>0</v>
      </c>
      <c r="AN8" s="177"/>
      <c r="AO8" s="70">
        <f t="shared" ref="AO8:AO36" si="21">$P$2</f>
        <v>0.19</v>
      </c>
      <c r="AP8" s="62">
        <f t="shared" ref="AP8:AP36" si="22">AN8*AO8</f>
        <v>0</v>
      </c>
      <c r="AQ8" s="68">
        <f t="shared" ref="AQ8:AQ36" si="23">AN8+AP8</f>
        <v>0</v>
      </c>
      <c r="AR8" s="68">
        <f>$D$8-AQ8</f>
        <v>0</v>
      </c>
      <c r="AS8" s="177"/>
      <c r="AT8" s="69">
        <f t="shared" ref="AT8:AT36" si="24">$P$2</f>
        <v>0.19</v>
      </c>
      <c r="AU8" s="54">
        <f t="shared" ref="AU8:AU36" si="25">AS8*AT8</f>
        <v>0</v>
      </c>
      <c r="AV8" s="56">
        <f t="shared" ref="AV8:AV36" si="26">AS8+AU8</f>
        <v>0</v>
      </c>
      <c r="AW8" s="56">
        <f>$D$8-AV8</f>
        <v>0</v>
      </c>
      <c r="AX8" s="177"/>
      <c r="AY8" s="70">
        <f t="shared" ref="AY8:AY36" si="27">$P$2</f>
        <v>0.19</v>
      </c>
      <c r="AZ8" s="62">
        <f t="shared" ref="AZ8:AZ36" si="28">AX8*AY8</f>
        <v>0</v>
      </c>
      <c r="BA8" s="68">
        <f t="shared" ref="BA8:BA36" si="29">AX8+AZ8</f>
        <v>0</v>
      </c>
      <c r="BB8" s="68">
        <f>$D$8-BA8</f>
        <v>0</v>
      </c>
      <c r="BC8" s="177"/>
      <c r="BD8" s="69">
        <f t="shared" ref="BD8:BD36" si="30">$P$2</f>
        <v>0.19</v>
      </c>
      <c r="BE8" s="54">
        <f t="shared" ref="BE8:BE36" si="31">BC8*BD8</f>
        <v>0</v>
      </c>
      <c r="BF8" s="56">
        <f t="shared" ref="BF8:BF36" si="32">BC8+BE8</f>
        <v>0</v>
      </c>
      <c r="BG8" s="56">
        <f>$D$8-BF8</f>
        <v>0</v>
      </c>
      <c r="BH8" s="177"/>
      <c r="BI8" s="70">
        <f t="shared" ref="BI8:BI36" si="33">$P$2</f>
        <v>0.19</v>
      </c>
      <c r="BJ8" s="62">
        <f t="shared" ref="BJ8:BJ36" si="34">BH8*BI8</f>
        <v>0</v>
      </c>
      <c r="BK8" s="68">
        <f t="shared" ref="BK8:BK36" si="35">BH8+BJ8</f>
        <v>0</v>
      </c>
      <c r="BL8" s="68">
        <f>$D$8-BK8</f>
        <v>0</v>
      </c>
      <c r="BM8" s="177"/>
      <c r="BN8" s="69">
        <f t="shared" ref="BN8:BN36" si="36">$P$2</f>
        <v>0.19</v>
      </c>
      <c r="BO8" s="54">
        <f t="shared" ref="BO8:BO36" si="37">BM8*BN8</f>
        <v>0</v>
      </c>
      <c r="BP8" s="56">
        <f t="shared" ref="BP8:BP36" si="38">BM8+BO8</f>
        <v>0</v>
      </c>
      <c r="BQ8" s="56">
        <f>$D$8-BP8</f>
        <v>0</v>
      </c>
      <c r="BR8" s="177"/>
      <c r="BS8" s="70">
        <f t="shared" ref="BS8:BS36" si="39">$P$2</f>
        <v>0.19</v>
      </c>
      <c r="BT8" s="62">
        <f t="shared" ref="BT8:BT36" si="40">BR8*BS8</f>
        <v>0</v>
      </c>
      <c r="BU8" s="68">
        <f t="shared" ref="BU8:BU36" si="41">BR8+BT8</f>
        <v>0</v>
      </c>
      <c r="BV8" s="68">
        <f>$D$8-BU8</f>
        <v>0</v>
      </c>
      <c r="BW8" s="177"/>
      <c r="BX8" s="69">
        <f t="shared" ref="BX8:BX36" si="42">$P$2</f>
        <v>0.19</v>
      </c>
      <c r="BY8" s="54">
        <f t="shared" ref="BY8:BY36" si="43">BW8*BX8</f>
        <v>0</v>
      </c>
      <c r="BZ8" s="56">
        <f t="shared" ref="BZ8:BZ36" si="44">BW8+BY8</f>
        <v>0</v>
      </c>
      <c r="CA8" s="56">
        <f>$D$8-BZ8</f>
        <v>0</v>
      </c>
      <c r="CB8" s="177"/>
      <c r="CC8" s="70">
        <f t="shared" ref="CC8:CC36" si="45">$P$2</f>
        <v>0.19</v>
      </c>
      <c r="CD8" s="62">
        <f t="shared" ref="CD8:CD36" si="46">CB8*CC8</f>
        <v>0</v>
      </c>
      <c r="CE8" s="68">
        <f t="shared" ref="CE8:CE36" si="47">CB8+CD8</f>
        <v>0</v>
      </c>
      <c r="CF8" s="68">
        <f>$D$8-CE8</f>
        <v>0</v>
      </c>
      <c r="CG8" s="177"/>
      <c r="CH8" s="69">
        <f t="shared" ref="CH8:CH36" si="48">$P$2</f>
        <v>0.19</v>
      </c>
      <c r="CI8" s="54">
        <f t="shared" ref="CI8:CI36" si="49">CG8*CH8</f>
        <v>0</v>
      </c>
      <c r="CJ8" s="56">
        <f t="shared" ref="CJ8:CJ36" si="50">CG8+CI8</f>
        <v>0</v>
      </c>
      <c r="CK8" s="56">
        <f>$D$8-CJ8</f>
        <v>0</v>
      </c>
      <c r="CL8" s="177"/>
      <c r="CM8" s="70">
        <f t="shared" ref="CM8:CM36" si="51">$P$2</f>
        <v>0.19</v>
      </c>
      <c r="CN8" s="62">
        <f t="shared" ref="CN8:CN36" si="52">CL8*CM8</f>
        <v>0</v>
      </c>
      <c r="CO8" s="68">
        <f t="shared" ref="CO8:CO36" si="53">CL8+CN8</f>
        <v>0</v>
      </c>
      <c r="CP8" s="68">
        <f>$D$8-CO8</f>
        <v>0</v>
      </c>
      <c r="CQ8" s="177"/>
      <c r="CR8" s="69">
        <f t="shared" ref="CR8:CR36" si="54">$P$2</f>
        <v>0.19</v>
      </c>
      <c r="CS8" s="54">
        <f t="shared" ref="CS8:CS36" si="55">CQ8*CR8</f>
        <v>0</v>
      </c>
      <c r="CT8" s="56">
        <f t="shared" ref="CT8:CT36" si="56">CQ8+CS8</f>
        <v>0</v>
      </c>
      <c r="CU8" s="56">
        <f>$D$8-CT8</f>
        <v>0</v>
      </c>
      <c r="CV8" s="177"/>
      <c r="CW8" s="70">
        <f t="shared" ref="CW8:CW36" si="57">$P$2</f>
        <v>0.19</v>
      </c>
      <c r="CX8" s="62">
        <f t="shared" ref="CX8:CX36" si="58">CV8*CW8</f>
        <v>0</v>
      </c>
      <c r="CY8" s="68">
        <f t="shared" ref="CY8:CY36" si="59">CV8+CX8</f>
        <v>0</v>
      </c>
      <c r="CZ8" s="68">
        <f>$D$8-CY8</f>
        <v>0</v>
      </c>
    </row>
    <row r="9" spans="1:104">
      <c r="A9" s="53">
        <v>3</v>
      </c>
      <c r="B9" s="164"/>
      <c r="C9" s="165"/>
      <c r="D9" s="168"/>
      <c r="E9" s="167"/>
      <c r="F9" s="69">
        <f t="shared" si="0"/>
        <v>0.19</v>
      </c>
      <c r="G9" s="54">
        <f t="shared" si="1"/>
        <v>0</v>
      </c>
      <c r="H9" s="56">
        <f t="shared" si="2"/>
        <v>0</v>
      </c>
      <c r="I9" s="56">
        <f>$D$9-H9</f>
        <v>0</v>
      </c>
      <c r="J9" s="177"/>
      <c r="K9" s="70">
        <f t="shared" si="3"/>
        <v>0.19</v>
      </c>
      <c r="L9" s="62">
        <f t="shared" si="4"/>
        <v>0</v>
      </c>
      <c r="M9" s="68">
        <f t="shared" si="5"/>
        <v>0</v>
      </c>
      <c r="N9" s="68">
        <f>$D$9-M9</f>
        <v>0</v>
      </c>
      <c r="O9" s="167"/>
      <c r="P9" s="69">
        <f t="shared" si="6"/>
        <v>0.19</v>
      </c>
      <c r="Q9" s="54">
        <f t="shared" si="7"/>
        <v>0</v>
      </c>
      <c r="R9" s="56">
        <f t="shared" si="8"/>
        <v>0</v>
      </c>
      <c r="S9" s="56">
        <f>$D$9-R9</f>
        <v>0</v>
      </c>
      <c r="T9" s="177"/>
      <c r="U9" s="70">
        <f t="shared" si="9"/>
        <v>0.19</v>
      </c>
      <c r="V9" s="62">
        <f t="shared" si="10"/>
        <v>0</v>
      </c>
      <c r="W9" s="68">
        <f t="shared" si="11"/>
        <v>0</v>
      </c>
      <c r="X9" s="68">
        <f>$D$9-W9</f>
        <v>0</v>
      </c>
      <c r="Y9" s="177"/>
      <c r="Z9" s="69">
        <f t="shared" si="12"/>
        <v>0.19</v>
      </c>
      <c r="AA9" s="54">
        <f t="shared" si="13"/>
        <v>0</v>
      </c>
      <c r="AB9" s="56">
        <f t="shared" si="14"/>
        <v>0</v>
      </c>
      <c r="AC9" s="56">
        <f>$D$9-AB9</f>
        <v>0</v>
      </c>
      <c r="AD9" s="177"/>
      <c r="AE9" s="70">
        <f t="shared" si="15"/>
        <v>0.19</v>
      </c>
      <c r="AF9" s="62">
        <f t="shared" si="16"/>
        <v>0</v>
      </c>
      <c r="AG9" s="68">
        <f t="shared" si="17"/>
        <v>0</v>
      </c>
      <c r="AH9" s="68">
        <f>$D$9-AG9</f>
        <v>0</v>
      </c>
      <c r="AI9" s="177"/>
      <c r="AJ9" s="69">
        <f t="shared" si="18"/>
        <v>0.19</v>
      </c>
      <c r="AK9" s="54">
        <f t="shared" si="19"/>
        <v>0</v>
      </c>
      <c r="AL9" s="56">
        <f t="shared" si="20"/>
        <v>0</v>
      </c>
      <c r="AM9" s="56">
        <f>$D$9-AL9</f>
        <v>0</v>
      </c>
      <c r="AN9" s="177"/>
      <c r="AO9" s="70">
        <f t="shared" si="21"/>
        <v>0.19</v>
      </c>
      <c r="AP9" s="62">
        <f t="shared" si="22"/>
        <v>0</v>
      </c>
      <c r="AQ9" s="68">
        <f t="shared" si="23"/>
        <v>0</v>
      </c>
      <c r="AR9" s="68">
        <f>$D$9-AQ9</f>
        <v>0</v>
      </c>
      <c r="AS9" s="177"/>
      <c r="AT9" s="69">
        <f t="shared" si="24"/>
        <v>0.19</v>
      </c>
      <c r="AU9" s="54">
        <f t="shared" si="25"/>
        <v>0</v>
      </c>
      <c r="AV9" s="56">
        <f t="shared" si="26"/>
        <v>0</v>
      </c>
      <c r="AW9" s="56">
        <f>$D$9-AV9</f>
        <v>0</v>
      </c>
      <c r="AX9" s="177"/>
      <c r="AY9" s="70">
        <f t="shared" si="27"/>
        <v>0.19</v>
      </c>
      <c r="AZ9" s="62">
        <f t="shared" si="28"/>
        <v>0</v>
      </c>
      <c r="BA9" s="68">
        <f t="shared" si="29"/>
        <v>0</v>
      </c>
      <c r="BB9" s="68">
        <f>$D$9-BA9</f>
        <v>0</v>
      </c>
      <c r="BC9" s="177"/>
      <c r="BD9" s="69">
        <f t="shared" si="30"/>
        <v>0.19</v>
      </c>
      <c r="BE9" s="54">
        <f t="shared" si="31"/>
        <v>0</v>
      </c>
      <c r="BF9" s="56">
        <f t="shared" si="32"/>
        <v>0</v>
      </c>
      <c r="BG9" s="56">
        <f>$D$9-BF9</f>
        <v>0</v>
      </c>
      <c r="BH9" s="177"/>
      <c r="BI9" s="70">
        <f t="shared" si="33"/>
        <v>0.19</v>
      </c>
      <c r="BJ9" s="62">
        <f t="shared" si="34"/>
        <v>0</v>
      </c>
      <c r="BK9" s="68">
        <f t="shared" si="35"/>
        <v>0</v>
      </c>
      <c r="BL9" s="68">
        <f>$D$9-BK9</f>
        <v>0</v>
      </c>
      <c r="BM9" s="177"/>
      <c r="BN9" s="69">
        <f t="shared" si="36"/>
        <v>0.19</v>
      </c>
      <c r="BO9" s="54">
        <f t="shared" si="37"/>
        <v>0</v>
      </c>
      <c r="BP9" s="56">
        <f t="shared" si="38"/>
        <v>0</v>
      </c>
      <c r="BQ9" s="56">
        <f>$D$9-BP9</f>
        <v>0</v>
      </c>
      <c r="BR9" s="177"/>
      <c r="BS9" s="70">
        <f t="shared" si="39"/>
        <v>0.19</v>
      </c>
      <c r="BT9" s="62">
        <f t="shared" si="40"/>
        <v>0</v>
      </c>
      <c r="BU9" s="68">
        <f t="shared" si="41"/>
        <v>0</v>
      </c>
      <c r="BV9" s="68">
        <f>$D$9-BU9</f>
        <v>0</v>
      </c>
      <c r="BW9" s="177"/>
      <c r="BX9" s="69">
        <f t="shared" si="42"/>
        <v>0.19</v>
      </c>
      <c r="BY9" s="54">
        <f t="shared" si="43"/>
        <v>0</v>
      </c>
      <c r="BZ9" s="56">
        <f t="shared" si="44"/>
        <v>0</v>
      </c>
      <c r="CA9" s="56">
        <f>$D$9-BZ9</f>
        <v>0</v>
      </c>
      <c r="CB9" s="177"/>
      <c r="CC9" s="70">
        <f t="shared" si="45"/>
        <v>0.19</v>
      </c>
      <c r="CD9" s="62">
        <f t="shared" si="46"/>
        <v>0</v>
      </c>
      <c r="CE9" s="68">
        <f t="shared" si="47"/>
        <v>0</v>
      </c>
      <c r="CF9" s="68">
        <f>$D$9-CE9</f>
        <v>0</v>
      </c>
      <c r="CG9" s="177"/>
      <c r="CH9" s="69">
        <f t="shared" si="48"/>
        <v>0.19</v>
      </c>
      <c r="CI9" s="54">
        <f t="shared" si="49"/>
        <v>0</v>
      </c>
      <c r="CJ9" s="56">
        <f t="shared" si="50"/>
        <v>0</v>
      </c>
      <c r="CK9" s="56">
        <f>$D$9-CJ9</f>
        <v>0</v>
      </c>
      <c r="CL9" s="177"/>
      <c r="CM9" s="70">
        <f t="shared" si="51"/>
        <v>0.19</v>
      </c>
      <c r="CN9" s="62">
        <f t="shared" si="52"/>
        <v>0</v>
      </c>
      <c r="CO9" s="68">
        <f t="shared" si="53"/>
        <v>0</v>
      </c>
      <c r="CP9" s="68">
        <f>$D$9-CO9</f>
        <v>0</v>
      </c>
      <c r="CQ9" s="177"/>
      <c r="CR9" s="69">
        <f t="shared" si="54"/>
        <v>0.19</v>
      </c>
      <c r="CS9" s="54">
        <f t="shared" si="55"/>
        <v>0</v>
      </c>
      <c r="CT9" s="56">
        <f t="shared" si="56"/>
        <v>0</v>
      </c>
      <c r="CU9" s="56">
        <f>$D$9-CT9</f>
        <v>0</v>
      </c>
      <c r="CV9" s="177"/>
      <c r="CW9" s="70">
        <f t="shared" si="57"/>
        <v>0.19</v>
      </c>
      <c r="CX9" s="62">
        <f t="shared" si="58"/>
        <v>0</v>
      </c>
      <c r="CY9" s="68">
        <f t="shared" si="59"/>
        <v>0</v>
      </c>
      <c r="CZ9" s="68">
        <f>$D$9-CY9</f>
        <v>0</v>
      </c>
    </row>
    <row r="10" spans="1:104">
      <c r="A10" s="53">
        <v>4</v>
      </c>
      <c r="B10" s="164"/>
      <c r="C10" s="165"/>
      <c r="D10" s="169"/>
      <c r="E10" s="167"/>
      <c r="F10" s="69">
        <f t="shared" si="0"/>
        <v>0.19</v>
      </c>
      <c r="G10" s="54">
        <f t="shared" si="1"/>
        <v>0</v>
      </c>
      <c r="H10" s="56">
        <f t="shared" si="2"/>
        <v>0</v>
      </c>
      <c r="I10" s="56">
        <f>$D$10-H10</f>
        <v>0</v>
      </c>
      <c r="J10" s="177"/>
      <c r="K10" s="70">
        <f t="shared" si="3"/>
        <v>0.19</v>
      </c>
      <c r="L10" s="62">
        <f t="shared" si="4"/>
        <v>0</v>
      </c>
      <c r="M10" s="68">
        <f t="shared" si="5"/>
        <v>0</v>
      </c>
      <c r="N10" s="68">
        <f>$D$10-M10</f>
        <v>0</v>
      </c>
      <c r="O10" s="167"/>
      <c r="P10" s="69">
        <f t="shared" si="6"/>
        <v>0.19</v>
      </c>
      <c r="Q10" s="54">
        <f t="shared" si="7"/>
        <v>0</v>
      </c>
      <c r="R10" s="56">
        <f t="shared" si="8"/>
        <v>0</v>
      </c>
      <c r="S10" s="56">
        <f>$D$10-R10</f>
        <v>0</v>
      </c>
      <c r="T10" s="177"/>
      <c r="U10" s="70">
        <f t="shared" si="9"/>
        <v>0.19</v>
      </c>
      <c r="V10" s="62">
        <f t="shared" si="10"/>
        <v>0</v>
      </c>
      <c r="W10" s="68">
        <f t="shared" si="11"/>
        <v>0</v>
      </c>
      <c r="X10" s="68">
        <f>$D$10-W10</f>
        <v>0</v>
      </c>
      <c r="Y10" s="177"/>
      <c r="Z10" s="69">
        <f t="shared" si="12"/>
        <v>0.19</v>
      </c>
      <c r="AA10" s="54">
        <f t="shared" si="13"/>
        <v>0</v>
      </c>
      <c r="AB10" s="56">
        <f t="shared" si="14"/>
        <v>0</v>
      </c>
      <c r="AC10" s="56">
        <f>$D$10-AB10</f>
        <v>0</v>
      </c>
      <c r="AD10" s="177"/>
      <c r="AE10" s="70">
        <f t="shared" si="15"/>
        <v>0.19</v>
      </c>
      <c r="AF10" s="62">
        <f t="shared" si="16"/>
        <v>0</v>
      </c>
      <c r="AG10" s="68">
        <f t="shared" si="17"/>
        <v>0</v>
      </c>
      <c r="AH10" s="68">
        <f>$D$10-AG10</f>
        <v>0</v>
      </c>
      <c r="AI10" s="177"/>
      <c r="AJ10" s="69">
        <f t="shared" si="18"/>
        <v>0.19</v>
      </c>
      <c r="AK10" s="54">
        <f t="shared" si="19"/>
        <v>0</v>
      </c>
      <c r="AL10" s="56">
        <f t="shared" si="20"/>
        <v>0</v>
      </c>
      <c r="AM10" s="56">
        <f>$D$10-AL10</f>
        <v>0</v>
      </c>
      <c r="AN10" s="177"/>
      <c r="AO10" s="70">
        <f t="shared" si="21"/>
        <v>0.19</v>
      </c>
      <c r="AP10" s="62">
        <f t="shared" si="22"/>
        <v>0</v>
      </c>
      <c r="AQ10" s="68">
        <f t="shared" si="23"/>
        <v>0</v>
      </c>
      <c r="AR10" s="68">
        <f>$D$10-AQ10</f>
        <v>0</v>
      </c>
      <c r="AS10" s="177"/>
      <c r="AT10" s="69">
        <f t="shared" si="24"/>
        <v>0.19</v>
      </c>
      <c r="AU10" s="54">
        <f t="shared" si="25"/>
        <v>0</v>
      </c>
      <c r="AV10" s="56">
        <f t="shared" si="26"/>
        <v>0</v>
      </c>
      <c r="AW10" s="56">
        <f>$D$10-AV10</f>
        <v>0</v>
      </c>
      <c r="AX10" s="177"/>
      <c r="AY10" s="70">
        <f t="shared" si="27"/>
        <v>0.19</v>
      </c>
      <c r="AZ10" s="62">
        <f t="shared" si="28"/>
        <v>0</v>
      </c>
      <c r="BA10" s="68">
        <f t="shared" si="29"/>
        <v>0</v>
      </c>
      <c r="BB10" s="68">
        <f>$D$10-BA10</f>
        <v>0</v>
      </c>
      <c r="BC10" s="177"/>
      <c r="BD10" s="69">
        <f t="shared" si="30"/>
        <v>0.19</v>
      </c>
      <c r="BE10" s="54">
        <f t="shared" si="31"/>
        <v>0</v>
      </c>
      <c r="BF10" s="56">
        <f t="shared" si="32"/>
        <v>0</v>
      </c>
      <c r="BG10" s="56">
        <f>$D$10-BF10</f>
        <v>0</v>
      </c>
      <c r="BH10" s="177"/>
      <c r="BI10" s="70">
        <f t="shared" si="33"/>
        <v>0.19</v>
      </c>
      <c r="BJ10" s="62">
        <f t="shared" si="34"/>
        <v>0</v>
      </c>
      <c r="BK10" s="68">
        <f t="shared" si="35"/>
        <v>0</v>
      </c>
      <c r="BL10" s="68">
        <f>$D$10-BK10</f>
        <v>0</v>
      </c>
      <c r="BM10" s="177"/>
      <c r="BN10" s="69">
        <f t="shared" si="36"/>
        <v>0.19</v>
      </c>
      <c r="BO10" s="54">
        <f t="shared" si="37"/>
        <v>0</v>
      </c>
      <c r="BP10" s="56">
        <f t="shared" si="38"/>
        <v>0</v>
      </c>
      <c r="BQ10" s="56">
        <f>$D$10-BP10</f>
        <v>0</v>
      </c>
      <c r="BR10" s="177"/>
      <c r="BS10" s="70">
        <f t="shared" si="39"/>
        <v>0.19</v>
      </c>
      <c r="BT10" s="62">
        <f t="shared" si="40"/>
        <v>0</v>
      </c>
      <c r="BU10" s="68">
        <f t="shared" si="41"/>
        <v>0</v>
      </c>
      <c r="BV10" s="68">
        <f>$D$10-BU10</f>
        <v>0</v>
      </c>
      <c r="BW10" s="177"/>
      <c r="BX10" s="69">
        <f t="shared" si="42"/>
        <v>0.19</v>
      </c>
      <c r="BY10" s="54">
        <f t="shared" si="43"/>
        <v>0</v>
      </c>
      <c r="BZ10" s="56">
        <f t="shared" si="44"/>
        <v>0</v>
      </c>
      <c r="CA10" s="56">
        <f>$D$10-BZ10</f>
        <v>0</v>
      </c>
      <c r="CB10" s="177"/>
      <c r="CC10" s="70">
        <f t="shared" si="45"/>
        <v>0.19</v>
      </c>
      <c r="CD10" s="62">
        <f t="shared" si="46"/>
        <v>0</v>
      </c>
      <c r="CE10" s="68">
        <f t="shared" si="47"/>
        <v>0</v>
      </c>
      <c r="CF10" s="68">
        <f>$D$10-CE10</f>
        <v>0</v>
      </c>
      <c r="CG10" s="177"/>
      <c r="CH10" s="69">
        <f t="shared" si="48"/>
        <v>0.19</v>
      </c>
      <c r="CI10" s="54">
        <f t="shared" si="49"/>
        <v>0</v>
      </c>
      <c r="CJ10" s="56">
        <f t="shared" si="50"/>
        <v>0</v>
      </c>
      <c r="CK10" s="56">
        <f>$D$10-CJ10</f>
        <v>0</v>
      </c>
      <c r="CL10" s="177"/>
      <c r="CM10" s="70">
        <f t="shared" si="51"/>
        <v>0.19</v>
      </c>
      <c r="CN10" s="62">
        <f t="shared" si="52"/>
        <v>0</v>
      </c>
      <c r="CO10" s="68">
        <f t="shared" si="53"/>
        <v>0</v>
      </c>
      <c r="CP10" s="68">
        <f>$D$10-CO10</f>
        <v>0</v>
      </c>
      <c r="CQ10" s="177"/>
      <c r="CR10" s="69">
        <f t="shared" si="54"/>
        <v>0.19</v>
      </c>
      <c r="CS10" s="54">
        <f t="shared" si="55"/>
        <v>0</v>
      </c>
      <c r="CT10" s="56">
        <f t="shared" si="56"/>
        <v>0</v>
      </c>
      <c r="CU10" s="56">
        <f>$D$10-CT10</f>
        <v>0</v>
      </c>
      <c r="CV10" s="177"/>
      <c r="CW10" s="70">
        <f t="shared" si="57"/>
        <v>0.19</v>
      </c>
      <c r="CX10" s="62">
        <f t="shared" si="58"/>
        <v>0</v>
      </c>
      <c r="CY10" s="68">
        <f t="shared" si="59"/>
        <v>0</v>
      </c>
      <c r="CZ10" s="68">
        <f>$D$10-CY10</f>
        <v>0</v>
      </c>
    </row>
    <row r="11" spans="1:104" s="57" customFormat="1">
      <c r="A11" s="53">
        <v>5</v>
      </c>
      <c r="B11" s="164"/>
      <c r="C11" s="165"/>
      <c r="D11" s="170"/>
      <c r="E11" s="171"/>
      <c r="F11" s="69">
        <f t="shared" si="0"/>
        <v>0.19</v>
      </c>
      <c r="G11" s="54">
        <f t="shared" si="1"/>
        <v>0</v>
      </c>
      <c r="H11" s="56">
        <f t="shared" si="2"/>
        <v>0</v>
      </c>
      <c r="I11" s="56">
        <f>$D$11-H11</f>
        <v>0</v>
      </c>
      <c r="J11" s="178"/>
      <c r="K11" s="70">
        <f t="shared" si="3"/>
        <v>0.19</v>
      </c>
      <c r="L11" s="62">
        <f t="shared" si="4"/>
        <v>0</v>
      </c>
      <c r="M11" s="68">
        <f t="shared" si="5"/>
        <v>0</v>
      </c>
      <c r="N11" s="68">
        <f>$D$11-M11</f>
        <v>0</v>
      </c>
      <c r="O11" s="171"/>
      <c r="P11" s="69">
        <f t="shared" si="6"/>
        <v>0.19</v>
      </c>
      <c r="Q11" s="54">
        <f t="shared" si="7"/>
        <v>0</v>
      </c>
      <c r="R11" s="56">
        <f t="shared" si="8"/>
        <v>0</v>
      </c>
      <c r="S11" s="56">
        <f>$D$11-R11</f>
        <v>0</v>
      </c>
      <c r="T11" s="178"/>
      <c r="U11" s="70">
        <f t="shared" si="9"/>
        <v>0.19</v>
      </c>
      <c r="V11" s="62">
        <f t="shared" si="10"/>
        <v>0</v>
      </c>
      <c r="W11" s="68">
        <f t="shared" si="11"/>
        <v>0</v>
      </c>
      <c r="X11" s="68">
        <f>$D$11-W11</f>
        <v>0</v>
      </c>
      <c r="Y11" s="178"/>
      <c r="Z11" s="69">
        <f t="shared" si="12"/>
        <v>0.19</v>
      </c>
      <c r="AA11" s="54">
        <f t="shared" si="13"/>
        <v>0</v>
      </c>
      <c r="AB11" s="56">
        <f t="shared" si="14"/>
        <v>0</v>
      </c>
      <c r="AC11" s="56">
        <f>$D$11-AB11</f>
        <v>0</v>
      </c>
      <c r="AD11" s="178"/>
      <c r="AE11" s="70">
        <f t="shared" si="15"/>
        <v>0.19</v>
      </c>
      <c r="AF11" s="62">
        <f t="shared" si="16"/>
        <v>0</v>
      </c>
      <c r="AG11" s="68">
        <f t="shared" si="17"/>
        <v>0</v>
      </c>
      <c r="AH11" s="68">
        <f>$D$11-AG11</f>
        <v>0</v>
      </c>
      <c r="AI11" s="178"/>
      <c r="AJ11" s="69">
        <f t="shared" si="18"/>
        <v>0.19</v>
      </c>
      <c r="AK11" s="54">
        <f t="shared" si="19"/>
        <v>0</v>
      </c>
      <c r="AL11" s="56">
        <f t="shared" si="20"/>
        <v>0</v>
      </c>
      <c r="AM11" s="56">
        <f>$D$11-AL11</f>
        <v>0</v>
      </c>
      <c r="AN11" s="178"/>
      <c r="AO11" s="70">
        <f t="shared" si="21"/>
        <v>0.19</v>
      </c>
      <c r="AP11" s="62">
        <f t="shared" si="22"/>
        <v>0</v>
      </c>
      <c r="AQ11" s="68">
        <f t="shared" si="23"/>
        <v>0</v>
      </c>
      <c r="AR11" s="68">
        <f>$D$11-AQ11</f>
        <v>0</v>
      </c>
      <c r="AS11" s="178"/>
      <c r="AT11" s="69">
        <f t="shared" si="24"/>
        <v>0.19</v>
      </c>
      <c r="AU11" s="54">
        <f t="shared" si="25"/>
        <v>0</v>
      </c>
      <c r="AV11" s="56">
        <f t="shared" si="26"/>
        <v>0</v>
      </c>
      <c r="AW11" s="56">
        <f>$D$11-AV11</f>
        <v>0</v>
      </c>
      <c r="AX11" s="178"/>
      <c r="AY11" s="70">
        <f t="shared" si="27"/>
        <v>0.19</v>
      </c>
      <c r="AZ11" s="62">
        <f t="shared" si="28"/>
        <v>0</v>
      </c>
      <c r="BA11" s="68">
        <f t="shared" si="29"/>
        <v>0</v>
      </c>
      <c r="BB11" s="68">
        <f>$D$11-BA11</f>
        <v>0</v>
      </c>
      <c r="BC11" s="178"/>
      <c r="BD11" s="69">
        <f t="shared" si="30"/>
        <v>0.19</v>
      </c>
      <c r="BE11" s="54">
        <f t="shared" si="31"/>
        <v>0</v>
      </c>
      <c r="BF11" s="56">
        <f t="shared" si="32"/>
        <v>0</v>
      </c>
      <c r="BG11" s="56">
        <f>$D$11-BF11</f>
        <v>0</v>
      </c>
      <c r="BH11" s="178"/>
      <c r="BI11" s="70">
        <f t="shared" si="33"/>
        <v>0.19</v>
      </c>
      <c r="BJ11" s="62">
        <f t="shared" si="34"/>
        <v>0</v>
      </c>
      <c r="BK11" s="68">
        <f t="shared" si="35"/>
        <v>0</v>
      </c>
      <c r="BL11" s="68">
        <f>$D$11-BK11</f>
        <v>0</v>
      </c>
      <c r="BM11" s="178"/>
      <c r="BN11" s="69">
        <f t="shared" si="36"/>
        <v>0.19</v>
      </c>
      <c r="BO11" s="54">
        <f t="shared" si="37"/>
        <v>0</v>
      </c>
      <c r="BP11" s="56">
        <f t="shared" si="38"/>
        <v>0</v>
      </c>
      <c r="BQ11" s="56">
        <f>$D$11-BP11</f>
        <v>0</v>
      </c>
      <c r="BR11" s="178"/>
      <c r="BS11" s="70">
        <f t="shared" si="39"/>
        <v>0.19</v>
      </c>
      <c r="BT11" s="62">
        <f t="shared" si="40"/>
        <v>0</v>
      </c>
      <c r="BU11" s="68">
        <f t="shared" si="41"/>
        <v>0</v>
      </c>
      <c r="BV11" s="68">
        <f>$D$11-BU11</f>
        <v>0</v>
      </c>
      <c r="BW11" s="178"/>
      <c r="BX11" s="69">
        <f t="shared" si="42"/>
        <v>0.19</v>
      </c>
      <c r="BY11" s="54">
        <f t="shared" si="43"/>
        <v>0</v>
      </c>
      <c r="BZ11" s="56">
        <f t="shared" si="44"/>
        <v>0</v>
      </c>
      <c r="CA11" s="56">
        <f>$D$11-BZ11</f>
        <v>0</v>
      </c>
      <c r="CB11" s="178"/>
      <c r="CC11" s="70">
        <f t="shared" si="45"/>
        <v>0.19</v>
      </c>
      <c r="CD11" s="62">
        <f t="shared" si="46"/>
        <v>0</v>
      </c>
      <c r="CE11" s="68">
        <f t="shared" si="47"/>
        <v>0</v>
      </c>
      <c r="CF11" s="68">
        <f>$D$11-CE11</f>
        <v>0</v>
      </c>
      <c r="CG11" s="178"/>
      <c r="CH11" s="69">
        <f t="shared" si="48"/>
        <v>0.19</v>
      </c>
      <c r="CI11" s="54">
        <f t="shared" si="49"/>
        <v>0</v>
      </c>
      <c r="CJ11" s="56">
        <f t="shared" si="50"/>
        <v>0</v>
      </c>
      <c r="CK11" s="56">
        <f>$D$11-CJ11</f>
        <v>0</v>
      </c>
      <c r="CL11" s="178"/>
      <c r="CM11" s="70">
        <f t="shared" si="51"/>
        <v>0.19</v>
      </c>
      <c r="CN11" s="62">
        <f t="shared" si="52"/>
        <v>0</v>
      </c>
      <c r="CO11" s="68">
        <f t="shared" si="53"/>
        <v>0</v>
      </c>
      <c r="CP11" s="68">
        <f>$D$11-CO11</f>
        <v>0</v>
      </c>
      <c r="CQ11" s="178"/>
      <c r="CR11" s="69">
        <f t="shared" si="54"/>
        <v>0.19</v>
      </c>
      <c r="CS11" s="54">
        <f t="shared" si="55"/>
        <v>0</v>
      </c>
      <c r="CT11" s="56">
        <f t="shared" si="56"/>
        <v>0</v>
      </c>
      <c r="CU11" s="56">
        <f>$D$11-CT11</f>
        <v>0</v>
      </c>
      <c r="CV11" s="178"/>
      <c r="CW11" s="70">
        <f t="shared" si="57"/>
        <v>0.19</v>
      </c>
      <c r="CX11" s="62">
        <f t="shared" si="58"/>
        <v>0</v>
      </c>
      <c r="CY11" s="68">
        <f t="shared" si="59"/>
        <v>0</v>
      </c>
      <c r="CZ11" s="68">
        <f>$D$11-CY11</f>
        <v>0</v>
      </c>
    </row>
    <row r="12" spans="1:104">
      <c r="A12" s="53">
        <v>6</v>
      </c>
      <c r="B12" s="172"/>
      <c r="C12" s="173"/>
      <c r="D12" s="166"/>
      <c r="E12" s="167"/>
      <c r="F12" s="69">
        <f t="shared" si="0"/>
        <v>0.19</v>
      </c>
      <c r="G12" s="54">
        <f t="shared" si="1"/>
        <v>0</v>
      </c>
      <c r="H12" s="56">
        <f t="shared" si="2"/>
        <v>0</v>
      </c>
      <c r="I12" s="56">
        <f>$D$12-H12</f>
        <v>0</v>
      </c>
      <c r="J12" s="179"/>
      <c r="K12" s="70">
        <f t="shared" si="3"/>
        <v>0.19</v>
      </c>
      <c r="L12" s="62">
        <f t="shared" si="4"/>
        <v>0</v>
      </c>
      <c r="M12" s="68">
        <f t="shared" si="5"/>
        <v>0</v>
      </c>
      <c r="N12" s="68">
        <f>$D$12-M12</f>
        <v>0</v>
      </c>
      <c r="O12" s="167"/>
      <c r="P12" s="69">
        <f t="shared" si="6"/>
        <v>0.19</v>
      </c>
      <c r="Q12" s="54">
        <f t="shared" si="7"/>
        <v>0</v>
      </c>
      <c r="R12" s="56">
        <f t="shared" si="8"/>
        <v>0</v>
      </c>
      <c r="S12" s="56">
        <f>$D$12-R12</f>
        <v>0</v>
      </c>
      <c r="T12" s="179"/>
      <c r="U12" s="70">
        <f t="shared" si="9"/>
        <v>0.19</v>
      </c>
      <c r="V12" s="62">
        <f t="shared" si="10"/>
        <v>0</v>
      </c>
      <c r="W12" s="68">
        <f t="shared" si="11"/>
        <v>0</v>
      </c>
      <c r="X12" s="68">
        <f>$D$12-W12</f>
        <v>0</v>
      </c>
      <c r="Y12" s="179"/>
      <c r="Z12" s="69">
        <f t="shared" si="12"/>
        <v>0.19</v>
      </c>
      <c r="AA12" s="54">
        <f t="shared" si="13"/>
        <v>0</v>
      </c>
      <c r="AB12" s="56">
        <f t="shared" si="14"/>
        <v>0</v>
      </c>
      <c r="AC12" s="56">
        <f>$D$12-AB12</f>
        <v>0</v>
      </c>
      <c r="AD12" s="179"/>
      <c r="AE12" s="70">
        <f t="shared" si="15"/>
        <v>0.19</v>
      </c>
      <c r="AF12" s="62">
        <f t="shared" si="16"/>
        <v>0</v>
      </c>
      <c r="AG12" s="68">
        <f t="shared" si="17"/>
        <v>0</v>
      </c>
      <c r="AH12" s="68">
        <f>$D$12-AG12</f>
        <v>0</v>
      </c>
      <c r="AI12" s="179"/>
      <c r="AJ12" s="69">
        <f t="shared" si="18"/>
        <v>0.19</v>
      </c>
      <c r="AK12" s="54">
        <f t="shared" si="19"/>
        <v>0</v>
      </c>
      <c r="AL12" s="56">
        <f t="shared" si="20"/>
        <v>0</v>
      </c>
      <c r="AM12" s="56">
        <f>$D$12-AL12</f>
        <v>0</v>
      </c>
      <c r="AN12" s="179"/>
      <c r="AO12" s="70">
        <f t="shared" si="21"/>
        <v>0.19</v>
      </c>
      <c r="AP12" s="62">
        <f t="shared" si="22"/>
        <v>0</v>
      </c>
      <c r="AQ12" s="68">
        <f t="shared" si="23"/>
        <v>0</v>
      </c>
      <c r="AR12" s="68">
        <f>$D$12-AQ12</f>
        <v>0</v>
      </c>
      <c r="AS12" s="179"/>
      <c r="AT12" s="69">
        <f t="shared" si="24"/>
        <v>0.19</v>
      </c>
      <c r="AU12" s="54">
        <f t="shared" si="25"/>
        <v>0</v>
      </c>
      <c r="AV12" s="56">
        <f t="shared" si="26"/>
        <v>0</v>
      </c>
      <c r="AW12" s="56">
        <f>$D$12-AV12</f>
        <v>0</v>
      </c>
      <c r="AX12" s="179"/>
      <c r="AY12" s="70">
        <f t="shared" si="27"/>
        <v>0.19</v>
      </c>
      <c r="AZ12" s="62">
        <f t="shared" si="28"/>
        <v>0</v>
      </c>
      <c r="BA12" s="68">
        <f t="shared" si="29"/>
        <v>0</v>
      </c>
      <c r="BB12" s="68">
        <f>$D$12-BA12</f>
        <v>0</v>
      </c>
      <c r="BC12" s="179"/>
      <c r="BD12" s="69">
        <f t="shared" si="30"/>
        <v>0.19</v>
      </c>
      <c r="BE12" s="54">
        <f t="shared" si="31"/>
        <v>0</v>
      </c>
      <c r="BF12" s="56">
        <f t="shared" si="32"/>
        <v>0</v>
      </c>
      <c r="BG12" s="56">
        <f>$D$12-BF12</f>
        <v>0</v>
      </c>
      <c r="BH12" s="179"/>
      <c r="BI12" s="70">
        <f t="shared" si="33"/>
        <v>0.19</v>
      </c>
      <c r="BJ12" s="62">
        <f t="shared" si="34"/>
        <v>0</v>
      </c>
      <c r="BK12" s="68">
        <f t="shared" si="35"/>
        <v>0</v>
      </c>
      <c r="BL12" s="68">
        <f>$D$12-BK12</f>
        <v>0</v>
      </c>
      <c r="BM12" s="179"/>
      <c r="BN12" s="69">
        <f t="shared" si="36"/>
        <v>0.19</v>
      </c>
      <c r="BO12" s="54">
        <f t="shared" si="37"/>
        <v>0</v>
      </c>
      <c r="BP12" s="56">
        <f t="shared" si="38"/>
        <v>0</v>
      </c>
      <c r="BQ12" s="56">
        <f>$D$12-BP12</f>
        <v>0</v>
      </c>
      <c r="BR12" s="179"/>
      <c r="BS12" s="70">
        <f t="shared" si="39"/>
        <v>0.19</v>
      </c>
      <c r="BT12" s="62">
        <f t="shared" si="40"/>
        <v>0</v>
      </c>
      <c r="BU12" s="68">
        <f t="shared" si="41"/>
        <v>0</v>
      </c>
      <c r="BV12" s="68">
        <f>$D$12-BU12</f>
        <v>0</v>
      </c>
      <c r="BW12" s="179"/>
      <c r="BX12" s="69">
        <f t="shared" si="42"/>
        <v>0.19</v>
      </c>
      <c r="BY12" s="54">
        <f t="shared" si="43"/>
        <v>0</v>
      </c>
      <c r="BZ12" s="56">
        <f t="shared" si="44"/>
        <v>0</v>
      </c>
      <c r="CA12" s="56">
        <f>$D$12-BZ12</f>
        <v>0</v>
      </c>
      <c r="CB12" s="179"/>
      <c r="CC12" s="70">
        <f t="shared" si="45"/>
        <v>0.19</v>
      </c>
      <c r="CD12" s="62">
        <f t="shared" si="46"/>
        <v>0</v>
      </c>
      <c r="CE12" s="68">
        <f t="shared" si="47"/>
        <v>0</v>
      </c>
      <c r="CF12" s="68">
        <f>$D$12-CE12</f>
        <v>0</v>
      </c>
      <c r="CG12" s="179"/>
      <c r="CH12" s="69">
        <f t="shared" si="48"/>
        <v>0.19</v>
      </c>
      <c r="CI12" s="54">
        <f t="shared" si="49"/>
        <v>0</v>
      </c>
      <c r="CJ12" s="56">
        <f t="shared" si="50"/>
        <v>0</v>
      </c>
      <c r="CK12" s="56">
        <f>$D$12-CJ12</f>
        <v>0</v>
      </c>
      <c r="CL12" s="179"/>
      <c r="CM12" s="70">
        <f t="shared" si="51"/>
        <v>0.19</v>
      </c>
      <c r="CN12" s="62">
        <f t="shared" si="52"/>
        <v>0</v>
      </c>
      <c r="CO12" s="68">
        <f t="shared" si="53"/>
        <v>0</v>
      </c>
      <c r="CP12" s="68">
        <f>$D$12-CO12</f>
        <v>0</v>
      </c>
      <c r="CQ12" s="179"/>
      <c r="CR12" s="69">
        <f t="shared" si="54"/>
        <v>0.19</v>
      </c>
      <c r="CS12" s="54">
        <f t="shared" si="55"/>
        <v>0</v>
      </c>
      <c r="CT12" s="56">
        <f t="shared" si="56"/>
        <v>0</v>
      </c>
      <c r="CU12" s="56">
        <f>$D$12-CT12</f>
        <v>0</v>
      </c>
      <c r="CV12" s="179"/>
      <c r="CW12" s="70">
        <f t="shared" si="57"/>
        <v>0.19</v>
      </c>
      <c r="CX12" s="62">
        <f t="shared" si="58"/>
        <v>0</v>
      </c>
      <c r="CY12" s="68">
        <f t="shared" si="59"/>
        <v>0</v>
      </c>
      <c r="CZ12" s="68">
        <f>$D$12-CY12</f>
        <v>0</v>
      </c>
    </row>
    <row r="13" spans="1:104">
      <c r="A13" s="53">
        <v>7</v>
      </c>
      <c r="B13" s="172"/>
      <c r="C13" s="173"/>
      <c r="D13" s="168"/>
      <c r="E13" s="167"/>
      <c r="F13" s="69">
        <f t="shared" si="0"/>
        <v>0.19</v>
      </c>
      <c r="G13" s="54">
        <f t="shared" si="1"/>
        <v>0</v>
      </c>
      <c r="H13" s="56">
        <f t="shared" si="2"/>
        <v>0</v>
      </c>
      <c r="I13" s="56">
        <f>$D$13-H13</f>
        <v>0</v>
      </c>
      <c r="J13" s="179"/>
      <c r="K13" s="70">
        <f t="shared" si="3"/>
        <v>0.19</v>
      </c>
      <c r="L13" s="62">
        <f t="shared" si="4"/>
        <v>0</v>
      </c>
      <c r="M13" s="68">
        <f t="shared" si="5"/>
        <v>0</v>
      </c>
      <c r="N13" s="68">
        <f>$D$13-M13</f>
        <v>0</v>
      </c>
      <c r="O13" s="167"/>
      <c r="P13" s="69">
        <f t="shared" si="6"/>
        <v>0.19</v>
      </c>
      <c r="Q13" s="54">
        <f t="shared" si="7"/>
        <v>0</v>
      </c>
      <c r="R13" s="56">
        <f t="shared" si="8"/>
        <v>0</v>
      </c>
      <c r="S13" s="56">
        <f>$D$13-R13</f>
        <v>0</v>
      </c>
      <c r="T13" s="179"/>
      <c r="U13" s="70">
        <f t="shared" si="9"/>
        <v>0.19</v>
      </c>
      <c r="V13" s="62">
        <f t="shared" si="10"/>
        <v>0</v>
      </c>
      <c r="W13" s="68">
        <f t="shared" si="11"/>
        <v>0</v>
      </c>
      <c r="X13" s="68">
        <f>$D$13-W13</f>
        <v>0</v>
      </c>
      <c r="Y13" s="179"/>
      <c r="Z13" s="69">
        <f t="shared" si="12"/>
        <v>0.19</v>
      </c>
      <c r="AA13" s="54">
        <f t="shared" si="13"/>
        <v>0</v>
      </c>
      <c r="AB13" s="56">
        <f t="shared" si="14"/>
        <v>0</v>
      </c>
      <c r="AC13" s="56">
        <f>$D$13-AB13</f>
        <v>0</v>
      </c>
      <c r="AD13" s="179"/>
      <c r="AE13" s="70">
        <f t="shared" si="15"/>
        <v>0.19</v>
      </c>
      <c r="AF13" s="62">
        <f t="shared" si="16"/>
        <v>0</v>
      </c>
      <c r="AG13" s="68">
        <f t="shared" si="17"/>
        <v>0</v>
      </c>
      <c r="AH13" s="68">
        <f>$D$13-AG13</f>
        <v>0</v>
      </c>
      <c r="AI13" s="179"/>
      <c r="AJ13" s="69">
        <f t="shared" si="18"/>
        <v>0.19</v>
      </c>
      <c r="AK13" s="54">
        <f t="shared" si="19"/>
        <v>0</v>
      </c>
      <c r="AL13" s="56">
        <f t="shared" si="20"/>
        <v>0</v>
      </c>
      <c r="AM13" s="56">
        <f>$D$13-AL13</f>
        <v>0</v>
      </c>
      <c r="AN13" s="179"/>
      <c r="AO13" s="70">
        <f t="shared" si="21"/>
        <v>0.19</v>
      </c>
      <c r="AP13" s="62">
        <f t="shared" si="22"/>
        <v>0</v>
      </c>
      <c r="AQ13" s="68">
        <f t="shared" si="23"/>
        <v>0</v>
      </c>
      <c r="AR13" s="68">
        <f>$D$13-AQ13</f>
        <v>0</v>
      </c>
      <c r="AS13" s="179"/>
      <c r="AT13" s="69">
        <f t="shared" si="24"/>
        <v>0.19</v>
      </c>
      <c r="AU13" s="54">
        <f t="shared" si="25"/>
        <v>0</v>
      </c>
      <c r="AV13" s="56">
        <f t="shared" si="26"/>
        <v>0</v>
      </c>
      <c r="AW13" s="56">
        <f>$D$13-AV13</f>
        <v>0</v>
      </c>
      <c r="AX13" s="179"/>
      <c r="AY13" s="70">
        <f t="shared" si="27"/>
        <v>0.19</v>
      </c>
      <c r="AZ13" s="62">
        <f t="shared" si="28"/>
        <v>0</v>
      </c>
      <c r="BA13" s="68">
        <f t="shared" si="29"/>
        <v>0</v>
      </c>
      <c r="BB13" s="68">
        <f>$D$13-BA13</f>
        <v>0</v>
      </c>
      <c r="BC13" s="179"/>
      <c r="BD13" s="69">
        <f t="shared" si="30"/>
        <v>0.19</v>
      </c>
      <c r="BE13" s="54">
        <f t="shared" si="31"/>
        <v>0</v>
      </c>
      <c r="BF13" s="56">
        <f t="shared" si="32"/>
        <v>0</v>
      </c>
      <c r="BG13" s="56">
        <f>$D$13-BF13</f>
        <v>0</v>
      </c>
      <c r="BH13" s="179"/>
      <c r="BI13" s="70">
        <f t="shared" si="33"/>
        <v>0.19</v>
      </c>
      <c r="BJ13" s="62">
        <f t="shared" si="34"/>
        <v>0</v>
      </c>
      <c r="BK13" s="68">
        <f t="shared" si="35"/>
        <v>0</v>
      </c>
      <c r="BL13" s="68">
        <f>$D$13-BK13</f>
        <v>0</v>
      </c>
      <c r="BM13" s="179"/>
      <c r="BN13" s="69">
        <f t="shared" si="36"/>
        <v>0.19</v>
      </c>
      <c r="BO13" s="54">
        <f t="shared" si="37"/>
        <v>0</v>
      </c>
      <c r="BP13" s="56">
        <f t="shared" si="38"/>
        <v>0</v>
      </c>
      <c r="BQ13" s="56">
        <f>$D$13-BP13</f>
        <v>0</v>
      </c>
      <c r="BR13" s="179"/>
      <c r="BS13" s="70">
        <f t="shared" si="39"/>
        <v>0.19</v>
      </c>
      <c r="BT13" s="62">
        <f t="shared" si="40"/>
        <v>0</v>
      </c>
      <c r="BU13" s="68">
        <f t="shared" si="41"/>
        <v>0</v>
      </c>
      <c r="BV13" s="68">
        <f>$D$13-BU13</f>
        <v>0</v>
      </c>
      <c r="BW13" s="179"/>
      <c r="BX13" s="69">
        <f t="shared" si="42"/>
        <v>0.19</v>
      </c>
      <c r="BY13" s="54">
        <f t="shared" si="43"/>
        <v>0</v>
      </c>
      <c r="BZ13" s="56">
        <f t="shared" si="44"/>
        <v>0</v>
      </c>
      <c r="CA13" s="56">
        <f>$D$13-BZ13</f>
        <v>0</v>
      </c>
      <c r="CB13" s="179"/>
      <c r="CC13" s="70">
        <f t="shared" si="45"/>
        <v>0.19</v>
      </c>
      <c r="CD13" s="62">
        <f t="shared" si="46"/>
        <v>0</v>
      </c>
      <c r="CE13" s="68">
        <f t="shared" si="47"/>
        <v>0</v>
      </c>
      <c r="CF13" s="68">
        <f>$D$13-CE13</f>
        <v>0</v>
      </c>
      <c r="CG13" s="179"/>
      <c r="CH13" s="69">
        <f t="shared" si="48"/>
        <v>0.19</v>
      </c>
      <c r="CI13" s="54">
        <f t="shared" si="49"/>
        <v>0</v>
      </c>
      <c r="CJ13" s="56">
        <f t="shared" si="50"/>
        <v>0</v>
      </c>
      <c r="CK13" s="56">
        <f>$D$13-CJ13</f>
        <v>0</v>
      </c>
      <c r="CL13" s="179"/>
      <c r="CM13" s="70">
        <f t="shared" si="51"/>
        <v>0.19</v>
      </c>
      <c r="CN13" s="62">
        <f t="shared" si="52"/>
        <v>0</v>
      </c>
      <c r="CO13" s="68">
        <f t="shared" si="53"/>
        <v>0</v>
      </c>
      <c r="CP13" s="68">
        <f>$D$13-CO13</f>
        <v>0</v>
      </c>
      <c r="CQ13" s="179"/>
      <c r="CR13" s="69">
        <f t="shared" si="54"/>
        <v>0.19</v>
      </c>
      <c r="CS13" s="54">
        <f t="shared" si="55"/>
        <v>0</v>
      </c>
      <c r="CT13" s="56">
        <f t="shared" si="56"/>
        <v>0</v>
      </c>
      <c r="CU13" s="56">
        <f>$D$13-CT13</f>
        <v>0</v>
      </c>
      <c r="CV13" s="179"/>
      <c r="CW13" s="70">
        <f t="shared" si="57"/>
        <v>0.19</v>
      </c>
      <c r="CX13" s="62">
        <f t="shared" si="58"/>
        <v>0</v>
      </c>
      <c r="CY13" s="68">
        <f t="shared" si="59"/>
        <v>0</v>
      </c>
      <c r="CZ13" s="68">
        <f>$D$13-CY13</f>
        <v>0</v>
      </c>
    </row>
    <row r="14" spans="1:104">
      <c r="A14" s="53">
        <v>8</v>
      </c>
      <c r="B14" s="172"/>
      <c r="C14" s="173"/>
      <c r="D14" s="168"/>
      <c r="E14" s="167"/>
      <c r="F14" s="69">
        <f t="shared" si="0"/>
        <v>0.19</v>
      </c>
      <c r="G14" s="54">
        <f t="shared" si="1"/>
        <v>0</v>
      </c>
      <c r="H14" s="56">
        <f t="shared" si="2"/>
        <v>0</v>
      </c>
      <c r="I14" s="56">
        <f>$D$14-H14</f>
        <v>0</v>
      </c>
      <c r="J14" s="179"/>
      <c r="K14" s="70">
        <f t="shared" si="3"/>
        <v>0.19</v>
      </c>
      <c r="L14" s="62">
        <f t="shared" si="4"/>
        <v>0</v>
      </c>
      <c r="M14" s="68">
        <f t="shared" si="5"/>
        <v>0</v>
      </c>
      <c r="N14" s="68">
        <f>$D$14-M14</f>
        <v>0</v>
      </c>
      <c r="O14" s="167"/>
      <c r="P14" s="69">
        <f t="shared" si="6"/>
        <v>0.19</v>
      </c>
      <c r="Q14" s="54">
        <f t="shared" si="7"/>
        <v>0</v>
      </c>
      <c r="R14" s="56">
        <f t="shared" si="8"/>
        <v>0</v>
      </c>
      <c r="S14" s="56">
        <f>$D$14-R14</f>
        <v>0</v>
      </c>
      <c r="T14" s="179"/>
      <c r="U14" s="70">
        <f t="shared" si="9"/>
        <v>0.19</v>
      </c>
      <c r="V14" s="62">
        <f t="shared" si="10"/>
        <v>0</v>
      </c>
      <c r="W14" s="68">
        <f t="shared" si="11"/>
        <v>0</v>
      </c>
      <c r="X14" s="68">
        <f>$D$14-W14</f>
        <v>0</v>
      </c>
      <c r="Y14" s="179"/>
      <c r="Z14" s="69">
        <f t="shared" si="12"/>
        <v>0.19</v>
      </c>
      <c r="AA14" s="54">
        <f t="shared" si="13"/>
        <v>0</v>
      </c>
      <c r="AB14" s="56">
        <f t="shared" si="14"/>
        <v>0</v>
      </c>
      <c r="AC14" s="56">
        <f>$D$14-AB14</f>
        <v>0</v>
      </c>
      <c r="AD14" s="179"/>
      <c r="AE14" s="70">
        <f t="shared" si="15"/>
        <v>0.19</v>
      </c>
      <c r="AF14" s="62">
        <f t="shared" si="16"/>
        <v>0</v>
      </c>
      <c r="AG14" s="68">
        <f t="shared" si="17"/>
        <v>0</v>
      </c>
      <c r="AH14" s="68">
        <f>$D$14-AG14</f>
        <v>0</v>
      </c>
      <c r="AI14" s="179"/>
      <c r="AJ14" s="69">
        <f t="shared" si="18"/>
        <v>0.19</v>
      </c>
      <c r="AK14" s="54">
        <f t="shared" si="19"/>
        <v>0</v>
      </c>
      <c r="AL14" s="56">
        <f t="shared" si="20"/>
        <v>0</v>
      </c>
      <c r="AM14" s="56">
        <f>$D$14-AL14</f>
        <v>0</v>
      </c>
      <c r="AN14" s="179"/>
      <c r="AO14" s="70">
        <f t="shared" si="21"/>
        <v>0.19</v>
      </c>
      <c r="AP14" s="62">
        <f t="shared" si="22"/>
        <v>0</v>
      </c>
      <c r="AQ14" s="68">
        <f t="shared" si="23"/>
        <v>0</v>
      </c>
      <c r="AR14" s="68">
        <f>$D$14-AQ14</f>
        <v>0</v>
      </c>
      <c r="AS14" s="179"/>
      <c r="AT14" s="69">
        <f t="shared" si="24"/>
        <v>0.19</v>
      </c>
      <c r="AU14" s="54">
        <f t="shared" si="25"/>
        <v>0</v>
      </c>
      <c r="AV14" s="56">
        <f t="shared" si="26"/>
        <v>0</v>
      </c>
      <c r="AW14" s="56">
        <f>$D$14-AV14</f>
        <v>0</v>
      </c>
      <c r="AX14" s="179"/>
      <c r="AY14" s="70">
        <f t="shared" si="27"/>
        <v>0.19</v>
      </c>
      <c r="AZ14" s="62">
        <f t="shared" si="28"/>
        <v>0</v>
      </c>
      <c r="BA14" s="68">
        <f t="shared" si="29"/>
        <v>0</v>
      </c>
      <c r="BB14" s="68">
        <f>$D$14-BA14</f>
        <v>0</v>
      </c>
      <c r="BC14" s="179"/>
      <c r="BD14" s="69">
        <f t="shared" si="30"/>
        <v>0.19</v>
      </c>
      <c r="BE14" s="54">
        <f t="shared" si="31"/>
        <v>0</v>
      </c>
      <c r="BF14" s="56">
        <f t="shared" si="32"/>
        <v>0</v>
      </c>
      <c r="BG14" s="56">
        <f>$D$14-BF14</f>
        <v>0</v>
      </c>
      <c r="BH14" s="179"/>
      <c r="BI14" s="70">
        <f t="shared" si="33"/>
        <v>0.19</v>
      </c>
      <c r="BJ14" s="62">
        <f t="shared" si="34"/>
        <v>0</v>
      </c>
      <c r="BK14" s="68">
        <f t="shared" si="35"/>
        <v>0</v>
      </c>
      <c r="BL14" s="68">
        <f>$D$14-BK14</f>
        <v>0</v>
      </c>
      <c r="BM14" s="179"/>
      <c r="BN14" s="69">
        <f t="shared" si="36"/>
        <v>0.19</v>
      </c>
      <c r="BO14" s="54">
        <f t="shared" si="37"/>
        <v>0</v>
      </c>
      <c r="BP14" s="56">
        <f t="shared" si="38"/>
        <v>0</v>
      </c>
      <c r="BQ14" s="56">
        <f>$D$14-BP14</f>
        <v>0</v>
      </c>
      <c r="BR14" s="179"/>
      <c r="BS14" s="70">
        <f t="shared" si="39"/>
        <v>0.19</v>
      </c>
      <c r="BT14" s="62">
        <f t="shared" si="40"/>
        <v>0</v>
      </c>
      <c r="BU14" s="68">
        <f t="shared" si="41"/>
        <v>0</v>
      </c>
      <c r="BV14" s="68">
        <f>$D$14-BU14</f>
        <v>0</v>
      </c>
      <c r="BW14" s="179"/>
      <c r="BX14" s="69">
        <f t="shared" si="42"/>
        <v>0.19</v>
      </c>
      <c r="BY14" s="54">
        <f t="shared" si="43"/>
        <v>0</v>
      </c>
      <c r="BZ14" s="56">
        <f t="shared" si="44"/>
        <v>0</v>
      </c>
      <c r="CA14" s="56">
        <f>$D$14-BZ14</f>
        <v>0</v>
      </c>
      <c r="CB14" s="179"/>
      <c r="CC14" s="70">
        <f t="shared" si="45"/>
        <v>0.19</v>
      </c>
      <c r="CD14" s="62">
        <f t="shared" si="46"/>
        <v>0</v>
      </c>
      <c r="CE14" s="68">
        <f t="shared" si="47"/>
        <v>0</v>
      </c>
      <c r="CF14" s="68">
        <f>$D$14-CE14</f>
        <v>0</v>
      </c>
      <c r="CG14" s="179"/>
      <c r="CH14" s="69">
        <f t="shared" si="48"/>
        <v>0.19</v>
      </c>
      <c r="CI14" s="54">
        <f t="shared" si="49"/>
        <v>0</v>
      </c>
      <c r="CJ14" s="56">
        <f t="shared" si="50"/>
        <v>0</v>
      </c>
      <c r="CK14" s="56">
        <f>$D$14-CJ14</f>
        <v>0</v>
      </c>
      <c r="CL14" s="179"/>
      <c r="CM14" s="70">
        <f t="shared" si="51"/>
        <v>0.19</v>
      </c>
      <c r="CN14" s="62">
        <f t="shared" si="52"/>
        <v>0</v>
      </c>
      <c r="CO14" s="68">
        <f t="shared" si="53"/>
        <v>0</v>
      </c>
      <c r="CP14" s="68">
        <f>$D$14-CO14</f>
        <v>0</v>
      </c>
      <c r="CQ14" s="179"/>
      <c r="CR14" s="69">
        <f t="shared" si="54"/>
        <v>0.19</v>
      </c>
      <c r="CS14" s="54">
        <f t="shared" si="55"/>
        <v>0</v>
      </c>
      <c r="CT14" s="56">
        <f t="shared" si="56"/>
        <v>0</v>
      </c>
      <c r="CU14" s="56">
        <f>$D$14-CT14</f>
        <v>0</v>
      </c>
      <c r="CV14" s="179"/>
      <c r="CW14" s="70">
        <f t="shared" si="57"/>
        <v>0.19</v>
      </c>
      <c r="CX14" s="62">
        <f t="shared" si="58"/>
        <v>0</v>
      </c>
      <c r="CY14" s="68">
        <f t="shared" si="59"/>
        <v>0</v>
      </c>
      <c r="CZ14" s="68">
        <f>$D$14-CY14</f>
        <v>0</v>
      </c>
    </row>
    <row r="15" spans="1:104">
      <c r="A15" s="53">
        <v>9</v>
      </c>
      <c r="B15" s="164"/>
      <c r="C15" s="174"/>
      <c r="D15" s="169"/>
      <c r="E15" s="167"/>
      <c r="F15" s="69">
        <f t="shared" si="0"/>
        <v>0.19</v>
      </c>
      <c r="G15" s="54">
        <f t="shared" si="1"/>
        <v>0</v>
      </c>
      <c r="H15" s="56">
        <f t="shared" si="2"/>
        <v>0</v>
      </c>
      <c r="I15" s="56">
        <f>$D$15-H15</f>
        <v>0</v>
      </c>
      <c r="J15" s="179"/>
      <c r="K15" s="70">
        <f t="shared" si="3"/>
        <v>0.19</v>
      </c>
      <c r="L15" s="62">
        <f t="shared" si="4"/>
        <v>0</v>
      </c>
      <c r="M15" s="68">
        <f t="shared" si="5"/>
        <v>0</v>
      </c>
      <c r="N15" s="68">
        <f>$D$15-M15</f>
        <v>0</v>
      </c>
      <c r="O15" s="167"/>
      <c r="P15" s="69">
        <f t="shared" si="6"/>
        <v>0.19</v>
      </c>
      <c r="Q15" s="54">
        <f t="shared" si="7"/>
        <v>0</v>
      </c>
      <c r="R15" s="56">
        <f t="shared" si="8"/>
        <v>0</v>
      </c>
      <c r="S15" s="56">
        <f>$D$15-R15</f>
        <v>0</v>
      </c>
      <c r="T15" s="179"/>
      <c r="U15" s="70">
        <f t="shared" si="9"/>
        <v>0.19</v>
      </c>
      <c r="V15" s="62">
        <f t="shared" si="10"/>
        <v>0</v>
      </c>
      <c r="W15" s="68">
        <f t="shared" si="11"/>
        <v>0</v>
      </c>
      <c r="X15" s="68">
        <f>$D$15-W15</f>
        <v>0</v>
      </c>
      <c r="Y15" s="179"/>
      <c r="Z15" s="69">
        <f t="shared" si="12"/>
        <v>0.19</v>
      </c>
      <c r="AA15" s="54">
        <f t="shared" si="13"/>
        <v>0</v>
      </c>
      <c r="AB15" s="56">
        <f t="shared" si="14"/>
        <v>0</v>
      </c>
      <c r="AC15" s="56">
        <f>$D$15-AB15</f>
        <v>0</v>
      </c>
      <c r="AD15" s="179"/>
      <c r="AE15" s="70">
        <f t="shared" si="15"/>
        <v>0.19</v>
      </c>
      <c r="AF15" s="62">
        <f t="shared" si="16"/>
        <v>0</v>
      </c>
      <c r="AG15" s="68">
        <f t="shared" si="17"/>
        <v>0</v>
      </c>
      <c r="AH15" s="68">
        <f>$D$15-AG15</f>
        <v>0</v>
      </c>
      <c r="AI15" s="179"/>
      <c r="AJ15" s="69">
        <f t="shared" si="18"/>
        <v>0.19</v>
      </c>
      <c r="AK15" s="54">
        <f t="shared" si="19"/>
        <v>0</v>
      </c>
      <c r="AL15" s="56">
        <f t="shared" si="20"/>
        <v>0</v>
      </c>
      <c r="AM15" s="56">
        <f>$D$15-AL15</f>
        <v>0</v>
      </c>
      <c r="AN15" s="179"/>
      <c r="AO15" s="70">
        <f t="shared" si="21"/>
        <v>0.19</v>
      </c>
      <c r="AP15" s="62">
        <f t="shared" si="22"/>
        <v>0</v>
      </c>
      <c r="AQ15" s="68">
        <f t="shared" si="23"/>
        <v>0</v>
      </c>
      <c r="AR15" s="68">
        <f>$D$15-AQ15</f>
        <v>0</v>
      </c>
      <c r="AS15" s="179"/>
      <c r="AT15" s="69">
        <f t="shared" si="24"/>
        <v>0.19</v>
      </c>
      <c r="AU15" s="54">
        <f t="shared" si="25"/>
        <v>0</v>
      </c>
      <c r="AV15" s="56">
        <f t="shared" si="26"/>
        <v>0</v>
      </c>
      <c r="AW15" s="56">
        <f>$D$15-AV15</f>
        <v>0</v>
      </c>
      <c r="AX15" s="179"/>
      <c r="AY15" s="70">
        <f t="shared" si="27"/>
        <v>0.19</v>
      </c>
      <c r="AZ15" s="62">
        <f t="shared" si="28"/>
        <v>0</v>
      </c>
      <c r="BA15" s="68">
        <f t="shared" si="29"/>
        <v>0</v>
      </c>
      <c r="BB15" s="68">
        <f>$D$15-BA15</f>
        <v>0</v>
      </c>
      <c r="BC15" s="179"/>
      <c r="BD15" s="69">
        <f t="shared" si="30"/>
        <v>0.19</v>
      </c>
      <c r="BE15" s="54">
        <f t="shared" si="31"/>
        <v>0</v>
      </c>
      <c r="BF15" s="56">
        <f t="shared" si="32"/>
        <v>0</v>
      </c>
      <c r="BG15" s="56">
        <f>$D$15-BF15</f>
        <v>0</v>
      </c>
      <c r="BH15" s="179"/>
      <c r="BI15" s="70">
        <f t="shared" si="33"/>
        <v>0.19</v>
      </c>
      <c r="BJ15" s="62">
        <f t="shared" si="34"/>
        <v>0</v>
      </c>
      <c r="BK15" s="68">
        <f t="shared" si="35"/>
        <v>0</v>
      </c>
      <c r="BL15" s="68">
        <f>$D$15-BK15</f>
        <v>0</v>
      </c>
      <c r="BM15" s="179"/>
      <c r="BN15" s="69">
        <f t="shared" si="36"/>
        <v>0.19</v>
      </c>
      <c r="BO15" s="54">
        <f t="shared" si="37"/>
        <v>0</v>
      </c>
      <c r="BP15" s="56">
        <f t="shared" si="38"/>
        <v>0</v>
      </c>
      <c r="BQ15" s="56">
        <f>$D$15-BP15</f>
        <v>0</v>
      </c>
      <c r="BR15" s="179"/>
      <c r="BS15" s="70">
        <f t="shared" si="39"/>
        <v>0.19</v>
      </c>
      <c r="BT15" s="62">
        <f t="shared" si="40"/>
        <v>0</v>
      </c>
      <c r="BU15" s="68">
        <f t="shared" si="41"/>
        <v>0</v>
      </c>
      <c r="BV15" s="68">
        <f>$D$15-BU15</f>
        <v>0</v>
      </c>
      <c r="BW15" s="179"/>
      <c r="BX15" s="69">
        <f t="shared" si="42"/>
        <v>0.19</v>
      </c>
      <c r="BY15" s="54">
        <f t="shared" si="43"/>
        <v>0</v>
      </c>
      <c r="BZ15" s="56">
        <f t="shared" si="44"/>
        <v>0</v>
      </c>
      <c r="CA15" s="56">
        <f>$D$15-BZ15</f>
        <v>0</v>
      </c>
      <c r="CB15" s="179"/>
      <c r="CC15" s="70">
        <f t="shared" si="45"/>
        <v>0.19</v>
      </c>
      <c r="CD15" s="62">
        <f t="shared" si="46"/>
        <v>0</v>
      </c>
      <c r="CE15" s="68">
        <f t="shared" si="47"/>
        <v>0</v>
      </c>
      <c r="CF15" s="68">
        <f>$D$15-CE15</f>
        <v>0</v>
      </c>
      <c r="CG15" s="179"/>
      <c r="CH15" s="69">
        <f t="shared" si="48"/>
        <v>0.19</v>
      </c>
      <c r="CI15" s="54">
        <f t="shared" si="49"/>
        <v>0</v>
      </c>
      <c r="CJ15" s="56">
        <f t="shared" si="50"/>
        <v>0</v>
      </c>
      <c r="CK15" s="56">
        <f>$D$15-CJ15</f>
        <v>0</v>
      </c>
      <c r="CL15" s="179"/>
      <c r="CM15" s="70">
        <f t="shared" si="51"/>
        <v>0.19</v>
      </c>
      <c r="CN15" s="62">
        <f t="shared" si="52"/>
        <v>0</v>
      </c>
      <c r="CO15" s="68">
        <f t="shared" si="53"/>
        <v>0</v>
      </c>
      <c r="CP15" s="68">
        <f>$D$15-CO15</f>
        <v>0</v>
      </c>
      <c r="CQ15" s="179"/>
      <c r="CR15" s="69">
        <f t="shared" si="54"/>
        <v>0.19</v>
      </c>
      <c r="CS15" s="54">
        <f t="shared" si="55"/>
        <v>0</v>
      </c>
      <c r="CT15" s="56">
        <f t="shared" si="56"/>
        <v>0</v>
      </c>
      <c r="CU15" s="56">
        <f>$D$15-CT15</f>
        <v>0</v>
      </c>
      <c r="CV15" s="179"/>
      <c r="CW15" s="70">
        <f t="shared" si="57"/>
        <v>0.19</v>
      </c>
      <c r="CX15" s="62">
        <f t="shared" si="58"/>
        <v>0</v>
      </c>
      <c r="CY15" s="68">
        <f t="shared" si="59"/>
        <v>0</v>
      </c>
      <c r="CZ15" s="68">
        <f>$D$15-CY15</f>
        <v>0</v>
      </c>
    </row>
    <row r="16" spans="1:104">
      <c r="A16" s="53">
        <v>10</v>
      </c>
      <c r="B16" s="164"/>
      <c r="C16" s="165"/>
      <c r="D16" s="170"/>
      <c r="E16" s="167"/>
      <c r="F16" s="69">
        <f t="shared" si="0"/>
        <v>0.19</v>
      </c>
      <c r="G16" s="54">
        <f t="shared" si="1"/>
        <v>0</v>
      </c>
      <c r="H16" s="56">
        <f t="shared" si="2"/>
        <v>0</v>
      </c>
      <c r="I16" s="56">
        <f>$D$16-H16</f>
        <v>0</v>
      </c>
      <c r="J16" s="179"/>
      <c r="K16" s="70">
        <f t="shared" si="3"/>
        <v>0.19</v>
      </c>
      <c r="L16" s="62">
        <f t="shared" si="4"/>
        <v>0</v>
      </c>
      <c r="M16" s="68">
        <f t="shared" si="5"/>
        <v>0</v>
      </c>
      <c r="N16" s="68">
        <f>$D$16-M16</f>
        <v>0</v>
      </c>
      <c r="O16" s="167"/>
      <c r="P16" s="69">
        <f t="shared" si="6"/>
        <v>0.19</v>
      </c>
      <c r="Q16" s="54">
        <f t="shared" si="7"/>
        <v>0</v>
      </c>
      <c r="R16" s="56">
        <f t="shared" si="8"/>
        <v>0</v>
      </c>
      <c r="S16" s="56">
        <f>$D$16-R16</f>
        <v>0</v>
      </c>
      <c r="T16" s="179"/>
      <c r="U16" s="70">
        <f t="shared" si="9"/>
        <v>0.19</v>
      </c>
      <c r="V16" s="62">
        <f t="shared" si="10"/>
        <v>0</v>
      </c>
      <c r="W16" s="68">
        <f t="shared" si="11"/>
        <v>0</v>
      </c>
      <c r="X16" s="68">
        <f>$D$16-W16</f>
        <v>0</v>
      </c>
      <c r="Y16" s="179"/>
      <c r="Z16" s="69">
        <f t="shared" si="12"/>
        <v>0.19</v>
      </c>
      <c r="AA16" s="54">
        <f t="shared" si="13"/>
        <v>0</v>
      </c>
      <c r="AB16" s="56">
        <f t="shared" si="14"/>
        <v>0</v>
      </c>
      <c r="AC16" s="56">
        <f>$D$16-AB16</f>
        <v>0</v>
      </c>
      <c r="AD16" s="179"/>
      <c r="AE16" s="70">
        <f t="shared" si="15"/>
        <v>0.19</v>
      </c>
      <c r="AF16" s="62">
        <f t="shared" si="16"/>
        <v>0</v>
      </c>
      <c r="AG16" s="68">
        <f t="shared" si="17"/>
        <v>0</v>
      </c>
      <c r="AH16" s="68">
        <f>$D$16-AG16</f>
        <v>0</v>
      </c>
      <c r="AI16" s="179"/>
      <c r="AJ16" s="69">
        <f t="shared" si="18"/>
        <v>0.19</v>
      </c>
      <c r="AK16" s="54">
        <f t="shared" si="19"/>
        <v>0</v>
      </c>
      <c r="AL16" s="56">
        <f t="shared" si="20"/>
        <v>0</v>
      </c>
      <c r="AM16" s="56">
        <f>$D$16-AL16</f>
        <v>0</v>
      </c>
      <c r="AN16" s="179"/>
      <c r="AO16" s="70">
        <f t="shared" si="21"/>
        <v>0.19</v>
      </c>
      <c r="AP16" s="62">
        <f t="shared" si="22"/>
        <v>0</v>
      </c>
      <c r="AQ16" s="68">
        <f t="shared" si="23"/>
        <v>0</v>
      </c>
      <c r="AR16" s="68">
        <f>$D$16-AQ16</f>
        <v>0</v>
      </c>
      <c r="AS16" s="179"/>
      <c r="AT16" s="69">
        <f t="shared" si="24"/>
        <v>0.19</v>
      </c>
      <c r="AU16" s="54">
        <f t="shared" si="25"/>
        <v>0</v>
      </c>
      <c r="AV16" s="56">
        <f t="shared" si="26"/>
        <v>0</v>
      </c>
      <c r="AW16" s="56">
        <f>$D$16-AV16</f>
        <v>0</v>
      </c>
      <c r="AX16" s="179"/>
      <c r="AY16" s="70">
        <f t="shared" si="27"/>
        <v>0.19</v>
      </c>
      <c r="AZ16" s="62">
        <f t="shared" si="28"/>
        <v>0</v>
      </c>
      <c r="BA16" s="68">
        <f t="shared" si="29"/>
        <v>0</v>
      </c>
      <c r="BB16" s="68">
        <f>$D$16-BA16</f>
        <v>0</v>
      </c>
      <c r="BC16" s="179"/>
      <c r="BD16" s="69">
        <f t="shared" si="30"/>
        <v>0.19</v>
      </c>
      <c r="BE16" s="54">
        <f t="shared" si="31"/>
        <v>0</v>
      </c>
      <c r="BF16" s="56">
        <f t="shared" si="32"/>
        <v>0</v>
      </c>
      <c r="BG16" s="56">
        <f>$D$16-BF16</f>
        <v>0</v>
      </c>
      <c r="BH16" s="179"/>
      <c r="BI16" s="70">
        <f t="shared" si="33"/>
        <v>0.19</v>
      </c>
      <c r="BJ16" s="62">
        <f t="shared" si="34"/>
        <v>0</v>
      </c>
      <c r="BK16" s="68">
        <f t="shared" si="35"/>
        <v>0</v>
      </c>
      <c r="BL16" s="68">
        <f>$D$16-BK16</f>
        <v>0</v>
      </c>
      <c r="BM16" s="179"/>
      <c r="BN16" s="69">
        <f t="shared" si="36"/>
        <v>0.19</v>
      </c>
      <c r="BO16" s="54">
        <f t="shared" si="37"/>
        <v>0</v>
      </c>
      <c r="BP16" s="56">
        <f t="shared" si="38"/>
        <v>0</v>
      </c>
      <c r="BQ16" s="56">
        <f>$D$16-BP16</f>
        <v>0</v>
      </c>
      <c r="BR16" s="179"/>
      <c r="BS16" s="70">
        <f t="shared" si="39"/>
        <v>0.19</v>
      </c>
      <c r="BT16" s="62">
        <f t="shared" si="40"/>
        <v>0</v>
      </c>
      <c r="BU16" s="68">
        <f t="shared" si="41"/>
        <v>0</v>
      </c>
      <c r="BV16" s="68">
        <f>$D$16-BU16</f>
        <v>0</v>
      </c>
      <c r="BW16" s="179"/>
      <c r="BX16" s="69">
        <f t="shared" si="42"/>
        <v>0.19</v>
      </c>
      <c r="BY16" s="54">
        <f t="shared" si="43"/>
        <v>0</v>
      </c>
      <c r="BZ16" s="56">
        <f t="shared" si="44"/>
        <v>0</v>
      </c>
      <c r="CA16" s="56">
        <f>$D$16-BZ16</f>
        <v>0</v>
      </c>
      <c r="CB16" s="179"/>
      <c r="CC16" s="70">
        <f t="shared" si="45"/>
        <v>0.19</v>
      </c>
      <c r="CD16" s="62">
        <f t="shared" si="46"/>
        <v>0</v>
      </c>
      <c r="CE16" s="68">
        <f t="shared" si="47"/>
        <v>0</v>
      </c>
      <c r="CF16" s="68">
        <f>$D$16-CE16</f>
        <v>0</v>
      </c>
      <c r="CG16" s="179"/>
      <c r="CH16" s="69">
        <f t="shared" si="48"/>
        <v>0.19</v>
      </c>
      <c r="CI16" s="54">
        <f t="shared" si="49"/>
        <v>0</v>
      </c>
      <c r="CJ16" s="56">
        <f t="shared" si="50"/>
        <v>0</v>
      </c>
      <c r="CK16" s="56">
        <f>$D$16-CJ16</f>
        <v>0</v>
      </c>
      <c r="CL16" s="179"/>
      <c r="CM16" s="70">
        <f t="shared" si="51"/>
        <v>0.19</v>
      </c>
      <c r="CN16" s="62">
        <f t="shared" si="52"/>
        <v>0</v>
      </c>
      <c r="CO16" s="68">
        <f t="shared" si="53"/>
        <v>0</v>
      </c>
      <c r="CP16" s="68">
        <f>$D$16-CO16</f>
        <v>0</v>
      </c>
      <c r="CQ16" s="179"/>
      <c r="CR16" s="69">
        <f t="shared" si="54"/>
        <v>0.19</v>
      </c>
      <c r="CS16" s="54">
        <f t="shared" si="55"/>
        <v>0</v>
      </c>
      <c r="CT16" s="56">
        <f t="shared" si="56"/>
        <v>0</v>
      </c>
      <c r="CU16" s="56">
        <f>$D$16-CT16</f>
        <v>0</v>
      </c>
      <c r="CV16" s="179"/>
      <c r="CW16" s="70">
        <f t="shared" si="57"/>
        <v>0.19</v>
      </c>
      <c r="CX16" s="62">
        <f t="shared" si="58"/>
        <v>0</v>
      </c>
      <c r="CY16" s="68">
        <f t="shared" si="59"/>
        <v>0</v>
      </c>
      <c r="CZ16" s="68">
        <f>$D$16-CY16</f>
        <v>0</v>
      </c>
    </row>
    <row r="17" spans="1:104">
      <c r="A17" s="53">
        <v>11</v>
      </c>
      <c r="B17" s="175"/>
      <c r="C17" s="165"/>
      <c r="D17" s="166"/>
      <c r="E17" s="167"/>
      <c r="F17" s="69">
        <f t="shared" si="0"/>
        <v>0.19</v>
      </c>
      <c r="G17" s="54">
        <f t="shared" si="1"/>
        <v>0</v>
      </c>
      <c r="H17" s="56">
        <f t="shared" si="2"/>
        <v>0</v>
      </c>
      <c r="I17" s="56">
        <f>$D$17-H17</f>
        <v>0</v>
      </c>
      <c r="J17" s="179"/>
      <c r="K17" s="70">
        <f t="shared" si="3"/>
        <v>0.19</v>
      </c>
      <c r="L17" s="62">
        <f t="shared" si="4"/>
        <v>0</v>
      </c>
      <c r="M17" s="68">
        <f t="shared" si="5"/>
        <v>0</v>
      </c>
      <c r="N17" s="68">
        <f>$D$17-M17</f>
        <v>0</v>
      </c>
      <c r="O17" s="167"/>
      <c r="P17" s="69">
        <f t="shared" si="6"/>
        <v>0.19</v>
      </c>
      <c r="Q17" s="54">
        <f t="shared" si="7"/>
        <v>0</v>
      </c>
      <c r="R17" s="56">
        <f t="shared" si="8"/>
        <v>0</v>
      </c>
      <c r="S17" s="56">
        <f>$D$17-R17</f>
        <v>0</v>
      </c>
      <c r="T17" s="179"/>
      <c r="U17" s="70">
        <f t="shared" si="9"/>
        <v>0.19</v>
      </c>
      <c r="V17" s="62">
        <f t="shared" si="10"/>
        <v>0</v>
      </c>
      <c r="W17" s="68">
        <f t="shared" si="11"/>
        <v>0</v>
      </c>
      <c r="X17" s="68">
        <f>$D$17-W17</f>
        <v>0</v>
      </c>
      <c r="Y17" s="179"/>
      <c r="Z17" s="69">
        <f t="shared" si="12"/>
        <v>0.19</v>
      </c>
      <c r="AA17" s="54">
        <f t="shared" si="13"/>
        <v>0</v>
      </c>
      <c r="AB17" s="56">
        <f t="shared" si="14"/>
        <v>0</v>
      </c>
      <c r="AC17" s="56">
        <f>$D$17-AB17</f>
        <v>0</v>
      </c>
      <c r="AD17" s="179"/>
      <c r="AE17" s="70">
        <f t="shared" si="15"/>
        <v>0.19</v>
      </c>
      <c r="AF17" s="62">
        <f t="shared" si="16"/>
        <v>0</v>
      </c>
      <c r="AG17" s="68">
        <f t="shared" si="17"/>
        <v>0</v>
      </c>
      <c r="AH17" s="68">
        <f>$D$17-AG17</f>
        <v>0</v>
      </c>
      <c r="AI17" s="179"/>
      <c r="AJ17" s="69">
        <f t="shared" si="18"/>
        <v>0.19</v>
      </c>
      <c r="AK17" s="54">
        <f t="shared" si="19"/>
        <v>0</v>
      </c>
      <c r="AL17" s="56">
        <f t="shared" si="20"/>
        <v>0</v>
      </c>
      <c r="AM17" s="56">
        <f>$D$17-AL17</f>
        <v>0</v>
      </c>
      <c r="AN17" s="179"/>
      <c r="AO17" s="70">
        <f t="shared" si="21"/>
        <v>0.19</v>
      </c>
      <c r="AP17" s="62">
        <f t="shared" si="22"/>
        <v>0</v>
      </c>
      <c r="AQ17" s="68">
        <f t="shared" si="23"/>
        <v>0</v>
      </c>
      <c r="AR17" s="68">
        <f>$D$17-AQ17</f>
        <v>0</v>
      </c>
      <c r="AS17" s="179"/>
      <c r="AT17" s="69">
        <f t="shared" si="24"/>
        <v>0.19</v>
      </c>
      <c r="AU17" s="54">
        <f t="shared" si="25"/>
        <v>0</v>
      </c>
      <c r="AV17" s="56">
        <f t="shared" si="26"/>
        <v>0</v>
      </c>
      <c r="AW17" s="56">
        <f>$D$17-AV17</f>
        <v>0</v>
      </c>
      <c r="AX17" s="179"/>
      <c r="AY17" s="70">
        <f t="shared" si="27"/>
        <v>0.19</v>
      </c>
      <c r="AZ17" s="62">
        <f t="shared" si="28"/>
        <v>0</v>
      </c>
      <c r="BA17" s="68">
        <f t="shared" si="29"/>
        <v>0</v>
      </c>
      <c r="BB17" s="68">
        <f>$D$17-BA17</f>
        <v>0</v>
      </c>
      <c r="BC17" s="179"/>
      <c r="BD17" s="69">
        <f t="shared" si="30"/>
        <v>0.19</v>
      </c>
      <c r="BE17" s="54">
        <f t="shared" si="31"/>
        <v>0</v>
      </c>
      <c r="BF17" s="56">
        <f t="shared" si="32"/>
        <v>0</v>
      </c>
      <c r="BG17" s="56">
        <f>$D$17-BF17</f>
        <v>0</v>
      </c>
      <c r="BH17" s="179"/>
      <c r="BI17" s="70">
        <f t="shared" si="33"/>
        <v>0.19</v>
      </c>
      <c r="BJ17" s="62">
        <f t="shared" si="34"/>
        <v>0</v>
      </c>
      <c r="BK17" s="68">
        <f t="shared" si="35"/>
        <v>0</v>
      </c>
      <c r="BL17" s="68">
        <f>$D$17-BK17</f>
        <v>0</v>
      </c>
      <c r="BM17" s="179"/>
      <c r="BN17" s="69">
        <f t="shared" si="36"/>
        <v>0.19</v>
      </c>
      <c r="BO17" s="54">
        <f t="shared" si="37"/>
        <v>0</v>
      </c>
      <c r="BP17" s="56">
        <f t="shared" si="38"/>
        <v>0</v>
      </c>
      <c r="BQ17" s="56">
        <f>$D$17-BP17</f>
        <v>0</v>
      </c>
      <c r="BR17" s="179"/>
      <c r="BS17" s="70">
        <f t="shared" si="39"/>
        <v>0.19</v>
      </c>
      <c r="BT17" s="62">
        <f t="shared" si="40"/>
        <v>0</v>
      </c>
      <c r="BU17" s="68">
        <f t="shared" si="41"/>
        <v>0</v>
      </c>
      <c r="BV17" s="68">
        <f>$D$17-BU17</f>
        <v>0</v>
      </c>
      <c r="BW17" s="179"/>
      <c r="BX17" s="69">
        <f t="shared" si="42"/>
        <v>0.19</v>
      </c>
      <c r="BY17" s="54">
        <f t="shared" si="43"/>
        <v>0</v>
      </c>
      <c r="BZ17" s="56">
        <f t="shared" si="44"/>
        <v>0</v>
      </c>
      <c r="CA17" s="56">
        <f>$D$17-BZ17</f>
        <v>0</v>
      </c>
      <c r="CB17" s="179"/>
      <c r="CC17" s="70">
        <f t="shared" si="45"/>
        <v>0.19</v>
      </c>
      <c r="CD17" s="62">
        <f t="shared" si="46"/>
        <v>0</v>
      </c>
      <c r="CE17" s="68">
        <f t="shared" si="47"/>
        <v>0</v>
      </c>
      <c r="CF17" s="68">
        <f>$D$17-CE17</f>
        <v>0</v>
      </c>
      <c r="CG17" s="179"/>
      <c r="CH17" s="69">
        <f t="shared" si="48"/>
        <v>0.19</v>
      </c>
      <c r="CI17" s="54">
        <f t="shared" si="49"/>
        <v>0</v>
      </c>
      <c r="CJ17" s="56">
        <f t="shared" si="50"/>
        <v>0</v>
      </c>
      <c r="CK17" s="56">
        <f>$D$17-CJ17</f>
        <v>0</v>
      </c>
      <c r="CL17" s="179"/>
      <c r="CM17" s="70">
        <f t="shared" si="51"/>
        <v>0.19</v>
      </c>
      <c r="CN17" s="62">
        <f t="shared" si="52"/>
        <v>0</v>
      </c>
      <c r="CO17" s="68">
        <f t="shared" si="53"/>
        <v>0</v>
      </c>
      <c r="CP17" s="68">
        <f>$D$17-CO17</f>
        <v>0</v>
      </c>
      <c r="CQ17" s="179"/>
      <c r="CR17" s="69">
        <f t="shared" si="54"/>
        <v>0.19</v>
      </c>
      <c r="CS17" s="54">
        <f t="shared" si="55"/>
        <v>0</v>
      </c>
      <c r="CT17" s="56">
        <f t="shared" si="56"/>
        <v>0</v>
      </c>
      <c r="CU17" s="56">
        <f>$D$17-CT17</f>
        <v>0</v>
      </c>
      <c r="CV17" s="179"/>
      <c r="CW17" s="70">
        <f t="shared" si="57"/>
        <v>0.19</v>
      </c>
      <c r="CX17" s="62">
        <f t="shared" si="58"/>
        <v>0</v>
      </c>
      <c r="CY17" s="68">
        <f t="shared" si="59"/>
        <v>0</v>
      </c>
      <c r="CZ17" s="68">
        <f>$D$17-CY17</f>
        <v>0</v>
      </c>
    </row>
    <row r="18" spans="1:104">
      <c r="A18" s="53">
        <v>12</v>
      </c>
      <c r="B18" s="175"/>
      <c r="C18" s="165"/>
      <c r="D18" s="168"/>
      <c r="E18" s="167"/>
      <c r="F18" s="69">
        <f t="shared" si="0"/>
        <v>0.19</v>
      </c>
      <c r="G18" s="54">
        <f t="shared" si="1"/>
        <v>0</v>
      </c>
      <c r="H18" s="56">
        <f t="shared" si="2"/>
        <v>0</v>
      </c>
      <c r="I18" s="56">
        <f>$D$18-H18</f>
        <v>0</v>
      </c>
      <c r="J18" s="179"/>
      <c r="K18" s="70">
        <f t="shared" si="3"/>
        <v>0.19</v>
      </c>
      <c r="L18" s="62">
        <f t="shared" si="4"/>
        <v>0</v>
      </c>
      <c r="M18" s="68">
        <f t="shared" si="5"/>
        <v>0</v>
      </c>
      <c r="N18" s="68">
        <f>$D$18-M18</f>
        <v>0</v>
      </c>
      <c r="O18" s="167"/>
      <c r="P18" s="69">
        <f t="shared" si="6"/>
        <v>0.19</v>
      </c>
      <c r="Q18" s="54">
        <f t="shared" si="7"/>
        <v>0</v>
      </c>
      <c r="R18" s="56">
        <f t="shared" si="8"/>
        <v>0</v>
      </c>
      <c r="S18" s="56">
        <f>$D$18-R18</f>
        <v>0</v>
      </c>
      <c r="T18" s="179"/>
      <c r="U18" s="70">
        <f t="shared" si="9"/>
        <v>0.19</v>
      </c>
      <c r="V18" s="62">
        <f t="shared" si="10"/>
        <v>0</v>
      </c>
      <c r="W18" s="68">
        <f t="shared" si="11"/>
        <v>0</v>
      </c>
      <c r="X18" s="68">
        <f>$D$18-W18</f>
        <v>0</v>
      </c>
      <c r="Y18" s="179"/>
      <c r="Z18" s="69">
        <f t="shared" si="12"/>
        <v>0.19</v>
      </c>
      <c r="AA18" s="54">
        <f t="shared" si="13"/>
        <v>0</v>
      </c>
      <c r="AB18" s="56">
        <f t="shared" si="14"/>
        <v>0</v>
      </c>
      <c r="AC18" s="56">
        <f>$D$18-AB18</f>
        <v>0</v>
      </c>
      <c r="AD18" s="179"/>
      <c r="AE18" s="70">
        <f t="shared" si="15"/>
        <v>0.19</v>
      </c>
      <c r="AF18" s="62">
        <f t="shared" si="16"/>
        <v>0</v>
      </c>
      <c r="AG18" s="68">
        <f t="shared" si="17"/>
        <v>0</v>
      </c>
      <c r="AH18" s="68">
        <f>$D$18-AG18</f>
        <v>0</v>
      </c>
      <c r="AI18" s="179"/>
      <c r="AJ18" s="69">
        <f t="shared" si="18"/>
        <v>0.19</v>
      </c>
      <c r="AK18" s="54">
        <f t="shared" si="19"/>
        <v>0</v>
      </c>
      <c r="AL18" s="56">
        <f t="shared" si="20"/>
        <v>0</v>
      </c>
      <c r="AM18" s="56">
        <f>$D$18-AL18</f>
        <v>0</v>
      </c>
      <c r="AN18" s="179"/>
      <c r="AO18" s="70">
        <f t="shared" si="21"/>
        <v>0.19</v>
      </c>
      <c r="AP18" s="62">
        <f t="shared" si="22"/>
        <v>0</v>
      </c>
      <c r="AQ18" s="68">
        <f t="shared" si="23"/>
        <v>0</v>
      </c>
      <c r="AR18" s="68">
        <f>$D$18-AQ18</f>
        <v>0</v>
      </c>
      <c r="AS18" s="179"/>
      <c r="AT18" s="69">
        <f t="shared" si="24"/>
        <v>0.19</v>
      </c>
      <c r="AU18" s="54">
        <f t="shared" si="25"/>
        <v>0</v>
      </c>
      <c r="AV18" s="56">
        <f t="shared" si="26"/>
        <v>0</v>
      </c>
      <c r="AW18" s="56">
        <f>$D$18-AV18</f>
        <v>0</v>
      </c>
      <c r="AX18" s="179"/>
      <c r="AY18" s="70">
        <f t="shared" si="27"/>
        <v>0.19</v>
      </c>
      <c r="AZ18" s="62">
        <f t="shared" si="28"/>
        <v>0</v>
      </c>
      <c r="BA18" s="68">
        <f t="shared" si="29"/>
        <v>0</v>
      </c>
      <c r="BB18" s="68">
        <f>$D$18-BA18</f>
        <v>0</v>
      </c>
      <c r="BC18" s="179"/>
      <c r="BD18" s="69">
        <f t="shared" si="30"/>
        <v>0.19</v>
      </c>
      <c r="BE18" s="54">
        <f t="shared" si="31"/>
        <v>0</v>
      </c>
      <c r="BF18" s="56">
        <f t="shared" si="32"/>
        <v>0</v>
      </c>
      <c r="BG18" s="56">
        <f>$D$18-BF18</f>
        <v>0</v>
      </c>
      <c r="BH18" s="179"/>
      <c r="BI18" s="70">
        <f t="shared" si="33"/>
        <v>0.19</v>
      </c>
      <c r="BJ18" s="62">
        <f t="shared" si="34"/>
        <v>0</v>
      </c>
      <c r="BK18" s="68">
        <f t="shared" si="35"/>
        <v>0</v>
      </c>
      <c r="BL18" s="68">
        <f>$D$18-BK18</f>
        <v>0</v>
      </c>
      <c r="BM18" s="179"/>
      <c r="BN18" s="69">
        <f t="shared" si="36"/>
        <v>0.19</v>
      </c>
      <c r="BO18" s="54">
        <f t="shared" si="37"/>
        <v>0</v>
      </c>
      <c r="BP18" s="56">
        <f t="shared" si="38"/>
        <v>0</v>
      </c>
      <c r="BQ18" s="56">
        <f>$D$18-BP18</f>
        <v>0</v>
      </c>
      <c r="BR18" s="179"/>
      <c r="BS18" s="70">
        <f t="shared" si="39"/>
        <v>0.19</v>
      </c>
      <c r="BT18" s="62">
        <f t="shared" si="40"/>
        <v>0</v>
      </c>
      <c r="BU18" s="68">
        <f t="shared" si="41"/>
        <v>0</v>
      </c>
      <c r="BV18" s="68">
        <f>$D$18-BU18</f>
        <v>0</v>
      </c>
      <c r="BW18" s="179"/>
      <c r="BX18" s="69">
        <f t="shared" si="42"/>
        <v>0.19</v>
      </c>
      <c r="BY18" s="54">
        <f t="shared" si="43"/>
        <v>0</v>
      </c>
      <c r="BZ18" s="56">
        <f t="shared" si="44"/>
        <v>0</v>
      </c>
      <c r="CA18" s="56">
        <f>$D$18-BZ18</f>
        <v>0</v>
      </c>
      <c r="CB18" s="179"/>
      <c r="CC18" s="70">
        <f t="shared" si="45"/>
        <v>0.19</v>
      </c>
      <c r="CD18" s="62">
        <f t="shared" si="46"/>
        <v>0</v>
      </c>
      <c r="CE18" s="68">
        <f t="shared" si="47"/>
        <v>0</v>
      </c>
      <c r="CF18" s="68">
        <f>$D$18-CE18</f>
        <v>0</v>
      </c>
      <c r="CG18" s="179"/>
      <c r="CH18" s="69">
        <f t="shared" si="48"/>
        <v>0.19</v>
      </c>
      <c r="CI18" s="54">
        <f t="shared" si="49"/>
        <v>0</v>
      </c>
      <c r="CJ18" s="56">
        <f t="shared" si="50"/>
        <v>0</v>
      </c>
      <c r="CK18" s="56">
        <f>$D$18-CJ18</f>
        <v>0</v>
      </c>
      <c r="CL18" s="179"/>
      <c r="CM18" s="70">
        <f t="shared" si="51"/>
        <v>0.19</v>
      </c>
      <c r="CN18" s="62">
        <f t="shared" si="52"/>
        <v>0</v>
      </c>
      <c r="CO18" s="68">
        <f t="shared" si="53"/>
        <v>0</v>
      </c>
      <c r="CP18" s="68">
        <f>$D$18-CO18</f>
        <v>0</v>
      </c>
      <c r="CQ18" s="179"/>
      <c r="CR18" s="69">
        <f t="shared" si="54"/>
        <v>0.19</v>
      </c>
      <c r="CS18" s="54">
        <f t="shared" si="55"/>
        <v>0</v>
      </c>
      <c r="CT18" s="56">
        <f t="shared" si="56"/>
        <v>0</v>
      </c>
      <c r="CU18" s="56">
        <f>$D$18-CT18</f>
        <v>0</v>
      </c>
      <c r="CV18" s="179"/>
      <c r="CW18" s="70">
        <f t="shared" si="57"/>
        <v>0.19</v>
      </c>
      <c r="CX18" s="62">
        <f t="shared" si="58"/>
        <v>0</v>
      </c>
      <c r="CY18" s="68">
        <f t="shared" si="59"/>
        <v>0</v>
      </c>
      <c r="CZ18" s="68">
        <f>$D$18-CY18</f>
        <v>0</v>
      </c>
    </row>
    <row r="19" spans="1:104">
      <c r="A19" s="53">
        <v>13</v>
      </c>
      <c r="B19" s="175"/>
      <c r="C19" s="165"/>
      <c r="D19" s="168"/>
      <c r="E19" s="167"/>
      <c r="F19" s="69">
        <f t="shared" si="0"/>
        <v>0.19</v>
      </c>
      <c r="G19" s="54">
        <f t="shared" si="1"/>
        <v>0</v>
      </c>
      <c r="H19" s="56">
        <f t="shared" si="2"/>
        <v>0</v>
      </c>
      <c r="I19" s="56">
        <f>$D$19-H19</f>
        <v>0</v>
      </c>
      <c r="J19" s="179"/>
      <c r="K19" s="70">
        <f t="shared" si="3"/>
        <v>0.19</v>
      </c>
      <c r="L19" s="62">
        <f t="shared" si="4"/>
        <v>0</v>
      </c>
      <c r="M19" s="68">
        <f t="shared" si="5"/>
        <v>0</v>
      </c>
      <c r="N19" s="68">
        <f>$D$19-M19</f>
        <v>0</v>
      </c>
      <c r="O19" s="167"/>
      <c r="P19" s="69">
        <f t="shared" si="6"/>
        <v>0.19</v>
      </c>
      <c r="Q19" s="54">
        <f t="shared" si="7"/>
        <v>0</v>
      </c>
      <c r="R19" s="56">
        <f t="shared" si="8"/>
        <v>0</v>
      </c>
      <c r="S19" s="56">
        <f>$D$19-R19</f>
        <v>0</v>
      </c>
      <c r="T19" s="179"/>
      <c r="U19" s="70">
        <f t="shared" si="9"/>
        <v>0.19</v>
      </c>
      <c r="V19" s="62">
        <f t="shared" si="10"/>
        <v>0</v>
      </c>
      <c r="W19" s="68">
        <f t="shared" si="11"/>
        <v>0</v>
      </c>
      <c r="X19" s="68">
        <f>$D$19-W19</f>
        <v>0</v>
      </c>
      <c r="Y19" s="179"/>
      <c r="Z19" s="69">
        <f t="shared" si="12"/>
        <v>0.19</v>
      </c>
      <c r="AA19" s="54">
        <f t="shared" si="13"/>
        <v>0</v>
      </c>
      <c r="AB19" s="56">
        <f t="shared" si="14"/>
        <v>0</v>
      </c>
      <c r="AC19" s="56">
        <f>$D$19-AB19</f>
        <v>0</v>
      </c>
      <c r="AD19" s="179"/>
      <c r="AE19" s="70">
        <f t="shared" si="15"/>
        <v>0.19</v>
      </c>
      <c r="AF19" s="62">
        <f t="shared" si="16"/>
        <v>0</v>
      </c>
      <c r="AG19" s="68">
        <f t="shared" si="17"/>
        <v>0</v>
      </c>
      <c r="AH19" s="68">
        <f>$D$19-AG19</f>
        <v>0</v>
      </c>
      <c r="AI19" s="179"/>
      <c r="AJ19" s="69">
        <f t="shared" si="18"/>
        <v>0.19</v>
      </c>
      <c r="AK19" s="54">
        <f t="shared" si="19"/>
        <v>0</v>
      </c>
      <c r="AL19" s="56">
        <f t="shared" si="20"/>
        <v>0</v>
      </c>
      <c r="AM19" s="56">
        <f>$D$19-AL19</f>
        <v>0</v>
      </c>
      <c r="AN19" s="179"/>
      <c r="AO19" s="70">
        <f t="shared" si="21"/>
        <v>0.19</v>
      </c>
      <c r="AP19" s="62">
        <f t="shared" si="22"/>
        <v>0</v>
      </c>
      <c r="AQ19" s="68">
        <f t="shared" si="23"/>
        <v>0</v>
      </c>
      <c r="AR19" s="68">
        <f>$D$19-AQ19</f>
        <v>0</v>
      </c>
      <c r="AS19" s="179"/>
      <c r="AT19" s="69">
        <f t="shared" si="24"/>
        <v>0.19</v>
      </c>
      <c r="AU19" s="54">
        <f t="shared" si="25"/>
        <v>0</v>
      </c>
      <c r="AV19" s="56">
        <f t="shared" si="26"/>
        <v>0</v>
      </c>
      <c r="AW19" s="56">
        <f>$D$19-AV19</f>
        <v>0</v>
      </c>
      <c r="AX19" s="179"/>
      <c r="AY19" s="70">
        <f t="shared" si="27"/>
        <v>0.19</v>
      </c>
      <c r="AZ19" s="62">
        <f t="shared" si="28"/>
        <v>0</v>
      </c>
      <c r="BA19" s="68">
        <f t="shared" si="29"/>
        <v>0</v>
      </c>
      <c r="BB19" s="68">
        <f>$D$19-BA19</f>
        <v>0</v>
      </c>
      <c r="BC19" s="179"/>
      <c r="BD19" s="69">
        <f t="shared" si="30"/>
        <v>0.19</v>
      </c>
      <c r="BE19" s="54">
        <f t="shared" si="31"/>
        <v>0</v>
      </c>
      <c r="BF19" s="56">
        <f t="shared" si="32"/>
        <v>0</v>
      </c>
      <c r="BG19" s="56">
        <f>$D$19-BF19</f>
        <v>0</v>
      </c>
      <c r="BH19" s="179"/>
      <c r="BI19" s="70">
        <f t="shared" si="33"/>
        <v>0.19</v>
      </c>
      <c r="BJ19" s="62">
        <f t="shared" si="34"/>
        <v>0</v>
      </c>
      <c r="BK19" s="68">
        <f t="shared" si="35"/>
        <v>0</v>
      </c>
      <c r="BL19" s="68">
        <f>$D$19-BK19</f>
        <v>0</v>
      </c>
      <c r="BM19" s="179"/>
      <c r="BN19" s="69">
        <f t="shared" si="36"/>
        <v>0.19</v>
      </c>
      <c r="BO19" s="54">
        <f t="shared" si="37"/>
        <v>0</v>
      </c>
      <c r="BP19" s="56">
        <f t="shared" si="38"/>
        <v>0</v>
      </c>
      <c r="BQ19" s="56">
        <f>$D$19-BP19</f>
        <v>0</v>
      </c>
      <c r="BR19" s="179"/>
      <c r="BS19" s="70">
        <f t="shared" si="39"/>
        <v>0.19</v>
      </c>
      <c r="BT19" s="62">
        <f t="shared" si="40"/>
        <v>0</v>
      </c>
      <c r="BU19" s="68">
        <f t="shared" si="41"/>
        <v>0</v>
      </c>
      <c r="BV19" s="68">
        <f>$D$19-BU19</f>
        <v>0</v>
      </c>
      <c r="BW19" s="179"/>
      <c r="BX19" s="69">
        <f t="shared" si="42"/>
        <v>0.19</v>
      </c>
      <c r="BY19" s="54">
        <f t="shared" si="43"/>
        <v>0</v>
      </c>
      <c r="BZ19" s="56">
        <f t="shared" si="44"/>
        <v>0</v>
      </c>
      <c r="CA19" s="56">
        <f>$D$19-BZ19</f>
        <v>0</v>
      </c>
      <c r="CB19" s="179"/>
      <c r="CC19" s="70">
        <f t="shared" si="45"/>
        <v>0.19</v>
      </c>
      <c r="CD19" s="62">
        <f t="shared" si="46"/>
        <v>0</v>
      </c>
      <c r="CE19" s="68">
        <f t="shared" si="47"/>
        <v>0</v>
      </c>
      <c r="CF19" s="68">
        <f>$D$19-CE19</f>
        <v>0</v>
      </c>
      <c r="CG19" s="179"/>
      <c r="CH19" s="69">
        <f t="shared" si="48"/>
        <v>0.19</v>
      </c>
      <c r="CI19" s="54">
        <f t="shared" si="49"/>
        <v>0</v>
      </c>
      <c r="CJ19" s="56">
        <f t="shared" si="50"/>
        <v>0</v>
      </c>
      <c r="CK19" s="56">
        <f>$D$19-CJ19</f>
        <v>0</v>
      </c>
      <c r="CL19" s="179"/>
      <c r="CM19" s="70">
        <f t="shared" si="51"/>
        <v>0.19</v>
      </c>
      <c r="CN19" s="62">
        <f t="shared" si="52"/>
        <v>0</v>
      </c>
      <c r="CO19" s="68">
        <f t="shared" si="53"/>
        <v>0</v>
      </c>
      <c r="CP19" s="68">
        <f>$D$19-CO19</f>
        <v>0</v>
      </c>
      <c r="CQ19" s="179"/>
      <c r="CR19" s="69">
        <f t="shared" si="54"/>
        <v>0.19</v>
      </c>
      <c r="CS19" s="54">
        <f t="shared" si="55"/>
        <v>0</v>
      </c>
      <c r="CT19" s="56">
        <f t="shared" si="56"/>
        <v>0</v>
      </c>
      <c r="CU19" s="56">
        <f>$D$19-CT19</f>
        <v>0</v>
      </c>
      <c r="CV19" s="179"/>
      <c r="CW19" s="70">
        <f t="shared" si="57"/>
        <v>0.19</v>
      </c>
      <c r="CX19" s="62">
        <f t="shared" si="58"/>
        <v>0</v>
      </c>
      <c r="CY19" s="68">
        <f t="shared" si="59"/>
        <v>0</v>
      </c>
      <c r="CZ19" s="68">
        <f>$D$19-CY19</f>
        <v>0</v>
      </c>
    </row>
    <row r="20" spans="1:104">
      <c r="A20" s="53">
        <v>14</v>
      </c>
      <c r="B20" s="175"/>
      <c r="C20" s="165"/>
      <c r="D20" s="169"/>
      <c r="E20" s="167"/>
      <c r="F20" s="69">
        <f t="shared" si="0"/>
        <v>0.19</v>
      </c>
      <c r="G20" s="54">
        <f t="shared" si="1"/>
        <v>0</v>
      </c>
      <c r="H20" s="56">
        <f t="shared" si="2"/>
        <v>0</v>
      </c>
      <c r="I20" s="56">
        <f>$D$20-H20</f>
        <v>0</v>
      </c>
      <c r="J20" s="179"/>
      <c r="K20" s="70">
        <f t="shared" si="3"/>
        <v>0.19</v>
      </c>
      <c r="L20" s="62">
        <f t="shared" si="4"/>
        <v>0</v>
      </c>
      <c r="M20" s="68">
        <f t="shared" si="5"/>
        <v>0</v>
      </c>
      <c r="N20" s="68">
        <f>$D$20-M20</f>
        <v>0</v>
      </c>
      <c r="O20" s="167"/>
      <c r="P20" s="69">
        <f t="shared" si="6"/>
        <v>0.19</v>
      </c>
      <c r="Q20" s="54">
        <f t="shared" si="7"/>
        <v>0</v>
      </c>
      <c r="R20" s="56">
        <f t="shared" si="8"/>
        <v>0</v>
      </c>
      <c r="S20" s="56">
        <f>$D$20-R20</f>
        <v>0</v>
      </c>
      <c r="T20" s="179"/>
      <c r="U20" s="70">
        <f t="shared" si="9"/>
        <v>0.19</v>
      </c>
      <c r="V20" s="62">
        <f t="shared" si="10"/>
        <v>0</v>
      </c>
      <c r="W20" s="68">
        <f t="shared" si="11"/>
        <v>0</v>
      </c>
      <c r="X20" s="68">
        <f>$D$20-W20</f>
        <v>0</v>
      </c>
      <c r="Y20" s="179"/>
      <c r="Z20" s="69">
        <f t="shared" si="12"/>
        <v>0.19</v>
      </c>
      <c r="AA20" s="54">
        <f t="shared" si="13"/>
        <v>0</v>
      </c>
      <c r="AB20" s="56">
        <f t="shared" si="14"/>
        <v>0</v>
      </c>
      <c r="AC20" s="56">
        <f>$D$20-AB20</f>
        <v>0</v>
      </c>
      <c r="AD20" s="179"/>
      <c r="AE20" s="70">
        <f t="shared" si="15"/>
        <v>0.19</v>
      </c>
      <c r="AF20" s="62">
        <f t="shared" si="16"/>
        <v>0</v>
      </c>
      <c r="AG20" s="68">
        <f t="shared" si="17"/>
        <v>0</v>
      </c>
      <c r="AH20" s="68">
        <f>$D$20-AG20</f>
        <v>0</v>
      </c>
      <c r="AI20" s="179"/>
      <c r="AJ20" s="69">
        <f t="shared" si="18"/>
        <v>0.19</v>
      </c>
      <c r="AK20" s="54">
        <f t="shared" si="19"/>
        <v>0</v>
      </c>
      <c r="AL20" s="56">
        <f t="shared" si="20"/>
        <v>0</v>
      </c>
      <c r="AM20" s="56">
        <f>$D$20-AL20</f>
        <v>0</v>
      </c>
      <c r="AN20" s="179"/>
      <c r="AO20" s="70">
        <f t="shared" si="21"/>
        <v>0.19</v>
      </c>
      <c r="AP20" s="62">
        <f t="shared" si="22"/>
        <v>0</v>
      </c>
      <c r="AQ20" s="68">
        <f t="shared" si="23"/>
        <v>0</v>
      </c>
      <c r="AR20" s="68">
        <f>$D$20-AQ20</f>
        <v>0</v>
      </c>
      <c r="AS20" s="179"/>
      <c r="AT20" s="69">
        <f t="shared" si="24"/>
        <v>0.19</v>
      </c>
      <c r="AU20" s="54">
        <f t="shared" si="25"/>
        <v>0</v>
      </c>
      <c r="AV20" s="56">
        <f t="shared" si="26"/>
        <v>0</v>
      </c>
      <c r="AW20" s="56">
        <f>$D$20-AV20</f>
        <v>0</v>
      </c>
      <c r="AX20" s="179"/>
      <c r="AY20" s="70">
        <f t="shared" si="27"/>
        <v>0.19</v>
      </c>
      <c r="AZ20" s="62">
        <f t="shared" si="28"/>
        <v>0</v>
      </c>
      <c r="BA20" s="68">
        <f t="shared" si="29"/>
        <v>0</v>
      </c>
      <c r="BB20" s="68">
        <f>$D$20-BA20</f>
        <v>0</v>
      </c>
      <c r="BC20" s="179"/>
      <c r="BD20" s="69">
        <f t="shared" si="30"/>
        <v>0.19</v>
      </c>
      <c r="BE20" s="54">
        <f t="shared" si="31"/>
        <v>0</v>
      </c>
      <c r="BF20" s="56">
        <f t="shared" si="32"/>
        <v>0</v>
      </c>
      <c r="BG20" s="56">
        <f>$D$20-BF20</f>
        <v>0</v>
      </c>
      <c r="BH20" s="179"/>
      <c r="BI20" s="70">
        <f t="shared" si="33"/>
        <v>0.19</v>
      </c>
      <c r="BJ20" s="62">
        <f t="shared" si="34"/>
        <v>0</v>
      </c>
      <c r="BK20" s="68">
        <f t="shared" si="35"/>
        <v>0</v>
      </c>
      <c r="BL20" s="68">
        <f>$D$20-BK20</f>
        <v>0</v>
      </c>
      <c r="BM20" s="179"/>
      <c r="BN20" s="69">
        <f t="shared" si="36"/>
        <v>0.19</v>
      </c>
      <c r="BO20" s="54">
        <f t="shared" si="37"/>
        <v>0</v>
      </c>
      <c r="BP20" s="56">
        <f t="shared" si="38"/>
        <v>0</v>
      </c>
      <c r="BQ20" s="56">
        <f>$D$20-BP20</f>
        <v>0</v>
      </c>
      <c r="BR20" s="179"/>
      <c r="BS20" s="70">
        <f t="shared" si="39"/>
        <v>0.19</v>
      </c>
      <c r="BT20" s="62">
        <f t="shared" si="40"/>
        <v>0</v>
      </c>
      <c r="BU20" s="68">
        <f t="shared" si="41"/>
        <v>0</v>
      </c>
      <c r="BV20" s="68">
        <f>$D$20-BU20</f>
        <v>0</v>
      </c>
      <c r="BW20" s="179"/>
      <c r="BX20" s="69">
        <f t="shared" si="42"/>
        <v>0.19</v>
      </c>
      <c r="BY20" s="54">
        <f t="shared" si="43"/>
        <v>0</v>
      </c>
      <c r="BZ20" s="56">
        <f t="shared" si="44"/>
        <v>0</v>
      </c>
      <c r="CA20" s="56">
        <f>$D$20-BZ20</f>
        <v>0</v>
      </c>
      <c r="CB20" s="179"/>
      <c r="CC20" s="70">
        <f t="shared" si="45"/>
        <v>0.19</v>
      </c>
      <c r="CD20" s="62">
        <f t="shared" si="46"/>
        <v>0</v>
      </c>
      <c r="CE20" s="68">
        <f t="shared" si="47"/>
        <v>0</v>
      </c>
      <c r="CF20" s="68">
        <f>$D$20-CE20</f>
        <v>0</v>
      </c>
      <c r="CG20" s="179"/>
      <c r="CH20" s="69">
        <f t="shared" si="48"/>
        <v>0.19</v>
      </c>
      <c r="CI20" s="54">
        <f t="shared" si="49"/>
        <v>0</v>
      </c>
      <c r="CJ20" s="56">
        <f t="shared" si="50"/>
        <v>0</v>
      </c>
      <c r="CK20" s="56">
        <f>$D$20-CJ20</f>
        <v>0</v>
      </c>
      <c r="CL20" s="179"/>
      <c r="CM20" s="70">
        <f t="shared" si="51"/>
        <v>0.19</v>
      </c>
      <c r="CN20" s="62">
        <f t="shared" si="52"/>
        <v>0</v>
      </c>
      <c r="CO20" s="68">
        <f t="shared" si="53"/>
        <v>0</v>
      </c>
      <c r="CP20" s="68">
        <f>$D$20-CO20</f>
        <v>0</v>
      </c>
      <c r="CQ20" s="179"/>
      <c r="CR20" s="69">
        <f t="shared" si="54"/>
        <v>0.19</v>
      </c>
      <c r="CS20" s="54">
        <f t="shared" si="55"/>
        <v>0</v>
      </c>
      <c r="CT20" s="56">
        <f t="shared" si="56"/>
        <v>0</v>
      </c>
      <c r="CU20" s="56">
        <f>$D$20-CT20</f>
        <v>0</v>
      </c>
      <c r="CV20" s="179"/>
      <c r="CW20" s="70">
        <f t="shared" si="57"/>
        <v>0.19</v>
      </c>
      <c r="CX20" s="62">
        <f t="shared" si="58"/>
        <v>0</v>
      </c>
      <c r="CY20" s="68">
        <f t="shared" si="59"/>
        <v>0</v>
      </c>
      <c r="CZ20" s="68">
        <f>$D$20-CY20</f>
        <v>0</v>
      </c>
    </row>
    <row r="21" spans="1:104">
      <c r="A21" s="53">
        <v>15</v>
      </c>
      <c r="B21" s="175"/>
      <c r="C21" s="165"/>
      <c r="D21" s="170"/>
      <c r="E21" s="167"/>
      <c r="F21" s="69">
        <f t="shared" si="0"/>
        <v>0.19</v>
      </c>
      <c r="G21" s="54">
        <f t="shared" si="1"/>
        <v>0</v>
      </c>
      <c r="H21" s="56">
        <f t="shared" si="2"/>
        <v>0</v>
      </c>
      <c r="I21" s="56">
        <f>$D$21-H21</f>
        <v>0</v>
      </c>
      <c r="J21" s="179"/>
      <c r="K21" s="70">
        <f t="shared" si="3"/>
        <v>0.19</v>
      </c>
      <c r="L21" s="62">
        <f t="shared" si="4"/>
        <v>0</v>
      </c>
      <c r="M21" s="68">
        <f t="shared" si="5"/>
        <v>0</v>
      </c>
      <c r="N21" s="68">
        <f>$D$21-M21</f>
        <v>0</v>
      </c>
      <c r="O21" s="167"/>
      <c r="P21" s="69">
        <f t="shared" si="6"/>
        <v>0.19</v>
      </c>
      <c r="Q21" s="54">
        <f t="shared" si="7"/>
        <v>0</v>
      </c>
      <c r="R21" s="56">
        <f t="shared" si="8"/>
        <v>0</v>
      </c>
      <c r="S21" s="56">
        <f>$D$21-R21</f>
        <v>0</v>
      </c>
      <c r="T21" s="179"/>
      <c r="U21" s="70">
        <f t="shared" si="9"/>
        <v>0.19</v>
      </c>
      <c r="V21" s="62">
        <f t="shared" si="10"/>
        <v>0</v>
      </c>
      <c r="W21" s="68">
        <f t="shared" si="11"/>
        <v>0</v>
      </c>
      <c r="X21" s="68">
        <f>$D$21-W21</f>
        <v>0</v>
      </c>
      <c r="Y21" s="179"/>
      <c r="Z21" s="69">
        <f t="shared" si="12"/>
        <v>0.19</v>
      </c>
      <c r="AA21" s="54">
        <f t="shared" si="13"/>
        <v>0</v>
      </c>
      <c r="AB21" s="56">
        <f t="shared" si="14"/>
        <v>0</v>
      </c>
      <c r="AC21" s="56">
        <f>$D$21-AB21</f>
        <v>0</v>
      </c>
      <c r="AD21" s="179"/>
      <c r="AE21" s="70">
        <f t="shared" si="15"/>
        <v>0.19</v>
      </c>
      <c r="AF21" s="62">
        <f t="shared" si="16"/>
        <v>0</v>
      </c>
      <c r="AG21" s="68">
        <f t="shared" si="17"/>
        <v>0</v>
      </c>
      <c r="AH21" s="68">
        <f>$D$21-AG21</f>
        <v>0</v>
      </c>
      <c r="AI21" s="179"/>
      <c r="AJ21" s="69">
        <f t="shared" si="18"/>
        <v>0.19</v>
      </c>
      <c r="AK21" s="54">
        <f t="shared" si="19"/>
        <v>0</v>
      </c>
      <c r="AL21" s="56">
        <f t="shared" si="20"/>
        <v>0</v>
      </c>
      <c r="AM21" s="56">
        <f>$D$21-AL21</f>
        <v>0</v>
      </c>
      <c r="AN21" s="179"/>
      <c r="AO21" s="70">
        <f t="shared" si="21"/>
        <v>0.19</v>
      </c>
      <c r="AP21" s="62">
        <f t="shared" si="22"/>
        <v>0</v>
      </c>
      <c r="AQ21" s="68">
        <f t="shared" si="23"/>
        <v>0</v>
      </c>
      <c r="AR21" s="68">
        <f>$D$21-AQ21</f>
        <v>0</v>
      </c>
      <c r="AS21" s="179"/>
      <c r="AT21" s="69">
        <f t="shared" si="24"/>
        <v>0.19</v>
      </c>
      <c r="AU21" s="54">
        <f t="shared" si="25"/>
        <v>0</v>
      </c>
      <c r="AV21" s="56">
        <f t="shared" si="26"/>
        <v>0</v>
      </c>
      <c r="AW21" s="56">
        <f>$D$21-AV21</f>
        <v>0</v>
      </c>
      <c r="AX21" s="179"/>
      <c r="AY21" s="70">
        <f t="shared" si="27"/>
        <v>0.19</v>
      </c>
      <c r="AZ21" s="62">
        <f t="shared" si="28"/>
        <v>0</v>
      </c>
      <c r="BA21" s="68">
        <f t="shared" si="29"/>
        <v>0</v>
      </c>
      <c r="BB21" s="68">
        <f>$D$21-BA21</f>
        <v>0</v>
      </c>
      <c r="BC21" s="179"/>
      <c r="BD21" s="69">
        <f t="shared" si="30"/>
        <v>0.19</v>
      </c>
      <c r="BE21" s="54">
        <f t="shared" si="31"/>
        <v>0</v>
      </c>
      <c r="BF21" s="56">
        <f t="shared" si="32"/>
        <v>0</v>
      </c>
      <c r="BG21" s="56">
        <f>$D$21-BF21</f>
        <v>0</v>
      </c>
      <c r="BH21" s="179"/>
      <c r="BI21" s="70">
        <f t="shared" si="33"/>
        <v>0.19</v>
      </c>
      <c r="BJ21" s="62">
        <f t="shared" si="34"/>
        <v>0</v>
      </c>
      <c r="BK21" s="68">
        <f t="shared" si="35"/>
        <v>0</v>
      </c>
      <c r="BL21" s="68">
        <f>$D$21-BK21</f>
        <v>0</v>
      </c>
      <c r="BM21" s="179"/>
      <c r="BN21" s="69">
        <f t="shared" si="36"/>
        <v>0.19</v>
      </c>
      <c r="BO21" s="54">
        <f t="shared" si="37"/>
        <v>0</v>
      </c>
      <c r="BP21" s="56">
        <f t="shared" si="38"/>
        <v>0</v>
      </c>
      <c r="BQ21" s="56">
        <f>$D$21-BP21</f>
        <v>0</v>
      </c>
      <c r="BR21" s="179"/>
      <c r="BS21" s="70">
        <f t="shared" si="39"/>
        <v>0.19</v>
      </c>
      <c r="BT21" s="62">
        <f t="shared" si="40"/>
        <v>0</v>
      </c>
      <c r="BU21" s="68">
        <f t="shared" si="41"/>
        <v>0</v>
      </c>
      <c r="BV21" s="68">
        <f>$D$21-BU21</f>
        <v>0</v>
      </c>
      <c r="BW21" s="179"/>
      <c r="BX21" s="69">
        <f t="shared" si="42"/>
        <v>0.19</v>
      </c>
      <c r="BY21" s="54">
        <f t="shared" si="43"/>
        <v>0</v>
      </c>
      <c r="BZ21" s="56">
        <f t="shared" si="44"/>
        <v>0</v>
      </c>
      <c r="CA21" s="56">
        <f>$D$21-BZ21</f>
        <v>0</v>
      </c>
      <c r="CB21" s="179"/>
      <c r="CC21" s="70">
        <f t="shared" si="45"/>
        <v>0.19</v>
      </c>
      <c r="CD21" s="62">
        <f t="shared" si="46"/>
        <v>0</v>
      </c>
      <c r="CE21" s="68">
        <f t="shared" si="47"/>
        <v>0</v>
      </c>
      <c r="CF21" s="68">
        <f>$D$21-CE21</f>
        <v>0</v>
      </c>
      <c r="CG21" s="179"/>
      <c r="CH21" s="69">
        <f t="shared" si="48"/>
        <v>0.19</v>
      </c>
      <c r="CI21" s="54">
        <f t="shared" si="49"/>
        <v>0</v>
      </c>
      <c r="CJ21" s="56">
        <f t="shared" si="50"/>
        <v>0</v>
      </c>
      <c r="CK21" s="56">
        <f>$D$21-CJ21</f>
        <v>0</v>
      </c>
      <c r="CL21" s="179"/>
      <c r="CM21" s="70">
        <f t="shared" si="51"/>
        <v>0.19</v>
      </c>
      <c r="CN21" s="62">
        <f t="shared" si="52"/>
        <v>0</v>
      </c>
      <c r="CO21" s="68">
        <f t="shared" si="53"/>
        <v>0</v>
      </c>
      <c r="CP21" s="68">
        <f>$D$21-CO21</f>
        <v>0</v>
      </c>
      <c r="CQ21" s="179"/>
      <c r="CR21" s="69">
        <f t="shared" si="54"/>
        <v>0.19</v>
      </c>
      <c r="CS21" s="54">
        <f t="shared" si="55"/>
        <v>0</v>
      </c>
      <c r="CT21" s="56">
        <f t="shared" si="56"/>
        <v>0</v>
      </c>
      <c r="CU21" s="56">
        <f>$D$21-CT21</f>
        <v>0</v>
      </c>
      <c r="CV21" s="179"/>
      <c r="CW21" s="70">
        <f t="shared" si="57"/>
        <v>0.19</v>
      </c>
      <c r="CX21" s="62">
        <f t="shared" si="58"/>
        <v>0</v>
      </c>
      <c r="CY21" s="68">
        <f t="shared" si="59"/>
        <v>0</v>
      </c>
      <c r="CZ21" s="68">
        <f>$D$21-CY21</f>
        <v>0</v>
      </c>
    </row>
    <row r="22" spans="1:104">
      <c r="A22" s="53">
        <v>16</v>
      </c>
      <c r="B22" s="175"/>
      <c r="C22" s="165"/>
      <c r="D22" s="166"/>
      <c r="E22" s="167"/>
      <c r="F22" s="69">
        <f t="shared" si="0"/>
        <v>0.19</v>
      </c>
      <c r="G22" s="54">
        <f t="shared" si="1"/>
        <v>0</v>
      </c>
      <c r="H22" s="56">
        <f t="shared" si="2"/>
        <v>0</v>
      </c>
      <c r="I22" s="56">
        <f>$D$22-H22</f>
        <v>0</v>
      </c>
      <c r="J22" s="179"/>
      <c r="K22" s="70">
        <f t="shared" si="3"/>
        <v>0.19</v>
      </c>
      <c r="L22" s="62">
        <f t="shared" si="4"/>
        <v>0</v>
      </c>
      <c r="M22" s="68">
        <f t="shared" si="5"/>
        <v>0</v>
      </c>
      <c r="N22" s="68">
        <f>$D$22-M22</f>
        <v>0</v>
      </c>
      <c r="O22" s="167"/>
      <c r="P22" s="69">
        <f t="shared" si="6"/>
        <v>0.19</v>
      </c>
      <c r="Q22" s="54">
        <f t="shared" si="7"/>
        <v>0</v>
      </c>
      <c r="R22" s="56">
        <f t="shared" si="8"/>
        <v>0</v>
      </c>
      <c r="S22" s="56">
        <f>$D$22-R22</f>
        <v>0</v>
      </c>
      <c r="T22" s="179"/>
      <c r="U22" s="70">
        <f t="shared" si="9"/>
        <v>0.19</v>
      </c>
      <c r="V22" s="62">
        <f t="shared" si="10"/>
        <v>0</v>
      </c>
      <c r="W22" s="68">
        <f t="shared" si="11"/>
        <v>0</v>
      </c>
      <c r="X22" s="68">
        <f>$D$22-W22</f>
        <v>0</v>
      </c>
      <c r="Y22" s="179"/>
      <c r="Z22" s="69">
        <f t="shared" si="12"/>
        <v>0.19</v>
      </c>
      <c r="AA22" s="54">
        <f t="shared" si="13"/>
        <v>0</v>
      </c>
      <c r="AB22" s="56">
        <f t="shared" si="14"/>
        <v>0</v>
      </c>
      <c r="AC22" s="56">
        <f>$D$22-AB22</f>
        <v>0</v>
      </c>
      <c r="AD22" s="179"/>
      <c r="AE22" s="70">
        <f t="shared" si="15"/>
        <v>0.19</v>
      </c>
      <c r="AF22" s="62">
        <f t="shared" si="16"/>
        <v>0</v>
      </c>
      <c r="AG22" s="68">
        <f t="shared" si="17"/>
        <v>0</v>
      </c>
      <c r="AH22" s="68">
        <f>$D$22-AG22</f>
        <v>0</v>
      </c>
      <c r="AI22" s="179"/>
      <c r="AJ22" s="69">
        <f t="shared" si="18"/>
        <v>0.19</v>
      </c>
      <c r="AK22" s="54">
        <f t="shared" si="19"/>
        <v>0</v>
      </c>
      <c r="AL22" s="56">
        <f t="shared" si="20"/>
        <v>0</v>
      </c>
      <c r="AM22" s="56">
        <f>$D$22-AL22</f>
        <v>0</v>
      </c>
      <c r="AN22" s="179"/>
      <c r="AO22" s="70">
        <f t="shared" si="21"/>
        <v>0.19</v>
      </c>
      <c r="AP22" s="62">
        <f t="shared" si="22"/>
        <v>0</v>
      </c>
      <c r="AQ22" s="68">
        <f t="shared" si="23"/>
        <v>0</v>
      </c>
      <c r="AR22" s="68">
        <f>$D$22-AQ22</f>
        <v>0</v>
      </c>
      <c r="AS22" s="179"/>
      <c r="AT22" s="69">
        <f t="shared" si="24"/>
        <v>0.19</v>
      </c>
      <c r="AU22" s="54">
        <f t="shared" si="25"/>
        <v>0</v>
      </c>
      <c r="AV22" s="56">
        <f t="shared" si="26"/>
        <v>0</v>
      </c>
      <c r="AW22" s="56">
        <f>$D$22-AV22</f>
        <v>0</v>
      </c>
      <c r="AX22" s="179"/>
      <c r="AY22" s="70">
        <f t="shared" si="27"/>
        <v>0.19</v>
      </c>
      <c r="AZ22" s="62">
        <f t="shared" si="28"/>
        <v>0</v>
      </c>
      <c r="BA22" s="68">
        <f t="shared" si="29"/>
        <v>0</v>
      </c>
      <c r="BB22" s="68">
        <f>$D$22-BA22</f>
        <v>0</v>
      </c>
      <c r="BC22" s="179"/>
      <c r="BD22" s="69">
        <f t="shared" si="30"/>
        <v>0.19</v>
      </c>
      <c r="BE22" s="54">
        <f t="shared" si="31"/>
        <v>0</v>
      </c>
      <c r="BF22" s="56">
        <f t="shared" si="32"/>
        <v>0</v>
      </c>
      <c r="BG22" s="56">
        <f>$D$22-BF22</f>
        <v>0</v>
      </c>
      <c r="BH22" s="179"/>
      <c r="BI22" s="70">
        <f t="shared" si="33"/>
        <v>0.19</v>
      </c>
      <c r="BJ22" s="62">
        <f t="shared" si="34"/>
        <v>0</v>
      </c>
      <c r="BK22" s="68">
        <f t="shared" si="35"/>
        <v>0</v>
      </c>
      <c r="BL22" s="68">
        <f>$D$22-BK22</f>
        <v>0</v>
      </c>
      <c r="BM22" s="179"/>
      <c r="BN22" s="69">
        <f t="shared" si="36"/>
        <v>0.19</v>
      </c>
      <c r="BO22" s="54">
        <f t="shared" si="37"/>
        <v>0</v>
      </c>
      <c r="BP22" s="56">
        <f t="shared" si="38"/>
        <v>0</v>
      </c>
      <c r="BQ22" s="56">
        <f>$D$22-BP22</f>
        <v>0</v>
      </c>
      <c r="BR22" s="179"/>
      <c r="BS22" s="70">
        <f t="shared" si="39"/>
        <v>0.19</v>
      </c>
      <c r="BT22" s="62">
        <f t="shared" si="40"/>
        <v>0</v>
      </c>
      <c r="BU22" s="68">
        <f t="shared" si="41"/>
        <v>0</v>
      </c>
      <c r="BV22" s="68">
        <f>$D$22-BU22</f>
        <v>0</v>
      </c>
      <c r="BW22" s="179"/>
      <c r="BX22" s="69">
        <f t="shared" si="42"/>
        <v>0.19</v>
      </c>
      <c r="BY22" s="54">
        <f t="shared" si="43"/>
        <v>0</v>
      </c>
      <c r="BZ22" s="56">
        <f t="shared" si="44"/>
        <v>0</v>
      </c>
      <c r="CA22" s="56">
        <f>$D$22-BZ22</f>
        <v>0</v>
      </c>
      <c r="CB22" s="179"/>
      <c r="CC22" s="70">
        <f t="shared" si="45"/>
        <v>0.19</v>
      </c>
      <c r="CD22" s="62">
        <f t="shared" si="46"/>
        <v>0</v>
      </c>
      <c r="CE22" s="68">
        <f t="shared" si="47"/>
        <v>0</v>
      </c>
      <c r="CF22" s="68">
        <f>$D$22-CE22</f>
        <v>0</v>
      </c>
      <c r="CG22" s="179"/>
      <c r="CH22" s="69">
        <f t="shared" si="48"/>
        <v>0.19</v>
      </c>
      <c r="CI22" s="54">
        <f t="shared" si="49"/>
        <v>0</v>
      </c>
      <c r="CJ22" s="56">
        <f t="shared" si="50"/>
        <v>0</v>
      </c>
      <c r="CK22" s="56">
        <f>$D$22-CJ22</f>
        <v>0</v>
      </c>
      <c r="CL22" s="179"/>
      <c r="CM22" s="70">
        <f t="shared" si="51"/>
        <v>0.19</v>
      </c>
      <c r="CN22" s="62">
        <f t="shared" si="52"/>
        <v>0</v>
      </c>
      <c r="CO22" s="68">
        <f t="shared" si="53"/>
        <v>0</v>
      </c>
      <c r="CP22" s="68">
        <f>$D$22-CO22</f>
        <v>0</v>
      </c>
      <c r="CQ22" s="179"/>
      <c r="CR22" s="69">
        <f t="shared" si="54"/>
        <v>0.19</v>
      </c>
      <c r="CS22" s="54">
        <f t="shared" si="55"/>
        <v>0</v>
      </c>
      <c r="CT22" s="56">
        <f t="shared" si="56"/>
        <v>0</v>
      </c>
      <c r="CU22" s="56">
        <f>$D$22-CT22</f>
        <v>0</v>
      </c>
      <c r="CV22" s="179"/>
      <c r="CW22" s="70">
        <f t="shared" si="57"/>
        <v>0.19</v>
      </c>
      <c r="CX22" s="62">
        <f t="shared" si="58"/>
        <v>0</v>
      </c>
      <c r="CY22" s="68">
        <f t="shared" si="59"/>
        <v>0</v>
      </c>
      <c r="CZ22" s="68">
        <f>$D$22-CY22</f>
        <v>0</v>
      </c>
    </row>
    <row r="23" spans="1:104">
      <c r="A23" s="53">
        <v>17</v>
      </c>
      <c r="B23" s="175"/>
      <c r="C23" s="165"/>
      <c r="D23" s="168"/>
      <c r="E23" s="167"/>
      <c r="F23" s="69">
        <f t="shared" si="0"/>
        <v>0.19</v>
      </c>
      <c r="G23" s="54">
        <f t="shared" si="1"/>
        <v>0</v>
      </c>
      <c r="H23" s="56">
        <f t="shared" si="2"/>
        <v>0</v>
      </c>
      <c r="I23" s="56">
        <f>$D$23-H23</f>
        <v>0</v>
      </c>
      <c r="J23" s="179"/>
      <c r="K23" s="70">
        <f t="shared" si="3"/>
        <v>0.19</v>
      </c>
      <c r="L23" s="62">
        <f t="shared" si="4"/>
        <v>0</v>
      </c>
      <c r="M23" s="68">
        <f t="shared" si="5"/>
        <v>0</v>
      </c>
      <c r="N23" s="68">
        <f>$D$23-M23</f>
        <v>0</v>
      </c>
      <c r="O23" s="167"/>
      <c r="P23" s="69">
        <f t="shared" si="6"/>
        <v>0.19</v>
      </c>
      <c r="Q23" s="54">
        <f t="shared" si="7"/>
        <v>0</v>
      </c>
      <c r="R23" s="56">
        <f t="shared" si="8"/>
        <v>0</v>
      </c>
      <c r="S23" s="56">
        <f>$D$23-R23</f>
        <v>0</v>
      </c>
      <c r="T23" s="179"/>
      <c r="U23" s="70">
        <f t="shared" si="9"/>
        <v>0.19</v>
      </c>
      <c r="V23" s="62">
        <f t="shared" si="10"/>
        <v>0</v>
      </c>
      <c r="W23" s="68">
        <f t="shared" si="11"/>
        <v>0</v>
      </c>
      <c r="X23" s="68">
        <f>$D$23-W23</f>
        <v>0</v>
      </c>
      <c r="Y23" s="179"/>
      <c r="Z23" s="69">
        <f t="shared" si="12"/>
        <v>0.19</v>
      </c>
      <c r="AA23" s="54">
        <f t="shared" si="13"/>
        <v>0</v>
      </c>
      <c r="AB23" s="56">
        <f t="shared" si="14"/>
        <v>0</v>
      </c>
      <c r="AC23" s="56">
        <f>$D$23-AB23</f>
        <v>0</v>
      </c>
      <c r="AD23" s="179"/>
      <c r="AE23" s="70">
        <f t="shared" si="15"/>
        <v>0.19</v>
      </c>
      <c r="AF23" s="62">
        <f t="shared" si="16"/>
        <v>0</v>
      </c>
      <c r="AG23" s="68">
        <f t="shared" si="17"/>
        <v>0</v>
      </c>
      <c r="AH23" s="68">
        <f>$D$23-AG23</f>
        <v>0</v>
      </c>
      <c r="AI23" s="179"/>
      <c r="AJ23" s="69">
        <f t="shared" si="18"/>
        <v>0.19</v>
      </c>
      <c r="AK23" s="54">
        <f t="shared" si="19"/>
        <v>0</v>
      </c>
      <c r="AL23" s="56">
        <f t="shared" si="20"/>
        <v>0</v>
      </c>
      <c r="AM23" s="56">
        <f>$D$23-AL23</f>
        <v>0</v>
      </c>
      <c r="AN23" s="179"/>
      <c r="AO23" s="70">
        <f t="shared" si="21"/>
        <v>0.19</v>
      </c>
      <c r="AP23" s="62">
        <f t="shared" si="22"/>
        <v>0</v>
      </c>
      <c r="AQ23" s="68">
        <f t="shared" si="23"/>
        <v>0</v>
      </c>
      <c r="AR23" s="68">
        <f>$D$23-AQ23</f>
        <v>0</v>
      </c>
      <c r="AS23" s="179"/>
      <c r="AT23" s="69">
        <f t="shared" si="24"/>
        <v>0.19</v>
      </c>
      <c r="AU23" s="54">
        <f t="shared" si="25"/>
        <v>0</v>
      </c>
      <c r="AV23" s="56">
        <f t="shared" si="26"/>
        <v>0</v>
      </c>
      <c r="AW23" s="56">
        <f>$D$23-AV23</f>
        <v>0</v>
      </c>
      <c r="AX23" s="179"/>
      <c r="AY23" s="70">
        <f t="shared" si="27"/>
        <v>0.19</v>
      </c>
      <c r="AZ23" s="62">
        <f t="shared" si="28"/>
        <v>0</v>
      </c>
      <c r="BA23" s="68">
        <f t="shared" si="29"/>
        <v>0</v>
      </c>
      <c r="BB23" s="68">
        <f>$D$23-BA23</f>
        <v>0</v>
      </c>
      <c r="BC23" s="179"/>
      <c r="BD23" s="69">
        <f t="shared" si="30"/>
        <v>0.19</v>
      </c>
      <c r="BE23" s="54">
        <f t="shared" si="31"/>
        <v>0</v>
      </c>
      <c r="BF23" s="56">
        <f t="shared" si="32"/>
        <v>0</v>
      </c>
      <c r="BG23" s="56">
        <f>$D$23-BF23</f>
        <v>0</v>
      </c>
      <c r="BH23" s="179"/>
      <c r="BI23" s="70">
        <f t="shared" si="33"/>
        <v>0.19</v>
      </c>
      <c r="BJ23" s="62">
        <f t="shared" si="34"/>
        <v>0</v>
      </c>
      <c r="BK23" s="68">
        <f t="shared" si="35"/>
        <v>0</v>
      </c>
      <c r="BL23" s="68">
        <f>$D$23-BK23</f>
        <v>0</v>
      </c>
      <c r="BM23" s="179"/>
      <c r="BN23" s="69">
        <f t="shared" si="36"/>
        <v>0.19</v>
      </c>
      <c r="BO23" s="54">
        <f t="shared" si="37"/>
        <v>0</v>
      </c>
      <c r="BP23" s="56">
        <f t="shared" si="38"/>
        <v>0</v>
      </c>
      <c r="BQ23" s="56">
        <f>$D$23-BP23</f>
        <v>0</v>
      </c>
      <c r="BR23" s="179"/>
      <c r="BS23" s="70">
        <f t="shared" si="39"/>
        <v>0.19</v>
      </c>
      <c r="BT23" s="62">
        <f t="shared" si="40"/>
        <v>0</v>
      </c>
      <c r="BU23" s="68">
        <f t="shared" si="41"/>
        <v>0</v>
      </c>
      <c r="BV23" s="68">
        <f>$D$23-BU23</f>
        <v>0</v>
      </c>
      <c r="BW23" s="179"/>
      <c r="BX23" s="69">
        <f t="shared" si="42"/>
        <v>0.19</v>
      </c>
      <c r="BY23" s="54">
        <f t="shared" si="43"/>
        <v>0</v>
      </c>
      <c r="BZ23" s="56">
        <f t="shared" si="44"/>
        <v>0</v>
      </c>
      <c r="CA23" s="56">
        <f>$D$23-BZ23</f>
        <v>0</v>
      </c>
      <c r="CB23" s="179"/>
      <c r="CC23" s="70">
        <f t="shared" si="45"/>
        <v>0.19</v>
      </c>
      <c r="CD23" s="62">
        <f t="shared" si="46"/>
        <v>0</v>
      </c>
      <c r="CE23" s="68">
        <f t="shared" si="47"/>
        <v>0</v>
      </c>
      <c r="CF23" s="68">
        <f>$D$23-CE23</f>
        <v>0</v>
      </c>
      <c r="CG23" s="179"/>
      <c r="CH23" s="69">
        <f t="shared" si="48"/>
        <v>0.19</v>
      </c>
      <c r="CI23" s="54">
        <f t="shared" si="49"/>
        <v>0</v>
      </c>
      <c r="CJ23" s="56">
        <f t="shared" si="50"/>
        <v>0</v>
      </c>
      <c r="CK23" s="56">
        <f>$D$23-CJ23</f>
        <v>0</v>
      </c>
      <c r="CL23" s="179"/>
      <c r="CM23" s="70">
        <f t="shared" si="51"/>
        <v>0.19</v>
      </c>
      <c r="CN23" s="62">
        <f t="shared" si="52"/>
        <v>0</v>
      </c>
      <c r="CO23" s="68">
        <f t="shared" si="53"/>
        <v>0</v>
      </c>
      <c r="CP23" s="68">
        <f>$D$23-CO23</f>
        <v>0</v>
      </c>
      <c r="CQ23" s="179"/>
      <c r="CR23" s="69">
        <f t="shared" si="54"/>
        <v>0.19</v>
      </c>
      <c r="CS23" s="54">
        <f t="shared" si="55"/>
        <v>0</v>
      </c>
      <c r="CT23" s="56">
        <f t="shared" si="56"/>
        <v>0</v>
      </c>
      <c r="CU23" s="56">
        <f>$D$23-CT23</f>
        <v>0</v>
      </c>
      <c r="CV23" s="179"/>
      <c r="CW23" s="70">
        <f t="shared" si="57"/>
        <v>0.19</v>
      </c>
      <c r="CX23" s="62">
        <f t="shared" si="58"/>
        <v>0</v>
      </c>
      <c r="CY23" s="68">
        <f t="shared" si="59"/>
        <v>0</v>
      </c>
      <c r="CZ23" s="68">
        <f>$D$23-CY23</f>
        <v>0</v>
      </c>
    </row>
    <row r="24" spans="1:104">
      <c r="A24" s="53">
        <v>18</v>
      </c>
      <c r="B24" s="175"/>
      <c r="C24" s="165"/>
      <c r="D24" s="168"/>
      <c r="E24" s="167"/>
      <c r="F24" s="69">
        <f t="shared" si="0"/>
        <v>0.19</v>
      </c>
      <c r="G24" s="54">
        <f t="shared" si="1"/>
        <v>0</v>
      </c>
      <c r="H24" s="56">
        <f t="shared" si="2"/>
        <v>0</v>
      </c>
      <c r="I24" s="56">
        <f>$D$24-H24</f>
        <v>0</v>
      </c>
      <c r="J24" s="179"/>
      <c r="K24" s="70">
        <f t="shared" si="3"/>
        <v>0.19</v>
      </c>
      <c r="L24" s="62">
        <f t="shared" si="4"/>
        <v>0</v>
      </c>
      <c r="M24" s="68">
        <f t="shared" si="5"/>
        <v>0</v>
      </c>
      <c r="N24" s="68">
        <f>$D$24-M24</f>
        <v>0</v>
      </c>
      <c r="O24" s="167"/>
      <c r="P24" s="69">
        <f t="shared" si="6"/>
        <v>0.19</v>
      </c>
      <c r="Q24" s="54">
        <f t="shared" si="7"/>
        <v>0</v>
      </c>
      <c r="R24" s="56">
        <f t="shared" si="8"/>
        <v>0</v>
      </c>
      <c r="S24" s="56">
        <f>$D$24-R24</f>
        <v>0</v>
      </c>
      <c r="T24" s="179"/>
      <c r="U24" s="70">
        <f t="shared" si="9"/>
        <v>0.19</v>
      </c>
      <c r="V24" s="62">
        <f t="shared" si="10"/>
        <v>0</v>
      </c>
      <c r="W24" s="68">
        <f t="shared" si="11"/>
        <v>0</v>
      </c>
      <c r="X24" s="68">
        <f>$D$24-W24</f>
        <v>0</v>
      </c>
      <c r="Y24" s="179"/>
      <c r="Z24" s="69">
        <f t="shared" si="12"/>
        <v>0.19</v>
      </c>
      <c r="AA24" s="54">
        <f t="shared" si="13"/>
        <v>0</v>
      </c>
      <c r="AB24" s="56">
        <f t="shared" si="14"/>
        <v>0</v>
      </c>
      <c r="AC24" s="56">
        <f>$D$24-AB24</f>
        <v>0</v>
      </c>
      <c r="AD24" s="179"/>
      <c r="AE24" s="70">
        <f t="shared" si="15"/>
        <v>0.19</v>
      </c>
      <c r="AF24" s="62">
        <f t="shared" si="16"/>
        <v>0</v>
      </c>
      <c r="AG24" s="68">
        <f t="shared" si="17"/>
        <v>0</v>
      </c>
      <c r="AH24" s="68">
        <f>$D$24-AG24</f>
        <v>0</v>
      </c>
      <c r="AI24" s="179"/>
      <c r="AJ24" s="69">
        <f t="shared" si="18"/>
        <v>0.19</v>
      </c>
      <c r="AK24" s="54">
        <f t="shared" si="19"/>
        <v>0</v>
      </c>
      <c r="AL24" s="56">
        <f t="shared" si="20"/>
        <v>0</v>
      </c>
      <c r="AM24" s="56">
        <f>$D$24-AL24</f>
        <v>0</v>
      </c>
      <c r="AN24" s="179"/>
      <c r="AO24" s="70">
        <f t="shared" si="21"/>
        <v>0.19</v>
      </c>
      <c r="AP24" s="62">
        <f t="shared" si="22"/>
        <v>0</v>
      </c>
      <c r="AQ24" s="68">
        <f t="shared" si="23"/>
        <v>0</v>
      </c>
      <c r="AR24" s="68">
        <f>$D$24-AQ24</f>
        <v>0</v>
      </c>
      <c r="AS24" s="179"/>
      <c r="AT24" s="69">
        <f t="shared" si="24"/>
        <v>0.19</v>
      </c>
      <c r="AU24" s="54">
        <f t="shared" si="25"/>
        <v>0</v>
      </c>
      <c r="AV24" s="56">
        <f t="shared" si="26"/>
        <v>0</v>
      </c>
      <c r="AW24" s="56">
        <f>$D$24-AV24</f>
        <v>0</v>
      </c>
      <c r="AX24" s="179"/>
      <c r="AY24" s="70">
        <f t="shared" si="27"/>
        <v>0.19</v>
      </c>
      <c r="AZ24" s="62">
        <f t="shared" si="28"/>
        <v>0</v>
      </c>
      <c r="BA24" s="68">
        <f t="shared" si="29"/>
        <v>0</v>
      </c>
      <c r="BB24" s="68">
        <f>$D$24-BA24</f>
        <v>0</v>
      </c>
      <c r="BC24" s="179"/>
      <c r="BD24" s="69">
        <f t="shared" si="30"/>
        <v>0.19</v>
      </c>
      <c r="BE24" s="54">
        <f t="shared" si="31"/>
        <v>0</v>
      </c>
      <c r="BF24" s="56">
        <f t="shared" si="32"/>
        <v>0</v>
      </c>
      <c r="BG24" s="56">
        <f>$D$24-BF24</f>
        <v>0</v>
      </c>
      <c r="BH24" s="179"/>
      <c r="BI24" s="70">
        <f t="shared" si="33"/>
        <v>0.19</v>
      </c>
      <c r="BJ24" s="62">
        <f t="shared" si="34"/>
        <v>0</v>
      </c>
      <c r="BK24" s="68">
        <f t="shared" si="35"/>
        <v>0</v>
      </c>
      <c r="BL24" s="68">
        <f>$D$24-BK24</f>
        <v>0</v>
      </c>
      <c r="BM24" s="179"/>
      <c r="BN24" s="69">
        <f t="shared" si="36"/>
        <v>0.19</v>
      </c>
      <c r="BO24" s="54">
        <f t="shared" si="37"/>
        <v>0</v>
      </c>
      <c r="BP24" s="56">
        <f t="shared" si="38"/>
        <v>0</v>
      </c>
      <c r="BQ24" s="56">
        <f>$D$24-BP24</f>
        <v>0</v>
      </c>
      <c r="BR24" s="179"/>
      <c r="BS24" s="70">
        <f t="shared" si="39"/>
        <v>0.19</v>
      </c>
      <c r="BT24" s="62">
        <f t="shared" si="40"/>
        <v>0</v>
      </c>
      <c r="BU24" s="68">
        <f t="shared" si="41"/>
        <v>0</v>
      </c>
      <c r="BV24" s="68">
        <f>$D$24-BU24</f>
        <v>0</v>
      </c>
      <c r="BW24" s="179"/>
      <c r="BX24" s="69">
        <f t="shared" si="42"/>
        <v>0.19</v>
      </c>
      <c r="BY24" s="54">
        <f t="shared" si="43"/>
        <v>0</v>
      </c>
      <c r="BZ24" s="56">
        <f t="shared" si="44"/>
        <v>0</v>
      </c>
      <c r="CA24" s="56">
        <f>$D$24-BZ24</f>
        <v>0</v>
      </c>
      <c r="CB24" s="179"/>
      <c r="CC24" s="70">
        <f t="shared" si="45"/>
        <v>0.19</v>
      </c>
      <c r="CD24" s="62">
        <f t="shared" si="46"/>
        <v>0</v>
      </c>
      <c r="CE24" s="68">
        <f t="shared" si="47"/>
        <v>0</v>
      </c>
      <c r="CF24" s="68">
        <f>$D$24-CE24</f>
        <v>0</v>
      </c>
      <c r="CG24" s="179"/>
      <c r="CH24" s="69">
        <f t="shared" si="48"/>
        <v>0.19</v>
      </c>
      <c r="CI24" s="54">
        <f t="shared" si="49"/>
        <v>0</v>
      </c>
      <c r="CJ24" s="56">
        <f t="shared" si="50"/>
        <v>0</v>
      </c>
      <c r="CK24" s="56">
        <f>$D$24-CJ24</f>
        <v>0</v>
      </c>
      <c r="CL24" s="179"/>
      <c r="CM24" s="70">
        <f t="shared" si="51"/>
        <v>0.19</v>
      </c>
      <c r="CN24" s="62">
        <f t="shared" si="52"/>
        <v>0</v>
      </c>
      <c r="CO24" s="68">
        <f t="shared" si="53"/>
        <v>0</v>
      </c>
      <c r="CP24" s="68">
        <f>$D$24-CO24</f>
        <v>0</v>
      </c>
      <c r="CQ24" s="179"/>
      <c r="CR24" s="69">
        <f t="shared" si="54"/>
        <v>0.19</v>
      </c>
      <c r="CS24" s="54">
        <f t="shared" si="55"/>
        <v>0</v>
      </c>
      <c r="CT24" s="56">
        <f t="shared" si="56"/>
        <v>0</v>
      </c>
      <c r="CU24" s="56">
        <f>$D$24-CT24</f>
        <v>0</v>
      </c>
      <c r="CV24" s="179"/>
      <c r="CW24" s="70">
        <f t="shared" si="57"/>
        <v>0.19</v>
      </c>
      <c r="CX24" s="62">
        <f t="shared" si="58"/>
        <v>0</v>
      </c>
      <c r="CY24" s="68">
        <f t="shared" si="59"/>
        <v>0</v>
      </c>
      <c r="CZ24" s="68">
        <f>$D$24-CY24</f>
        <v>0</v>
      </c>
    </row>
    <row r="25" spans="1:104">
      <c r="A25" s="53">
        <v>19</v>
      </c>
      <c r="B25" s="175"/>
      <c r="C25" s="165"/>
      <c r="D25" s="169"/>
      <c r="E25" s="167"/>
      <c r="F25" s="69">
        <f t="shared" si="0"/>
        <v>0.19</v>
      </c>
      <c r="G25" s="54">
        <f t="shared" si="1"/>
        <v>0</v>
      </c>
      <c r="H25" s="56">
        <f t="shared" si="2"/>
        <v>0</v>
      </c>
      <c r="I25" s="56">
        <f>$D$25-H25</f>
        <v>0</v>
      </c>
      <c r="J25" s="179"/>
      <c r="K25" s="70">
        <f t="shared" si="3"/>
        <v>0.19</v>
      </c>
      <c r="L25" s="62">
        <f t="shared" si="4"/>
        <v>0</v>
      </c>
      <c r="M25" s="68">
        <f t="shared" si="5"/>
        <v>0</v>
      </c>
      <c r="N25" s="68">
        <f>$D$25-M25</f>
        <v>0</v>
      </c>
      <c r="O25" s="167"/>
      <c r="P25" s="69">
        <f t="shared" si="6"/>
        <v>0.19</v>
      </c>
      <c r="Q25" s="54">
        <f t="shared" si="7"/>
        <v>0</v>
      </c>
      <c r="R25" s="56">
        <f t="shared" si="8"/>
        <v>0</v>
      </c>
      <c r="S25" s="56">
        <f>$D$25-R25</f>
        <v>0</v>
      </c>
      <c r="T25" s="179"/>
      <c r="U25" s="70">
        <f t="shared" si="9"/>
        <v>0.19</v>
      </c>
      <c r="V25" s="62">
        <f t="shared" si="10"/>
        <v>0</v>
      </c>
      <c r="W25" s="68">
        <f t="shared" si="11"/>
        <v>0</v>
      </c>
      <c r="X25" s="68">
        <f>$D$25-W25</f>
        <v>0</v>
      </c>
      <c r="Y25" s="179"/>
      <c r="Z25" s="69">
        <f t="shared" si="12"/>
        <v>0.19</v>
      </c>
      <c r="AA25" s="54">
        <f t="shared" si="13"/>
        <v>0</v>
      </c>
      <c r="AB25" s="56">
        <f t="shared" si="14"/>
        <v>0</v>
      </c>
      <c r="AC25" s="56">
        <f>$D$25-AB25</f>
        <v>0</v>
      </c>
      <c r="AD25" s="179"/>
      <c r="AE25" s="70">
        <f t="shared" si="15"/>
        <v>0.19</v>
      </c>
      <c r="AF25" s="62">
        <f t="shared" si="16"/>
        <v>0</v>
      </c>
      <c r="AG25" s="68">
        <f t="shared" si="17"/>
        <v>0</v>
      </c>
      <c r="AH25" s="68">
        <f>$D$25-AG25</f>
        <v>0</v>
      </c>
      <c r="AI25" s="179"/>
      <c r="AJ25" s="69">
        <f t="shared" si="18"/>
        <v>0.19</v>
      </c>
      <c r="AK25" s="54">
        <f t="shared" si="19"/>
        <v>0</v>
      </c>
      <c r="AL25" s="56">
        <f t="shared" si="20"/>
        <v>0</v>
      </c>
      <c r="AM25" s="56">
        <f>$D$25-AL25</f>
        <v>0</v>
      </c>
      <c r="AN25" s="179"/>
      <c r="AO25" s="70">
        <f t="shared" si="21"/>
        <v>0.19</v>
      </c>
      <c r="AP25" s="62">
        <f t="shared" si="22"/>
        <v>0</v>
      </c>
      <c r="AQ25" s="68">
        <f t="shared" si="23"/>
        <v>0</v>
      </c>
      <c r="AR25" s="68">
        <f>$D$25-AQ25</f>
        <v>0</v>
      </c>
      <c r="AS25" s="179"/>
      <c r="AT25" s="69">
        <f t="shared" si="24"/>
        <v>0.19</v>
      </c>
      <c r="AU25" s="54">
        <f t="shared" si="25"/>
        <v>0</v>
      </c>
      <c r="AV25" s="56">
        <f t="shared" si="26"/>
        <v>0</v>
      </c>
      <c r="AW25" s="56">
        <f>$D$25-AV25</f>
        <v>0</v>
      </c>
      <c r="AX25" s="179"/>
      <c r="AY25" s="70">
        <f t="shared" si="27"/>
        <v>0.19</v>
      </c>
      <c r="AZ25" s="62">
        <f t="shared" si="28"/>
        <v>0</v>
      </c>
      <c r="BA25" s="68">
        <f t="shared" si="29"/>
        <v>0</v>
      </c>
      <c r="BB25" s="68">
        <f>$D$25-BA25</f>
        <v>0</v>
      </c>
      <c r="BC25" s="179"/>
      <c r="BD25" s="69">
        <f t="shared" si="30"/>
        <v>0.19</v>
      </c>
      <c r="BE25" s="54">
        <f t="shared" si="31"/>
        <v>0</v>
      </c>
      <c r="BF25" s="56">
        <f t="shared" si="32"/>
        <v>0</v>
      </c>
      <c r="BG25" s="56">
        <f>$D$25-BF25</f>
        <v>0</v>
      </c>
      <c r="BH25" s="179"/>
      <c r="BI25" s="70">
        <f t="shared" si="33"/>
        <v>0.19</v>
      </c>
      <c r="BJ25" s="62">
        <f t="shared" si="34"/>
        <v>0</v>
      </c>
      <c r="BK25" s="68">
        <f t="shared" si="35"/>
        <v>0</v>
      </c>
      <c r="BL25" s="68">
        <f>$D$25-BK25</f>
        <v>0</v>
      </c>
      <c r="BM25" s="179"/>
      <c r="BN25" s="69">
        <f t="shared" si="36"/>
        <v>0.19</v>
      </c>
      <c r="BO25" s="54">
        <f t="shared" si="37"/>
        <v>0</v>
      </c>
      <c r="BP25" s="56">
        <f t="shared" si="38"/>
        <v>0</v>
      </c>
      <c r="BQ25" s="56">
        <f>$D$25-BP25</f>
        <v>0</v>
      </c>
      <c r="BR25" s="179"/>
      <c r="BS25" s="70">
        <f t="shared" si="39"/>
        <v>0.19</v>
      </c>
      <c r="BT25" s="62">
        <f t="shared" si="40"/>
        <v>0</v>
      </c>
      <c r="BU25" s="68">
        <f t="shared" si="41"/>
        <v>0</v>
      </c>
      <c r="BV25" s="68">
        <f>$D$25-BU25</f>
        <v>0</v>
      </c>
      <c r="BW25" s="179"/>
      <c r="BX25" s="69">
        <f t="shared" si="42"/>
        <v>0.19</v>
      </c>
      <c r="BY25" s="54">
        <f t="shared" si="43"/>
        <v>0</v>
      </c>
      <c r="BZ25" s="56">
        <f t="shared" si="44"/>
        <v>0</v>
      </c>
      <c r="CA25" s="56">
        <f>$D$25-BZ25</f>
        <v>0</v>
      </c>
      <c r="CB25" s="179"/>
      <c r="CC25" s="70">
        <f t="shared" si="45"/>
        <v>0.19</v>
      </c>
      <c r="CD25" s="62">
        <f t="shared" si="46"/>
        <v>0</v>
      </c>
      <c r="CE25" s="68">
        <f t="shared" si="47"/>
        <v>0</v>
      </c>
      <c r="CF25" s="68">
        <f>$D$25-CE25</f>
        <v>0</v>
      </c>
      <c r="CG25" s="179"/>
      <c r="CH25" s="69">
        <f t="shared" si="48"/>
        <v>0.19</v>
      </c>
      <c r="CI25" s="54">
        <f t="shared" si="49"/>
        <v>0</v>
      </c>
      <c r="CJ25" s="56">
        <f t="shared" si="50"/>
        <v>0</v>
      </c>
      <c r="CK25" s="56">
        <f>$D$25-CJ25</f>
        <v>0</v>
      </c>
      <c r="CL25" s="179"/>
      <c r="CM25" s="70">
        <f t="shared" si="51"/>
        <v>0.19</v>
      </c>
      <c r="CN25" s="62">
        <f t="shared" si="52"/>
        <v>0</v>
      </c>
      <c r="CO25" s="68">
        <f t="shared" si="53"/>
        <v>0</v>
      </c>
      <c r="CP25" s="68">
        <f>$D$25-CO25</f>
        <v>0</v>
      </c>
      <c r="CQ25" s="179"/>
      <c r="CR25" s="69">
        <f t="shared" si="54"/>
        <v>0.19</v>
      </c>
      <c r="CS25" s="54">
        <f t="shared" si="55"/>
        <v>0</v>
      </c>
      <c r="CT25" s="56">
        <f t="shared" si="56"/>
        <v>0</v>
      </c>
      <c r="CU25" s="56">
        <f>$D$25-CT25</f>
        <v>0</v>
      </c>
      <c r="CV25" s="179"/>
      <c r="CW25" s="70">
        <f t="shared" si="57"/>
        <v>0.19</v>
      </c>
      <c r="CX25" s="62">
        <f t="shared" si="58"/>
        <v>0</v>
      </c>
      <c r="CY25" s="68">
        <f t="shared" si="59"/>
        <v>0</v>
      </c>
      <c r="CZ25" s="68">
        <f>$D$25-CY25</f>
        <v>0</v>
      </c>
    </row>
    <row r="26" spans="1:104">
      <c r="A26" s="53">
        <v>20</v>
      </c>
      <c r="B26" s="175"/>
      <c r="C26" s="165"/>
      <c r="D26" s="170"/>
      <c r="E26" s="167"/>
      <c r="F26" s="69">
        <f t="shared" si="0"/>
        <v>0.19</v>
      </c>
      <c r="G26" s="54">
        <f t="shared" si="1"/>
        <v>0</v>
      </c>
      <c r="H26" s="56">
        <f t="shared" si="2"/>
        <v>0</v>
      </c>
      <c r="I26" s="56">
        <f>$D$26-H26</f>
        <v>0</v>
      </c>
      <c r="J26" s="179"/>
      <c r="K26" s="70">
        <f t="shared" si="3"/>
        <v>0.19</v>
      </c>
      <c r="L26" s="62">
        <f t="shared" si="4"/>
        <v>0</v>
      </c>
      <c r="M26" s="68">
        <f t="shared" si="5"/>
        <v>0</v>
      </c>
      <c r="N26" s="68">
        <f>$D$26-M26</f>
        <v>0</v>
      </c>
      <c r="O26" s="167"/>
      <c r="P26" s="69">
        <f t="shared" si="6"/>
        <v>0.19</v>
      </c>
      <c r="Q26" s="54">
        <f t="shared" si="7"/>
        <v>0</v>
      </c>
      <c r="R26" s="56">
        <f t="shared" si="8"/>
        <v>0</v>
      </c>
      <c r="S26" s="56">
        <f>$D$26-R26</f>
        <v>0</v>
      </c>
      <c r="T26" s="179"/>
      <c r="U26" s="70">
        <f t="shared" si="9"/>
        <v>0.19</v>
      </c>
      <c r="V26" s="62">
        <f t="shared" si="10"/>
        <v>0</v>
      </c>
      <c r="W26" s="68">
        <f t="shared" si="11"/>
        <v>0</v>
      </c>
      <c r="X26" s="68">
        <f>$D$26-W26</f>
        <v>0</v>
      </c>
      <c r="Y26" s="179"/>
      <c r="Z26" s="69">
        <f t="shared" si="12"/>
        <v>0.19</v>
      </c>
      <c r="AA26" s="54">
        <f t="shared" si="13"/>
        <v>0</v>
      </c>
      <c r="AB26" s="56">
        <f t="shared" si="14"/>
        <v>0</v>
      </c>
      <c r="AC26" s="56">
        <f>$D$26-AB26</f>
        <v>0</v>
      </c>
      <c r="AD26" s="179"/>
      <c r="AE26" s="70">
        <f t="shared" si="15"/>
        <v>0.19</v>
      </c>
      <c r="AF26" s="62">
        <f t="shared" si="16"/>
        <v>0</v>
      </c>
      <c r="AG26" s="68">
        <f t="shared" si="17"/>
        <v>0</v>
      </c>
      <c r="AH26" s="68">
        <f>$D$26-AG26</f>
        <v>0</v>
      </c>
      <c r="AI26" s="179"/>
      <c r="AJ26" s="69">
        <f t="shared" si="18"/>
        <v>0.19</v>
      </c>
      <c r="AK26" s="54">
        <f t="shared" si="19"/>
        <v>0</v>
      </c>
      <c r="AL26" s="56">
        <f t="shared" si="20"/>
        <v>0</v>
      </c>
      <c r="AM26" s="56">
        <f>$D$26-AL26</f>
        <v>0</v>
      </c>
      <c r="AN26" s="179"/>
      <c r="AO26" s="70">
        <f t="shared" si="21"/>
        <v>0.19</v>
      </c>
      <c r="AP26" s="62">
        <f t="shared" si="22"/>
        <v>0</v>
      </c>
      <c r="AQ26" s="68">
        <f t="shared" si="23"/>
        <v>0</v>
      </c>
      <c r="AR26" s="68">
        <f>$D$26-AQ26</f>
        <v>0</v>
      </c>
      <c r="AS26" s="179"/>
      <c r="AT26" s="69">
        <f t="shared" si="24"/>
        <v>0.19</v>
      </c>
      <c r="AU26" s="54">
        <f t="shared" si="25"/>
        <v>0</v>
      </c>
      <c r="AV26" s="56">
        <f t="shared" si="26"/>
        <v>0</v>
      </c>
      <c r="AW26" s="56">
        <f>$D$26-AV26</f>
        <v>0</v>
      </c>
      <c r="AX26" s="179"/>
      <c r="AY26" s="70">
        <f t="shared" si="27"/>
        <v>0.19</v>
      </c>
      <c r="AZ26" s="62">
        <f t="shared" si="28"/>
        <v>0</v>
      </c>
      <c r="BA26" s="68">
        <f t="shared" si="29"/>
        <v>0</v>
      </c>
      <c r="BB26" s="68">
        <f>$D$26-BA26</f>
        <v>0</v>
      </c>
      <c r="BC26" s="179"/>
      <c r="BD26" s="69">
        <f t="shared" si="30"/>
        <v>0.19</v>
      </c>
      <c r="BE26" s="54">
        <f t="shared" si="31"/>
        <v>0</v>
      </c>
      <c r="BF26" s="56">
        <f t="shared" si="32"/>
        <v>0</v>
      </c>
      <c r="BG26" s="56">
        <f>$D$26-BF26</f>
        <v>0</v>
      </c>
      <c r="BH26" s="179"/>
      <c r="BI26" s="70">
        <f t="shared" si="33"/>
        <v>0.19</v>
      </c>
      <c r="BJ26" s="62">
        <f t="shared" si="34"/>
        <v>0</v>
      </c>
      <c r="BK26" s="68">
        <f t="shared" si="35"/>
        <v>0</v>
      </c>
      <c r="BL26" s="68">
        <f>$D$26-BK26</f>
        <v>0</v>
      </c>
      <c r="BM26" s="179"/>
      <c r="BN26" s="69">
        <f t="shared" si="36"/>
        <v>0.19</v>
      </c>
      <c r="BO26" s="54">
        <f t="shared" si="37"/>
        <v>0</v>
      </c>
      <c r="BP26" s="56">
        <f t="shared" si="38"/>
        <v>0</v>
      </c>
      <c r="BQ26" s="56">
        <f>$D$26-BP26</f>
        <v>0</v>
      </c>
      <c r="BR26" s="179"/>
      <c r="BS26" s="70">
        <f t="shared" si="39"/>
        <v>0.19</v>
      </c>
      <c r="BT26" s="62">
        <f t="shared" si="40"/>
        <v>0</v>
      </c>
      <c r="BU26" s="68">
        <f t="shared" si="41"/>
        <v>0</v>
      </c>
      <c r="BV26" s="68">
        <f>$D$26-BU26</f>
        <v>0</v>
      </c>
      <c r="BW26" s="179"/>
      <c r="BX26" s="69">
        <f t="shared" si="42"/>
        <v>0.19</v>
      </c>
      <c r="BY26" s="54">
        <f t="shared" si="43"/>
        <v>0</v>
      </c>
      <c r="BZ26" s="56">
        <f t="shared" si="44"/>
        <v>0</v>
      </c>
      <c r="CA26" s="56">
        <f>$D$26-BZ26</f>
        <v>0</v>
      </c>
      <c r="CB26" s="179"/>
      <c r="CC26" s="70">
        <f t="shared" si="45"/>
        <v>0.19</v>
      </c>
      <c r="CD26" s="62">
        <f t="shared" si="46"/>
        <v>0</v>
      </c>
      <c r="CE26" s="68">
        <f t="shared" si="47"/>
        <v>0</v>
      </c>
      <c r="CF26" s="68">
        <f>$D$26-CE26</f>
        <v>0</v>
      </c>
      <c r="CG26" s="179"/>
      <c r="CH26" s="69">
        <f t="shared" si="48"/>
        <v>0.19</v>
      </c>
      <c r="CI26" s="54">
        <f t="shared" si="49"/>
        <v>0</v>
      </c>
      <c r="CJ26" s="56">
        <f t="shared" si="50"/>
        <v>0</v>
      </c>
      <c r="CK26" s="56">
        <f>$D$26-CJ26</f>
        <v>0</v>
      </c>
      <c r="CL26" s="179"/>
      <c r="CM26" s="70">
        <f t="shared" si="51"/>
        <v>0.19</v>
      </c>
      <c r="CN26" s="62">
        <f t="shared" si="52"/>
        <v>0</v>
      </c>
      <c r="CO26" s="68">
        <f t="shared" si="53"/>
        <v>0</v>
      </c>
      <c r="CP26" s="68">
        <f>$D$26-CO26</f>
        <v>0</v>
      </c>
      <c r="CQ26" s="179"/>
      <c r="CR26" s="69">
        <f t="shared" si="54"/>
        <v>0.19</v>
      </c>
      <c r="CS26" s="54">
        <f t="shared" si="55"/>
        <v>0</v>
      </c>
      <c r="CT26" s="56">
        <f t="shared" si="56"/>
        <v>0</v>
      </c>
      <c r="CU26" s="56">
        <f>$D$26-CT26</f>
        <v>0</v>
      </c>
      <c r="CV26" s="179"/>
      <c r="CW26" s="70">
        <f t="shared" si="57"/>
        <v>0.19</v>
      </c>
      <c r="CX26" s="62">
        <f t="shared" si="58"/>
        <v>0</v>
      </c>
      <c r="CY26" s="68">
        <f t="shared" si="59"/>
        <v>0</v>
      </c>
      <c r="CZ26" s="68">
        <f>$D$26-CY26</f>
        <v>0</v>
      </c>
    </row>
    <row r="27" spans="1:104">
      <c r="A27" s="53">
        <v>21</v>
      </c>
      <c r="B27" s="175"/>
      <c r="C27" s="165"/>
      <c r="D27" s="166"/>
      <c r="E27" s="167"/>
      <c r="F27" s="69">
        <f t="shared" si="0"/>
        <v>0.19</v>
      </c>
      <c r="G27" s="54">
        <f t="shared" si="1"/>
        <v>0</v>
      </c>
      <c r="H27" s="56">
        <f t="shared" si="2"/>
        <v>0</v>
      </c>
      <c r="I27" s="56">
        <f>$D$27-H27</f>
        <v>0</v>
      </c>
      <c r="J27" s="179"/>
      <c r="K27" s="70">
        <f t="shared" si="3"/>
        <v>0.19</v>
      </c>
      <c r="L27" s="62">
        <f t="shared" si="4"/>
        <v>0</v>
      </c>
      <c r="M27" s="68">
        <f t="shared" si="5"/>
        <v>0</v>
      </c>
      <c r="N27" s="68">
        <f>$D$27-M27</f>
        <v>0</v>
      </c>
      <c r="O27" s="167"/>
      <c r="P27" s="69">
        <f t="shared" si="6"/>
        <v>0.19</v>
      </c>
      <c r="Q27" s="54">
        <f t="shared" si="7"/>
        <v>0</v>
      </c>
      <c r="R27" s="56">
        <f t="shared" si="8"/>
        <v>0</v>
      </c>
      <c r="S27" s="56">
        <f>$D$27-R27</f>
        <v>0</v>
      </c>
      <c r="T27" s="179"/>
      <c r="U27" s="70">
        <f t="shared" si="9"/>
        <v>0.19</v>
      </c>
      <c r="V27" s="62">
        <f t="shared" si="10"/>
        <v>0</v>
      </c>
      <c r="W27" s="68">
        <f t="shared" si="11"/>
        <v>0</v>
      </c>
      <c r="X27" s="68">
        <f>$D$27-W27</f>
        <v>0</v>
      </c>
      <c r="Y27" s="179"/>
      <c r="Z27" s="69">
        <f t="shared" si="12"/>
        <v>0.19</v>
      </c>
      <c r="AA27" s="54">
        <f t="shared" si="13"/>
        <v>0</v>
      </c>
      <c r="AB27" s="56">
        <f t="shared" si="14"/>
        <v>0</v>
      </c>
      <c r="AC27" s="56">
        <f>$D$27-AB27</f>
        <v>0</v>
      </c>
      <c r="AD27" s="179"/>
      <c r="AE27" s="70">
        <f t="shared" si="15"/>
        <v>0.19</v>
      </c>
      <c r="AF27" s="62">
        <f t="shared" si="16"/>
        <v>0</v>
      </c>
      <c r="AG27" s="68">
        <f t="shared" si="17"/>
        <v>0</v>
      </c>
      <c r="AH27" s="68">
        <f>$D$27-AG27</f>
        <v>0</v>
      </c>
      <c r="AI27" s="179"/>
      <c r="AJ27" s="69">
        <f t="shared" si="18"/>
        <v>0.19</v>
      </c>
      <c r="AK27" s="54">
        <f t="shared" si="19"/>
        <v>0</v>
      </c>
      <c r="AL27" s="56">
        <f t="shared" si="20"/>
        <v>0</v>
      </c>
      <c r="AM27" s="56">
        <f>$D$27-AL27</f>
        <v>0</v>
      </c>
      <c r="AN27" s="179"/>
      <c r="AO27" s="70">
        <f t="shared" si="21"/>
        <v>0.19</v>
      </c>
      <c r="AP27" s="62">
        <f t="shared" si="22"/>
        <v>0</v>
      </c>
      <c r="AQ27" s="68">
        <f t="shared" si="23"/>
        <v>0</v>
      </c>
      <c r="AR27" s="68">
        <f>$D$27-AQ27</f>
        <v>0</v>
      </c>
      <c r="AS27" s="179"/>
      <c r="AT27" s="69">
        <f t="shared" si="24"/>
        <v>0.19</v>
      </c>
      <c r="AU27" s="54">
        <f t="shared" si="25"/>
        <v>0</v>
      </c>
      <c r="AV27" s="56">
        <f t="shared" si="26"/>
        <v>0</v>
      </c>
      <c r="AW27" s="56">
        <f>$D$27-AV27</f>
        <v>0</v>
      </c>
      <c r="AX27" s="179"/>
      <c r="AY27" s="70">
        <f t="shared" si="27"/>
        <v>0.19</v>
      </c>
      <c r="AZ27" s="62">
        <f t="shared" si="28"/>
        <v>0</v>
      </c>
      <c r="BA27" s="68">
        <f t="shared" si="29"/>
        <v>0</v>
      </c>
      <c r="BB27" s="68">
        <f>$D$27-BA27</f>
        <v>0</v>
      </c>
      <c r="BC27" s="179"/>
      <c r="BD27" s="69">
        <f t="shared" si="30"/>
        <v>0.19</v>
      </c>
      <c r="BE27" s="54">
        <f t="shared" si="31"/>
        <v>0</v>
      </c>
      <c r="BF27" s="56">
        <f t="shared" si="32"/>
        <v>0</v>
      </c>
      <c r="BG27" s="56">
        <f>$D$27-BF27</f>
        <v>0</v>
      </c>
      <c r="BH27" s="179"/>
      <c r="BI27" s="70">
        <f t="shared" si="33"/>
        <v>0.19</v>
      </c>
      <c r="BJ27" s="62">
        <f t="shared" si="34"/>
        <v>0</v>
      </c>
      <c r="BK27" s="68">
        <f t="shared" si="35"/>
        <v>0</v>
      </c>
      <c r="BL27" s="68">
        <f>$D$27-BK27</f>
        <v>0</v>
      </c>
      <c r="BM27" s="179"/>
      <c r="BN27" s="69">
        <f t="shared" si="36"/>
        <v>0.19</v>
      </c>
      <c r="BO27" s="54">
        <f t="shared" si="37"/>
        <v>0</v>
      </c>
      <c r="BP27" s="56">
        <f t="shared" si="38"/>
        <v>0</v>
      </c>
      <c r="BQ27" s="56">
        <f>$D$27-BP27</f>
        <v>0</v>
      </c>
      <c r="BR27" s="179"/>
      <c r="BS27" s="70">
        <f t="shared" si="39"/>
        <v>0.19</v>
      </c>
      <c r="BT27" s="62">
        <f t="shared" si="40"/>
        <v>0</v>
      </c>
      <c r="BU27" s="68">
        <f t="shared" si="41"/>
        <v>0</v>
      </c>
      <c r="BV27" s="68">
        <f>$D$27-BU27</f>
        <v>0</v>
      </c>
      <c r="BW27" s="179"/>
      <c r="BX27" s="69">
        <f t="shared" si="42"/>
        <v>0.19</v>
      </c>
      <c r="BY27" s="54">
        <f t="shared" si="43"/>
        <v>0</v>
      </c>
      <c r="BZ27" s="56">
        <f t="shared" si="44"/>
        <v>0</v>
      </c>
      <c r="CA27" s="56">
        <f>$D$27-BZ27</f>
        <v>0</v>
      </c>
      <c r="CB27" s="179"/>
      <c r="CC27" s="70">
        <f t="shared" si="45"/>
        <v>0.19</v>
      </c>
      <c r="CD27" s="62">
        <f t="shared" si="46"/>
        <v>0</v>
      </c>
      <c r="CE27" s="68">
        <f t="shared" si="47"/>
        <v>0</v>
      </c>
      <c r="CF27" s="68">
        <f>$D$27-CE27</f>
        <v>0</v>
      </c>
      <c r="CG27" s="179"/>
      <c r="CH27" s="69">
        <f t="shared" si="48"/>
        <v>0.19</v>
      </c>
      <c r="CI27" s="54">
        <f t="shared" si="49"/>
        <v>0</v>
      </c>
      <c r="CJ27" s="56">
        <f t="shared" si="50"/>
        <v>0</v>
      </c>
      <c r="CK27" s="56">
        <f>$D$27-CJ27</f>
        <v>0</v>
      </c>
      <c r="CL27" s="179"/>
      <c r="CM27" s="70">
        <f t="shared" si="51"/>
        <v>0.19</v>
      </c>
      <c r="CN27" s="62">
        <f t="shared" si="52"/>
        <v>0</v>
      </c>
      <c r="CO27" s="68">
        <f t="shared" si="53"/>
        <v>0</v>
      </c>
      <c r="CP27" s="68">
        <f>$D$27-CO27</f>
        <v>0</v>
      </c>
      <c r="CQ27" s="179"/>
      <c r="CR27" s="69">
        <f t="shared" si="54"/>
        <v>0.19</v>
      </c>
      <c r="CS27" s="54">
        <f t="shared" si="55"/>
        <v>0</v>
      </c>
      <c r="CT27" s="56">
        <f t="shared" si="56"/>
        <v>0</v>
      </c>
      <c r="CU27" s="56">
        <f>$D$27-CT27</f>
        <v>0</v>
      </c>
      <c r="CV27" s="179"/>
      <c r="CW27" s="70">
        <f t="shared" si="57"/>
        <v>0.19</v>
      </c>
      <c r="CX27" s="62">
        <f t="shared" si="58"/>
        <v>0</v>
      </c>
      <c r="CY27" s="68">
        <f t="shared" si="59"/>
        <v>0</v>
      </c>
      <c r="CZ27" s="68">
        <f>$D$27-CY27</f>
        <v>0</v>
      </c>
    </row>
    <row r="28" spans="1:104">
      <c r="A28" s="53">
        <v>22</v>
      </c>
      <c r="B28" s="175"/>
      <c r="C28" s="165"/>
      <c r="D28" s="168"/>
      <c r="E28" s="167"/>
      <c r="F28" s="69">
        <f t="shared" si="0"/>
        <v>0.19</v>
      </c>
      <c r="G28" s="54">
        <f t="shared" si="1"/>
        <v>0</v>
      </c>
      <c r="H28" s="56">
        <f t="shared" si="2"/>
        <v>0</v>
      </c>
      <c r="I28" s="56">
        <f>$D$28-H28</f>
        <v>0</v>
      </c>
      <c r="J28" s="179"/>
      <c r="K28" s="70">
        <f t="shared" si="3"/>
        <v>0.19</v>
      </c>
      <c r="L28" s="62">
        <f t="shared" si="4"/>
        <v>0</v>
      </c>
      <c r="M28" s="68">
        <f t="shared" si="5"/>
        <v>0</v>
      </c>
      <c r="N28" s="68">
        <f>$D$28-M28</f>
        <v>0</v>
      </c>
      <c r="O28" s="167"/>
      <c r="P28" s="69">
        <f t="shared" si="6"/>
        <v>0.19</v>
      </c>
      <c r="Q28" s="54">
        <f t="shared" si="7"/>
        <v>0</v>
      </c>
      <c r="R28" s="56">
        <f t="shared" si="8"/>
        <v>0</v>
      </c>
      <c r="S28" s="56">
        <f>$D$28-R28</f>
        <v>0</v>
      </c>
      <c r="T28" s="179"/>
      <c r="U28" s="70">
        <f t="shared" si="9"/>
        <v>0.19</v>
      </c>
      <c r="V28" s="62">
        <f t="shared" si="10"/>
        <v>0</v>
      </c>
      <c r="W28" s="68">
        <f t="shared" si="11"/>
        <v>0</v>
      </c>
      <c r="X28" s="68">
        <f>$D$28-W28</f>
        <v>0</v>
      </c>
      <c r="Y28" s="179"/>
      <c r="Z28" s="69">
        <f t="shared" si="12"/>
        <v>0.19</v>
      </c>
      <c r="AA28" s="54">
        <f t="shared" si="13"/>
        <v>0</v>
      </c>
      <c r="AB28" s="56">
        <f t="shared" si="14"/>
        <v>0</v>
      </c>
      <c r="AC28" s="56">
        <f>$D$28-AB28</f>
        <v>0</v>
      </c>
      <c r="AD28" s="179"/>
      <c r="AE28" s="70">
        <f t="shared" si="15"/>
        <v>0.19</v>
      </c>
      <c r="AF28" s="62">
        <f t="shared" si="16"/>
        <v>0</v>
      </c>
      <c r="AG28" s="68">
        <f t="shared" si="17"/>
        <v>0</v>
      </c>
      <c r="AH28" s="68">
        <f>$D$28-AG28</f>
        <v>0</v>
      </c>
      <c r="AI28" s="179"/>
      <c r="AJ28" s="69">
        <f t="shared" si="18"/>
        <v>0.19</v>
      </c>
      <c r="AK28" s="54">
        <f t="shared" si="19"/>
        <v>0</v>
      </c>
      <c r="AL28" s="56">
        <f t="shared" si="20"/>
        <v>0</v>
      </c>
      <c r="AM28" s="56">
        <f>$D$28-AL28</f>
        <v>0</v>
      </c>
      <c r="AN28" s="179"/>
      <c r="AO28" s="70">
        <f t="shared" si="21"/>
        <v>0.19</v>
      </c>
      <c r="AP28" s="62">
        <f t="shared" si="22"/>
        <v>0</v>
      </c>
      <c r="AQ28" s="68">
        <f t="shared" si="23"/>
        <v>0</v>
      </c>
      <c r="AR28" s="68">
        <f>$D$28-AQ28</f>
        <v>0</v>
      </c>
      <c r="AS28" s="179"/>
      <c r="AT28" s="69">
        <f t="shared" si="24"/>
        <v>0.19</v>
      </c>
      <c r="AU28" s="54">
        <f t="shared" si="25"/>
        <v>0</v>
      </c>
      <c r="AV28" s="56">
        <f t="shared" si="26"/>
        <v>0</v>
      </c>
      <c r="AW28" s="56">
        <f>$D$28-AV28</f>
        <v>0</v>
      </c>
      <c r="AX28" s="179"/>
      <c r="AY28" s="70">
        <f t="shared" si="27"/>
        <v>0.19</v>
      </c>
      <c r="AZ28" s="62">
        <f t="shared" si="28"/>
        <v>0</v>
      </c>
      <c r="BA28" s="68">
        <f t="shared" si="29"/>
        <v>0</v>
      </c>
      <c r="BB28" s="68">
        <f>$D$28-BA28</f>
        <v>0</v>
      </c>
      <c r="BC28" s="179"/>
      <c r="BD28" s="69">
        <f t="shared" si="30"/>
        <v>0.19</v>
      </c>
      <c r="BE28" s="54">
        <f t="shared" si="31"/>
        <v>0</v>
      </c>
      <c r="BF28" s="56">
        <f t="shared" si="32"/>
        <v>0</v>
      </c>
      <c r="BG28" s="56">
        <f>$D$28-BF28</f>
        <v>0</v>
      </c>
      <c r="BH28" s="179"/>
      <c r="BI28" s="70">
        <f t="shared" si="33"/>
        <v>0.19</v>
      </c>
      <c r="BJ28" s="62">
        <f t="shared" si="34"/>
        <v>0</v>
      </c>
      <c r="BK28" s="68">
        <f t="shared" si="35"/>
        <v>0</v>
      </c>
      <c r="BL28" s="68">
        <f>$D$28-BK28</f>
        <v>0</v>
      </c>
      <c r="BM28" s="179"/>
      <c r="BN28" s="69">
        <f t="shared" si="36"/>
        <v>0.19</v>
      </c>
      <c r="BO28" s="54">
        <f t="shared" si="37"/>
        <v>0</v>
      </c>
      <c r="BP28" s="56">
        <f t="shared" si="38"/>
        <v>0</v>
      </c>
      <c r="BQ28" s="56">
        <f>$D$28-BP28</f>
        <v>0</v>
      </c>
      <c r="BR28" s="179"/>
      <c r="BS28" s="70">
        <f t="shared" si="39"/>
        <v>0.19</v>
      </c>
      <c r="BT28" s="62">
        <f t="shared" si="40"/>
        <v>0</v>
      </c>
      <c r="BU28" s="68">
        <f t="shared" si="41"/>
        <v>0</v>
      </c>
      <c r="BV28" s="68">
        <f>$D$28-BU28</f>
        <v>0</v>
      </c>
      <c r="BW28" s="179"/>
      <c r="BX28" s="69">
        <f t="shared" si="42"/>
        <v>0.19</v>
      </c>
      <c r="BY28" s="54">
        <f t="shared" si="43"/>
        <v>0</v>
      </c>
      <c r="BZ28" s="56">
        <f t="shared" si="44"/>
        <v>0</v>
      </c>
      <c r="CA28" s="56">
        <f>$D$28-BZ28</f>
        <v>0</v>
      </c>
      <c r="CB28" s="179"/>
      <c r="CC28" s="70">
        <f t="shared" si="45"/>
        <v>0.19</v>
      </c>
      <c r="CD28" s="62">
        <f t="shared" si="46"/>
        <v>0</v>
      </c>
      <c r="CE28" s="68">
        <f t="shared" si="47"/>
        <v>0</v>
      </c>
      <c r="CF28" s="68">
        <f>$D$28-CE28</f>
        <v>0</v>
      </c>
      <c r="CG28" s="179"/>
      <c r="CH28" s="69">
        <f t="shared" si="48"/>
        <v>0.19</v>
      </c>
      <c r="CI28" s="54">
        <f t="shared" si="49"/>
        <v>0</v>
      </c>
      <c r="CJ28" s="56">
        <f t="shared" si="50"/>
        <v>0</v>
      </c>
      <c r="CK28" s="56">
        <f>$D$28-CJ28</f>
        <v>0</v>
      </c>
      <c r="CL28" s="179"/>
      <c r="CM28" s="70">
        <f t="shared" si="51"/>
        <v>0.19</v>
      </c>
      <c r="CN28" s="62">
        <f t="shared" si="52"/>
        <v>0</v>
      </c>
      <c r="CO28" s="68">
        <f t="shared" si="53"/>
        <v>0</v>
      </c>
      <c r="CP28" s="68">
        <f>$D$28-CO28</f>
        <v>0</v>
      </c>
      <c r="CQ28" s="179"/>
      <c r="CR28" s="69">
        <f t="shared" si="54"/>
        <v>0.19</v>
      </c>
      <c r="CS28" s="54">
        <f t="shared" si="55"/>
        <v>0</v>
      </c>
      <c r="CT28" s="56">
        <f t="shared" si="56"/>
        <v>0</v>
      </c>
      <c r="CU28" s="56">
        <f>$D$28-CT28</f>
        <v>0</v>
      </c>
      <c r="CV28" s="179"/>
      <c r="CW28" s="70">
        <f t="shared" si="57"/>
        <v>0.19</v>
      </c>
      <c r="CX28" s="62">
        <f t="shared" si="58"/>
        <v>0</v>
      </c>
      <c r="CY28" s="68">
        <f t="shared" si="59"/>
        <v>0</v>
      </c>
      <c r="CZ28" s="68">
        <f>$D$28-CY28</f>
        <v>0</v>
      </c>
    </row>
    <row r="29" spans="1:104">
      <c r="A29" s="53">
        <v>23</v>
      </c>
      <c r="B29" s="175"/>
      <c r="C29" s="165"/>
      <c r="D29" s="168"/>
      <c r="E29" s="167"/>
      <c r="F29" s="69">
        <f t="shared" si="0"/>
        <v>0.19</v>
      </c>
      <c r="G29" s="54">
        <f t="shared" si="1"/>
        <v>0</v>
      </c>
      <c r="H29" s="56">
        <f t="shared" si="2"/>
        <v>0</v>
      </c>
      <c r="I29" s="56">
        <f>$D$29-H29</f>
        <v>0</v>
      </c>
      <c r="J29" s="179"/>
      <c r="K29" s="70">
        <f t="shared" si="3"/>
        <v>0.19</v>
      </c>
      <c r="L29" s="62">
        <f t="shared" si="4"/>
        <v>0</v>
      </c>
      <c r="M29" s="68">
        <f t="shared" si="5"/>
        <v>0</v>
      </c>
      <c r="N29" s="68">
        <f>$D$29-M29</f>
        <v>0</v>
      </c>
      <c r="O29" s="167"/>
      <c r="P29" s="69">
        <f t="shared" si="6"/>
        <v>0.19</v>
      </c>
      <c r="Q29" s="54">
        <f t="shared" si="7"/>
        <v>0</v>
      </c>
      <c r="R29" s="56">
        <f t="shared" si="8"/>
        <v>0</v>
      </c>
      <c r="S29" s="56">
        <f>$D$29-R29</f>
        <v>0</v>
      </c>
      <c r="T29" s="179"/>
      <c r="U29" s="70">
        <f t="shared" si="9"/>
        <v>0.19</v>
      </c>
      <c r="V29" s="62">
        <f t="shared" si="10"/>
        <v>0</v>
      </c>
      <c r="W29" s="68">
        <f t="shared" si="11"/>
        <v>0</v>
      </c>
      <c r="X29" s="68">
        <f>$D$29-W29</f>
        <v>0</v>
      </c>
      <c r="Y29" s="179"/>
      <c r="Z29" s="69">
        <f t="shared" si="12"/>
        <v>0.19</v>
      </c>
      <c r="AA29" s="54">
        <f t="shared" si="13"/>
        <v>0</v>
      </c>
      <c r="AB29" s="56">
        <f t="shared" si="14"/>
        <v>0</v>
      </c>
      <c r="AC29" s="56">
        <f>$D$29-AB29</f>
        <v>0</v>
      </c>
      <c r="AD29" s="179"/>
      <c r="AE29" s="70">
        <f t="shared" si="15"/>
        <v>0.19</v>
      </c>
      <c r="AF29" s="62">
        <f t="shared" si="16"/>
        <v>0</v>
      </c>
      <c r="AG29" s="68">
        <f t="shared" si="17"/>
        <v>0</v>
      </c>
      <c r="AH29" s="68">
        <f>$D$29-AG29</f>
        <v>0</v>
      </c>
      <c r="AI29" s="179"/>
      <c r="AJ29" s="69">
        <f t="shared" si="18"/>
        <v>0.19</v>
      </c>
      <c r="AK29" s="54">
        <f t="shared" si="19"/>
        <v>0</v>
      </c>
      <c r="AL29" s="56">
        <f t="shared" si="20"/>
        <v>0</v>
      </c>
      <c r="AM29" s="56">
        <f>$D$29-AL29</f>
        <v>0</v>
      </c>
      <c r="AN29" s="179"/>
      <c r="AO29" s="70">
        <f t="shared" si="21"/>
        <v>0.19</v>
      </c>
      <c r="AP29" s="62">
        <f t="shared" si="22"/>
        <v>0</v>
      </c>
      <c r="AQ29" s="68">
        <f t="shared" si="23"/>
        <v>0</v>
      </c>
      <c r="AR29" s="68">
        <f>$D$29-AQ29</f>
        <v>0</v>
      </c>
      <c r="AS29" s="179"/>
      <c r="AT29" s="69">
        <f t="shared" si="24"/>
        <v>0.19</v>
      </c>
      <c r="AU29" s="54">
        <f t="shared" si="25"/>
        <v>0</v>
      </c>
      <c r="AV29" s="56">
        <f t="shared" si="26"/>
        <v>0</v>
      </c>
      <c r="AW29" s="56">
        <f>$D$29-AV29</f>
        <v>0</v>
      </c>
      <c r="AX29" s="179"/>
      <c r="AY29" s="70">
        <f t="shared" si="27"/>
        <v>0.19</v>
      </c>
      <c r="AZ29" s="62">
        <f t="shared" si="28"/>
        <v>0</v>
      </c>
      <c r="BA29" s="68">
        <f t="shared" si="29"/>
        <v>0</v>
      </c>
      <c r="BB29" s="68">
        <f>$D$29-BA29</f>
        <v>0</v>
      </c>
      <c r="BC29" s="179"/>
      <c r="BD29" s="69">
        <f t="shared" si="30"/>
        <v>0.19</v>
      </c>
      <c r="BE29" s="54">
        <f t="shared" si="31"/>
        <v>0</v>
      </c>
      <c r="BF29" s="56">
        <f t="shared" si="32"/>
        <v>0</v>
      </c>
      <c r="BG29" s="56">
        <f>$D$29-BF29</f>
        <v>0</v>
      </c>
      <c r="BH29" s="179"/>
      <c r="BI29" s="70">
        <f t="shared" si="33"/>
        <v>0.19</v>
      </c>
      <c r="BJ29" s="62">
        <f t="shared" si="34"/>
        <v>0</v>
      </c>
      <c r="BK29" s="68">
        <f t="shared" si="35"/>
        <v>0</v>
      </c>
      <c r="BL29" s="68">
        <f>$D$29-BK29</f>
        <v>0</v>
      </c>
      <c r="BM29" s="179"/>
      <c r="BN29" s="69">
        <f t="shared" si="36"/>
        <v>0.19</v>
      </c>
      <c r="BO29" s="54">
        <f t="shared" si="37"/>
        <v>0</v>
      </c>
      <c r="BP29" s="56">
        <f t="shared" si="38"/>
        <v>0</v>
      </c>
      <c r="BQ29" s="56">
        <f>$D$29-BP29</f>
        <v>0</v>
      </c>
      <c r="BR29" s="179"/>
      <c r="BS29" s="70">
        <f t="shared" si="39"/>
        <v>0.19</v>
      </c>
      <c r="BT29" s="62">
        <f t="shared" si="40"/>
        <v>0</v>
      </c>
      <c r="BU29" s="68">
        <f t="shared" si="41"/>
        <v>0</v>
      </c>
      <c r="BV29" s="68">
        <f>$D$29-BU29</f>
        <v>0</v>
      </c>
      <c r="BW29" s="179"/>
      <c r="BX29" s="69">
        <f t="shared" si="42"/>
        <v>0.19</v>
      </c>
      <c r="BY29" s="54">
        <f t="shared" si="43"/>
        <v>0</v>
      </c>
      <c r="BZ29" s="56">
        <f t="shared" si="44"/>
        <v>0</v>
      </c>
      <c r="CA29" s="56">
        <f>$D$29-BZ29</f>
        <v>0</v>
      </c>
      <c r="CB29" s="179"/>
      <c r="CC29" s="70">
        <f t="shared" si="45"/>
        <v>0.19</v>
      </c>
      <c r="CD29" s="62">
        <f t="shared" si="46"/>
        <v>0</v>
      </c>
      <c r="CE29" s="68">
        <f t="shared" si="47"/>
        <v>0</v>
      </c>
      <c r="CF29" s="68">
        <f>$D$29-CE29</f>
        <v>0</v>
      </c>
      <c r="CG29" s="179"/>
      <c r="CH29" s="69">
        <f t="shared" si="48"/>
        <v>0.19</v>
      </c>
      <c r="CI29" s="54">
        <f t="shared" si="49"/>
        <v>0</v>
      </c>
      <c r="CJ29" s="56">
        <f t="shared" si="50"/>
        <v>0</v>
      </c>
      <c r="CK29" s="56">
        <f>$D$29-CJ29</f>
        <v>0</v>
      </c>
      <c r="CL29" s="179"/>
      <c r="CM29" s="70">
        <f t="shared" si="51"/>
        <v>0.19</v>
      </c>
      <c r="CN29" s="62">
        <f t="shared" si="52"/>
        <v>0</v>
      </c>
      <c r="CO29" s="68">
        <f t="shared" si="53"/>
        <v>0</v>
      </c>
      <c r="CP29" s="68">
        <f>$D$29-CO29</f>
        <v>0</v>
      </c>
      <c r="CQ29" s="179"/>
      <c r="CR29" s="69">
        <f t="shared" si="54"/>
        <v>0.19</v>
      </c>
      <c r="CS29" s="54">
        <f t="shared" si="55"/>
        <v>0</v>
      </c>
      <c r="CT29" s="56">
        <f t="shared" si="56"/>
        <v>0</v>
      </c>
      <c r="CU29" s="56">
        <f>$D$29-CT29</f>
        <v>0</v>
      </c>
      <c r="CV29" s="179"/>
      <c r="CW29" s="70">
        <f t="shared" si="57"/>
        <v>0.19</v>
      </c>
      <c r="CX29" s="62">
        <f t="shared" si="58"/>
        <v>0</v>
      </c>
      <c r="CY29" s="68">
        <f t="shared" si="59"/>
        <v>0</v>
      </c>
      <c r="CZ29" s="68">
        <f>$D$29-CY29</f>
        <v>0</v>
      </c>
    </row>
    <row r="30" spans="1:104">
      <c r="A30" s="53">
        <v>24</v>
      </c>
      <c r="B30" s="175"/>
      <c r="C30" s="165"/>
      <c r="D30" s="169"/>
      <c r="E30" s="167"/>
      <c r="F30" s="69">
        <f t="shared" si="0"/>
        <v>0.19</v>
      </c>
      <c r="G30" s="54">
        <f t="shared" si="1"/>
        <v>0</v>
      </c>
      <c r="H30" s="56">
        <f t="shared" si="2"/>
        <v>0</v>
      </c>
      <c r="I30" s="56">
        <f>$D$30-H30</f>
        <v>0</v>
      </c>
      <c r="J30" s="179"/>
      <c r="K30" s="70">
        <f t="shared" si="3"/>
        <v>0.19</v>
      </c>
      <c r="L30" s="62">
        <f t="shared" si="4"/>
        <v>0</v>
      </c>
      <c r="M30" s="68">
        <f t="shared" si="5"/>
        <v>0</v>
      </c>
      <c r="N30" s="68">
        <f>$D$30-M30</f>
        <v>0</v>
      </c>
      <c r="O30" s="167"/>
      <c r="P30" s="69">
        <f t="shared" si="6"/>
        <v>0.19</v>
      </c>
      <c r="Q30" s="54">
        <f t="shared" si="7"/>
        <v>0</v>
      </c>
      <c r="R30" s="56">
        <f t="shared" si="8"/>
        <v>0</v>
      </c>
      <c r="S30" s="56">
        <f>$D$30-R30</f>
        <v>0</v>
      </c>
      <c r="T30" s="179"/>
      <c r="U30" s="70">
        <f t="shared" si="9"/>
        <v>0.19</v>
      </c>
      <c r="V30" s="62">
        <f t="shared" si="10"/>
        <v>0</v>
      </c>
      <c r="W30" s="68">
        <f t="shared" si="11"/>
        <v>0</v>
      </c>
      <c r="X30" s="68">
        <f>$D$30-W30</f>
        <v>0</v>
      </c>
      <c r="Y30" s="179"/>
      <c r="Z30" s="69">
        <f t="shared" si="12"/>
        <v>0.19</v>
      </c>
      <c r="AA30" s="54">
        <f t="shared" si="13"/>
        <v>0</v>
      </c>
      <c r="AB30" s="56">
        <f t="shared" si="14"/>
        <v>0</v>
      </c>
      <c r="AC30" s="56">
        <f>$D$30-AB30</f>
        <v>0</v>
      </c>
      <c r="AD30" s="179"/>
      <c r="AE30" s="70">
        <f t="shared" si="15"/>
        <v>0.19</v>
      </c>
      <c r="AF30" s="62">
        <f t="shared" si="16"/>
        <v>0</v>
      </c>
      <c r="AG30" s="68">
        <f t="shared" si="17"/>
        <v>0</v>
      </c>
      <c r="AH30" s="68">
        <f>$D$30-AG30</f>
        <v>0</v>
      </c>
      <c r="AI30" s="179"/>
      <c r="AJ30" s="69">
        <f t="shared" si="18"/>
        <v>0.19</v>
      </c>
      <c r="AK30" s="54">
        <f t="shared" si="19"/>
        <v>0</v>
      </c>
      <c r="AL30" s="56">
        <f t="shared" si="20"/>
        <v>0</v>
      </c>
      <c r="AM30" s="56">
        <f>$D$30-AL30</f>
        <v>0</v>
      </c>
      <c r="AN30" s="179"/>
      <c r="AO30" s="70">
        <f t="shared" si="21"/>
        <v>0.19</v>
      </c>
      <c r="AP30" s="62">
        <f t="shared" si="22"/>
        <v>0</v>
      </c>
      <c r="AQ30" s="68">
        <f t="shared" si="23"/>
        <v>0</v>
      </c>
      <c r="AR30" s="68">
        <f>$D$30-AQ30</f>
        <v>0</v>
      </c>
      <c r="AS30" s="179"/>
      <c r="AT30" s="69">
        <f t="shared" si="24"/>
        <v>0.19</v>
      </c>
      <c r="AU30" s="54">
        <f t="shared" si="25"/>
        <v>0</v>
      </c>
      <c r="AV30" s="56">
        <f t="shared" si="26"/>
        <v>0</v>
      </c>
      <c r="AW30" s="56">
        <f>$D$30-AV30</f>
        <v>0</v>
      </c>
      <c r="AX30" s="179"/>
      <c r="AY30" s="70">
        <f t="shared" si="27"/>
        <v>0.19</v>
      </c>
      <c r="AZ30" s="62">
        <f t="shared" si="28"/>
        <v>0</v>
      </c>
      <c r="BA30" s="68">
        <f t="shared" si="29"/>
        <v>0</v>
      </c>
      <c r="BB30" s="68">
        <f>$D$30-BA30</f>
        <v>0</v>
      </c>
      <c r="BC30" s="179"/>
      <c r="BD30" s="69">
        <f t="shared" si="30"/>
        <v>0.19</v>
      </c>
      <c r="BE30" s="54">
        <f t="shared" si="31"/>
        <v>0</v>
      </c>
      <c r="BF30" s="56">
        <f t="shared" si="32"/>
        <v>0</v>
      </c>
      <c r="BG30" s="56">
        <f>$D$30-BF30</f>
        <v>0</v>
      </c>
      <c r="BH30" s="179"/>
      <c r="BI30" s="70">
        <f t="shared" si="33"/>
        <v>0.19</v>
      </c>
      <c r="BJ30" s="62">
        <f t="shared" si="34"/>
        <v>0</v>
      </c>
      <c r="BK30" s="68">
        <f t="shared" si="35"/>
        <v>0</v>
      </c>
      <c r="BL30" s="68">
        <f>$D$30-BK30</f>
        <v>0</v>
      </c>
      <c r="BM30" s="179"/>
      <c r="BN30" s="69">
        <f t="shared" si="36"/>
        <v>0.19</v>
      </c>
      <c r="BO30" s="54">
        <f t="shared" si="37"/>
        <v>0</v>
      </c>
      <c r="BP30" s="56">
        <f t="shared" si="38"/>
        <v>0</v>
      </c>
      <c r="BQ30" s="56">
        <f>$D$30-BP30</f>
        <v>0</v>
      </c>
      <c r="BR30" s="179"/>
      <c r="BS30" s="70">
        <f t="shared" si="39"/>
        <v>0.19</v>
      </c>
      <c r="BT30" s="62">
        <f t="shared" si="40"/>
        <v>0</v>
      </c>
      <c r="BU30" s="68">
        <f t="shared" si="41"/>
        <v>0</v>
      </c>
      <c r="BV30" s="68">
        <f>$D$30-BU30</f>
        <v>0</v>
      </c>
      <c r="BW30" s="179"/>
      <c r="BX30" s="69">
        <f t="shared" si="42"/>
        <v>0.19</v>
      </c>
      <c r="BY30" s="54">
        <f t="shared" si="43"/>
        <v>0</v>
      </c>
      <c r="BZ30" s="56">
        <f t="shared" si="44"/>
        <v>0</v>
      </c>
      <c r="CA30" s="56">
        <f>$D$30-BZ30</f>
        <v>0</v>
      </c>
      <c r="CB30" s="179"/>
      <c r="CC30" s="70">
        <f t="shared" si="45"/>
        <v>0.19</v>
      </c>
      <c r="CD30" s="62">
        <f t="shared" si="46"/>
        <v>0</v>
      </c>
      <c r="CE30" s="68">
        <f t="shared" si="47"/>
        <v>0</v>
      </c>
      <c r="CF30" s="68">
        <f>$D$30-CE30</f>
        <v>0</v>
      </c>
      <c r="CG30" s="179"/>
      <c r="CH30" s="69">
        <f t="shared" si="48"/>
        <v>0.19</v>
      </c>
      <c r="CI30" s="54">
        <f t="shared" si="49"/>
        <v>0</v>
      </c>
      <c r="CJ30" s="56">
        <f t="shared" si="50"/>
        <v>0</v>
      </c>
      <c r="CK30" s="56">
        <f>$D$30-CJ30</f>
        <v>0</v>
      </c>
      <c r="CL30" s="179"/>
      <c r="CM30" s="70">
        <f t="shared" si="51"/>
        <v>0.19</v>
      </c>
      <c r="CN30" s="62">
        <f t="shared" si="52"/>
        <v>0</v>
      </c>
      <c r="CO30" s="68">
        <f t="shared" si="53"/>
        <v>0</v>
      </c>
      <c r="CP30" s="68">
        <f>$D$30-CO30</f>
        <v>0</v>
      </c>
      <c r="CQ30" s="179"/>
      <c r="CR30" s="69">
        <f t="shared" si="54"/>
        <v>0.19</v>
      </c>
      <c r="CS30" s="54">
        <f t="shared" si="55"/>
        <v>0</v>
      </c>
      <c r="CT30" s="56">
        <f t="shared" si="56"/>
        <v>0</v>
      </c>
      <c r="CU30" s="56">
        <f>$D$30-CT30</f>
        <v>0</v>
      </c>
      <c r="CV30" s="179"/>
      <c r="CW30" s="70">
        <f t="shared" si="57"/>
        <v>0.19</v>
      </c>
      <c r="CX30" s="62">
        <f t="shared" si="58"/>
        <v>0</v>
      </c>
      <c r="CY30" s="68">
        <f t="shared" si="59"/>
        <v>0</v>
      </c>
      <c r="CZ30" s="68">
        <f>$D$30-CY30</f>
        <v>0</v>
      </c>
    </row>
    <row r="31" spans="1:104">
      <c r="A31" s="53">
        <v>25</v>
      </c>
      <c r="B31" s="175"/>
      <c r="C31" s="165"/>
      <c r="D31" s="170"/>
      <c r="E31" s="167"/>
      <c r="F31" s="69">
        <f t="shared" si="0"/>
        <v>0.19</v>
      </c>
      <c r="G31" s="54">
        <f t="shared" si="1"/>
        <v>0</v>
      </c>
      <c r="H31" s="56">
        <f t="shared" si="2"/>
        <v>0</v>
      </c>
      <c r="I31" s="56">
        <f>$D$31-H31</f>
        <v>0</v>
      </c>
      <c r="J31" s="179"/>
      <c r="K31" s="70">
        <f t="shared" si="3"/>
        <v>0.19</v>
      </c>
      <c r="L31" s="62">
        <f t="shared" si="4"/>
        <v>0</v>
      </c>
      <c r="M31" s="68">
        <f t="shared" si="5"/>
        <v>0</v>
      </c>
      <c r="N31" s="68">
        <f>$D$31-M31</f>
        <v>0</v>
      </c>
      <c r="O31" s="167"/>
      <c r="P31" s="69">
        <f t="shared" si="6"/>
        <v>0.19</v>
      </c>
      <c r="Q31" s="54">
        <f t="shared" si="7"/>
        <v>0</v>
      </c>
      <c r="R31" s="56">
        <f t="shared" si="8"/>
        <v>0</v>
      </c>
      <c r="S31" s="56">
        <f>$D$31-R31</f>
        <v>0</v>
      </c>
      <c r="T31" s="179"/>
      <c r="U31" s="70">
        <f t="shared" si="9"/>
        <v>0.19</v>
      </c>
      <c r="V31" s="62">
        <f t="shared" si="10"/>
        <v>0</v>
      </c>
      <c r="W31" s="68">
        <f t="shared" si="11"/>
        <v>0</v>
      </c>
      <c r="X31" s="68">
        <f>$D$31-W31</f>
        <v>0</v>
      </c>
      <c r="Y31" s="179"/>
      <c r="Z31" s="69">
        <f t="shared" si="12"/>
        <v>0.19</v>
      </c>
      <c r="AA31" s="54">
        <f t="shared" si="13"/>
        <v>0</v>
      </c>
      <c r="AB31" s="56">
        <f t="shared" si="14"/>
        <v>0</v>
      </c>
      <c r="AC31" s="56">
        <f>$D$31-AB31</f>
        <v>0</v>
      </c>
      <c r="AD31" s="179"/>
      <c r="AE31" s="70">
        <f t="shared" si="15"/>
        <v>0.19</v>
      </c>
      <c r="AF31" s="62">
        <f t="shared" si="16"/>
        <v>0</v>
      </c>
      <c r="AG31" s="68">
        <f t="shared" si="17"/>
        <v>0</v>
      </c>
      <c r="AH31" s="68">
        <f>$D$31-AG31</f>
        <v>0</v>
      </c>
      <c r="AI31" s="179"/>
      <c r="AJ31" s="69">
        <f t="shared" si="18"/>
        <v>0.19</v>
      </c>
      <c r="AK31" s="54">
        <f t="shared" si="19"/>
        <v>0</v>
      </c>
      <c r="AL31" s="56">
        <f t="shared" si="20"/>
        <v>0</v>
      </c>
      <c r="AM31" s="56">
        <f>$D$31-AL31</f>
        <v>0</v>
      </c>
      <c r="AN31" s="179"/>
      <c r="AO31" s="70">
        <f t="shared" si="21"/>
        <v>0.19</v>
      </c>
      <c r="AP31" s="62">
        <f t="shared" si="22"/>
        <v>0</v>
      </c>
      <c r="AQ31" s="68">
        <f t="shared" si="23"/>
        <v>0</v>
      </c>
      <c r="AR31" s="68">
        <f>$D$31-AQ31</f>
        <v>0</v>
      </c>
      <c r="AS31" s="179"/>
      <c r="AT31" s="69">
        <f t="shared" si="24"/>
        <v>0.19</v>
      </c>
      <c r="AU31" s="54">
        <f t="shared" si="25"/>
        <v>0</v>
      </c>
      <c r="AV31" s="56">
        <f t="shared" si="26"/>
        <v>0</v>
      </c>
      <c r="AW31" s="56">
        <f>$D$31-AV31</f>
        <v>0</v>
      </c>
      <c r="AX31" s="179"/>
      <c r="AY31" s="70">
        <f t="shared" si="27"/>
        <v>0.19</v>
      </c>
      <c r="AZ31" s="62">
        <f t="shared" si="28"/>
        <v>0</v>
      </c>
      <c r="BA31" s="68">
        <f t="shared" si="29"/>
        <v>0</v>
      </c>
      <c r="BB31" s="68">
        <f>$D$31-BA31</f>
        <v>0</v>
      </c>
      <c r="BC31" s="179"/>
      <c r="BD31" s="69">
        <f t="shared" si="30"/>
        <v>0.19</v>
      </c>
      <c r="BE31" s="54">
        <f t="shared" si="31"/>
        <v>0</v>
      </c>
      <c r="BF31" s="56">
        <f t="shared" si="32"/>
        <v>0</v>
      </c>
      <c r="BG31" s="56">
        <f>$D$31-BF31</f>
        <v>0</v>
      </c>
      <c r="BH31" s="179"/>
      <c r="BI31" s="70">
        <f t="shared" si="33"/>
        <v>0.19</v>
      </c>
      <c r="BJ31" s="62">
        <f t="shared" si="34"/>
        <v>0</v>
      </c>
      <c r="BK31" s="68">
        <f t="shared" si="35"/>
        <v>0</v>
      </c>
      <c r="BL31" s="68">
        <f>$D$31-BK31</f>
        <v>0</v>
      </c>
      <c r="BM31" s="179"/>
      <c r="BN31" s="69">
        <f t="shared" si="36"/>
        <v>0.19</v>
      </c>
      <c r="BO31" s="54">
        <f t="shared" si="37"/>
        <v>0</v>
      </c>
      <c r="BP31" s="56">
        <f t="shared" si="38"/>
        <v>0</v>
      </c>
      <c r="BQ31" s="56">
        <f>$D$31-BP31</f>
        <v>0</v>
      </c>
      <c r="BR31" s="179"/>
      <c r="BS31" s="70">
        <f t="shared" si="39"/>
        <v>0.19</v>
      </c>
      <c r="BT31" s="62">
        <f t="shared" si="40"/>
        <v>0</v>
      </c>
      <c r="BU31" s="68">
        <f t="shared" si="41"/>
        <v>0</v>
      </c>
      <c r="BV31" s="68">
        <f>$D$31-BU31</f>
        <v>0</v>
      </c>
      <c r="BW31" s="179"/>
      <c r="BX31" s="69">
        <f t="shared" si="42"/>
        <v>0.19</v>
      </c>
      <c r="BY31" s="54">
        <f t="shared" si="43"/>
        <v>0</v>
      </c>
      <c r="BZ31" s="56">
        <f t="shared" si="44"/>
        <v>0</v>
      </c>
      <c r="CA31" s="56">
        <f>$D$31-BZ31</f>
        <v>0</v>
      </c>
      <c r="CB31" s="179"/>
      <c r="CC31" s="70">
        <f t="shared" si="45"/>
        <v>0.19</v>
      </c>
      <c r="CD31" s="62">
        <f t="shared" si="46"/>
        <v>0</v>
      </c>
      <c r="CE31" s="68">
        <f t="shared" si="47"/>
        <v>0</v>
      </c>
      <c r="CF31" s="68">
        <f>$D$31-CE31</f>
        <v>0</v>
      </c>
      <c r="CG31" s="179"/>
      <c r="CH31" s="69">
        <f t="shared" si="48"/>
        <v>0.19</v>
      </c>
      <c r="CI31" s="54">
        <f t="shared" si="49"/>
        <v>0</v>
      </c>
      <c r="CJ31" s="56">
        <f t="shared" si="50"/>
        <v>0</v>
      </c>
      <c r="CK31" s="56">
        <f>$D$31-CJ31</f>
        <v>0</v>
      </c>
      <c r="CL31" s="179"/>
      <c r="CM31" s="70">
        <f t="shared" si="51"/>
        <v>0.19</v>
      </c>
      <c r="CN31" s="62">
        <f t="shared" si="52"/>
        <v>0</v>
      </c>
      <c r="CO31" s="68">
        <f t="shared" si="53"/>
        <v>0</v>
      </c>
      <c r="CP31" s="68">
        <f>$D$31-CO31</f>
        <v>0</v>
      </c>
      <c r="CQ31" s="179"/>
      <c r="CR31" s="69">
        <f t="shared" si="54"/>
        <v>0.19</v>
      </c>
      <c r="CS31" s="54">
        <f t="shared" si="55"/>
        <v>0</v>
      </c>
      <c r="CT31" s="56">
        <f t="shared" si="56"/>
        <v>0</v>
      </c>
      <c r="CU31" s="56">
        <f>$D$31-CT31</f>
        <v>0</v>
      </c>
      <c r="CV31" s="179"/>
      <c r="CW31" s="70">
        <f t="shared" si="57"/>
        <v>0.19</v>
      </c>
      <c r="CX31" s="62">
        <f t="shared" si="58"/>
        <v>0</v>
      </c>
      <c r="CY31" s="68">
        <f t="shared" si="59"/>
        <v>0</v>
      </c>
      <c r="CZ31" s="68">
        <f>$D$31-CY31</f>
        <v>0</v>
      </c>
    </row>
    <row r="32" spans="1:104">
      <c r="A32" s="53">
        <v>26</v>
      </c>
      <c r="B32" s="175"/>
      <c r="C32" s="165"/>
      <c r="D32" s="166"/>
      <c r="E32" s="167"/>
      <c r="F32" s="69">
        <f t="shared" si="0"/>
        <v>0.19</v>
      </c>
      <c r="G32" s="54">
        <f t="shared" si="1"/>
        <v>0</v>
      </c>
      <c r="H32" s="56">
        <f t="shared" si="2"/>
        <v>0</v>
      </c>
      <c r="I32" s="56">
        <f>$D$32-H32</f>
        <v>0</v>
      </c>
      <c r="J32" s="179"/>
      <c r="K32" s="70">
        <f t="shared" si="3"/>
        <v>0.19</v>
      </c>
      <c r="L32" s="62">
        <f t="shared" si="4"/>
        <v>0</v>
      </c>
      <c r="M32" s="68">
        <f t="shared" si="5"/>
        <v>0</v>
      </c>
      <c r="N32" s="68">
        <f>$D$32-M32</f>
        <v>0</v>
      </c>
      <c r="O32" s="167"/>
      <c r="P32" s="69">
        <f t="shared" si="6"/>
        <v>0.19</v>
      </c>
      <c r="Q32" s="54">
        <f t="shared" si="7"/>
        <v>0</v>
      </c>
      <c r="R32" s="56">
        <f t="shared" si="8"/>
        <v>0</v>
      </c>
      <c r="S32" s="56">
        <f>$D$32-R32</f>
        <v>0</v>
      </c>
      <c r="T32" s="179"/>
      <c r="U32" s="70">
        <f t="shared" si="9"/>
        <v>0.19</v>
      </c>
      <c r="V32" s="62">
        <f t="shared" si="10"/>
        <v>0</v>
      </c>
      <c r="W32" s="68">
        <f t="shared" si="11"/>
        <v>0</v>
      </c>
      <c r="X32" s="68">
        <f>$D$32-W32</f>
        <v>0</v>
      </c>
      <c r="Y32" s="179"/>
      <c r="Z32" s="69">
        <f t="shared" si="12"/>
        <v>0.19</v>
      </c>
      <c r="AA32" s="54">
        <f t="shared" si="13"/>
        <v>0</v>
      </c>
      <c r="AB32" s="56">
        <f t="shared" si="14"/>
        <v>0</v>
      </c>
      <c r="AC32" s="56">
        <f>$D$32-AB32</f>
        <v>0</v>
      </c>
      <c r="AD32" s="179"/>
      <c r="AE32" s="70">
        <f t="shared" si="15"/>
        <v>0.19</v>
      </c>
      <c r="AF32" s="62">
        <f t="shared" si="16"/>
        <v>0</v>
      </c>
      <c r="AG32" s="68">
        <f t="shared" si="17"/>
        <v>0</v>
      </c>
      <c r="AH32" s="68">
        <f>$D$32-AG32</f>
        <v>0</v>
      </c>
      <c r="AI32" s="179"/>
      <c r="AJ32" s="69">
        <f t="shared" si="18"/>
        <v>0.19</v>
      </c>
      <c r="AK32" s="54">
        <f t="shared" si="19"/>
        <v>0</v>
      </c>
      <c r="AL32" s="56">
        <f t="shared" si="20"/>
        <v>0</v>
      </c>
      <c r="AM32" s="56">
        <f>$D$32-AL32</f>
        <v>0</v>
      </c>
      <c r="AN32" s="179"/>
      <c r="AO32" s="70">
        <f t="shared" si="21"/>
        <v>0.19</v>
      </c>
      <c r="AP32" s="62">
        <f t="shared" si="22"/>
        <v>0</v>
      </c>
      <c r="AQ32" s="68">
        <f t="shared" si="23"/>
        <v>0</v>
      </c>
      <c r="AR32" s="68">
        <f>$D$32-AQ32</f>
        <v>0</v>
      </c>
      <c r="AS32" s="179"/>
      <c r="AT32" s="69">
        <f t="shared" si="24"/>
        <v>0.19</v>
      </c>
      <c r="AU32" s="54">
        <f t="shared" si="25"/>
        <v>0</v>
      </c>
      <c r="AV32" s="56">
        <f t="shared" si="26"/>
        <v>0</v>
      </c>
      <c r="AW32" s="56">
        <f>$D$32-AV32</f>
        <v>0</v>
      </c>
      <c r="AX32" s="179"/>
      <c r="AY32" s="70">
        <f t="shared" si="27"/>
        <v>0.19</v>
      </c>
      <c r="AZ32" s="62">
        <f t="shared" si="28"/>
        <v>0</v>
      </c>
      <c r="BA32" s="68">
        <f t="shared" si="29"/>
        <v>0</v>
      </c>
      <c r="BB32" s="68">
        <f>$D$32-BA32</f>
        <v>0</v>
      </c>
      <c r="BC32" s="179"/>
      <c r="BD32" s="69">
        <f t="shared" si="30"/>
        <v>0.19</v>
      </c>
      <c r="BE32" s="54">
        <f t="shared" si="31"/>
        <v>0</v>
      </c>
      <c r="BF32" s="56">
        <f t="shared" si="32"/>
        <v>0</v>
      </c>
      <c r="BG32" s="56">
        <f>$D$32-BF32</f>
        <v>0</v>
      </c>
      <c r="BH32" s="179"/>
      <c r="BI32" s="70">
        <f t="shared" si="33"/>
        <v>0.19</v>
      </c>
      <c r="BJ32" s="62">
        <f t="shared" si="34"/>
        <v>0</v>
      </c>
      <c r="BK32" s="68">
        <f t="shared" si="35"/>
        <v>0</v>
      </c>
      <c r="BL32" s="68">
        <f>$D$32-BK32</f>
        <v>0</v>
      </c>
      <c r="BM32" s="179"/>
      <c r="BN32" s="69">
        <f t="shared" si="36"/>
        <v>0.19</v>
      </c>
      <c r="BO32" s="54">
        <f t="shared" si="37"/>
        <v>0</v>
      </c>
      <c r="BP32" s="56">
        <f t="shared" si="38"/>
        <v>0</v>
      </c>
      <c r="BQ32" s="56">
        <f>$D$32-BP32</f>
        <v>0</v>
      </c>
      <c r="BR32" s="179"/>
      <c r="BS32" s="70">
        <f t="shared" si="39"/>
        <v>0.19</v>
      </c>
      <c r="BT32" s="62">
        <f t="shared" si="40"/>
        <v>0</v>
      </c>
      <c r="BU32" s="68">
        <f t="shared" si="41"/>
        <v>0</v>
      </c>
      <c r="BV32" s="68">
        <f>$D$32-BU32</f>
        <v>0</v>
      </c>
      <c r="BW32" s="179"/>
      <c r="BX32" s="69">
        <f t="shared" si="42"/>
        <v>0.19</v>
      </c>
      <c r="BY32" s="54">
        <f t="shared" si="43"/>
        <v>0</v>
      </c>
      <c r="BZ32" s="56">
        <f t="shared" si="44"/>
        <v>0</v>
      </c>
      <c r="CA32" s="56">
        <f>$D$32-BZ32</f>
        <v>0</v>
      </c>
      <c r="CB32" s="179"/>
      <c r="CC32" s="70">
        <f t="shared" si="45"/>
        <v>0.19</v>
      </c>
      <c r="CD32" s="62">
        <f t="shared" si="46"/>
        <v>0</v>
      </c>
      <c r="CE32" s="68">
        <f t="shared" si="47"/>
        <v>0</v>
      </c>
      <c r="CF32" s="68">
        <f>$D$32-CE32</f>
        <v>0</v>
      </c>
      <c r="CG32" s="179"/>
      <c r="CH32" s="69">
        <f t="shared" si="48"/>
        <v>0.19</v>
      </c>
      <c r="CI32" s="54">
        <f t="shared" si="49"/>
        <v>0</v>
      </c>
      <c r="CJ32" s="56">
        <f t="shared" si="50"/>
        <v>0</v>
      </c>
      <c r="CK32" s="56">
        <f>$D$32-CJ32</f>
        <v>0</v>
      </c>
      <c r="CL32" s="179"/>
      <c r="CM32" s="70">
        <f t="shared" si="51"/>
        <v>0.19</v>
      </c>
      <c r="CN32" s="62">
        <f t="shared" si="52"/>
        <v>0</v>
      </c>
      <c r="CO32" s="68">
        <f t="shared" si="53"/>
        <v>0</v>
      </c>
      <c r="CP32" s="68">
        <f>$D$32-CO32</f>
        <v>0</v>
      </c>
      <c r="CQ32" s="179"/>
      <c r="CR32" s="69">
        <f t="shared" si="54"/>
        <v>0.19</v>
      </c>
      <c r="CS32" s="54">
        <f t="shared" si="55"/>
        <v>0</v>
      </c>
      <c r="CT32" s="56">
        <f t="shared" si="56"/>
        <v>0</v>
      </c>
      <c r="CU32" s="56">
        <f>$D$32-CT32</f>
        <v>0</v>
      </c>
      <c r="CV32" s="179"/>
      <c r="CW32" s="70">
        <f t="shared" si="57"/>
        <v>0.19</v>
      </c>
      <c r="CX32" s="62">
        <f t="shared" si="58"/>
        <v>0</v>
      </c>
      <c r="CY32" s="68">
        <f t="shared" si="59"/>
        <v>0</v>
      </c>
      <c r="CZ32" s="68">
        <f>$D$32-CY32</f>
        <v>0</v>
      </c>
    </row>
    <row r="33" spans="1:104">
      <c r="A33" s="53">
        <v>27</v>
      </c>
      <c r="B33" s="175"/>
      <c r="C33" s="165"/>
      <c r="D33" s="168"/>
      <c r="E33" s="167"/>
      <c r="F33" s="69">
        <f t="shared" si="0"/>
        <v>0.19</v>
      </c>
      <c r="G33" s="54">
        <f t="shared" si="1"/>
        <v>0</v>
      </c>
      <c r="H33" s="56">
        <f t="shared" si="2"/>
        <v>0</v>
      </c>
      <c r="I33" s="56">
        <f>$D$33-H33</f>
        <v>0</v>
      </c>
      <c r="J33" s="179"/>
      <c r="K33" s="70">
        <f t="shared" si="3"/>
        <v>0.19</v>
      </c>
      <c r="L33" s="62">
        <f t="shared" si="4"/>
        <v>0</v>
      </c>
      <c r="M33" s="68">
        <f t="shared" si="5"/>
        <v>0</v>
      </c>
      <c r="N33" s="68">
        <f>$D$33-M33</f>
        <v>0</v>
      </c>
      <c r="O33" s="167"/>
      <c r="P33" s="69">
        <f t="shared" si="6"/>
        <v>0.19</v>
      </c>
      <c r="Q33" s="54">
        <f t="shared" si="7"/>
        <v>0</v>
      </c>
      <c r="R33" s="56">
        <f t="shared" si="8"/>
        <v>0</v>
      </c>
      <c r="S33" s="56">
        <f>$D$33-R33</f>
        <v>0</v>
      </c>
      <c r="T33" s="179"/>
      <c r="U33" s="70">
        <f t="shared" si="9"/>
        <v>0.19</v>
      </c>
      <c r="V33" s="62">
        <f t="shared" si="10"/>
        <v>0</v>
      </c>
      <c r="W33" s="68">
        <f t="shared" si="11"/>
        <v>0</v>
      </c>
      <c r="X33" s="68">
        <f>$D$33-W33</f>
        <v>0</v>
      </c>
      <c r="Y33" s="179"/>
      <c r="Z33" s="69">
        <f t="shared" si="12"/>
        <v>0.19</v>
      </c>
      <c r="AA33" s="54">
        <f t="shared" si="13"/>
        <v>0</v>
      </c>
      <c r="AB33" s="56">
        <f t="shared" si="14"/>
        <v>0</v>
      </c>
      <c r="AC33" s="56">
        <f>$D$33-AB33</f>
        <v>0</v>
      </c>
      <c r="AD33" s="179"/>
      <c r="AE33" s="70">
        <f t="shared" si="15"/>
        <v>0.19</v>
      </c>
      <c r="AF33" s="62">
        <f t="shared" si="16"/>
        <v>0</v>
      </c>
      <c r="AG33" s="68">
        <f t="shared" si="17"/>
        <v>0</v>
      </c>
      <c r="AH33" s="68">
        <f>$D$33-AG33</f>
        <v>0</v>
      </c>
      <c r="AI33" s="179"/>
      <c r="AJ33" s="69">
        <f t="shared" si="18"/>
        <v>0.19</v>
      </c>
      <c r="AK33" s="54">
        <f t="shared" si="19"/>
        <v>0</v>
      </c>
      <c r="AL33" s="56">
        <f t="shared" si="20"/>
        <v>0</v>
      </c>
      <c r="AM33" s="56">
        <f>$D$33-AL33</f>
        <v>0</v>
      </c>
      <c r="AN33" s="179"/>
      <c r="AO33" s="70">
        <f t="shared" si="21"/>
        <v>0.19</v>
      </c>
      <c r="AP33" s="62">
        <f t="shared" si="22"/>
        <v>0</v>
      </c>
      <c r="AQ33" s="68">
        <f t="shared" si="23"/>
        <v>0</v>
      </c>
      <c r="AR33" s="68">
        <f>$D$33-AQ33</f>
        <v>0</v>
      </c>
      <c r="AS33" s="179"/>
      <c r="AT33" s="69">
        <f t="shared" si="24"/>
        <v>0.19</v>
      </c>
      <c r="AU33" s="54">
        <f t="shared" si="25"/>
        <v>0</v>
      </c>
      <c r="AV33" s="56">
        <f t="shared" si="26"/>
        <v>0</v>
      </c>
      <c r="AW33" s="56">
        <f>$D$33-AV33</f>
        <v>0</v>
      </c>
      <c r="AX33" s="179"/>
      <c r="AY33" s="70">
        <f t="shared" si="27"/>
        <v>0.19</v>
      </c>
      <c r="AZ33" s="62">
        <f t="shared" si="28"/>
        <v>0</v>
      </c>
      <c r="BA33" s="68">
        <f t="shared" si="29"/>
        <v>0</v>
      </c>
      <c r="BB33" s="68">
        <f>$D$33-BA33</f>
        <v>0</v>
      </c>
      <c r="BC33" s="179"/>
      <c r="BD33" s="69">
        <f t="shared" si="30"/>
        <v>0.19</v>
      </c>
      <c r="BE33" s="54">
        <f t="shared" si="31"/>
        <v>0</v>
      </c>
      <c r="BF33" s="56">
        <f t="shared" si="32"/>
        <v>0</v>
      </c>
      <c r="BG33" s="56">
        <f>$D$33-BF33</f>
        <v>0</v>
      </c>
      <c r="BH33" s="179"/>
      <c r="BI33" s="70">
        <f t="shared" si="33"/>
        <v>0.19</v>
      </c>
      <c r="BJ33" s="62">
        <f t="shared" si="34"/>
        <v>0</v>
      </c>
      <c r="BK33" s="68">
        <f t="shared" si="35"/>
        <v>0</v>
      </c>
      <c r="BL33" s="68">
        <f>$D$33-BK33</f>
        <v>0</v>
      </c>
      <c r="BM33" s="179"/>
      <c r="BN33" s="69">
        <f t="shared" si="36"/>
        <v>0.19</v>
      </c>
      <c r="BO33" s="54">
        <f t="shared" si="37"/>
        <v>0</v>
      </c>
      <c r="BP33" s="56">
        <f t="shared" si="38"/>
        <v>0</v>
      </c>
      <c r="BQ33" s="56">
        <f>$D$33-BP33</f>
        <v>0</v>
      </c>
      <c r="BR33" s="179"/>
      <c r="BS33" s="70">
        <f t="shared" si="39"/>
        <v>0.19</v>
      </c>
      <c r="BT33" s="62">
        <f t="shared" si="40"/>
        <v>0</v>
      </c>
      <c r="BU33" s="68">
        <f t="shared" si="41"/>
        <v>0</v>
      </c>
      <c r="BV33" s="68">
        <f>$D$33-BU33</f>
        <v>0</v>
      </c>
      <c r="BW33" s="179"/>
      <c r="BX33" s="69">
        <f t="shared" si="42"/>
        <v>0.19</v>
      </c>
      <c r="BY33" s="54">
        <f t="shared" si="43"/>
        <v>0</v>
      </c>
      <c r="BZ33" s="56">
        <f t="shared" si="44"/>
        <v>0</v>
      </c>
      <c r="CA33" s="56">
        <f>$D$33-BZ33</f>
        <v>0</v>
      </c>
      <c r="CB33" s="179"/>
      <c r="CC33" s="70">
        <f t="shared" si="45"/>
        <v>0.19</v>
      </c>
      <c r="CD33" s="62">
        <f t="shared" si="46"/>
        <v>0</v>
      </c>
      <c r="CE33" s="68">
        <f t="shared" si="47"/>
        <v>0</v>
      </c>
      <c r="CF33" s="68">
        <f>$D$33-CE33</f>
        <v>0</v>
      </c>
      <c r="CG33" s="179"/>
      <c r="CH33" s="69">
        <f t="shared" si="48"/>
        <v>0.19</v>
      </c>
      <c r="CI33" s="54">
        <f t="shared" si="49"/>
        <v>0</v>
      </c>
      <c r="CJ33" s="56">
        <f t="shared" si="50"/>
        <v>0</v>
      </c>
      <c r="CK33" s="56">
        <f>$D$33-CJ33</f>
        <v>0</v>
      </c>
      <c r="CL33" s="179"/>
      <c r="CM33" s="70">
        <f t="shared" si="51"/>
        <v>0.19</v>
      </c>
      <c r="CN33" s="62">
        <f t="shared" si="52"/>
        <v>0</v>
      </c>
      <c r="CO33" s="68">
        <f t="shared" si="53"/>
        <v>0</v>
      </c>
      <c r="CP33" s="68">
        <f>$D$33-CO33</f>
        <v>0</v>
      </c>
      <c r="CQ33" s="179"/>
      <c r="CR33" s="69">
        <f t="shared" si="54"/>
        <v>0.19</v>
      </c>
      <c r="CS33" s="54">
        <f t="shared" si="55"/>
        <v>0</v>
      </c>
      <c r="CT33" s="56">
        <f t="shared" si="56"/>
        <v>0</v>
      </c>
      <c r="CU33" s="56">
        <f>$D$33-CT33</f>
        <v>0</v>
      </c>
      <c r="CV33" s="179"/>
      <c r="CW33" s="70">
        <f t="shared" si="57"/>
        <v>0.19</v>
      </c>
      <c r="CX33" s="62">
        <f t="shared" si="58"/>
        <v>0</v>
      </c>
      <c r="CY33" s="68">
        <f t="shared" si="59"/>
        <v>0</v>
      </c>
      <c r="CZ33" s="68">
        <f>$D$33-CY33</f>
        <v>0</v>
      </c>
    </row>
    <row r="34" spans="1:104">
      <c r="A34" s="53">
        <v>28</v>
      </c>
      <c r="B34" s="175"/>
      <c r="C34" s="165"/>
      <c r="D34" s="168"/>
      <c r="E34" s="167"/>
      <c r="F34" s="69">
        <f t="shared" si="0"/>
        <v>0.19</v>
      </c>
      <c r="G34" s="54">
        <f t="shared" si="1"/>
        <v>0</v>
      </c>
      <c r="H34" s="56">
        <f t="shared" si="2"/>
        <v>0</v>
      </c>
      <c r="I34" s="56">
        <f>$D$34-H34</f>
        <v>0</v>
      </c>
      <c r="J34" s="179"/>
      <c r="K34" s="70">
        <f t="shared" si="3"/>
        <v>0.19</v>
      </c>
      <c r="L34" s="62">
        <f t="shared" si="4"/>
        <v>0</v>
      </c>
      <c r="M34" s="68">
        <f t="shared" si="5"/>
        <v>0</v>
      </c>
      <c r="N34" s="68">
        <f>$D$34-M34</f>
        <v>0</v>
      </c>
      <c r="O34" s="167"/>
      <c r="P34" s="69">
        <f t="shared" si="6"/>
        <v>0.19</v>
      </c>
      <c r="Q34" s="54">
        <f t="shared" si="7"/>
        <v>0</v>
      </c>
      <c r="R34" s="56">
        <f t="shared" si="8"/>
        <v>0</v>
      </c>
      <c r="S34" s="56">
        <f>$D$34-R34</f>
        <v>0</v>
      </c>
      <c r="T34" s="179"/>
      <c r="U34" s="70">
        <f t="shared" si="9"/>
        <v>0.19</v>
      </c>
      <c r="V34" s="62">
        <f t="shared" si="10"/>
        <v>0</v>
      </c>
      <c r="W34" s="68">
        <f t="shared" si="11"/>
        <v>0</v>
      </c>
      <c r="X34" s="68">
        <f>$D$34-W34</f>
        <v>0</v>
      </c>
      <c r="Y34" s="179"/>
      <c r="Z34" s="69">
        <f t="shared" si="12"/>
        <v>0.19</v>
      </c>
      <c r="AA34" s="54">
        <f t="shared" si="13"/>
        <v>0</v>
      </c>
      <c r="AB34" s="56">
        <f t="shared" si="14"/>
        <v>0</v>
      </c>
      <c r="AC34" s="56">
        <f>$D$34-AB34</f>
        <v>0</v>
      </c>
      <c r="AD34" s="179"/>
      <c r="AE34" s="70">
        <f t="shared" si="15"/>
        <v>0.19</v>
      </c>
      <c r="AF34" s="62">
        <f t="shared" si="16"/>
        <v>0</v>
      </c>
      <c r="AG34" s="68">
        <f t="shared" si="17"/>
        <v>0</v>
      </c>
      <c r="AH34" s="68">
        <f>$D$34-AG34</f>
        <v>0</v>
      </c>
      <c r="AI34" s="179"/>
      <c r="AJ34" s="69">
        <f t="shared" si="18"/>
        <v>0.19</v>
      </c>
      <c r="AK34" s="54">
        <f t="shared" si="19"/>
        <v>0</v>
      </c>
      <c r="AL34" s="56">
        <f t="shared" si="20"/>
        <v>0</v>
      </c>
      <c r="AM34" s="56">
        <f>$D$34-AL34</f>
        <v>0</v>
      </c>
      <c r="AN34" s="179"/>
      <c r="AO34" s="70">
        <f t="shared" si="21"/>
        <v>0.19</v>
      </c>
      <c r="AP34" s="62">
        <f t="shared" si="22"/>
        <v>0</v>
      </c>
      <c r="AQ34" s="68">
        <f t="shared" si="23"/>
        <v>0</v>
      </c>
      <c r="AR34" s="68">
        <f>$D$34-AQ34</f>
        <v>0</v>
      </c>
      <c r="AS34" s="179"/>
      <c r="AT34" s="69">
        <f t="shared" si="24"/>
        <v>0.19</v>
      </c>
      <c r="AU34" s="54">
        <f t="shared" si="25"/>
        <v>0</v>
      </c>
      <c r="AV34" s="56">
        <f t="shared" si="26"/>
        <v>0</v>
      </c>
      <c r="AW34" s="56">
        <f>$D$34-AV34</f>
        <v>0</v>
      </c>
      <c r="AX34" s="179"/>
      <c r="AY34" s="70">
        <f t="shared" si="27"/>
        <v>0.19</v>
      </c>
      <c r="AZ34" s="62">
        <f t="shared" si="28"/>
        <v>0</v>
      </c>
      <c r="BA34" s="68">
        <f t="shared" si="29"/>
        <v>0</v>
      </c>
      <c r="BB34" s="68">
        <f>$D$34-BA34</f>
        <v>0</v>
      </c>
      <c r="BC34" s="179"/>
      <c r="BD34" s="69">
        <f t="shared" si="30"/>
        <v>0.19</v>
      </c>
      <c r="BE34" s="54">
        <f t="shared" si="31"/>
        <v>0</v>
      </c>
      <c r="BF34" s="56">
        <f t="shared" si="32"/>
        <v>0</v>
      </c>
      <c r="BG34" s="56">
        <f>$D$34-BF34</f>
        <v>0</v>
      </c>
      <c r="BH34" s="179"/>
      <c r="BI34" s="70">
        <f t="shared" si="33"/>
        <v>0.19</v>
      </c>
      <c r="BJ34" s="62">
        <f t="shared" si="34"/>
        <v>0</v>
      </c>
      <c r="BK34" s="68">
        <f t="shared" si="35"/>
        <v>0</v>
      </c>
      <c r="BL34" s="68">
        <f>$D$34-BK34</f>
        <v>0</v>
      </c>
      <c r="BM34" s="179"/>
      <c r="BN34" s="69">
        <f t="shared" si="36"/>
        <v>0.19</v>
      </c>
      <c r="BO34" s="54">
        <f t="shared" si="37"/>
        <v>0</v>
      </c>
      <c r="BP34" s="56">
        <f t="shared" si="38"/>
        <v>0</v>
      </c>
      <c r="BQ34" s="56">
        <f>$D$34-BP34</f>
        <v>0</v>
      </c>
      <c r="BR34" s="179"/>
      <c r="BS34" s="70">
        <f t="shared" si="39"/>
        <v>0.19</v>
      </c>
      <c r="BT34" s="62">
        <f t="shared" si="40"/>
        <v>0</v>
      </c>
      <c r="BU34" s="68">
        <f t="shared" si="41"/>
        <v>0</v>
      </c>
      <c r="BV34" s="68">
        <f>$D$34-BU34</f>
        <v>0</v>
      </c>
      <c r="BW34" s="179"/>
      <c r="BX34" s="69">
        <f t="shared" si="42"/>
        <v>0.19</v>
      </c>
      <c r="BY34" s="54">
        <f t="shared" si="43"/>
        <v>0</v>
      </c>
      <c r="BZ34" s="56">
        <f t="shared" si="44"/>
        <v>0</v>
      </c>
      <c r="CA34" s="56">
        <f>$D$34-BZ34</f>
        <v>0</v>
      </c>
      <c r="CB34" s="179"/>
      <c r="CC34" s="70">
        <f t="shared" si="45"/>
        <v>0.19</v>
      </c>
      <c r="CD34" s="62">
        <f t="shared" si="46"/>
        <v>0</v>
      </c>
      <c r="CE34" s="68">
        <f t="shared" si="47"/>
        <v>0</v>
      </c>
      <c r="CF34" s="68">
        <f>$D$34-CE34</f>
        <v>0</v>
      </c>
      <c r="CG34" s="179"/>
      <c r="CH34" s="69">
        <f t="shared" si="48"/>
        <v>0.19</v>
      </c>
      <c r="CI34" s="54">
        <f t="shared" si="49"/>
        <v>0</v>
      </c>
      <c r="CJ34" s="56">
        <f t="shared" si="50"/>
        <v>0</v>
      </c>
      <c r="CK34" s="56">
        <f>$D$34-CJ34</f>
        <v>0</v>
      </c>
      <c r="CL34" s="179"/>
      <c r="CM34" s="70">
        <f t="shared" si="51"/>
        <v>0.19</v>
      </c>
      <c r="CN34" s="62">
        <f t="shared" si="52"/>
        <v>0</v>
      </c>
      <c r="CO34" s="68">
        <f t="shared" si="53"/>
        <v>0</v>
      </c>
      <c r="CP34" s="68">
        <f>$D$34-CO34</f>
        <v>0</v>
      </c>
      <c r="CQ34" s="179"/>
      <c r="CR34" s="69">
        <f t="shared" si="54"/>
        <v>0.19</v>
      </c>
      <c r="CS34" s="54">
        <f t="shared" si="55"/>
        <v>0</v>
      </c>
      <c r="CT34" s="56">
        <f t="shared" si="56"/>
        <v>0</v>
      </c>
      <c r="CU34" s="56">
        <f>$D$34-CT34</f>
        <v>0</v>
      </c>
      <c r="CV34" s="179"/>
      <c r="CW34" s="70">
        <f t="shared" si="57"/>
        <v>0.19</v>
      </c>
      <c r="CX34" s="62">
        <f t="shared" si="58"/>
        <v>0</v>
      </c>
      <c r="CY34" s="68">
        <f t="shared" si="59"/>
        <v>0</v>
      </c>
      <c r="CZ34" s="68">
        <f>$D$34-CY34</f>
        <v>0</v>
      </c>
    </row>
    <row r="35" spans="1:104">
      <c r="A35" s="53">
        <v>29</v>
      </c>
      <c r="B35" s="175"/>
      <c r="C35" s="165"/>
      <c r="D35" s="169"/>
      <c r="E35" s="167"/>
      <c r="F35" s="69">
        <f t="shared" si="0"/>
        <v>0.19</v>
      </c>
      <c r="G35" s="54">
        <f t="shared" si="1"/>
        <v>0</v>
      </c>
      <c r="H35" s="56">
        <f t="shared" si="2"/>
        <v>0</v>
      </c>
      <c r="I35" s="56">
        <f>$D$35-H35</f>
        <v>0</v>
      </c>
      <c r="J35" s="179"/>
      <c r="K35" s="70">
        <f t="shared" si="3"/>
        <v>0.19</v>
      </c>
      <c r="L35" s="62">
        <f t="shared" si="4"/>
        <v>0</v>
      </c>
      <c r="M35" s="68">
        <f t="shared" si="5"/>
        <v>0</v>
      </c>
      <c r="N35" s="68">
        <f>$D$35-M35</f>
        <v>0</v>
      </c>
      <c r="O35" s="167"/>
      <c r="P35" s="69">
        <f t="shared" si="6"/>
        <v>0.19</v>
      </c>
      <c r="Q35" s="54">
        <f t="shared" si="7"/>
        <v>0</v>
      </c>
      <c r="R35" s="56">
        <f t="shared" si="8"/>
        <v>0</v>
      </c>
      <c r="S35" s="56">
        <f>$D$35-R35</f>
        <v>0</v>
      </c>
      <c r="T35" s="179"/>
      <c r="U35" s="70">
        <f t="shared" si="9"/>
        <v>0.19</v>
      </c>
      <c r="V35" s="62">
        <f t="shared" si="10"/>
        <v>0</v>
      </c>
      <c r="W35" s="68">
        <f t="shared" si="11"/>
        <v>0</v>
      </c>
      <c r="X35" s="68">
        <f>$D$35-W35</f>
        <v>0</v>
      </c>
      <c r="Y35" s="179"/>
      <c r="Z35" s="69">
        <f t="shared" si="12"/>
        <v>0.19</v>
      </c>
      <c r="AA35" s="54">
        <f t="shared" si="13"/>
        <v>0</v>
      </c>
      <c r="AB35" s="56">
        <f t="shared" si="14"/>
        <v>0</v>
      </c>
      <c r="AC35" s="56">
        <f>$D$35-AB35</f>
        <v>0</v>
      </c>
      <c r="AD35" s="179"/>
      <c r="AE35" s="70">
        <f t="shared" si="15"/>
        <v>0.19</v>
      </c>
      <c r="AF35" s="62">
        <f t="shared" si="16"/>
        <v>0</v>
      </c>
      <c r="AG35" s="68">
        <f t="shared" si="17"/>
        <v>0</v>
      </c>
      <c r="AH35" s="68">
        <f>$D$35-AG35</f>
        <v>0</v>
      </c>
      <c r="AI35" s="179"/>
      <c r="AJ35" s="69">
        <f t="shared" si="18"/>
        <v>0.19</v>
      </c>
      <c r="AK35" s="54">
        <f t="shared" si="19"/>
        <v>0</v>
      </c>
      <c r="AL35" s="56">
        <f t="shared" si="20"/>
        <v>0</v>
      </c>
      <c r="AM35" s="56">
        <f>$D$35-AL35</f>
        <v>0</v>
      </c>
      <c r="AN35" s="179"/>
      <c r="AO35" s="70">
        <f t="shared" si="21"/>
        <v>0.19</v>
      </c>
      <c r="AP35" s="62">
        <f t="shared" si="22"/>
        <v>0</v>
      </c>
      <c r="AQ35" s="68">
        <f t="shared" si="23"/>
        <v>0</v>
      </c>
      <c r="AR35" s="68">
        <f>$D$35-AQ35</f>
        <v>0</v>
      </c>
      <c r="AS35" s="179"/>
      <c r="AT35" s="69">
        <f t="shared" si="24"/>
        <v>0.19</v>
      </c>
      <c r="AU35" s="54">
        <f t="shared" si="25"/>
        <v>0</v>
      </c>
      <c r="AV35" s="56">
        <f t="shared" si="26"/>
        <v>0</v>
      </c>
      <c r="AW35" s="56">
        <f>$D$35-AV35</f>
        <v>0</v>
      </c>
      <c r="AX35" s="179"/>
      <c r="AY35" s="70">
        <f t="shared" si="27"/>
        <v>0.19</v>
      </c>
      <c r="AZ35" s="62">
        <f t="shared" si="28"/>
        <v>0</v>
      </c>
      <c r="BA35" s="68">
        <f t="shared" si="29"/>
        <v>0</v>
      </c>
      <c r="BB35" s="68">
        <f>$D$35-BA35</f>
        <v>0</v>
      </c>
      <c r="BC35" s="179"/>
      <c r="BD35" s="69">
        <f t="shared" si="30"/>
        <v>0.19</v>
      </c>
      <c r="BE35" s="54">
        <f t="shared" si="31"/>
        <v>0</v>
      </c>
      <c r="BF35" s="56">
        <f t="shared" si="32"/>
        <v>0</v>
      </c>
      <c r="BG35" s="56">
        <f>$D$35-BF35</f>
        <v>0</v>
      </c>
      <c r="BH35" s="179"/>
      <c r="BI35" s="70">
        <f t="shared" si="33"/>
        <v>0.19</v>
      </c>
      <c r="BJ35" s="62">
        <f t="shared" si="34"/>
        <v>0</v>
      </c>
      <c r="BK35" s="68">
        <f t="shared" si="35"/>
        <v>0</v>
      </c>
      <c r="BL35" s="68">
        <f>$D$35-BK35</f>
        <v>0</v>
      </c>
      <c r="BM35" s="179"/>
      <c r="BN35" s="69">
        <f t="shared" si="36"/>
        <v>0.19</v>
      </c>
      <c r="BO35" s="54">
        <f t="shared" si="37"/>
        <v>0</v>
      </c>
      <c r="BP35" s="56">
        <f t="shared" si="38"/>
        <v>0</v>
      </c>
      <c r="BQ35" s="56">
        <f>$D$35-BP35</f>
        <v>0</v>
      </c>
      <c r="BR35" s="179"/>
      <c r="BS35" s="70">
        <f t="shared" si="39"/>
        <v>0.19</v>
      </c>
      <c r="BT35" s="62">
        <f t="shared" si="40"/>
        <v>0</v>
      </c>
      <c r="BU35" s="68">
        <f t="shared" si="41"/>
        <v>0</v>
      </c>
      <c r="BV35" s="68">
        <f>$D$35-BU35</f>
        <v>0</v>
      </c>
      <c r="BW35" s="179"/>
      <c r="BX35" s="69">
        <f t="shared" si="42"/>
        <v>0.19</v>
      </c>
      <c r="BY35" s="54">
        <f t="shared" si="43"/>
        <v>0</v>
      </c>
      <c r="BZ35" s="56">
        <f t="shared" si="44"/>
        <v>0</v>
      </c>
      <c r="CA35" s="56">
        <f>$D$35-BZ35</f>
        <v>0</v>
      </c>
      <c r="CB35" s="179"/>
      <c r="CC35" s="70">
        <f t="shared" si="45"/>
        <v>0.19</v>
      </c>
      <c r="CD35" s="62">
        <f t="shared" si="46"/>
        <v>0</v>
      </c>
      <c r="CE35" s="68">
        <f t="shared" si="47"/>
        <v>0</v>
      </c>
      <c r="CF35" s="68">
        <f>$D$35-CE35</f>
        <v>0</v>
      </c>
      <c r="CG35" s="179"/>
      <c r="CH35" s="69">
        <f t="shared" si="48"/>
        <v>0.19</v>
      </c>
      <c r="CI35" s="54">
        <f t="shared" si="49"/>
        <v>0</v>
      </c>
      <c r="CJ35" s="56">
        <f t="shared" si="50"/>
        <v>0</v>
      </c>
      <c r="CK35" s="56">
        <f>$D$35-CJ35</f>
        <v>0</v>
      </c>
      <c r="CL35" s="179"/>
      <c r="CM35" s="70">
        <f t="shared" si="51"/>
        <v>0.19</v>
      </c>
      <c r="CN35" s="62">
        <f t="shared" si="52"/>
        <v>0</v>
      </c>
      <c r="CO35" s="68">
        <f t="shared" si="53"/>
        <v>0</v>
      </c>
      <c r="CP35" s="68">
        <f>$D$35-CO35</f>
        <v>0</v>
      </c>
      <c r="CQ35" s="179"/>
      <c r="CR35" s="69">
        <f t="shared" si="54"/>
        <v>0.19</v>
      </c>
      <c r="CS35" s="54">
        <f t="shared" si="55"/>
        <v>0</v>
      </c>
      <c r="CT35" s="56">
        <f t="shared" si="56"/>
        <v>0</v>
      </c>
      <c r="CU35" s="56">
        <f>$D$35-CT35</f>
        <v>0</v>
      </c>
      <c r="CV35" s="179"/>
      <c r="CW35" s="70">
        <f t="shared" si="57"/>
        <v>0.19</v>
      </c>
      <c r="CX35" s="62">
        <f t="shared" si="58"/>
        <v>0</v>
      </c>
      <c r="CY35" s="68">
        <f t="shared" si="59"/>
        <v>0</v>
      </c>
      <c r="CZ35" s="68">
        <f>$D$35-CY35</f>
        <v>0</v>
      </c>
    </row>
    <row r="36" spans="1:104">
      <c r="A36" s="53">
        <v>30</v>
      </c>
      <c r="B36" s="175"/>
      <c r="C36" s="165"/>
      <c r="D36" s="170"/>
      <c r="E36" s="167"/>
      <c r="F36" s="69">
        <f t="shared" si="0"/>
        <v>0.19</v>
      </c>
      <c r="G36" s="54">
        <f t="shared" si="1"/>
        <v>0</v>
      </c>
      <c r="H36" s="56">
        <f t="shared" si="2"/>
        <v>0</v>
      </c>
      <c r="I36" s="56">
        <f>$D$36-H36</f>
        <v>0</v>
      </c>
      <c r="J36" s="179"/>
      <c r="K36" s="70">
        <f t="shared" si="3"/>
        <v>0.19</v>
      </c>
      <c r="L36" s="62">
        <f t="shared" si="4"/>
        <v>0</v>
      </c>
      <c r="M36" s="68">
        <f t="shared" si="5"/>
        <v>0</v>
      </c>
      <c r="N36" s="68">
        <f>$D$36-M36</f>
        <v>0</v>
      </c>
      <c r="O36" s="167"/>
      <c r="P36" s="69">
        <f t="shared" si="6"/>
        <v>0.19</v>
      </c>
      <c r="Q36" s="54">
        <f t="shared" si="7"/>
        <v>0</v>
      </c>
      <c r="R36" s="56">
        <f t="shared" si="8"/>
        <v>0</v>
      </c>
      <c r="S36" s="56">
        <f>$D$36-R36</f>
        <v>0</v>
      </c>
      <c r="T36" s="179"/>
      <c r="U36" s="70">
        <f t="shared" si="9"/>
        <v>0.19</v>
      </c>
      <c r="V36" s="62">
        <f t="shared" si="10"/>
        <v>0</v>
      </c>
      <c r="W36" s="68">
        <f t="shared" si="11"/>
        <v>0</v>
      </c>
      <c r="X36" s="68">
        <f>$D$36-W36</f>
        <v>0</v>
      </c>
      <c r="Y36" s="179"/>
      <c r="Z36" s="69">
        <f t="shared" si="12"/>
        <v>0.19</v>
      </c>
      <c r="AA36" s="54">
        <f t="shared" si="13"/>
        <v>0</v>
      </c>
      <c r="AB36" s="56">
        <f t="shared" si="14"/>
        <v>0</v>
      </c>
      <c r="AC36" s="56">
        <f>$D$36-AB36</f>
        <v>0</v>
      </c>
      <c r="AD36" s="179"/>
      <c r="AE36" s="70">
        <f t="shared" si="15"/>
        <v>0.19</v>
      </c>
      <c r="AF36" s="62">
        <f t="shared" si="16"/>
        <v>0</v>
      </c>
      <c r="AG36" s="68">
        <f t="shared" si="17"/>
        <v>0</v>
      </c>
      <c r="AH36" s="68">
        <f>$D$36-AG36</f>
        <v>0</v>
      </c>
      <c r="AI36" s="179"/>
      <c r="AJ36" s="69">
        <f t="shared" si="18"/>
        <v>0.19</v>
      </c>
      <c r="AK36" s="54">
        <f t="shared" si="19"/>
        <v>0</v>
      </c>
      <c r="AL36" s="56">
        <f t="shared" si="20"/>
        <v>0</v>
      </c>
      <c r="AM36" s="56">
        <f>$D$36-AL36</f>
        <v>0</v>
      </c>
      <c r="AN36" s="179"/>
      <c r="AO36" s="70">
        <f t="shared" si="21"/>
        <v>0.19</v>
      </c>
      <c r="AP36" s="62">
        <f t="shared" si="22"/>
        <v>0</v>
      </c>
      <c r="AQ36" s="68">
        <f t="shared" si="23"/>
        <v>0</v>
      </c>
      <c r="AR36" s="68">
        <f>$D$36-AQ36</f>
        <v>0</v>
      </c>
      <c r="AS36" s="179"/>
      <c r="AT36" s="69">
        <f t="shared" si="24"/>
        <v>0.19</v>
      </c>
      <c r="AU36" s="54">
        <f t="shared" si="25"/>
        <v>0</v>
      </c>
      <c r="AV36" s="56">
        <f t="shared" si="26"/>
        <v>0</v>
      </c>
      <c r="AW36" s="56">
        <f>$D$36-AV36</f>
        <v>0</v>
      </c>
      <c r="AX36" s="179"/>
      <c r="AY36" s="70">
        <f t="shared" si="27"/>
        <v>0.19</v>
      </c>
      <c r="AZ36" s="62">
        <f t="shared" si="28"/>
        <v>0</v>
      </c>
      <c r="BA36" s="68">
        <f t="shared" si="29"/>
        <v>0</v>
      </c>
      <c r="BB36" s="68">
        <f>$D$36-BA36</f>
        <v>0</v>
      </c>
      <c r="BC36" s="179"/>
      <c r="BD36" s="69">
        <f t="shared" si="30"/>
        <v>0.19</v>
      </c>
      <c r="BE36" s="54">
        <f t="shared" si="31"/>
        <v>0</v>
      </c>
      <c r="BF36" s="56">
        <f t="shared" si="32"/>
        <v>0</v>
      </c>
      <c r="BG36" s="56">
        <f>$D$36-BF36</f>
        <v>0</v>
      </c>
      <c r="BH36" s="179"/>
      <c r="BI36" s="70">
        <f t="shared" si="33"/>
        <v>0.19</v>
      </c>
      <c r="BJ36" s="62">
        <f t="shared" si="34"/>
        <v>0</v>
      </c>
      <c r="BK36" s="68">
        <f t="shared" si="35"/>
        <v>0</v>
      </c>
      <c r="BL36" s="68">
        <f>$D$36-BK36</f>
        <v>0</v>
      </c>
      <c r="BM36" s="179"/>
      <c r="BN36" s="69">
        <f t="shared" si="36"/>
        <v>0.19</v>
      </c>
      <c r="BO36" s="54">
        <f t="shared" si="37"/>
        <v>0</v>
      </c>
      <c r="BP36" s="56">
        <f t="shared" si="38"/>
        <v>0</v>
      </c>
      <c r="BQ36" s="56">
        <f>$D$36-BP36</f>
        <v>0</v>
      </c>
      <c r="BR36" s="179"/>
      <c r="BS36" s="70">
        <f t="shared" si="39"/>
        <v>0.19</v>
      </c>
      <c r="BT36" s="62">
        <f t="shared" si="40"/>
        <v>0</v>
      </c>
      <c r="BU36" s="68">
        <f t="shared" si="41"/>
        <v>0</v>
      </c>
      <c r="BV36" s="68">
        <f>$D$36-BU36</f>
        <v>0</v>
      </c>
      <c r="BW36" s="179"/>
      <c r="BX36" s="69">
        <f t="shared" si="42"/>
        <v>0.19</v>
      </c>
      <c r="BY36" s="54">
        <f t="shared" si="43"/>
        <v>0</v>
      </c>
      <c r="BZ36" s="56">
        <f t="shared" si="44"/>
        <v>0</v>
      </c>
      <c r="CA36" s="56">
        <f>$D$36-BZ36</f>
        <v>0</v>
      </c>
      <c r="CB36" s="179"/>
      <c r="CC36" s="70">
        <f t="shared" si="45"/>
        <v>0.19</v>
      </c>
      <c r="CD36" s="62">
        <f t="shared" si="46"/>
        <v>0</v>
      </c>
      <c r="CE36" s="68">
        <f t="shared" si="47"/>
        <v>0</v>
      </c>
      <c r="CF36" s="68">
        <f>$D$36-CE36</f>
        <v>0</v>
      </c>
      <c r="CG36" s="179"/>
      <c r="CH36" s="69">
        <f t="shared" si="48"/>
        <v>0.19</v>
      </c>
      <c r="CI36" s="54">
        <f t="shared" si="49"/>
        <v>0</v>
      </c>
      <c r="CJ36" s="56">
        <f t="shared" si="50"/>
        <v>0</v>
      </c>
      <c r="CK36" s="56">
        <f>$D$36-CJ36</f>
        <v>0</v>
      </c>
      <c r="CL36" s="179"/>
      <c r="CM36" s="70">
        <f t="shared" si="51"/>
        <v>0.19</v>
      </c>
      <c r="CN36" s="62">
        <f t="shared" si="52"/>
        <v>0</v>
      </c>
      <c r="CO36" s="68">
        <f t="shared" si="53"/>
        <v>0</v>
      </c>
      <c r="CP36" s="68">
        <f>$D$36-CO36</f>
        <v>0</v>
      </c>
      <c r="CQ36" s="179"/>
      <c r="CR36" s="69">
        <f t="shared" si="54"/>
        <v>0.19</v>
      </c>
      <c r="CS36" s="54">
        <f t="shared" si="55"/>
        <v>0</v>
      </c>
      <c r="CT36" s="56">
        <f t="shared" si="56"/>
        <v>0</v>
      </c>
      <c r="CU36" s="56">
        <f>$D$36-CT36</f>
        <v>0</v>
      </c>
      <c r="CV36" s="179"/>
      <c r="CW36" s="70">
        <f t="shared" si="57"/>
        <v>0.19</v>
      </c>
      <c r="CX36" s="62">
        <f t="shared" si="58"/>
        <v>0</v>
      </c>
      <c r="CY36" s="68">
        <f t="shared" si="59"/>
        <v>0</v>
      </c>
      <c r="CZ36" s="68">
        <f>$D$36-CY36</f>
        <v>0</v>
      </c>
    </row>
    <row r="37" spans="1:104" s="193" customFormat="1" ht="39" customHeight="1">
      <c r="A37" s="360" t="s">
        <v>112</v>
      </c>
      <c r="B37" s="360"/>
      <c r="C37" s="360"/>
      <c r="D37" s="360"/>
      <c r="E37" s="356" t="str">
        <f>CONCATENATE("TOTAL",E5)</f>
        <v>TOTALMB Construcciones y Diseños SAS</v>
      </c>
      <c r="F37" s="356"/>
      <c r="G37" s="356"/>
      <c r="H37" s="192">
        <f>SUM(H7:H36)</f>
        <v>476</v>
      </c>
      <c r="I37" s="192">
        <f>SUM(I7:I36)</f>
        <v>-476</v>
      </c>
      <c r="J37" s="356" t="str">
        <f>CONCATENATE("TOTAL",J5)</f>
        <v>TOTALGayra Construcciones SAS</v>
      </c>
      <c r="K37" s="356"/>
      <c r="L37" s="356"/>
      <c r="M37" s="192">
        <f>SUM(M7:M36)</f>
        <v>0</v>
      </c>
      <c r="N37" s="192">
        <f>SUM(N7:N36)</f>
        <v>0</v>
      </c>
      <c r="O37" s="356" t="str">
        <f>CONCATENATE("TOTAL",O5)</f>
        <v>TOTALConsorcio La Plata</v>
      </c>
      <c r="P37" s="356"/>
      <c r="Q37" s="356"/>
      <c r="R37" s="192">
        <f>SUM(R7:R36)</f>
        <v>0</v>
      </c>
      <c r="S37" s="192">
        <f>SUM(S7:S36)</f>
        <v>0</v>
      </c>
      <c r="T37" s="356" t="str">
        <f>CONCATENATE("TOTAL",T5)</f>
        <v>TOTALG&amp;V Asociado SAS</v>
      </c>
      <c r="U37" s="356"/>
      <c r="V37" s="356"/>
      <c r="W37" s="192">
        <f>SUM(W7:W36)</f>
        <v>0</v>
      </c>
      <c r="X37" s="192">
        <f>SUM(X7:X36)</f>
        <v>0</v>
      </c>
      <c r="Y37" s="356" t="str">
        <f>CONCATENATE("TOTAL",Y5)</f>
        <v>TOTALInfraestructura Integral SAS</v>
      </c>
      <c r="Z37" s="356"/>
      <c r="AA37" s="356"/>
      <c r="AB37" s="192">
        <f>SUM(AB7:AB36)</f>
        <v>0</v>
      </c>
      <c r="AC37" s="192">
        <f>SUM(AC7:AC36)</f>
        <v>0</v>
      </c>
      <c r="AD37" s="356" t="str">
        <f>CONCATENATE("TOTAL",AD5)</f>
        <v>TOTAL</v>
      </c>
      <c r="AE37" s="356"/>
      <c r="AF37" s="356"/>
      <c r="AG37" s="192">
        <f>SUM(AG7:AG36)</f>
        <v>0</v>
      </c>
      <c r="AH37" s="192">
        <f>SUM(AH7:AH36)</f>
        <v>0</v>
      </c>
      <c r="AI37" s="356" t="str">
        <f>CONCATENATE("TOTAL",AI5)</f>
        <v>TOTAL</v>
      </c>
      <c r="AJ37" s="356"/>
      <c r="AK37" s="356"/>
      <c r="AL37" s="192">
        <f>SUM(AL7:AL36)</f>
        <v>0</v>
      </c>
      <c r="AM37" s="192">
        <f>SUM(AM7:AM36)</f>
        <v>0</v>
      </c>
      <c r="AN37" s="356" t="str">
        <f>CONCATENATE("TOTAL",AN5)</f>
        <v>TOTAL</v>
      </c>
      <c r="AO37" s="356"/>
      <c r="AP37" s="356"/>
      <c r="AQ37" s="192">
        <f>SUM(AQ7:AQ36)</f>
        <v>0</v>
      </c>
      <c r="AR37" s="192">
        <f>SUM(AR7:AR36)</f>
        <v>0</v>
      </c>
      <c r="AS37" s="356" t="str">
        <f>CONCATENATE("TOTAL",AS5)</f>
        <v>TOTAL</v>
      </c>
      <c r="AT37" s="356"/>
      <c r="AU37" s="356"/>
      <c r="AV37" s="192">
        <f>SUM(AV7:AV36)</f>
        <v>0</v>
      </c>
      <c r="AW37" s="192">
        <f>SUM(AW7:AW36)</f>
        <v>0</v>
      </c>
      <c r="AX37" s="356" t="str">
        <f>CONCATENATE("TOTAL",AX5)</f>
        <v>TOTAL</v>
      </c>
      <c r="AY37" s="356"/>
      <c r="AZ37" s="356"/>
      <c r="BA37" s="192">
        <f>SUM(BA7:BA36)</f>
        <v>0</v>
      </c>
      <c r="BB37" s="192">
        <f>SUM(BB7:BB36)</f>
        <v>0</v>
      </c>
      <c r="BC37" s="356" t="str">
        <f>CONCATENATE("TOTAL",BC5)</f>
        <v>TOTAL</v>
      </c>
      <c r="BD37" s="356"/>
      <c r="BE37" s="356"/>
      <c r="BF37" s="192">
        <f>SUM(BF7:BF36)</f>
        <v>0</v>
      </c>
      <c r="BG37" s="192">
        <f>SUM(BG7:BG36)</f>
        <v>0</v>
      </c>
      <c r="BH37" s="356" t="str">
        <f>CONCATENATE("TOTAL",BH5)</f>
        <v>TOTAL</v>
      </c>
      <c r="BI37" s="356"/>
      <c r="BJ37" s="356"/>
      <c r="BK37" s="192">
        <f>SUM(BK7:BK36)</f>
        <v>0</v>
      </c>
      <c r="BL37" s="192">
        <f>SUM(BL7:BL36)</f>
        <v>0</v>
      </c>
      <c r="BM37" s="356" t="str">
        <f>CONCATENATE("TOTAL",BM5)</f>
        <v>TOTAL</v>
      </c>
      <c r="BN37" s="356"/>
      <c r="BO37" s="356"/>
      <c r="BP37" s="192">
        <f>SUM(BP7:BP36)</f>
        <v>0</v>
      </c>
      <c r="BQ37" s="192">
        <f>SUM(BQ7:BQ36)</f>
        <v>0</v>
      </c>
      <c r="BR37" s="356" t="str">
        <f>CONCATENATE("TOTAL",BR5)</f>
        <v>TOTAL</v>
      </c>
      <c r="BS37" s="356"/>
      <c r="BT37" s="356"/>
      <c r="BU37" s="192">
        <f>SUM(BU7:BU36)</f>
        <v>0</v>
      </c>
      <c r="BV37" s="192">
        <f>SUM(BV7:BV36)</f>
        <v>0</v>
      </c>
      <c r="BW37" s="356" t="str">
        <f>CONCATENATE("TOTAL",BW5)</f>
        <v>TOTAL</v>
      </c>
      <c r="BX37" s="356"/>
      <c r="BY37" s="356"/>
      <c r="BZ37" s="192">
        <f>SUM(BZ7:BZ36)</f>
        <v>0</v>
      </c>
      <c r="CA37" s="192">
        <f>SUM(CA7:CA36)</f>
        <v>0</v>
      </c>
      <c r="CB37" s="356" t="str">
        <f>CONCATENATE("TOTAL",CB5)</f>
        <v>TOTAL</v>
      </c>
      <c r="CC37" s="356"/>
      <c r="CD37" s="356"/>
      <c r="CE37" s="192">
        <f>SUM(CE7:CE36)</f>
        <v>0</v>
      </c>
      <c r="CF37" s="192">
        <f>SUM(CF7:CF36)</f>
        <v>0</v>
      </c>
      <c r="CG37" s="356" t="str">
        <f>CONCATENATE("TOTAL",CG5)</f>
        <v>TOTAL</v>
      </c>
      <c r="CH37" s="356"/>
      <c r="CI37" s="356"/>
      <c r="CJ37" s="192">
        <f>SUM(CJ7:CJ36)</f>
        <v>0</v>
      </c>
      <c r="CK37" s="192">
        <f>SUM(CK7:CK36)</f>
        <v>0</v>
      </c>
      <c r="CL37" s="356" t="str">
        <f>CONCATENATE("TOTAL",CL5)</f>
        <v>TOTAL</v>
      </c>
      <c r="CM37" s="356"/>
      <c r="CN37" s="356"/>
      <c r="CO37" s="192">
        <f>SUM(CO7:CO36)</f>
        <v>0</v>
      </c>
      <c r="CP37" s="192">
        <f>SUM(CP7:CP36)</f>
        <v>0</v>
      </c>
      <c r="CQ37" s="356"/>
      <c r="CR37" s="356"/>
      <c r="CS37" s="356"/>
      <c r="CT37" s="192">
        <f>SUM(CT7:CT36)</f>
        <v>0</v>
      </c>
      <c r="CU37" s="192">
        <f>SUM(CU7:CU36)</f>
        <v>0</v>
      </c>
      <c r="CV37" s="356" t="str">
        <f>CONCATENATE("TOTAL",CV5)</f>
        <v>TOTAL</v>
      </c>
      <c r="CW37" s="356"/>
      <c r="CX37" s="356"/>
      <c r="CY37" s="192">
        <f>SUM(CY7:CY36)</f>
        <v>0</v>
      </c>
      <c r="CZ37" s="192">
        <f>SUM(CZ7:CZ36)</f>
        <v>0</v>
      </c>
    </row>
    <row r="39" spans="1:104">
      <c r="B39" s="58" t="s">
        <v>45</v>
      </c>
      <c r="C39" s="316" t="s">
        <v>58</v>
      </c>
      <c r="D39" s="316"/>
      <c r="E39" s="44"/>
      <c r="F39" s="316" t="s">
        <v>45</v>
      </c>
      <c r="G39" s="316"/>
      <c r="H39" s="316" t="s">
        <v>58</v>
      </c>
      <c r="I39" s="316"/>
    </row>
    <row r="40" spans="1:104" ht="36" customHeight="1">
      <c r="B40" s="181" t="str">
        <f>INFORMACIÓN_INICIAL!$E$1</f>
        <v>ANDREA CAROLINA SANCHEZ TORRES</v>
      </c>
      <c r="C40" s="368"/>
      <c r="D40" s="368"/>
      <c r="E40" s="45"/>
      <c r="F40" s="369" t="str">
        <f>INFORMACIÓN_INICIAL!$I$1</f>
        <v>ROLANDO ALFONSO NIÑO PALENCIA</v>
      </c>
      <c r="G40" s="369"/>
      <c r="H40" s="368"/>
      <c r="I40" s="368"/>
    </row>
    <row r="41" spans="1:104">
      <c r="B41" s="181" t="str">
        <f>INFORMACIÓN_INICIAL!$E$2</f>
        <v>EVALUADOR TÉCNICO</v>
      </c>
      <c r="C41" s="368"/>
      <c r="D41" s="368"/>
      <c r="E41" s="45"/>
      <c r="F41" s="369" t="str">
        <f>INFORMACIÓN_INICIAL!$I$2</f>
        <v>EVALUADOR DE APOYO</v>
      </c>
      <c r="G41" s="369"/>
      <c r="H41" s="368"/>
      <c r="I41" s="368"/>
    </row>
  </sheetData>
  <autoFilter ref="E6:AR37" xr:uid="{E5B679FC-7A42-4352-A113-2E018E84E1C6}"/>
  <mergeCells count="57">
    <mergeCell ref="F39:G39"/>
    <mergeCell ref="H39:I39"/>
    <mergeCell ref="F40:G40"/>
    <mergeCell ref="H40:I41"/>
    <mergeCell ref="F41:G41"/>
    <mergeCell ref="CL5:CP5"/>
    <mergeCell ref="CQ5:CU5"/>
    <mergeCell ref="CV5:CZ5"/>
    <mergeCell ref="C39:D39"/>
    <mergeCell ref="C40:D41"/>
    <mergeCell ref="BM5:BQ5"/>
    <mergeCell ref="BR5:BV5"/>
    <mergeCell ref="BW5:CA5"/>
    <mergeCell ref="CB5:CF5"/>
    <mergeCell ref="CG5:CK5"/>
    <mergeCell ref="AI5:AM5"/>
    <mergeCell ref="AN5:AR5"/>
    <mergeCell ref="AS5:AW5"/>
    <mergeCell ref="AX5:BB5"/>
    <mergeCell ref="BC5:BG5"/>
    <mergeCell ref="BH5:BL5"/>
    <mergeCell ref="A5:A6"/>
    <mergeCell ref="B5:B6"/>
    <mergeCell ref="C5:C6"/>
    <mergeCell ref="D5:D6"/>
    <mergeCell ref="B1:N1"/>
    <mergeCell ref="B3:N3"/>
    <mergeCell ref="B4:N4"/>
    <mergeCell ref="A1:A4"/>
    <mergeCell ref="E5:I5"/>
    <mergeCell ref="J5:N5"/>
    <mergeCell ref="B2:N2"/>
    <mergeCell ref="A37:D37"/>
    <mergeCell ref="E37:G37"/>
    <mergeCell ref="J37:L37"/>
    <mergeCell ref="O37:Q37"/>
    <mergeCell ref="T37:V37"/>
    <mergeCell ref="AI37:AK37"/>
    <mergeCell ref="AN37:AP37"/>
    <mergeCell ref="AS37:AU37"/>
    <mergeCell ref="AX37:AZ37"/>
    <mergeCell ref="O5:S5"/>
    <mergeCell ref="T5:X5"/>
    <mergeCell ref="Y5:AC5"/>
    <mergeCell ref="AD5:AH5"/>
    <mergeCell ref="Y37:AA37"/>
    <mergeCell ref="AD37:AF37"/>
    <mergeCell ref="BH37:BJ37"/>
    <mergeCell ref="BC37:BE37"/>
    <mergeCell ref="BM37:BO37"/>
    <mergeCell ref="BR37:BT37"/>
    <mergeCell ref="BW37:BY37"/>
    <mergeCell ref="CB37:CD37"/>
    <mergeCell ref="CG37:CI37"/>
    <mergeCell ref="CL37:CN37"/>
    <mergeCell ref="CV37:CX37"/>
    <mergeCell ref="CQ37:CS37"/>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5"/>
  <dimension ref="A1:AQ102"/>
  <sheetViews>
    <sheetView zoomScale="66" zoomScaleNormal="66" workbookViewId="0">
      <selection activeCell="J11" sqref="J11"/>
    </sheetView>
  </sheetViews>
  <sheetFormatPr baseColWidth="10" defaultColWidth="14.42578125" defaultRowHeight="15" customHeight="1"/>
  <cols>
    <col min="1" max="1" width="9.140625" style="2" customWidth="1"/>
    <col min="2" max="2" width="57.7109375" style="2" customWidth="1"/>
    <col min="3" max="3" width="15.28515625" style="2" customWidth="1"/>
    <col min="4" max="4" width="22.7109375" style="2" customWidth="1"/>
    <col min="5" max="5" width="28.28515625" style="2" customWidth="1"/>
    <col min="6" max="6" width="19" style="2" customWidth="1"/>
    <col min="7" max="7" width="25" style="2" customWidth="1"/>
    <col min="8" max="10" width="22.42578125" style="2" customWidth="1"/>
    <col min="11" max="11" width="25.28515625" style="2" customWidth="1"/>
    <col min="12" max="12" width="14.42578125" style="2"/>
    <col min="13" max="13" width="26.42578125" style="2" customWidth="1"/>
    <col min="14" max="14" width="14.42578125" style="2"/>
    <col min="15" max="15" width="41.140625" style="2" customWidth="1"/>
    <col min="16" max="16" width="14.42578125" style="2"/>
    <col min="17" max="17" width="41.140625" style="2" customWidth="1"/>
    <col min="18" max="18" width="14.42578125" style="2"/>
    <col min="19" max="19" width="41.140625" style="2" customWidth="1"/>
    <col min="20" max="20" width="14.42578125" style="2"/>
    <col min="21" max="21" width="41.140625" style="2" customWidth="1"/>
    <col min="22" max="22" width="14.42578125" style="2"/>
    <col min="23" max="23" width="41.140625" style="2" customWidth="1"/>
    <col min="24" max="24" width="14.42578125" style="2"/>
    <col min="25" max="25" width="41.140625" style="2" customWidth="1"/>
    <col min="26" max="26" width="14.42578125" style="2"/>
    <col min="27" max="27" width="41.140625" style="2" customWidth="1"/>
    <col min="28" max="28" width="14.42578125" style="2"/>
    <col min="29" max="29" width="41.140625" style="2" customWidth="1"/>
    <col min="30" max="30" width="14.42578125" style="2"/>
    <col min="31" max="31" width="41.140625" style="2" customWidth="1"/>
    <col min="32" max="32" width="14.42578125" style="2"/>
    <col min="33" max="33" width="41.140625" style="2" customWidth="1"/>
    <col min="34" max="34" width="14.42578125" style="2"/>
    <col min="35" max="35" width="41.140625" style="2" customWidth="1"/>
    <col min="36" max="36" width="14.42578125" style="2"/>
    <col min="37" max="37" width="41.140625" style="2" customWidth="1"/>
    <col min="38" max="38" width="14.42578125" style="2"/>
    <col min="39" max="39" width="41.140625" style="2" customWidth="1"/>
    <col min="40" max="40" width="14.42578125" style="2"/>
    <col min="41" max="41" width="41.140625" style="2" customWidth="1"/>
    <col min="42" max="42" width="14.42578125" style="2"/>
    <col min="43" max="43" width="41.140625" style="2" customWidth="1"/>
    <col min="44" max="16384" width="14.42578125" style="2"/>
  </cols>
  <sheetData>
    <row r="1" spans="1:43" s="4" customFormat="1" ht="15" customHeight="1">
      <c r="A1" s="371"/>
      <c r="B1" s="372"/>
      <c r="C1" s="375" t="str">
        <f>EVALUACIÓN_TECNICA!C1</f>
        <v>FONDO DESARROLLO LOCAL DE SUBA</v>
      </c>
      <c r="D1" s="376"/>
      <c r="E1" s="376"/>
      <c r="F1" s="376"/>
      <c r="G1" s="376"/>
      <c r="H1" s="376"/>
      <c r="I1" s="376"/>
      <c r="J1" s="376"/>
      <c r="K1" s="377"/>
    </row>
    <row r="2" spans="1:43" s="4" customFormat="1" ht="14.45" customHeight="1">
      <c r="A2" s="371"/>
      <c r="B2" s="372"/>
      <c r="C2" s="366" t="str">
        <f>EVALUACIÓN_TECNICA!C3&amp; "- PUNTAJE"</f>
        <v>Evaluación preliminar tecnica  proceso demolición FDLS-SAMC-009-2024 - PUNTAJE</v>
      </c>
      <c r="D2" s="367"/>
      <c r="E2" s="367"/>
      <c r="F2" s="367"/>
      <c r="G2" s="367"/>
      <c r="H2" s="367"/>
      <c r="I2" s="367"/>
      <c r="J2" s="367"/>
      <c r="K2" s="378"/>
    </row>
    <row r="3" spans="1:43" s="4" customFormat="1" ht="50.25" customHeight="1">
      <c r="A3" s="371"/>
      <c r="B3" s="372"/>
      <c r="C3" s="366" t="str">
        <f>CONCATENATE(EVALUACIÓN_TECNICA!B4," ",EVALUACIÓN_TECNICA!C4)</f>
        <v>OBJETO: OBJETO:"CONTRATAR LAS OBRAS DE DEMOLICIÓN
ORDENADAS EN LOS PROCESOS ADMINISTRATIVOS Y/O POLICIVOS EMITIDOS POR AUTORIDAD LOCAL
O POR ORDEN JUDICIAL, ASÍ COMO LOS IMPARTIDOS EN LOS OPERATIVOS POR EL ALCALDE LOCAL”.</v>
      </c>
      <c r="D3" s="367"/>
      <c r="E3" s="367"/>
      <c r="F3" s="367"/>
      <c r="G3" s="367"/>
      <c r="H3" s="367"/>
      <c r="I3" s="367"/>
      <c r="J3" s="367"/>
      <c r="K3" s="378"/>
    </row>
    <row r="4" spans="1:43" s="4" customFormat="1" ht="39" customHeight="1">
      <c r="A4" s="373"/>
      <c r="B4" s="374"/>
      <c r="C4" s="379" t="str">
        <f>CONCATENATE(EVALUACIÓN_TECNICA!B5," ",EVALUACIÓN_TECNICA!C5)</f>
        <v>VALOR DEL CONTRATO: VALOR DEL CONTRATO - PRESUPUESTO OFICIAL EN LETRAS: CIENTO OCHENTA MILLONES DE PESOS</v>
      </c>
      <c r="D4" s="380"/>
      <c r="E4" s="380"/>
      <c r="F4" s="380"/>
      <c r="G4" s="380"/>
      <c r="H4" s="380"/>
      <c r="I4" s="380"/>
      <c r="J4" s="380"/>
      <c r="K4" s="381"/>
    </row>
    <row r="5" spans="1:43" s="245" customFormat="1" ht="41.25" customHeight="1">
      <c r="A5" s="244"/>
      <c r="B5" s="387" t="s">
        <v>6</v>
      </c>
      <c r="C5" s="387" t="s">
        <v>141</v>
      </c>
      <c r="D5" s="389" t="str">
        <f>IF(INFORMACIÓN_INICIAL!$C$19="","",INFORMACIÓN_INICIAL!$C$19)</f>
        <v>MB Construcciones y Diseños SAS</v>
      </c>
      <c r="E5" s="390"/>
      <c r="F5" s="389" t="str">
        <f>IF(INFORMACIÓN_INICIAL!$C$20="","",INFORMACIÓN_INICIAL!$C$20)</f>
        <v>Gayra Construcciones SAS</v>
      </c>
      <c r="G5" s="390"/>
      <c r="H5" s="389" t="str">
        <f>IF(INFORMACIÓN_INICIAL!$C$21="","",INFORMACIÓN_INICIAL!$C$21)</f>
        <v>Consorcio La Plata</v>
      </c>
      <c r="I5" s="390"/>
      <c r="J5" s="389" t="str">
        <f>IF(INFORMACIÓN_INICIAL!$C$22="","",INFORMACIÓN_INICIAL!$C$22)</f>
        <v>G&amp;V Asociado SAS</v>
      </c>
      <c r="K5" s="390"/>
      <c r="L5" s="389" t="str">
        <f>IF(INFORMACIÓN_INICIAL!$C$23="","",INFORMACIÓN_INICIAL!$C$23)</f>
        <v>Infraestructura Integral SAS</v>
      </c>
      <c r="M5" s="390"/>
      <c r="N5" s="389" t="str">
        <f>IF(INFORMACIÓN_INICIAL!$C$24="","",INFORMACIÓN_INICIAL!$C$24)</f>
        <v/>
      </c>
      <c r="O5" s="390"/>
      <c r="P5" s="389" t="str">
        <f>IF(INFORMACIÓN_INICIAL!$C$25="","",INFORMACIÓN_INICIAL!$C$25)</f>
        <v/>
      </c>
      <c r="Q5" s="390"/>
      <c r="R5" s="389" t="str">
        <f>IF(INFORMACIÓN_INICIAL!$C$26="","",INFORMACIÓN_INICIAL!$C$26)</f>
        <v/>
      </c>
      <c r="S5" s="390"/>
      <c r="T5" s="389" t="str">
        <f>IF(INFORMACIÓN_INICIAL!$C$27="","",INFORMACIÓN_INICIAL!$C$27)</f>
        <v/>
      </c>
      <c r="U5" s="390"/>
      <c r="V5" s="389" t="str">
        <f>IF(INFORMACIÓN_INICIAL!$C$28="","",INFORMACIÓN_INICIAL!$C$28)</f>
        <v/>
      </c>
      <c r="W5" s="390"/>
      <c r="X5" s="389" t="str">
        <f>IF(INFORMACIÓN_INICIAL!$C$29="","",INFORMACIÓN_INICIAL!$C$29)</f>
        <v/>
      </c>
      <c r="Y5" s="390"/>
      <c r="Z5" s="389" t="str">
        <f>IF(INFORMACIÓN_INICIAL!$C$30="","",INFORMACIÓN_INICIAL!$C$30)</f>
        <v/>
      </c>
      <c r="AA5" s="390"/>
      <c r="AB5" s="389" t="str">
        <f>IF(INFORMACIÓN_INICIAL!$C$31="","",INFORMACIÓN_INICIAL!$C$31)</f>
        <v/>
      </c>
      <c r="AC5" s="390"/>
      <c r="AD5" s="389" t="str">
        <f>IF(INFORMACIÓN_INICIAL!$C$32="","",INFORMACIÓN_INICIAL!$C$32)</f>
        <v/>
      </c>
      <c r="AE5" s="390"/>
      <c r="AF5" s="389" t="str">
        <f>IF(INFORMACIÓN_INICIAL!$C$33="","",INFORMACIÓN_INICIAL!$C$33)</f>
        <v/>
      </c>
      <c r="AG5" s="390"/>
      <c r="AH5" s="389" t="str">
        <f>IF(INFORMACIÓN_INICIAL!$C$34="","",INFORMACIÓN_INICIAL!$C$34)</f>
        <v/>
      </c>
      <c r="AI5" s="390"/>
      <c r="AJ5" s="389" t="str">
        <f>IF(INFORMACIÓN_INICIAL!$C$35="","",INFORMACIÓN_INICIAL!$C$35)</f>
        <v/>
      </c>
      <c r="AK5" s="390"/>
      <c r="AL5" s="389" t="str">
        <f>IF(INFORMACIÓN_INICIAL!$C$36="","",INFORMACIÓN_INICIAL!$C$36)</f>
        <v/>
      </c>
      <c r="AM5" s="390"/>
      <c r="AN5" s="389" t="str">
        <f>IF(INFORMACIÓN_INICIAL!$C$37="","",INFORMACIÓN_INICIAL!$C$37)</f>
        <v/>
      </c>
      <c r="AO5" s="390"/>
      <c r="AP5" s="389" t="str">
        <f>IF(INFORMACIÓN_INICIAL!$C$38="","",INFORMACIÓN_INICIAL!$C$38)</f>
        <v/>
      </c>
      <c r="AQ5" s="390"/>
    </row>
    <row r="6" spans="1:43" s="245" customFormat="1" ht="41.25" customHeight="1">
      <c r="A6" s="244"/>
      <c r="B6" s="388"/>
      <c r="C6" s="388"/>
      <c r="D6" s="250" t="s">
        <v>7</v>
      </c>
      <c r="E6" s="146" t="s">
        <v>69</v>
      </c>
      <c r="F6" s="146" t="s">
        <v>7</v>
      </c>
      <c r="G6" s="146" t="s">
        <v>69</v>
      </c>
      <c r="H6" s="146" t="s">
        <v>7</v>
      </c>
      <c r="I6" s="146" t="s">
        <v>69</v>
      </c>
      <c r="J6" s="146" t="s">
        <v>7</v>
      </c>
      <c r="K6" s="146" t="s">
        <v>69</v>
      </c>
      <c r="L6" s="146" t="s">
        <v>7</v>
      </c>
      <c r="M6" s="146" t="s">
        <v>69</v>
      </c>
      <c r="N6" s="146" t="s">
        <v>7</v>
      </c>
      <c r="O6" s="146" t="s">
        <v>69</v>
      </c>
      <c r="P6" s="146" t="s">
        <v>7</v>
      </c>
      <c r="Q6" s="146" t="s">
        <v>69</v>
      </c>
      <c r="R6" s="146" t="s">
        <v>7</v>
      </c>
      <c r="S6" s="146" t="s">
        <v>69</v>
      </c>
      <c r="T6" s="146" t="s">
        <v>7</v>
      </c>
      <c r="U6" s="146" t="s">
        <v>69</v>
      </c>
      <c r="V6" s="146" t="s">
        <v>7</v>
      </c>
      <c r="W6" s="146" t="s">
        <v>69</v>
      </c>
      <c r="X6" s="146" t="s">
        <v>7</v>
      </c>
      <c r="Y6" s="146" t="s">
        <v>69</v>
      </c>
      <c r="Z6" s="146" t="s">
        <v>7</v>
      </c>
      <c r="AA6" s="146" t="s">
        <v>69</v>
      </c>
      <c r="AB6" s="146" t="s">
        <v>7</v>
      </c>
      <c r="AC6" s="146" t="s">
        <v>69</v>
      </c>
      <c r="AD6" s="146" t="s">
        <v>7</v>
      </c>
      <c r="AE6" s="146" t="s">
        <v>69</v>
      </c>
      <c r="AF6" s="146" t="s">
        <v>7</v>
      </c>
      <c r="AG6" s="146" t="s">
        <v>69</v>
      </c>
      <c r="AH6" s="146" t="s">
        <v>7</v>
      </c>
      <c r="AI6" s="146" t="s">
        <v>69</v>
      </c>
      <c r="AJ6" s="146" t="s">
        <v>7</v>
      </c>
      <c r="AK6" s="146" t="s">
        <v>69</v>
      </c>
      <c r="AL6" s="146" t="s">
        <v>7</v>
      </c>
      <c r="AM6" s="146" t="s">
        <v>69</v>
      </c>
      <c r="AN6" s="146" t="s">
        <v>7</v>
      </c>
      <c r="AO6" s="146" t="s">
        <v>69</v>
      </c>
      <c r="AP6" s="146" t="s">
        <v>7</v>
      </c>
      <c r="AQ6" s="146" t="s">
        <v>69</v>
      </c>
    </row>
    <row r="7" spans="1:43" s="245" customFormat="1" ht="41.25" customHeight="1">
      <c r="A7" s="252"/>
      <c r="B7" s="252" t="s">
        <v>140</v>
      </c>
      <c r="C7" s="252">
        <f>SUM(C8:C13)</f>
        <v>40</v>
      </c>
      <c r="D7" s="252">
        <f>SUM(D8:D13)</f>
        <v>40</v>
      </c>
      <c r="E7" s="145"/>
      <c r="F7" s="244">
        <f>SUM(F8:F13)</f>
        <v>40</v>
      </c>
      <c r="G7" s="146"/>
      <c r="H7" s="244">
        <f>SUM(H8:H13)</f>
        <v>40</v>
      </c>
      <c r="I7" s="146"/>
      <c r="J7" s="244">
        <f>SUM(J8:J13)</f>
        <v>40</v>
      </c>
      <c r="K7" s="146"/>
      <c r="L7" s="244">
        <f>SUM(L8:L13)</f>
        <v>40</v>
      </c>
      <c r="M7" s="146"/>
      <c r="N7" s="244">
        <f>SUM(N8:N13)</f>
        <v>0</v>
      </c>
      <c r="O7" s="146"/>
      <c r="P7" s="244">
        <f>SUM(P8:P13)</f>
        <v>0</v>
      </c>
      <c r="Q7" s="146"/>
      <c r="R7" s="244">
        <f>SUM(R8:R13)</f>
        <v>0</v>
      </c>
      <c r="S7" s="146"/>
      <c r="T7" s="244">
        <f>SUM(T8:T13)</f>
        <v>0</v>
      </c>
      <c r="U7" s="146"/>
      <c r="V7" s="244">
        <f>SUM(V8:V13)</f>
        <v>0</v>
      </c>
      <c r="W7" s="146"/>
      <c r="X7" s="244">
        <f>SUM(X8:X13)</f>
        <v>0</v>
      </c>
      <c r="Y7" s="146"/>
      <c r="Z7" s="244">
        <f>SUM(Z8:Z13)</f>
        <v>0</v>
      </c>
      <c r="AA7" s="146"/>
      <c r="AB7" s="244">
        <f>SUM(AB8:AB13)</f>
        <v>0</v>
      </c>
      <c r="AC7" s="146"/>
      <c r="AD7" s="244">
        <f>SUM(AD8:AD13)</f>
        <v>0</v>
      </c>
      <c r="AE7" s="146"/>
      <c r="AF7" s="244">
        <f>SUM(AF8:AF13)</f>
        <v>0</v>
      </c>
      <c r="AG7" s="146"/>
      <c r="AH7" s="244">
        <f>SUM(AH8:AH13)</f>
        <v>0</v>
      </c>
      <c r="AI7" s="146"/>
      <c r="AJ7" s="244">
        <f>SUM(AJ8:AJ13)</f>
        <v>0</v>
      </c>
      <c r="AK7" s="146"/>
      <c r="AL7" s="244">
        <f>SUM(AL8:AL13)</f>
        <v>0</v>
      </c>
      <c r="AM7" s="146"/>
      <c r="AN7" s="244">
        <f>SUM(AN8:AN13)</f>
        <v>0</v>
      </c>
      <c r="AO7" s="146"/>
      <c r="AP7" s="244">
        <f>SUM(AP8:AP13)</f>
        <v>0</v>
      </c>
      <c r="AQ7" s="146"/>
    </row>
    <row r="8" spans="1:43" s="148" customFormat="1" ht="49.5" customHeight="1">
      <c r="A8" s="382">
        <v>1</v>
      </c>
      <c r="B8" s="251" t="s">
        <v>200</v>
      </c>
      <c r="C8" s="264">
        <v>15</v>
      </c>
      <c r="D8" s="251">
        <v>15</v>
      </c>
      <c r="E8" s="147"/>
      <c r="F8" s="147">
        <v>15</v>
      </c>
      <c r="G8" s="147"/>
      <c r="H8" s="147">
        <v>15</v>
      </c>
      <c r="I8" s="147"/>
      <c r="J8" s="147">
        <v>15</v>
      </c>
      <c r="K8" s="147"/>
      <c r="L8" s="147">
        <v>15</v>
      </c>
      <c r="M8" s="147"/>
      <c r="N8" s="147"/>
      <c r="O8" s="147"/>
      <c r="P8" s="147"/>
      <c r="Q8" s="147"/>
      <c r="R8" s="147"/>
      <c r="S8" s="147"/>
      <c r="T8" s="147"/>
      <c r="U8" s="147"/>
      <c r="V8" s="147"/>
      <c r="W8" s="147"/>
      <c r="X8" s="147"/>
      <c r="Y8" s="147"/>
      <c r="Z8" s="147"/>
      <c r="AA8" s="147"/>
      <c r="AB8" s="147"/>
      <c r="AC8" s="147"/>
      <c r="AD8" s="147"/>
      <c r="AE8" s="147"/>
      <c r="AF8" s="147"/>
      <c r="AG8" s="147"/>
      <c r="AH8" s="147"/>
      <c r="AI8" s="147"/>
      <c r="AJ8" s="147"/>
      <c r="AK8" s="147"/>
      <c r="AL8" s="147"/>
      <c r="AM8" s="147"/>
      <c r="AN8" s="147"/>
      <c r="AO8" s="147"/>
      <c r="AP8" s="147"/>
      <c r="AQ8" s="147"/>
    </row>
    <row r="9" spans="1:43" s="148" customFormat="1" ht="69" customHeight="1">
      <c r="A9" s="383"/>
      <c r="B9" s="147" t="s">
        <v>201</v>
      </c>
      <c r="C9" s="151">
        <v>15</v>
      </c>
      <c r="D9" s="151">
        <v>15</v>
      </c>
      <c r="E9" s="151"/>
      <c r="F9" s="151">
        <v>15</v>
      </c>
      <c r="G9" s="151"/>
      <c r="H9" s="151">
        <v>15</v>
      </c>
      <c r="I9" s="151"/>
      <c r="J9" s="151">
        <v>15</v>
      </c>
      <c r="K9" s="151"/>
      <c r="L9" s="151">
        <v>15</v>
      </c>
      <c r="M9" s="151"/>
      <c r="N9" s="151"/>
      <c r="O9" s="151"/>
      <c r="P9" s="151"/>
      <c r="Q9" s="151"/>
      <c r="R9" s="151"/>
      <c r="S9" s="151"/>
      <c r="T9" s="151"/>
      <c r="U9" s="151"/>
      <c r="V9" s="151"/>
      <c r="W9" s="151"/>
      <c r="X9" s="151"/>
      <c r="Y9" s="151"/>
      <c r="Z9" s="151"/>
      <c r="AA9" s="151"/>
      <c r="AB9" s="151"/>
      <c r="AC9" s="151"/>
      <c r="AD9" s="151"/>
      <c r="AE9" s="151"/>
      <c r="AF9" s="151"/>
      <c r="AG9" s="151"/>
      <c r="AH9" s="151"/>
      <c r="AI9" s="151"/>
      <c r="AJ9" s="151"/>
      <c r="AK9" s="151"/>
      <c r="AL9" s="151"/>
      <c r="AM9" s="151"/>
      <c r="AN9" s="151"/>
      <c r="AO9" s="151"/>
      <c r="AP9" s="151"/>
      <c r="AQ9" s="151"/>
    </row>
    <row r="10" spans="1:43" s="148" customFormat="1" ht="108" customHeight="1">
      <c r="A10" s="383"/>
      <c r="B10" s="147" t="s">
        <v>202</v>
      </c>
      <c r="C10" s="151">
        <v>5</v>
      </c>
      <c r="D10" s="151">
        <v>5</v>
      </c>
      <c r="E10" s="151"/>
      <c r="F10" s="151">
        <v>5</v>
      </c>
      <c r="G10" s="151"/>
      <c r="H10" s="151">
        <v>5</v>
      </c>
      <c r="I10" s="151"/>
      <c r="J10" s="151">
        <v>5</v>
      </c>
      <c r="K10" s="151"/>
      <c r="L10" s="151">
        <v>5</v>
      </c>
      <c r="M10" s="151"/>
      <c r="N10" s="151"/>
      <c r="O10" s="151"/>
      <c r="P10" s="151"/>
      <c r="Q10" s="151"/>
      <c r="R10" s="151"/>
      <c r="S10" s="151"/>
      <c r="T10" s="151"/>
      <c r="U10" s="151"/>
      <c r="V10" s="151"/>
      <c r="W10" s="151"/>
      <c r="X10" s="151"/>
      <c r="Y10" s="151"/>
      <c r="Z10" s="151"/>
      <c r="AA10" s="151"/>
      <c r="AB10" s="151"/>
      <c r="AC10" s="151"/>
      <c r="AD10" s="151"/>
      <c r="AE10" s="151"/>
      <c r="AF10" s="151"/>
      <c r="AG10" s="151"/>
      <c r="AH10" s="151"/>
      <c r="AI10" s="151"/>
      <c r="AJ10" s="151"/>
      <c r="AK10" s="151"/>
      <c r="AL10" s="151"/>
      <c r="AM10" s="151"/>
      <c r="AN10" s="151"/>
      <c r="AO10" s="151"/>
      <c r="AP10" s="151"/>
      <c r="AQ10" s="151"/>
    </row>
    <row r="11" spans="1:43" s="148" customFormat="1" ht="114" customHeight="1">
      <c r="A11" s="383"/>
      <c r="B11" s="147" t="s">
        <v>203</v>
      </c>
      <c r="C11" s="151">
        <v>5</v>
      </c>
      <c r="D11" s="151">
        <v>5</v>
      </c>
      <c r="E11" s="151"/>
      <c r="F11" s="151">
        <v>5</v>
      </c>
      <c r="G11" s="151"/>
      <c r="H11" s="151">
        <v>5</v>
      </c>
      <c r="I11" s="151"/>
      <c r="J11" s="151">
        <v>5</v>
      </c>
      <c r="K11" s="151"/>
      <c r="L11" s="151">
        <v>5</v>
      </c>
      <c r="M11" s="151"/>
      <c r="N11" s="151"/>
      <c r="O11" s="151"/>
      <c r="P11" s="151"/>
      <c r="Q11" s="151"/>
      <c r="R11" s="151"/>
      <c r="S11" s="151"/>
      <c r="T11" s="151"/>
      <c r="U11" s="151"/>
      <c r="V11" s="151"/>
      <c r="W11" s="151"/>
      <c r="X11" s="151"/>
      <c r="Y11" s="151"/>
      <c r="Z11" s="151"/>
      <c r="AA11" s="151"/>
      <c r="AB11" s="151"/>
      <c r="AC11" s="151"/>
      <c r="AD11" s="151"/>
      <c r="AE11" s="151"/>
      <c r="AF11" s="151"/>
      <c r="AG11" s="151"/>
      <c r="AH11" s="151"/>
      <c r="AI11" s="151"/>
      <c r="AJ11" s="151"/>
      <c r="AK11" s="151"/>
      <c r="AL11" s="151"/>
      <c r="AM11" s="151"/>
      <c r="AN11" s="151"/>
      <c r="AO11" s="151"/>
      <c r="AP11" s="151"/>
      <c r="AQ11" s="151"/>
    </row>
    <row r="12" spans="1:43" s="148" customFormat="1" ht="108" hidden="1" customHeight="1">
      <c r="A12" s="383"/>
      <c r="B12" s="149" t="s">
        <v>61</v>
      </c>
      <c r="C12" s="150"/>
      <c r="D12" s="151"/>
      <c r="E12" s="151"/>
      <c r="F12" s="151"/>
      <c r="G12" s="151"/>
      <c r="H12" s="151"/>
      <c r="I12" s="151"/>
      <c r="J12" s="151"/>
      <c r="K12" s="151"/>
      <c r="L12" s="151"/>
      <c r="M12" s="151"/>
      <c r="N12" s="151"/>
      <c r="O12" s="151"/>
      <c r="P12" s="151"/>
      <c r="Q12" s="151"/>
      <c r="R12" s="151"/>
      <c r="S12" s="151"/>
      <c r="T12" s="151"/>
      <c r="U12" s="151"/>
      <c r="V12" s="151"/>
      <c r="W12" s="151"/>
      <c r="X12" s="151"/>
      <c r="Y12" s="151"/>
      <c r="Z12" s="151"/>
      <c r="AA12" s="151"/>
      <c r="AB12" s="151"/>
      <c r="AC12" s="151"/>
      <c r="AD12" s="151"/>
      <c r="AE12" s="151"/>
      <c r="AF12" s="151"/>
      <c r="AG12" s="151"/>
      <c r="AH12" s="151"/>
      <c r="AI12" s="151"/>
      <c r="AJ12" s="151"/>
      <c r="AK12" s="151"/>
      <c r="AL12" s="151"/>
      <c r="AM12" s="151"/>
      <c r="AN12" s="151"/>
      <c r="AO12" s="151"/>
      <c r="AP12" s="151"/>
      <c r="AQ12" s="151"/>
    </row>
    <row r="13" spans="1:43" s="148" customFormat="1" ht="38.25" hidden="1" customHeight="1">
      <c r="A13" s="384"/>
      <c r="B13" s="149" t="s">
        <v>62</v>
      </c>
      <c r="C13" s="150"/>
      <c r="D13" s="151"/>
      <c r="E13" s="151"/>
      <c r="F13" s="151"/>
      <c r="G13" s="151"/>
      <c r="H13" s="151"/>
      <c r="I13" s="151"/>
      <c r="J13" s="151"/>
      <c r="K13" s="151"/>
      <c r="L13" s="151"/>
      <c r="M13" s="151"/>
      <c r="N13" s="151"/>
      <c r="O13" s="151"/>
      <c r="P13" s="151"/>
      <c r="Q13" s="151"/>
      <c r="R13" s="151"/>
      <c r="S13" s="151"/>
      <c r="T13" s="151"/>
      <c r="U13" s="151"/>
      <c r="V13" s="151"/>
      <c r="W13" s="151"/>
      <c r="X13" s="151"/>
      <c r="Y13" s="151"/>
      <c r="Z13" s="151"/>
      <c r="AA13" s="151"/>
      <c r="AB13" s="151"/>
      <c r="AC13" s="151"/>
      <c r="AD13" s="151"/>
      <c r="AE13" s="151"/>
      <c r="AF13" s="151"/>
      <c r="AG13" s="151"/>
      <c r="AH13" s="151"/>
      <c r="AI13" s="151"/>
      <c r="AJ13" s="151"/>
      <c r="AK13" s="151"/>
      <c r="AL13" s="151"/>
      <c r="AM13" s="151"/>
      <c r="AN13" s="151"/>
      <c r="AO13" s="151"/>
      <c r="AP13" s="151"/>
      <c r="AQ13" s="151"/>
    </row>
    <row r="14" spans="1:43" s="148" customFormat="1" ht="39" customHeight="1">
      <c r="A14" s="266">
        <v>2</v>
      </c>
      <c r="B14" s="265" t="s">
        <v>125</v>
      </c>
      <c r="C14" s="261">
        <v>49.5</v>
      </c>
      <c r="D14" s="153">
        <v>49.5</v>
      </c>
      <c r="E14" s="153"/>
      <c r="F14" s="267">
        <v>49.5</v>
      </c>
      <c r="G14" s="154"/>
      <c r="H14" s="267">
        <v>49.5</v>
      </c>
      <c r="I14" s="154"/>
      <c r="J14" s="267">
        <v>49.5</v>
      </c>
      <c r="K14" s="154"/>
      <c r="L14" s="267">
        <v>49.5</v>
      </c>
      <c r="M14" s="154"/>
      <c r="N14" s="154"/>
      <c r="O14" s="154"/>
      <c r="P14" s="154"/>
      <c r="Q14" s="154"/>
      <c r="R14" s="154"/>
      <c r="S14" s="154"/>
      <c r="T14" s="154"/>
      <c r="U14" s="154"/>
      <c r="V14" s="154"/>
      <c r="W14" s="154"/>
      <c r="X14" s="154"/>
      <c r="Y14" s="154"/>
      <c r="Z14" s="154"/>
      <c r="AA14" s="154"/>
      <c r="AB14" s="154"/>
      <c r="AC14" s="154"/>
      <c r="AD14" s="154"/>
      <c r="AE14" s="154"/>
      <c r="AF14" s="154"/>
      <c r="AG14" s="154"/>
      <c r="AH14" s="154"/>
      <c r="AI14" s="154"/>
      <c r="AJ14" s="154"/>
      <c r="AK14" s="154"/>
      <c r="AL14" s="154"/>
      <c r="AM14" s="154"/>
      <c r="AN14" s="154"/>
      <c r="AO14" s="154"/>
      <c r="AP14" s="154"/>
      <c r="AQ14" s="154"/>
    </row>
    <row r="15" spans="1:43" s="148" customFormat="1" ht="18.75">
      <c r="A15" s="155">
        <v>3</v>
      </c>
      <c r="B15" s="156" t="s">
        <v>126</v>
      </c>
      <c r="C15" s="261">
        <v>10</v>
      </c>
      <c r="D15" s="153">
        <v>10</v>
      </c>
      <c r="E15" s="153"/>
      <c r="F15" s="267">
        <v>10</v>
      </c>
      <c r="G15" s="154"/>
      <c r="H15" s="267">
        <v>10</v>
      </c>
      <c r="I15" s="154"/>
      <c r="J15" s="267">
        <v>10</v>
      </c>
      <c r="K15" s="154"/>
      <c r="L15" s="267">
        <v>10</v>
      </c>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row>
    <row r="16" spans="1:43" s="148" customFormat="1" ht="18.75">
      <c r="A16" s="152">
        <v>4</v>
      </c>
      <c r="B16" s="157" t="s">
        <v>127</v>
      </c>
      <c r="C16" s="222"/>
      <c r="D16" s="153"/>
      <c r="E16" s="153"/>
      <c r="F16" s="154"/>
      <c r="G16" s="154"/>
      <c r="H16" s="154"/>
      <c r="I16" s="154"/>
      <c r="J16" s="267"/>
      <c r="K16" s="154"/>
      <c r="L16" s="154"/>
      <c r="M16" s="154"/>
      <c r="N16" s="154"/>
      <c r="O16" s="154"/>
      <c r="P16" s="154"/>
      <c r="Q16" s="154"/>
      <c r="R16" s="154"/>
      <c r="S16" s="154"/>
      <c r="T16" s="154"/>
      <c r="U16" s="154"/>
      <c r="V16" s="154"/>
      <c r="W16" s="154"/>
      <c r="X16" s="154"/>
      <c r="Y16" s="154"/>
      <c r="Z16" s="154"/>
      <c r="AA16" s="154"/>
      <c r="AB16" s="154"/>
      <c r="AC16" s="154"/>
      <c r="AD16" s="154"/>
      <c r="AE16" s="154"/>
      <c r="AF16" s="154"/>
      <c r="AG16" s="154"/>
      <c r="AH16" s="154"/>
      <c r="AI16" s="154"/>
      <c r="AJ16" s="154"/>
      <c r="AK16" s="154"/>
      <c r="AL16" s="154"/>
      <c r="AM16" s="154"/>
      <c r="AN16" s="154"/>
      <c r="AO16" s="154"/>
      <c r="AP16" s="154"/>
      <c r="AQ16" s="154"/>
    </row>
    <row r="17" spans="1:43" s="148" customFormat="1" ht="22.7" customHeight="1">
      <c r="A17" s="152">
        <v>5</v>
      </c>
      <c r="B17" s="157" t="s">
        <v>128</v>
      </c>
      <c r="C17" s="256">
        <v>0.25</v>
      </c>
      <c r="D17" s="153">
        <v>0.25</v>
      </c>
      <c r="E17" s="153"/>
      <c r="F17" s="267">
        <v>0.25</v>
      </c>
      <c r="G17" s="154"/>
      <c r="H17" s="267">
        <v>0.25</v>
      </c>
      <c r="I17" s="154"/>
      <c r="J17" s="267">
        <v>0.25</v>
      </c>
      <c r="K17" s="154"/>
      <c r="L17" s="154"/>
      <c r="M17" s="154"/>
      <c r="N17" s="154"/>
      <c r="O17" s="154"/>
      <c r="P17" s="154"/>
      <c r="Q17" s="154"/>
      <c r="R17" s="154"/>
      <c r="S17" s="154"/>
      <c r="T17" s="154"/>
      <c r="U17" s="154"/>
      <c r="V17" s="154"/>
      <c r="W17" s="154"/>
      <c r="X17" s="154"/>
      <c r="Y17" s="154"/>
      <c r="Z17" s="154"/>
      <c r="AA17" s="154"/>
      <c r="AB17" s="154"/>
      <c r="AC17" s="154"/>
      <c r="AD17" s="154"/>
      <c r="AE17" s="154"/>
      <c r="AF17" s="154"/>
      <c r="AG17" s="154"/>
      <c r="AH17" s="154"/>
      <c r="AI17" s="154"/>
      <c r="AJ17" s="154"/>
      <c r="AK17" s="154"/>
      <c r="AL17" s="154"/>
      <c r="AM17" s="154"/>
      <c r="AN17" s="154"/>
      <c r="AO17" s="154"/>
      <c r="AP17" s="154"/>
      <c r="AQ17" s="154"/>
    </row>
    <row r="18" spans="1:43" s="148" customFormat="1" ht="25.5">
      <c r="A18" s="152">
        <v>6</v>
      </c>
      <c r="B18" s="157" t="s">
        <v>129</v>
      </c>
      <c r="C18" s="256">
        <v>0.25</v>
      </c>
      <c r="D18" s="153">
        <v>0.25</v>
      </c>
      <c r="E18" s="153"/>
      <c r="F18" s="267">
        <v>0.25</v>
      </c>
      <c r="G18" s="154"/>
      <c r="H18" s="267">
        <v>0</v>
      </c>
      <c r="I18" s="154"/>
      <c r="J18" s="267">
        <v>0.25</v>
      </c>
      <c r="K18" s="154"/>
      <c r="L18" s="267">
        <v>0.25</v>
      </c>
      <c r="M18" s="154"/>
      <c r="N18" s="154"/>
      <c r="O18" s="154"/>
      <c r="P18" s="154"/>
      <c r="Q18" s="154"/>
      <c r="R18" s="154"/>
      <c r="S18" s="154"/>
      <c r="T18" s="154"/>
      <c r="U18" s="154"/>
      <c r="V18" s="154"/>
      <c r="W18" s="154"/>
      <c r="X18" s="154"/>
      <c r="Y18" s="154"/>
      <c r="Z18" s="154"/>
      <c r="AA18" s="154"/>
      <c r="AB18" s="154"/>
      <c r="AC18" s="154"/>
      <c r="AD18" s="154"/>
      <c r="AE18" s="154"/>
      <c r="AF18" s="154"/>
      <c r="AG18" s="154"/>
      <c r="AH18" s="154"/>
      <c r="AI18" s="154"/>
      <c r="AJ18" s="154"/>
      <c r="AK18" s="154"/>
      <c r="AL18" s="154"/>
      <c r="AM18" s="154"/>
      <c r="AN18" s="154"/>
      <c r="AO18" s="154"/>
      <c r="AP18" s="154"/>
      <c r="AQ18" s="154"/>
    </row>
    <row r="19" spans="1:43" s="148" customFormat="1" ht="12.75">
      <c r="A19" s="385" t="s">
        <v>8</v>
      </c>
      <c r="B19" s="386"/>
      <c r="C19" s="158">
        <f>C7+C14+C15+C16+C17+C18</f>
        <v>100</v>
      </c>
      <c r="D19" s="158">
        <f>D7+D14+D15+D16+D17+D18</f>
        <v>100</v>
      </c>
      <c r="E19" s="158"/>
      <c r="F19" s="158">
        <f>F7+F14+F15+F16+F17+F18</f>
        <v>100</v>
      </c>
      <c r="G19" s="158"/>
      <c r="H19" s="158">
        <f>H7+H14+H15+H16+H17+H18</f>
        <v>99.75</v>
      </c>
      <c r="I19" s="158"/>
      <c r="J19" s="158">
        <f>J7+J14+J15+J16+J17+J18</f>
        <v>100</v>
      </c>
      <c r="K19" s="158"/>
      <c r="L19" s="158">
        <f>L7+L14+L15+L16+L17+L18</f>
        <v>99.75</v>
      </c>
      <c r="M19" s="158"/>
      <c r="N19" s="158">
        <f>N7+N14+N15+N16+N17+N18</f>
        <v>0</v>
      </c>
      <c r="O19" s="158"/>
      <c r="P19" s="158">
        <f>P7+P14+P15+P16+P17+P18</f>
        <v>0</v>
      </c>
      <c r="Q19" s="158"/>
      <c r="R19" s="158">
        <f>R7+R14+R15+R16+R17+R18</f>
        <v>0</v>
      </c>
      <c r="S19" s="158"/>
      <c r="T19" s="158">
        <f>T7+T14+T15+T16+T17+T18</f>
        <v>0</v>
      </c>
      <c r="U19" s="158"/>
      <c r="V19" s="158">
        <f>V7+V14+V15+V16+V17+V18</f>
        <v>0</v>
      </c>
      <c r="W19" s="158"/>
      <c r="X19" s="158">
        <f>X7+X14+X15+X16+X17+X18</f>
        <v>0</v>
      </c>
      <c r="Y19" s="158"/>
      <c r="Z19" s="158">
        <f>Z7+Z14+Z15+Z16+Z17+Z18</f>
        <v>0</v>
      </c>
      <c r="AA19" s="158"/>
      <c r="AB19" s="158">
        <f>AB7+AB14+AB15+AB16+AB17+AB18</f>
        <v>0</v>
      </c>
      <c r="AC19" s="158"/>
      <c r="AD19" s="158">
        <f>AD7+AD14+AD15+AD16+AD17+AD18</f>
        <v>0</v>
      </c>
      <c r="AE19" s="158"/>
      <c r="AF19" s="158">
        <f>AF7+AF14+AF15+AF16+AF17+AF18</f>
        <v>0</v>
      </c>
      <c r="AG19" s="158"/>
      <c r="AH19" s="158">
        <f>AH7+AH14+AH15+AH16+AH17+AH18</f>
        <v>0</v>
      </c>
      <c r="AI19" s="158"/>
      <c r="AJ19" s="158">
        <f>AJ7+AJ14+AJ15+AJ16+AJ17+AJ18</f>
        <v>0</v>
      </c>
      <c r="AK19" s="158"/>
      <c r="AL19" s="158">
        <f>AL7+AL14+AL15+AL16+AL17+AL18</f>
        <v>0</v>
      </c>
      <c r="AM19" s="158"/>
      <c r="AN19" s="158">
        <f>AN7+AN14+AN15+AN16+AN17+AN18</f>
        <v>0</v>
      </c>
      <c r="AO19" s="158"/>
      <c r="AP19" s="158">
        <f>AP7+AP14+AP15+AP16+AP17+AP18</f>
        <v>0</v>
      </c>
      <c r="AQ19" s="158"/>
    </row>
    <row r="20" spans="1:43" s="148" customFormat="1" ht="33" customHeight="1">
      <c r="A20" s="370" t="s">
        <v>9</v>
      </c>
      <c r="B20" s="370"/>
      <c r="C20" s="159"/>
      <c r="D20" s="160"/>
      <c r="E20" s="160"/>
      <c r="F20" s="161"/>
      <c r="G20" s="161"/>
      <c r="H20" s="161"/>
      <c r="I20" s="161"/>
      <c r="J20" s="161"/>
      <c r="K20" s="161"/>
      <c r="L20" s="161"/>
      <c r="M20" s="161"/>
      <c r="N20" s="161"/>
      <c r="O20" s="161"/>
      <c r="P20" s="161"/>
      <c r="Q20" s="161"/>
      <c r="R20" s="161"/>
      <c r="S20" s="161"/>
      <c r="T20" s="161"/>
      <c r="U20" s="161"/>
      <c r="V20" s="161"/>
      <c r="W20" s="161"/>
      <c r="X20" s="161"/>
      <c r="Y20" s="161"/>
      <c r="Z20" s="161"/>
      <c r="AA20" s="161"/>
      <c r="AB20" s="161"/>
      <c r="AC20" s="161"/>
      <c r="AD20" s="161"/>
      <c r="AE20" s="161"/>
      <c r="AF20" s="161"/>
      <c r="AG20" s="161"/>
      <c r="AH20" s="161"/>
      <c r="AI20" s="161"/>
      <c r="AJ20" s="161"/>
      <c r="AK20" s="161"/>
      <c r="AL20" s="161"/>
      <c r="AM20" s="161"/>
      <c r="AN20" s="161"/>
      <c r="AO20" s="161"/>
      <c r="AP20" s="161"/>
      <c r="AQ20" s="161"/>
    </row>
    <row r="21" spans="1:43" s="148" customFormat="1" ht="12.75">
      <c r="A21" s="162"/>
      <c r="C21" s="163"/>
      <c r="D21" s="163"/>
      <c r="E21" s="163"/>
    </row>
    <row r="22" spans="1:43" s="148" customFormat="1" ht="12.75">
      <c r="A22" s="162"/>
      <c r="C22" s="163"/>
      <c r="D22" s="163"/>
      <c r="E22" s="163"/>
    </row>
    <row r="23" spans="1:43" ht="15.75" customHeight="1">
      <c r="A23" s="1"/>
      <c r="C23" s="3"/>
      <c r="D23" s="3"/>
      <c r="E23" s="3"/>
    </row>
    <row r="24" spans="1:43" ht="15.75" customHeight="1">
      <c r="A24" s="1"/>
      <c r="C24" s="3"/>
      <c r="D24" s="3"/>
      <c r="E24" s="3"/>
    </row>
    <row r="25" spans="1:43" ht="15.75" customHeight="1">
      <c r="A25" s="1"/>
      <c r="C25" s="3"/>
      <c r="D25" s="3"/>
      <c r="E25" s="3"/>
    </row>
    <row r="26" spans="1:43" ht="15.75" customHeight="1">
      <c r="A26" s="1"/>
      <c r="B26" s="58" t="s">
        <v>45</v>
      </c>
      <c r="C26" s="58" t="s">
        <v>58</v>
      </c>
      <c r="D26" s="58"/>
      <c r="E26" s="44"/>
      <c r="F26" s="58" t="s">
        <v>251</v>
      </c>
      <c r="G26" s="58"/>
      <c r="H26" s="58" t="s">
        <v>58</v>
      </c>
      <c r="I26" s="58"/>
    </row>
    <row r="27" spans="1:43" ht="15.75" customHeight="1">
      <c r="A27" s="1"/>
      <c r="B27" s="181" t="str">
        <f>INFORMACIÓN_INICIAL!$E$1</f>
        <v>ANDREA CAROLINA SANCHEZ TORRES</v>
      </c>
      <c r="C27" s="53"/>
      <c r="D27" s="53"/>
      <c r="E27" s="45"/>
      <c r="F27" s="181" t="str">
        <f>INFORMACIÓN_INICIAL!$I$1</f>
        <v>ROLANDO ALFONSO NIÑO PALENCIA</v>
      </c>
      <c r="G27" s="181"/>
      <c r="H27" s="53"/>
      <c r="I27" s="53"/>
    </row>
    <row r="28" spans="1:43" ht="15.75" customHeight="1">
      <c r="A28" s="1"/>
      <c r="B28" s="181" t="str">
        <f>INFORMACIÓN_INICIAL!$E$2</f>
        <v>EVALUADOR TÉCNICO</v>
      </c>
      <c r="C28" s="53"/>
      <c r="D28" s="53"/>
      <c r="E28" s="45"/>
      <c r="F28" s="181" t="str">
        <f>INFORMACIÓN_INICIAL!$I$2</f>
        <v>EVALUADOR DE APOYO</v>
      </c>
      <c r="G28" s="181"/>
      <c r="H28" s="53"/>
      <c r="I28" s="53"/>
    </row>
    <row r="29" spans="1:43" ht="15.75" customHeight="1">
      <c r="A29" s="1"/>
      <c r="C29" s="3"/>
      <c r="D29" s="3"/>
      <c r="E29" s="3"/>
    </row>
    <row r="30" spans="1:43" ht="15.75" customHeight="1">
      <c r="A30" s="1"/>
      <c r="C30" s="3"/>
      <c r="D30" s="3"/>
      <c r="E30" s="3"/>
    </row>
    <row r="31" spans="1:43" ht="15.75" customHeight="1">
      <c r="A31" s="1"/>
      <c r="C31" s="3"/>
      <c r="D31" s="3"/>
      <c r="E31" s="3"/>
    </row>
    <row r="32" spans="1:43" ht="15.75" customHeight="1">
      <c r="A32" s="1"/>
      <c r="C32" s="3"/>
      <c r="D32" s="3"/>
      <c r="E32" s="3"/>
    </row>
    <row r="33" spans="1:5" ht="15.75" customHeight="1">
      <c r="A33" s="1"/>
      <c r="C33" s="3"/>
      <c r="D33" s="3"/>
      <c r="E33" s="3"/>
    </row>
    <row r="34" spans="1:5" ht="15.75" customHeight="1">
      <c r="A34" s="1"/>
      <c r="C34" s="3"/>
      <c r="D34" s="3"/>
      <c r="E34" s="3"/>
    </row>
    <row r="35" spans="1:5" ht="15.75" customHeight="1">
      <c r="A35" s="1"/>
      <c r="C35" s="3"/>
      <c r="D35" s="3"/>
      <c r="E35" s="3"/>
    </row>
    <row r="36" spans="1:5" ht="15.75" customHeight="1">
      <c r="A36" s="1"/>
      <c r="C36" s="3"/>
      <c r="D36" s="3"/>
      <c r="E36" s="3"/>
    </row>
    <row r="37" spans="1:5" ht="15.75" customHeight="1">
      <c r="A37" s="1"/>
      <c r="C37" s="3"/>
      <c r="D37" s="3"/>
      <c r="E37" s="3"/>
    </row>
    <row r="38" spans="1:5" ht="15.75" customHeight="1">
      <c r="A38" s="1"/>
      <c r="C38" s="3"/>
      <c r="D38" s="3"/>
      <c r="E38" s="3"/>
    </row>
    <row r="39" spans="1:5" ht="15.75" customHeight="1">
      <c r="A39" s="1"/>
      <c r="C39" s="3"/>
      <c r="D39" s="3"/>
      <c r="E39" s="3"/>
    </row>
    <row r="40" spans="1:5" ht="15.75" customHeight="1">
      <c r="A40" s="1"/>
      <c r="C40" s="3"/>
      <c r="D40" s="3"/>
      <c r="E40" s="3"/>
    </row>
    <row r="41" spans="1:5" ht="15.75" customHeight="1">
      <c r="A41" s="1"/>
      <c r="C41" s="3"/>
      <c r="D41" s="3"/>
      <c r="E41" s="3"/>
    </row>
    <row r="42" spans="1:5" ht="15.75" customHeight="1">
      <c r="A42" s="1"/>
      <c r="C42" s="3"/>
      <c r="D42" s="3"/>
      <c r="E42" s="3"/>
    </row>
    <row r="43" spans="1:5" ht="15.75" customHeight="1">
      <c r="A43" s="1"/>
      <c r="C43" s="3"/>
      <c r="D43" s="3"/>
      <c r="E43" s="3"/>
    </row>
    <row r="44" spans="1:5" ht="15.75" customHeight="1">
      <c r="A44" s="1"/>
      <c r="C44" s="3"/>
      <c r="D44" s="3"/>
      <c r="E44" s="3"/>
    </row>
    <row r="45" spans="1:5" ht="15.75" customHeight="1">
      <c r="A45" s="1"/>
      <c r="C45" s="3"/>
      <c r="D45" s="3"/>
      <c r="E45" s="3"/>
    </row>
    <row r="46" spans="1:5" ht="15.75" customHeight="1">
      <c r="A46" s="1"/>
      <c r="C46" s="3"/>
      <c r="D46" s="3"/>
      <c r="E46" s="3"/>
    </row>
    <row r="47" spans="1:5" ht="15.75" customHeight="1">
      <c r="A47" s="1"/>
      <c r="C47" s="3"/>
      <c r="D47" s="3"/>
      <c r="E47" s="3"/>
    </row>
    <row r="48" spans="1:5" ht="15.75" customHeight="1">
      <c r="A48" s="1"/>
      <c r="C48" s="3"/>
      <c r="D48" s="3"/>
      <c r="E48" s="3"/>
    </row>
    <row r="49" spans="1:5" ht="15.75" customHeight="1">
      <c r="A49" s="1"/>
      <c r="C49" s="3"/>
      <c r="D49" s="3"/>
      <c r="E49" s="3"/>
    </row>
    <row r="50" spans="1:5" ht="15.75" customHeight="1">
      <c r="A50" s="1"/>
      <c r="C50" s="3"/>
      <c r="D50" s="3"/>
      <c r="E50" s="3"/>
    </row>
    <row r="51" spans="1:5" ht="15.75" customHeight="1">
      <c r="A51" s="1"/>
      <c r="C51" s="3"/>
      <c r="D51" s="3"/>
      <c r="E51" s="3"/>
    </row>
    <row r="52" spans="1:5" ht="15.75" customHeight="1">
      <c r="A52" s="1"/>
      <c r="C52" s="3"/>
      <c r="D52" s="3"/>
      <c r="E52" s="3"/>
    </row>
    <row r="53" spans="1:5" ht="15.75" customHeight="1">
      <c r="A53" s="1"/>
      <c r="C53" s="3"/>
      <c r="D53" s="3"/>
      <c r="E53" s="3"/>
    </row>
    <row r="54" spans="1:5" ht="15.75" customHeight="1">
      <c r="A54" s="1"/>
      <c r="C54" s="3"/>
      <c r="D54" s="3"/>
      <c r="E54" s="3"/>
    </row>
    <row r="55" spans="1:5" ht="15.75" customHeight="1">
      <c r="A55" s="1"/>
      <c r="C55" s="3"/>
      <c r="D55" s="3"/>
      <c r="E55" s="3"/>
    </row>
    <row r="56" spans="1:5" ht="15.75" customHeight="1">
      <c r="A56" s="1"/>
      <c r="C56" s="3"/>
      <c r="D56" s="3"/>
      <c r="E56" s="3"/>
    </row>
    <row r="57" spans="1:5" ht="15.75" customHeight="1">
      <c r="A57" s="1"/>
      <c r="C57" s="3"/>
      <c r="D57" s="3"/>
      <c r="E57" s="3"/>
    </row>
    <row r="58" spans="1:5" ht="15.75" customHeight="1">
      <c r="A58" s="1"/>
      <c r="C58" s="3"/>
      <c r="D58" s="3"/>
      <c r="E58" s="3"/>
    </row>
    <row r="59" spans="1:5" ht="15.75" customHeight="1">
      <c r="A59" s="1"/>
      <c r="C59" s="3"/>
      <c r="D59" s="3"/>
      <c r="E59" s="3"/>
    </row>
    <row r="60" spans="1:5" ht="15.75" customHeight="1">
      <c r="A60" s="1"/>
      <c r="C60" s="3"/>
      <c r="D60" s="3"/>
      <c r="E60" s="3"/>
    </row>
    <row r="61" spans="1:5" ht="15.75" customHeight="1">
      <c r="A61" s="1"/>
      <c r="C61" s="3"/>
      <c r="D61" s="3"/>
      <c r="E61" s="3"/>
    </row>
    <row r="62" spans="1:5" ht="15.75" customHeight="1">
      <c r="A62" s="1"/>
      <c r="C62" s="3"/>
      <c r="D62" s="3"/>
      <c r="E62" s="3"/>
    </row>
    <row r="63" spans="1:5" ht="15.75" customHeight="1">
      <c r="A63" s="1"/>
      <c r="C63" s="3"/>
      <c r="D63" s="3"/>
      <c r="E63" s="3"/>
    </row>
    <row r="64" spans="1:5" ht="15.75" customHeight="1">
      <c r="A64" s="1"/>
      <c r="C64" s="3"/>
      <c r="D64" s="3"/>
      <c r="E64" s="3"/>
    </row>
    <row r="65" spans="1:5" ht="15.75" customHeight="1">
      <c r="A65" s="1"/>
      <c r="C65" s="3"/>
      <c r="D65" s="3"/>
      <c r="E65" s="3"/>
    </row>
    <row r="66" spans="1:5" ht="15.75" customHeight="1">
      <c r="A66" s="1"/>
      <c r="C66" s="3"/>
      <c r="D66" s="3"/>
      <c r="E66" s="3"/>
    </row>
    <row r="67" spans="1:5" ht="15.75" customHeight="1">
      <c r="A67" s="1"/>
      <c r="C67" s="3"/>
      <c r="D67" s="3"/>
      <c r="E67" s="3"/>
    </row>
    <row r="68" spans="1:5" ht="15.75" customHeight="1">
      <c r="A68" s="1"/>
      <c r="C68" s="3"/>
      <c r="D68" s="3"/>
      <c r="E68" s="3"/>
    </row>
    <row r="69" spans="1:5" ht="15.75" customHeight="1">
      <c r="A69" s="1"/>
      <c r="C69" s="3"/>
      <c r="D69" s="3"/>
      <c r="E69" s="3"/>
    </row>
    <row r="70" spans="1:5" ht="15.75" customHeight="1">
      <c r="A70" s="1"/>
      <c r="C70" s="3"/>
      <c r="D70" s="3"/>
      <c r="E70" s="3"/>
    </row>
    <row r="71" spans="1:5" ht="15.75" customHeight="1">
      <c r="A71" s="1"/>
      <c r="C71" s="3"/>
      <c r="D71" s="3"/>
      <c r="E71" s="3"/>
    </row>
    <row r="72" spans="1:5" ht="15.75" customHeight="1">
      <c r="A72" s="1"/>
      <c r="C72" s="3"/>
      <c r="D72" s="3"/>
      <c r="E72" s="3"/>
    </row>
    <row r="73" spans="1:5" ht="15.75" customHeight="1">
      <c r="A73" s="1"/>
      <c r="C73" s="3"/>
      <c r="D73" s="3"/>
      <c r="E73" s="3"/>
    </row>
    <row r="74" spans="1:5" ht="15.75" customHeight="1">
      <c r="A74" s="1"/>
      <c r="C74" s="3"/>
      <c r="D74" s="3"/>
      <c r="E74" s="3"/>
    </row>
    <row r="75" spans="1:5" ht="15.75" customHeight="1">
      <c r="A75" s="1"/>
      <c r="C75" s="3"/>
      <c r="D75" s="3"/>
      <c r="E75" s="3"/>
    </row>
    <row r="76" spans="1:5" ht="15.75" customHeight="1">
      <c r="A76" s="1"/>
      <c r="C76" s="3"/>
      <c r="D76" s="3"/>
      <c r="E76" s="3"/>
    </row>
    <row r="77" spans="1:5" ht="15.75" customHeight="1">
      <c r="A77" s="1"/>
      <c r="C77" s="3"/>
      <c r="D77" s="3"/>
      <c r="E77" s="3"/>
    </row>
    <row r="78" spans="1:5" ht="15.75" customHeight="1">
      <c r="A78" s="1"/>
      <c r="C78" s="3"/>
      <c r="D78" s="3"/>
      <c r="E78" s="3"/>
    </row>
    <row r="79" spans="1:5" ht="15.75" customHeight="1">
      <c r="A79" s="1"/>
      <c r="C79" s="3"/>
      <c r="D79" s="3"/>
      <c r="E79" s="3"/>
    </row>
    <row r="80" spans="1:5" ht="15.75" customHeight="1">
      <c r="A80" s="1"/>
      <c r="C80" s="3"/>
      <c r="D80" s="3"/>
      <c r="E80" s="3"/>
    </row>
    <row r="81" spans="1:5" ht="15.75" customHeight="1">
      <c r="A81" s="1"/>
      <c r="C81" s="3"/>
      <c r="D81" s="3"/>
      <c r="E81" s="3"/>
    </row>
    <row r="82" spans="1:5" ht="15.75" customHeight="1">
      <c r="A82" s="1"/>
      <c r="C82" s="3"/>
      <c r="D82" s="3"/>
      <c r="E82" s="3"/>
    </row>
    <row r="83" spans="1:5" ht="15.75" customHeight="1">
      <c r="A83" s="1"/>
      <c r="C83" s="3"/>
      <c r="D83" s="3"/>
      <c r="E83" s="3"/>
    </row>
    <row r="84" spans="1:5" ht="15.75" customHeight="1">
      <c r="A84" s="1"/>
      <c r="C84" s="3"/>
      <c r="D84" s="3"/>
      <c r="E84" s="3"/>
    </row>
    <row r="85" spans="1:5" ht="15.75" customHeight="1">
      <c r="A85" s="1"/>
      <c r="C85" s="3"/>
      <c r="D85" s="3"/>
      <c r="E85" s="3"/>
    </row>
    <row r="86" spans="1:5" ht="15.75" customHeight="1">
      <c r="A86" s="1"/>
      <c r="C86" s="3"/>
      <c r="D86" s="3"/>
      <c r="E86" s="3"/>
    </row>
    <row r="87" spans="1:5" ht="15.75" customHeight="1">
      <c r="A87" s="1"/>
      <c r="C87" s="3"/>
      <c r="D87" s="3"/>
      <c r="E87" s="3"/>
    </row>
    <row r="88" spans="1:5" ht="15.75" customHeight="1">
      <c r="A88" s="1"/>
      <c r="C88" s="3"/>
      <c r="D88" s="3"/>
      <c r="E88" s="3"/>
    </row>
    <row r="89" spans="1:5" ht="15.75" customHeight="1">
      <c r="A89" s="1"/>
      <c r="C89" s="3"/>
      <c r="D89" s="3"/>
      <c r="E89" s="3"/>
    </row>
    <row r="90" spans="1:5" ht="15.75" customHeight="1">
      <c r="A90" s="1"/>
      <c r="C90" s="3"/>
      <c r="D90" s="3"/>
      <c r="E90" s="3"/>
    </row>
    <row r="91" spans="1:5" ht="15.75" customHeight="1">
      <c r="A91" s="1"/>
      <c r="C91" s="3"/>
      <c r="D91" s="3"/>
      <c r="E91" s="3"/>
    </row>
    <row r="92" spans="1:5" ht="15.75" customHeight="1">
      <c r="A92" s="1"/>
      <c r="C92" s="3"/>
      <c r="D92" s="3"/>
      <c r="E92" s="3"/>
    </row>
    <row r="93" spans="1:5" ht="15.75" customHeight="1">
      <c r="A93" s="1"/>
      <c r="C93" s="3"/>
      <c r="D93" s="3"/>
      <c r="E93" s="3"/>
    </row>
    <row r="94" spans="1:5" ht="15.75" customHeight="1">
      <c r="A94" s="1"/>
      <c r="C94" s="3"/>
      <c r="D94" s="3"/>
      <c r="E94" s="3"/>
    </row>
    <row r="95" spans="1:5" ht="15.75" customHeight="1">
      <c r="A95" s="1"/>
      <c r="C95" s="3"/>
      <c r="D95" s="3"/>
      <c r="E95" s="3"/>
    </row>
    <row r="96" spans="1:5" ht="15.75" customHeight="1">
      <c r="A96" s="1"/>
      <c r="C96" s="3"/>
      <c r="D96" s="3"/>
      <c r="E96" s="3"/>
    </row>
    <row r="97" spans="1:5" ht="15.75" customHeight="1">
      <c r="A97" s="1"/>
      <c r="C97" s="3"/>
      <c r="D97" s="3"/>
      <c r="E97" s="3"/>
    </row>
    <row r="98" spans="1:5" ht="15.75" customHeight="1">
      <c r="A98" s="1"/>
      <c r="C98" s="3"/>
      <c r="D98" s="3"/>
      <c r="E98" s="3"/>
    </row>
    <row r="99" spans="1:5" ht="15.75" customHeight="1">
      <c r="A99" s="1"/>
      <c r="C99" s="3"/>
      <c r="D99" s="3"/>
      <c r="E99" s="3"/>
    </row>
    <row r="100" spans="1:5" ht="15.75" customHeight="1">
      <c r="A100" s="1"/>
      <c r="C100" s="3"/>
      <c r="D100" s="3"/>
      <c r="E100" s="3"/>
    </row>
    <row r="101" spans="1:5" ht="15.75" customHeight="1">
      <c r="A101" s="1"/>
      <c r="C101" s="3"/>
      <c r="D101" s="3"/>
      <c r="E101" s="3"/>
    </row>
    <row r="102" spans="1:5" ht="15.75" customHeight="1">
      <c r="A102" s="1"/>
      <c r="C102" s="3"/>
      <c r="D102" s="3"/>
      <c r="E102" s="3"/>
    </row>
  </sheetData>
  <mergeCells count="30">
    <mergeCell ref="AP5:AQ5"/>
    <mergeCell ref="AF5:AG5"/>
    <mergeCell ref="AH5:AI5"/>
    <mergeCell ref="AJ5:AK5"/>
    <mergeCell ref="AL5:AM5"/>
    <mergeCell ref="AN5:AO5"/>
    <mergeCell ref="V5:W5"/>
    <mergeCell ref="X5:Y5"/>
    <mergeCell ref="Z5:AA5"/>
    <mergeCell ref="AB5:AC5"/>
    <mergeCell ref="AD5:AE5"/>
    <mergeCell ref="L5:M5"/>
    <mergeCell ref="N5:O5"/>
    <mergeCell ref="P5:Q5"/>
    <mergeCell ref="R5:S5"/>
    <mergeCell ref="T5:U5"/>
    <mergeCell ref="A20:B20"/>
    <mergeCell ref="A1:B4"/>
    <mergeCell ref="C1:K1"/>
    <mergeCell ref="C2:K2"/>
    <mergeCell ref="C3:K3"/>
    <mergeCell ref="C4:K4"/>
    <mergeCell ref="A8:A13"/>
    <mergeCell ref="A19:B19"/>
    <mergeCell ref="B5:B6"/>
    <mergeCell ref="C5:C6"/>
    <mergeCell ref="D5:E5"/>
    <mergeCell ref="F5:G5"/>
    <mergeCell ref="H5:I5"/>
    <mergeCell ref="J5:K5"/>
  </mergeCells>
  <phoneticPr fontId="24" type="noConversion"/>
  <conditionalFormatting sqref="C14:C18">
    <cfRule type="cellIs" dxfId="27" priority="1" operator="equal">
      <formula>""</formula>
    </cfRule>
  </conditionalFormatting>
  <pageMargins left="0.7" right="0.7" top="0.75" bottom="0.75" header="0" footer="0"/>
  <pageSetup orientation="portrait"/>
  <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B25ED-D53D-44C7-9DA3-D8BF8EDB8618}">
  <sheetPr codeName="Hoja8">
    <tabColor theme="9" tint="0.79998168889431442"/>
  </sheetPr>
  <dimension ref="A1:Y61"/>
  <sheetViews>
    <sheetView view="pageBreakPreview" zoomScale="60" zoomScaleNormal="60" workbookViewId="0">
      <selection activeCell="A11" sqref="A11"/>
    </sheetView>
  </sheetViews>
  <sheetFormatPr baseColWidth="10" defaultColWidth="11.42578125" defaultRowHeight="15.75"/>
  <cols>
    <col min="1" max="1" width="6.140625" style="71" customWidth="1"/>
    <col min="2" max="2" width="64.42578125" style="71" customWidth="1"/>
    <col min="3" max="3" width="39.42578125" style="71" customWidth="1"/>
    <col min="4" max="4" width="16.28515625" style="72" customWidth="1"/>
    <col min="5" max="5" width="23.85546875" style="71" customWidth="1"/>
    <col min="6" max="6" width="25.85546875" style="71" customWidth="1"/>
    <col min="7" max="7" width="12.28515625" style="71" customWidth="1"/>
    <col min="8" max="8" width="26.42578125" style="71" customWidth="1"/>
    <col min="9" max="9" width="15" style="71" customWidth="1"/>
    <col min="10" max="10" width="29.7109375" style="71" customWidth="1"/>
    <col min="11" max="11" width="11.140625" style="71" bestFit="1" customWidth="1"/>
    <col min="12" max="12" width="16.85546875" style="72" customWidth="1"/>
    <col min="13" max="13" width="21.28515625" style="72" customWidth="1"/>
    <col min="14" max="14" width="19.140625" style="211" customWidth="1"/>
    <col min="15" max="15" width="13.140625" style="211" customWidth="1"/>
    <col min="16" max="16" width="12.7109375" style="211" customWidth="1"/>
    <col min="17" max="17" width="7.7109375" style="211" customWidth="1"/>
    <col min="18" max="18" width="16.85546875" style="71" customWidth="1"/>
    <col min="19" max="19" width="7.7109375" style="71" customWidth="1"/>
    <col min="20" max="20" width="16.85546875" style="71" customWidth="1"/>
    <col min="21" max="21" width="15.140625" style="71" customWidth="1"/>
    <col min="22" max="22" width="16.42578125" style="71" customWidth="1"/>
    <col min="23" max="23" width="8.85546875" style="71" customWidth="1"/>
    <col min="24" max="24" width="16.140625" style="71" customWidth="1"/>
    <col min="25" max="25" width="8.85546875" style="71" customWidth="1"/>
    <col min="26" max="26" width="12.140625" style="71" customWidth="1"/>
    <col min="27" max="16384" width="11.42578125" style="71"/>
  </cols>
  <sheetData>
    <row r="1" spans="1:25" s="100" customFormat="1" ht="62.45" customHeight="1">
      <c r="A1" s="391" t="str">
        <f>IF(INFORMACIÓN_INICIAL!D3="","",INFORMACIÓN_INICIAL!D3)</f>
        <v xml:space="preserve">Evaluación preliminar tecnica  proceso demolición FDLS-SAMC-009-2024 </v>
      </c>
      <c r="B1" s="392"/>
      <c r="C1" s="103" t="s">
        <v>90</v>
      </c>
      <c r="D1" s="103" t="s">
        <v>89</v>
      </c>
      <c r="E1" s="101" t="s">
        <v>88</v>
      </c>
      <c r="F1" s="102"/>
      <c r="G1" s="102"/>
      <c r="H1" s="102"/>
      <c r="I1" s="102"/>
      <c r="J1" s="102"/>
      <c r="K1" s="102"/>
      <c r="L1" s="101" t="s">
        <v>87</v>
      </c>
      <c r="M1" s="101" t="s">
        <v>86</v>
      </c>
      <c r="N1" s="210"/>
      <c r="O1" s="210"/>
      <c r="P1" s="210"/>
      <c r="Q1" s="210"/>
    </row>
    <row r="2" spans="1:25" hidden="1">
      <c r="A2" s="92"/>
      <c r="B2" s="99"/>
      <c r="C2" s="97"/>
      <c r="D2" s="97"/>
      <c r="E2" s="84"/>
      <c r="F2" s="99"/>
      <c r="G2" s="99"/>
      <c r="H2" s="99"/>
      <c r="I2" s="99"/>
      <c r="J2" s="99"/>
      <c r="K2" s="99"/>
      <c r="L2" s="98" t="s">
        <v>7</v>
      </c>
      <c r="M2" s="97"/>
    </row>
    <row r="3" spans="1:25">
      <c r="A3" s="393" t="s">
        <v>85</v>
      </c>
      <c r="B3" s="393"/>
      <c r="C3" s="141">
        <f>INFORMACIÓN_INICIAL!$J$5</f>
        <v>180000000</v>
      </c>
      <c r="D3" s="84">
        <f>C3/C3</f>
        <v>1</v>
      </c>
      <c r="E3" s="96" t="e">
        <f>AVERAGEIF($E$7:$E$26,"&gt;0")</f>
        <v>#DIV/0!</v>
      </c>
      <c r="F3" s="90"/>
      <c r="G3" s="90"/>
      <c r="H3" s="90"/>
      <c r="I3" s="90"/>
      <c r="J3" s="90"/>
      <c r="K3" s="90"/>
      <c r="L3" s="78"/>
      <c r="M3" s="78"/>
    </row>
    <row r="4" spans="1:25">
      <c r="A4" s="393" t="s">
        <v>84</v>
      </c>
      <c r="B4" s="393" t="s">
        <v>84</v>
      </c>
      <c r="C4" s="95"/>
      <c r="D4" s="78"/>
      <c r="E4" s="194">
        <f>'PUNTAJE '!$C$14</f>
        <v>49.5</v>
      </c>
      <c r="F4" s="90"/>
      <c r="G4" s="90"/>
      <c r="H4" s="90"/>
      <c r="I4" s="90"/>
      <c r="J4" s="90"/>
      <c r="K4" s="90"/>
      <c r="L4" s="78"/>
      <c r="M4" s="78"/>
    </row>
    <row r="5" spans="1:25">
      <c r="A5" s="94" t="s">
        <v>83</v>
      </c>
      <c r="B5" s="94" t="s">
        <v>82</v>
      </c>
      <c r="C5" s="93"/>
      <c r="D5" s="84"/>
      <c r="E5" s="90"/>
      <c r="F5" s="90"/>
      <c r="G5" s="90"/>
      <c r="H5" s="90"/>
      <c r="I5" s="90"/>
      <c r="J5" s="90"/>
      <c r="K5" s="90"/>
      <c r="L5" s="78"/>
      <c r="M5" s="78"/>
    </row>
    <row r="6" spans="1:25">
      <c r="A6" s="90"/>
      <c r="B6" s="90"/>
      <c r="C6" s="91"/>
      <c r="D6" s="78"/>
      <c r="E6" s="90"/>
      <c r="F6" s="393" t="s">
        <v>81</v>
      </c>
      <c r="G6" s="393"/>
      <c r="H6" s="393"/>
      <c r="I6" s="393"/>
      <c r="J6" s="393" t="s">
        <v>80</v>
      </c>
      <c r="K6" s="393"/>
      <c r="L6" s="78"/>
      <c r="M6" s="89"/>
      <c r="N6" s="217"/>
      <c r="P6" s="217"/>
      <c r="R6" s="88"/>
      <c r="T6" s="88"/>
      <c r="V6" s="88"/>
      <c r="W6" s="88"/>
      <c r="X6" s="88"/>
      <c r="Y6" s="88"/>
    </row>
    <row r="7" spans="1:25">
      <c r="A7" s="78">
        <v>1</v>
      </c>
      <c r="B7" s="86" t="str">
        <f>IF(EVALUACIÓN_TECNICA!J12="HABILITADO",EVALUACIÓN_TECNICA!B12,"")</f>
        <v/>
      </c>
      <c r="C7" s="85" t="str">
        <f>IF(B7="","",VLOOKUP(B7,EVALUACIÓN_TECNICA!$B$12:$L$31,8,0))</f>
        <v/>
      </c>
      <c r="D7" s="84" t="str">
        <f>IF(B7="","",(C7/$C$3))</f>
        <v/>
      </c>
      <c r="E7" s="83" t="str">
        <f>IF(B7="","",IF(C7=0,"",C7))</f>
        <v/>
      </c>
      <c r="F7" s="81">
        <f>IF(B7="",0,IF(E7&lt;$E$3,E7,0))</f>
        <v>0</v>
      </c>
      <c r="G7" s="81">
        <f t="shared" ref="G7:G8" si="0">IF(B7="",0,IF(E7=$E$3,E7,0))</f>
        <v>0</v>
      </c>
      <c r="H7" s="82">
        <f>F7+G7</f>
        <v>0</v>
      </c>
      <c r="I7" s="80" t="e">
        <f>$E$4*(1-(($E$3-H7)/$E$3))</f>
        <v>#DIV/0!</v>
      </c>
      <c r="J7" s="81">
        <f>IF(B7="",0,IF(E7&gt;$E$3,E7,0))</f>
        <v>0</v>
      </c>
      <c r="K7" s="80" t="str">
        <f>IF(J7&gt;0,$E$4*(1-2*(ABS($E$3-J7)/$E$3)),"0")</f>
        <v>0</v>
      </c>
      <c r="L7" s="79" t="e">
        <f t="shared" ref="L7:L26" si="1">K7+I7</f>
        <v>#DIV/0!</v>
      </c>
      <c r="M7" s="78" t="e">
        <f t="shared" ref="M7:M26" si="2">VLOOKUP(L7,$O$7:$P$26,2)</f>
        <v>#DIV/0!</v>
      </c>
      <c r="N7" s="211">
        <f>INFORMACIÓN_INICIAL!$C$17</f>
        <v>5</v>
      </c>
      <c r="O7" s="216" t="e">
        <f>LARGE($L$7:$L$26,N7)</f>
        <v>#DIV/0!</v>
      </c>
      <c r="P7" s="216">
        <v>20</v>
      </c>
      <c r="Q7" s="216"/>
      <c r="S7" s="76"/>
      <c r="U7" s="76"/>
      <c r="W7" s="76"/>
      <c r="Y7" s="76"/>
    </row>
    <row r="8" spans="1:25">
      <c r="A8" s="78">
        <v>2</v>
      </c>
      <c r="B8" s="86" t="str">
        <f>IF(EVALUACIÓN_TECNICA!J13="HABILITADO",EVALUACIÓN_TECNICA!B13,"")</f>
        <v/>
      </c>
      <c r="C8" s="85" t="str">
        <f>IF(B8="","",VLOOKUP(B8,EVALUACIÓN_TECNICA!$B$12:$L$31,8,0))</f>
        <v/>
      </c>
      <c r="D8" s="84" t="str">
        <f t="shared" ref="D8" si="3">IF(B8="","",(C8/$C$3))</f>
        <v/>
      </c>
      <c r="E8" s="83" t="str">
        <f t="shared" ref="E8:E26" si="4">IF(B8="","",IF(C8=0,"",C8))</f>
        <v/>
      </c>
      <c r="F8" s="81">
        <f t="shared" ref="F8" si="5">IF(B8="",0,IF(E8&lt;$E$3,E8,0))</f>
        <v>0</v>
      </c>
      <c r="G8" s="81">
        <f t="shared" si="0"/>
        <v>0</v>
      </c>
      <c r="H8" s="82">
        <f t="shared" ref="H8:H26" si="6">F8+G8</f>
        <v>0</v>
      </c>
      <c r="I8" s="80" t="e">
        <f t="shared" ref="I8:I26" si="7">$E$4*(1-(($E$3-H8)/$E$3))</f>
        <v>#DIV/0!</v>
      </c>
      <c r="J8" s="81">
        <f>IF(B8="",0,IF(E8&gt;$E$3,E8,0))</f>
        <v>0</v>
      </c>
      <c r="K8" s="80">
        <f t="shared" ref="K8:K26" si="8">IF(J8&gt;0,$E$4*(1-2*(ABS($E$3-J8)/$E$3)),0)</f>
        <v>0</v>
      </c>
      <c r="L8" s="79" t="e">
        <f t="shared" si="1"/>
        <v>#DIV/0!</v>
      </c>
      <c r="M8" s="78" t="e">
        <f t="shared" si="2"/>
        <v>#DIV/0!</v>
      </c>
      <c r="N8" s="211">
        <f>N7-1</f>
        <v>4</v>
      </c>
      <c r="O8" s="216" t="e">
        <f t="shared" ref="O8:O26" si="9">LARGE($L$7:$L$26,N8)</f>
        <v>#DIV/0!</v>
      </c>
      <c r="P8" s="216">
        <v>19</v>
      </c>
      <c r="Q8" s="216"/>
      <c r="S8" s="76"/>
      <c r="U8" s="76"/>
      <c r="W8" s="76"/>
      <c r="Y8" s="76"/>
    </row>
    <row r="9" spans="1:25">
      <c r="A9" s="78">
        <v>3</v>
      </c>
      <c r="B9" s="86" t="str">
        <f>IF(EVALUACIÓN_TECNICA!J14="HABILITADO",EVALUACIÓN_TECNICA!B14,"")</f>
        <v/>
      </c>
      <c r="C9" s="85" t="str">
        <f>IF(B9="","",VLOOKUP(B9,EVALUACIÓN_TECNICA!$B$12:$L$31,8,0))</f>
        <v/>
      </c>
      <c r="D9" s="84" t="str">
        <f>IF(B9="","",(C9/$C$3))</f>
        <v/>
      </c>
      <c r="E9" s="83" t="str">
        <f t="shared" si="4"/>
        <v/>
      </c>
      <c r="F9" s="81">
        <f>IF(B9="",0,IF(E9&lt;$E$3,E9,0))</f>
        <v>0</v>
      </c>
      <c r="G9" s="81">
        <f>IF(B9="",0,IF(E9=$E$3,E9,0))</f>
        <v>0</v>
      </c>
      <c r="H9" s="82">
        <f>F9+G9</f>
        <v>0</v>
      </c>
      <c r="I9" s="80" t="e">
        <f t="shared" si="7"/>
        <v>#DIV/0!</v>
      </c>
      <c r="J9" s="81">
        <f t="shared" ref="J9:J26" si="10">IF(B9="",0,IF(E9&gt;$E$3,E9,0))</f>
        <v>0</v>
      </c>
      <c r="K9" s="80">
        <f>IF(J9&gt;0,$E$4*(1-2*(ABS($E$3-J9)/$E$3)),0)</f>
        <v>0</v>
      </c>
      <c r="L9" s="79" t="e">
        <f t="shared" si="1"/>
        <v>#DIV/0!</v>
      </c>
      <c r="M9" s="78" t="e">
        <f t="shared" si="2"/>
        <v>#DIV/0!</v>
      </c>
      <c r="N9" s="211">
        <f t="shared" ref="N9:N26" si="11">N8-1</f>
        <v>3</v>
      </c>
      <c r="O9" s="216" t="e">
        <f t="shared" si="9"/>
        <v>#DIV/0!</v>
      </c>
      <c r="P9" s="216">
        <v>18</v>
      </c>
      <c r="Q9" s="216"/>
      <c r="S9" s="76"/>
      <c r="U9" s="76"/>
      <c r="W9" s="76"/>
      <c r="Y9" s="76"/>
    </row>
    <row r="10" spans="1:25">
      <c r="A10" s="78">
        <v>4</v>
      </c>
      <c r="B10" s="86" t="str">
        <f>IF(EVALUACIÓN_TECNICA!J15="HABILITADO",EVALUACIÓN_TECNICA!B15,"")</f>
        <v/>
      </c>
      <c r="C10" s="85" t="str">
        <f>IF(B10="","",VLOOKUP(B10,EVALUACIÓN_TECNICA!$B$12:$L$31,8,0))</f>
        <v/>
      </c>
      <c r="D10" s="84" t="str">
        <f t="shared" ref="D10:D26" si="12">IF(B10="","",(C10/$C$3))</f>
        <v/>
      </c>
      <c r="E10" s="83" t="str">
        <f t="shared" si="4"/>
        <v/>
      </c>
      <c r="F10" s="81">
        <f t="shared" ref="F10:F26" si="13">IF(B10="",0,IF(E10&lt;$E$3,E10,0))</f>
        <v>0</v>
      </c>
      <c r="G10" s="81">
        <f t="shared" ref="G10:G26" si="14">IF(B10="",0,IF(E10=$E$3,E10,0))</f>
        <v>0</v>
      </c>
      <c r="H10" s="82">
        <f t="shared" si="6"/>
        <v>0</v>
      </c>
      <c r="I10" s="80" t="e">
        <f t="shared" si="7"/>
        <v>#DIV/0!</v>
      </c>
      <c r="J10" s="81">
        <f t="shared" si="10"/>
        <v>0</v>
      </c>
      <c r="K10" s="80">
        <f t="shared" si="8"/>
        <v>0</v>
      </c>
      <c r="L10" s="79" t="e">
        <f t="shared" si="1"/>
        <v>#DIV/0!</v>
      </c>
      <c r="M10" s="78" t="e">
        <f t="shared" si="2"/>
        <v>#DIV/0!</v>
      </c>
      <c r="N10" s="211">
        <f t="shared" si="11"/>
        <v>2</v>
      </c>
      <c r="O10" s="216" t="e">
        <f t="shared" si="9"/>
        <v>#DIV/0!</v>
      </c>
      <c r="P10" s="216">
        <v>17</v>
      </c>
      <c r="Q10" s="216"/>
      <c r="S10" s="76"/>
      <c r="U10" s="76"/>
      <c r="W10" s="76"/>
      <c r="Y10" s="76"/>
    </row>
    <row r="11" spans="1:25">
      <c r="A11" s="78">
        <v>5</v>
      </c>
      <c r="B11" s="86" t="str">
        <f>IF(EVALUACIÓN_TECNICA!J16="HABILITADO",EVALUACIÓN_TECNICA!B16,"")</f>
        <v/>
      </c>
      <c r="C11" s="85" t="str">
        <f>IF(B11="","",VLOOKUP(B11,EVALUACIÓN_TECNICA!$B$12:$L$31,8,0))</f>
        <v/>
      </c>
      <c r="D11" s="84" t="str">
        <f t="shared" si="12"/>
        <v/>
      </c>
      <c r="E11" s="83" t="str">
        <f t="shared" si="4"/>
        <v/>
      </c>
      <c r="F11" s="81">
        <f t="shared" si="13"/>
        <v>0</v>
      </c>
      <c r="G11" s="81">
        <f t="shared" si="14"/>
        <v>0</v>
      </c>
      <c r="H11" s="82">
        <f t="shared" si="6"/>
        <v>0</v>
      </c>
      <c r="I11" s="80" t="e">
        <f t="shared" si="7"/>
        <v>#DIV/0!</v>
      </c>
      <c r="J11" s="81">
        <f t="shared" si="10"/>
        <v>0</v>
      </c>
      <c r="K11" s="80">
        <f t="shared" si="8"/>
        <v>0</v>
      </c>
      <c r="L11" s="79" t="e">
        <f t="shared" si="1"/>
        <v>#DIV/0!</v>
      </c>
      <c r="M11" s="78" t="e">
        <f t="shared" si="2"/>
        <v>#DIV/0!</v>
      </c>
      <c r="N11" s="211">
        <f t="shared" si="11"/>
        <v>1</v>
      </c>
      <c r="O11" s="216" t="e">
        <f t="shared" si="9"/>
        <v>#DIV/0!</v>
      </c>
      <c r="P11" s="216">
        <v>16</v>
      </c>
      <c r="Q11" s="216"/>
      <c r="S11" s="76"/>
      <c r="U11" s="76"/>
      <c r="W11" s="76"/>
      <c r="Y11" s="76"/>
    </row>
    <row r="12" spans="1:25">
      <c r="A12" s="78">
        <v>6</v>
      </c>
      <c r="B12" s="86" t="str">
        <f>IF(EVALUACIÓN_TECNICA!J17="HABILITADO",EVALUACIÓN_TECNICA!B17,"")</f>
        <v/>
      </c>
      <c r="C12" s="85" t="str">
        <f>IF(B12="","",VLOOKUP(B12,EVALUACIÓN_TECNICA!$B$12:$L$31,8,0))</f>
        <v/>
      </c>
      <c r="D12" s="84" t="str">
        <f t="shared" si="12"/>
        <v/>
      </c>
      <c r="E12" s="83" t="str">
        <f t="shared" si="4"/>
        <v/>
      </c>
      <c r="F12" s="81">
        <f t="shared" si="13"/>
        <v>0</v>
      </c>
      <c r="G12" s="81">
        <f t="shared" si="14"/>
        <v>0</v>
      </c>
      <c r="H12" s="82">
        <f t="shared" si="6"/>
        <v>0</v>
      </c>
      <c r="I12" s="80" t="e">
        <f t="shared" si="7"/>
        <v>#DIV/0!</v>
      </c>
      <c r="J12" s="81">
        <f t="shared" si="10"/>
        <v>0</v>
      </c>
      <c r="K12" s="80">
        <f t="shared" si="8"/>
        <v>0</v>
      </c>
      <c r="L12" s="79" t="e">
        <f t="shared" si="1"/>
        <v>#DIV/0!</v>
      </c>
      <c r="M12" s="78" t="e">
        <f t="shared" si="2"/>
        <v>#DIV/0!</v>
      </c>
      <c r="N12" s="211">
        <f t="shared" si="11"/>
        <v>0</v>
      </c>
      <c r="O12" s="216" t="e">
        <f t="shared" si="9"/>
        <v>#DIV/0!</v>
      </c>
      <c r="P12" s="216">
        <v>15</v>
      </c>
      <c r="Q12" s="216"/>
      <c r="S12" s="76"/>
      <c r="U12" s="76"/>
      <c r="W12" s="76"/>
      <c r="Y12" s="76"/>
    </row>
    <row r="13" spans="1:25">
      <c r="A13" s="78">
        <v>7</v>
      </c>
      <c r="B13" s="86" t="str">
        <f>IF(EVALUACIÓN_TECNICA!J18="HABILITADO",EVALUACIÓN_TECNICA!B18,"")</f>
        <v/>
      </c>
      <c r="C13" s="85" t="str">
        <f>IF(B13="","",VLOOKUP(B13,EVALUACIÓN_TECNICA!$B$12:$L$31,8,0))</f>
        <v/>
      </c>
      <c r="D13" s="84" t="str">
        <f t="shared" si="12"/>
        <v/>
      </c>
      <c r="E13" s="83" t="str">
        <f t="shared" si="4"/>
        <v/>
      </c>
      <c r="F13" s="81">
        <f t="shared" si="13"/>
        <v>0</v>
      </c>
      <c r="G13" s="81">
        <f t="shared" si="14"/>
        <v>0</v>
      </c>
      <c r="H13" s="82">
        <f t="shared" si="6"/>
        <v>0</v>
      </c>
      <c r="I13" s="80" t="e">
        <f t="shared" si="7"/>
        <v>#DIV/0!</v>
      </c>
      <c r="J13" s="81">
        <f t="shared" si="10"/>
        <v>0</v>
      </c>
      <c r="K13" s="80">
        <f t="shared" si="8"/>
        <v>0</v>
      </c>
      <c r="L13" s="79" t="e">
        <f t="shared" si="1"/>
        <v>#DIV/0!</v>
      </c>
      <c r="M13" s="78" t="e">
        <f t="shared" si="2"/>
        <v>#DIV/0!</v>
      </c>
      <c r="N13" s="211">
        <f t="shared" si="11"/>
        <v>-1</v>
      </c>
      <c r="O13" s="216" t="e">
        <f t="shared" si="9"/>
        <v>#DIV/0!</v>
      </c>
      <c r="P13" s="216">
        <v>14</v>
      </c>
      <c r="Q13" s="216"/>
      <c r="S13" s="76"/>
      <c r="U13" s="76"/>
      <c r="W13" s="76"/>
      <c r="Y13" s="76"/>
    </row>
    <row r="14" spans="1:25">
      <c r="A14" s="78">
        <v>8</v>
      </c>
      <c r="B14" s="86" t="str">
        <f>IF(EVALUACIÓN_TECNICA!J19="HABILITADO",EVALUACIÓN_TECNICA!B19,"")</f>
        <v/>
      </c>
      <c r="C14" s="85" t="str">
        <f>IF(B14="","",VLOOKUP(B14,EVALUACIÓN_TECNICA!$B$12:$L$31,8,0))</f>
        <v/>
      </c>
      <c r="D14" s="84" t="str">
        <f t="shared" si="12"/>
        <v/>
      </c>
      <c r="E14" s="83" t="str">
        <f t="shared" si="4"/>
        <v/>
      </c>
      <c r="F14" s="81">
        <f t="shared" si="13"/>
        <v>0</v>
      </c>
      <c r="G14" s="81">
        <f t="shared" si="14"/>
        <v>0</v>
      </c>
      <c r="H14" s="82">
        <f t="shared" si="6"/>
        <v>0</v>
      </c>
      <c r="I14" s="80" t="e">
        <f t="shared" si="7"/>
        <v>#DIV/0!</v>
      </c>
      <c r="J14" s="81">
        <f t="shared" si="10"/>
        <v>0</v>
      </c>
      <c r="K14" s="80">
        <f t="shared" si="8"/>
        <v>0</v>
      </c>
      <c r="L14" s="79" t="e">
        <f t="shared" si="1"/>
        <v>#DIV/0!</v>
      </c>
      <c r="M14" s="78" t="e">
        <f t="shared" si="2"/>
        <v>#DIV/0!</v>
      </c>
      <c r="N14" s="211">
        <f t="shared" si="11"/>
        <v>-2</v>
      </c>
      <c r="O14" s="216" t="e">
        <f t="shared" si="9"/>
        <v>#DIV/0!</v>
      </c>
      <c r="P14" s="211">
        <v>13</v>
      </c>
      <c r="Q14" s="216"/>
      <c r="S14" s="76"/>
      <c r="U14" s="76"/>
      <c r="W14" s="76"/>
      <c r="Y14" s="76"/>
    </row>
    <row r="15" spans="1:25">
      <c r="A15" s="78">
        <v>9</v>
      </c>
      <c r="B15" s="86" t="str">
        <f>IF(EVALUACIÓN_TECNICA!J20="HABILITADO",EVALUACIÓN_TECNICA!B20,"")</f>
        <v/>
      </c>
      <c r="C15" s="85" t="str">
        <f>IF(B15="","",VLOOKUP(B15,EVALUACIÓN_TECNICA!$B$12:$L$31,8,0))</f>
        <v/>
      </c>
      <c r="D15" s="84" t="str">
        <f t="shared" si="12"/>
        <v/>
      </c>
      <c r="E15" s="83" t="str">
        <f t="shared" si="4"/>
        <v/>
      </c>
      <c r="F15" s="81">
        <f t="shared" si="13"/>
        <v>0</v>
      </c>
      <c r="G15" s="81">
        <f t="shared" si="14"/>
        <v>0</v>
      </c>
      <c r="H15" s="82">
        <f t="shared" si="6"/>
        <v>0</v>
      </c>
      <c r="I15" s="80" t="e">
        <f t="shared" si="7"/>
        <v>#DIV/0!</v>
      </c>
      <c r="J15" s="81">
        <f t="shared" si="10"/>
        <v>0</v>
      </c>
      <c r="K15" s="80">
        <f t="shared" si="8"/>
        <v>0</v>
      </c>
      <c r="L15" s="79" t="e">
        <f t="shared" si="1"/>
        <v>#DIV/0!</v>
      </c>
      <c r="M15" s="78" t="e">
        <f t="shared" si="2"/>
        <v>#DIV/0!</v>
      </c>
      <c r="N15" s="211">
        <f t="shared" si="11"/>
        <v>-3</v>
      </c>
      <c r="O15" s="216" t="e">
        <f t="shared" si="9"/>
        <v>#DIV/0!</v>
      </c>
      <c r="P15" s="211">
        <v>12</v>
      </c>
      <c r="Q15" s="216"/>
      <c r="S15" s="76"/>
      <c r="U15" s="76"/>
      <c r="W15" s="76"/>
      <c r="Y15" s="76"/>
    </row>
    <row r="16" spans="1:25">
      <c r="A16" s="78">
        <v>10</v>
      </c>
      <c r="B16" s="86" t="str">
        <f>IF(EVALUACIÓN_TECNICA!J21="HABILITADO",EVALUACIÓN_TECNICA!B21,"")</f>
        <v/>
      </c>
      <c r="C16" s="85" t="str">
        <f>IF(B16="","",VLOOKUP(B16,EVALUACIÓN_TECNICA!$B$12:$L$31,8,0))</f>
        <v/>
      </c>
      <c r="D16" s="84" t="str">
        <f t="shared" si="12"/>
        <v/>
      </c>
      <c r="E16" s="83" t="str">
        <f t="shared" si="4"/>
        <v/>
      </c>
      <c r="F16" s="81">
        <f t="shared" si="13"/>
        <v>0</v>
      </c>
      <c r="G16" s="81">
        <f t="shared" si="14"/>
        <v>0</v>
      </c>
      <c r="H16" s="82">
        <f t="shared" si="6"/>
        <v>0</v>
      </c>
      <c r="I16" s="80" t="e">
        <f t="shared" si="7"/>
        <v>#DIV/0!</v>
      </c>
      <c r="J16" s="81">
        <f t="shared" si="10"/>
        <v>0</v>
      </c>
      <c r="K16" s="80">
        <f t="shared" si="8"/>
        <v>0</v>
      </c>
      <c r="L16" s="79" t="e">
        <f t="shared" si="1"/>
        <v>#DIV/0!</v>
      </c>
      <c r="M16" s="78" t="e">
        <f t="shared" si="2"/>
        <v>#DIV/0!</v>
      </c>
      <c r="N16" s="211">
        <f t="shared" si="11"/>
        <v>-4</v>
      </c>
      <c r="O16" s="216" t="e">
        <f t="shared" si="9"/>
        <v>#DIV/0!</v>
      </c>
      <c r="P16" s="211">
        <v>11</v>
      </c>
      <c r="Q16" s="216"/>
      <c r="S16" s="76"/>
      <c r="U16" s="76"/>
      <c r="W16" s="76"/>
      <c r="Y16" s="76"/>
    </row>
    <row r="17" spans="1:25">
      <c r="A17" s="78">
        <v>11</v>
      </c>
      <c r="B17" s="86" t="str">
        <f>IF(EVALUACIÓN_TECNICA!J22="HABILITADO",EVALUACIÓN_TECNICA!B22,"")</f>
        <v/>
      </c>
      <c r="C17" s="85" t="str">
        <f>IF(B17="","",VLOOKUP(B17,EVALUACIÓN_TECNICA!$B$12:$L$31,8,0))</f>
        <v/>
      </c>
      <c r="D17" s="84" t="str">
        <f t="shared" si="12"/>
        <v/>
      </c>
      <c r="E17" s="83" t="str">
        <f t="shared" si="4"/>
        <v/>
      </c>
      <c r="F17" s="81">
        <f t="shared" si="13"/>
        <v>0</v>
      </c>
      <c r="G17" s="81">
        <f t="shared" si="14"/>
        <v>0</v>
      </c>
      <c r="H17" s="82">
        <f t="shared" si="6"/>
        <v>0</v>
      </c>
      <c r="I17" s="80" t="e">
        <f t="shared" si="7"/>
        <v>#DIV/0!</v>
      </c>
      <c r="J17" s="81">
        <f t="shared" si="10"/>
        <v>0</v>
      </c>
      <c r="K17" s="80">
        <f t="shared" si="8"/>
        <v>0</v>
      </c>
      <c r="L17" s="79" t="e">
        <f t="shared" si="1"/>
        <v>#DIV/0!</v>
      </c>
      <c r="M17" s="78" t="e">
        <f t="shared" si="2"/>
        <v>#DIV/0!</v>
      </c>
      <c r="N17" s="211">
        <f t="shared" si="11"/>
        <v>-5</v>
      </c>
      <c r="O17" s="216" t="e">
        <f t="shared" si="9"/>
        <v>#DIV/0!</v>
      </c>
      <c r="P17" s="211">
        <v>10</v>
      </c>
      <c r="Q17" s="216"/>
      <c r="S17" s="76"/>
      <c r="U17" s="76"/>
      <c r="W17" s="76"/>
      <c r="Y17" s="76"/>
    </row>
    <row r="18" spans="1:25">
      <c r="A18" s="78">
        <v>12</v>
      </c>
      <c r="B18" s="86" t="str">
        <f>IF(EVALUACIÓN_TECNICA!J23="HABILITADO",EVALUACIÓN_TECNICA!B23,"")</f>
        <v/>
      </c>
      <c r="C18" s="85" t="str">
        <f>IF(B18="","",VLOOKUP(B18,EVALUACIÓN_TECNICA!$B$12:$L$31,8,0))</f>
        <v/>
      </c>
      <c r="D18" s="84" t="str">
        <f t="shared" si="12"/>
        <v/>
      </c>
      <c r="E18" s="83" t="str">
        <f t="shared" si="4"/>
        <v/>
      </c>
      <c r="F18" s="81">
        <f t="shared" si="13"/>
        <v>0</v>
      </c>
      <c r="G18" s="81">
        <f t="shared" si="14"/>
        <v>0</v>
      </c>
      <c r="H18" s="82">
        <f t="shared" si="6"/>
        <v>0</v>
      </c>
      <c r="I18" s="80" t="e">
        <f t="shared" si="7"/>
        <v>#DIV/0!</v>
      </c>
      <c r="J18" s="81">
        <f t="shared" si="10"/>
        <v>0</v>
      </c>
      <c r="K18" s="80">
        <f t="shared" si="8"/>
        <v>0</v>
      </c>
      <c r="L18" s="79" t="e">
        <f t="shared" si="1"/>
        <v>#DIV/0!</v>
      </c>
      <c r="M18" s="78" t="e">
        <f t="shared" si="2"/>
        <v>#DIV/0!</v>
      </c>
      <c r="N18" s="211">
        <f t="shared" si="11"/>
        <v>-6</v>
      </c>
      <c r="O18" s="216" t="e">
        <f t="shared" si="9"/>
        <v>#DIV/0!</v>
      </c>
      <c r="P18" s="211">
        <v>9</v>
      </c>
      <c r="Q18" s="216"/>
      <c r="S18" s="76"/>
      <c r="U18" s="76"/>
      <c r="W18" s="76"/>
      <c r="Y18" s="76"/>
    </row>
    <row r="19" spans="1:25">
      <c r="A19" s="78">
        <v>13</v>
      </c>
      <c r="B19" s="86" t="str">
        <f>IF(EVALUACIÓN_TECNICA!J24="HABILITADO",EVALUACIÓN_TECNICA!B24,"")</f>
        <v/>
      </c>
      <c r="C19" s="85" t="str">
        <f>IF(B19="","",VLOOKUP(B19,EVALUACIÓN_TECNICA!$B$12:$L$31,8,0))</f>
        <v/>
      </c>
      <c r="D19" s="84" t="str">
        <f t="shared" si="12"/>
        <v/>
      </c>
      <c r="E19" s="83" t="str">
        <f t="shared" si="4"/>
        <v/>
      </c>
      <c r="F19" s="81">
        <f t="shared" si="13"/>
        <v>0</v>
      </c>
      <c r="G19" s="81">
        <f t="shared" si="14"/>
        <v>0</v>
      </c>
      <c r="H19" s="82">
        <f t="shared" si="6"/>
        <v>0</v>
      </c>
      <c r="I19" s="80" t="e">
        <f t="shared" si="7"/>
        <v>#DIV/0!</v>
      </c>
      <c r="J19" s="81">
        <f t="shared" si="10"/>
        <v>0</v>
      </c>
      <c r="K19" s="80">
        <f t="shared" si="8"/>
        <v>0</v>
      </c>
      <c r="L19" s="79" t="e">
        <f t="shared" si="1"/>
        <v>#DIV/0!</v>
      </c>
      <c r="M19" s="78" t="e">
        <f t="shared" si="2"/>
        <v>#DIV/0!</v>
      </c>
      <c r="N19" s="211">
        <f t="shared" si="11"/>
        <v>-7</v>
      </c>
      <c r="O19" s="216" t="e">
        <f t="shared" si="9"/>
        <v>#DIV/0!</v>
      </c>
      <c r="P19" s="216">
        <v>8</v>
      </c>
      <c r="Q19" s="216"/>
      <c r="S19" s="76"/>
      <c r="U19" s="76"/>
      <c r="W19" s="76"/>
      <c r="Y19" s="76"/>
    </row>
    <row r="20" spans="1:25">
      <c r="A20" s="78">
        <v>14</v>
      </c>
      <c r="B20" s="86" t="str">
        <f>IF(EVALUACIÓN_TECNICA!J25="HABILITADO",EVALUACIÓN_TECNICA!B25,"")</f>
        <v/>
      </c>
      <c r="C20" s="85" t="str">
        <f>IF(B20="","",VLOOKUP(B20,EVALUACIÓN_TECNICA!$B$12:$L$31,8,0))</f>
        <v/>
      </c>
      <c r="D20" s="84" t="str">
        <f t="shared" si="12"/>
        <v/>
      </c>
      <c r="E20" s="83" t="str">
        <f t="shared" si="4"/>
        <v/>
      </c>
      <c r="F20" s="81">
        <f t="shared" si="13"/>
        <v>0</v>
      </c>
      <c r="G20" s="81">
        <f t="shared" si="14"/>
        <v>0</v>
      </c>
      <c r="H20" s="82">
        <f t="shared" si="6"/>
        <v>0</v>
      </c>
      <c r="I20" s="80" t="e">
        <f t="shared" si="7"/>
        <v>#DIV/0!</v>
      </c>
      <c r="J20" s="81">
        <f t="shared" si="10"/>
        <v>0</v>
      </c>
      <c r="K20" s="80">
        <f t="shared" si="8"/>
        <v>0</v>
      </c>
      <c r="L20" s="79" t="e">
        <f t="shared" si="1"/>
        <v>#DIV/0!</v>
      </c>
      <c r="M20" s="78" t="e">
        <f t="shared" si="2"/>
        <v>#DIV/0!</v>
      </c>
      <c r="N20" s="211">
        <f t="shared" si="11"/>
        <v>-8</v>
      </c>
      <c r="O20" s="216" t="e">
        <f t="shared" si="9"/>
        <v>#DIV/0!</v>
      </c>
      <c r="P20" s="216">
        <v>7</v>
      </c>
      <c r="Q20" s="216"/>
      <c r="S20" s="76"/>
      <c r="U20" s="76"/>
      <c r="W20" s="76"/>
      <c r="Y20" s="76"/>
    </row>
    <row r="21" spans="1:25">
      <c r="A21" s="78">
        <v>15</v>
      </c>
      <c r="B21" s="86" t="str">
        <f>IF(EVALUACIÓN_TECNICA!J26="HABILITADO",EVALUACIÓN_TECNICA!B26,"")</f>
        <v/>
      </c>
      <c r="C21" s="85" t="str">
        <f>IF(B21="","",VLOOKUP(B21,EVALUACIÓN_TECNICA!$B$12:$L$31,8,0))</f>
        <v/>
      </c>
      <c r="D21" s="84" t="str">
        <f t="shared" si="12"/>
        <v/>
      </c>
      <c r="E21" s="83" t="str">
        <f t="shared" si="4"/>
        <v/>
      </c>
      <c r="F21" s="81">
        <f t="shared" si="13"/>
        <v>0</v>
      </c>
      <c r="G21" s="81">
        <f t="shared" si="14"/>
        <v>0</v>
      </c>
      <c r="H21" s="82">
        <f t="shared" si="6"/>
        <v>0</v>
      </c>
      <c r="I21" s="80" t="e">
        <f t="shared" si="7"/>
        <v>#DIV/0!</v>
      </c>
      <c r="J21" s="81">
        <f t="shared" si="10"/>
        <v>0</v>
      </c>
      <c r="K21" s="80">
        <f t="shared" si="8"/>
        <v>0</v>
      </c>
      <c r="L21" s="79" t="e">
        <f t="shared" si="1"/>
        <v>#DIV/0!</v>
      </c>
      <c r="M21" s="78" t="e">
        <f t="shared" si="2"/>
        <v>#DIV/0!</v>
      </c>
      <c r="N21" s="211">
        <f t="shared" si="11"/>
        <v>-9</v>
      </c>
      <c r="O21" s="216" t="e">
        <f t="shared" si="9"/>
        <v>#DIV/0!</v>
      </c>
      <c r="P21" s="216">
        <v>6</v>
      </c>
      <c r="Q21" s="216"/>
      <c r="S21" s="76"/>
      <c r="U21" s="76"/>
      <c r="W21" s="76"/>
      <c r="Y21" s="76"/>
    </row>
    <row r="22" spans="1:25">
      <c r="A22" s="78">
        <v>16</v>
      </c>
      <c r="B22" s="86" t="str">
        <f>IF(EVALUACIÓN_TECNICA!J27="HABILITADO",EVALUACIÓN_TECNICA!B27,"")</f>
        <v/>
      </c>
      <c r="C22" s="85" t="str">
        <f>IF(B22="","",VLOOKUP(B22,EVALUACIÓN_TECNICA!$B$12:$L$31,8,0))</f>
        <v/>
      </c>
      <c r="D22" s="84" t="str">
        <f t="shared" si="12"/>
        <v/>
      </c>
      <c r="E22" s="83" t="str">
        <f t="shared" si="4"/>
        <v/>
      </c>
      <c r="F22" s="81">
        <f t="shared" si="13"/>
        <v>0</v>
      </c>
      <c r="G22" s="81">
        <f t="shared" si="14"/>
        <v>0</v>
      </c>
      <c r="H22" s="82">
        <f t="shared" si="6"/>
        <v>0</v>
      </c>
      <c r="I22" s="80" t="e">
        <f t="shared" si="7"/>
        <v>#DIV/0!</v>
      </c>
      <c r="J22" s="81">
        <f t="shared" si="10"/>
        <v>0</v>
      </c>
      <c r="K22" s="80">
        <f t="shared" si="8"/>
        <v>0</v>
      </c>
      <c r="L22" s="79" t="e">
        <f t="shared" si="1"/>
        <v>#DIV/0!</v>
      </c>
      <c r="M22" s="78" t="e">
        <f t="shared" si="2"/>
        <v>#DIV/0!</v>
      </c>
      <c r="N22" s="211">
        <f t="shared" si="11"/>
        <v>-10</v>
      </c>
      <c r="O22" s="216" t="e">
        <f t="shared" si="9"/>
        <v>#DIV/0!</v>
      </c>
      <c r="P22" s="216">
        <v>5</v>
      </c>
      <c r="Q22" s="216"/>
      <c r="S22" s="76"/>
      <c r="U22" s="76"/>
      <c r="W22" s="76"/>
      <c r="Y22" s="76"/>
    </row>
    <row r="23" spans="1:25">
      <c r="A23" s="78">
        <v>17</v>
      </c>
      <c r="B23" s="86" t="str">
        <f>IF(EVALUACIÓN_TECNICA!J28="HABILITADO",EVALUACIÓN_TECNICA!B28,"")</f>
        <v/>
      </c>
      <c r="C23" s="85" t="str">
        <f>IF(B23="","",VLOOKUP(B23,EVALUACIÓN_TECNICA!$B$12:$L$31,8,0))</f>
        <v/>
      </c>
      <c r="D23" s="84" t="str">
        <f t="shared" si="12"/>
        <v/>
      </c>
      <c r="E23" s="83" t="str">
        <f t="shared" si="4"/>
        <v/>
      </c>
      <c r="F23" s="81">
        <f t="shared" si="13"/>
        <v>0</v>
      </c>
      <c r="G23" s="81">
        <f t="shared" si="14"/>
        <v>0</v>
      </c>
      <c r="H23" s="82">
        <f t="shared" si="6"/>
        <v>0</v>
      </c>
      <c r="I23" s="80" t="e">
        <f t="shared" si="7"/>
        <v>#DIV/0!</v>
      </c>
      <c r="J23" s="81">
        <f t="shared" si="10"/>
        <v>0</v>
      </c>
      <c r="K23" s="80">
        <f t="shared" si="8"/>
        <v>0</v>
      </c>
      <c r="L23" s="79" t="e">
        <f t="shared" si="1"/>
        <v>#DIV/0!</v>
      </c>
      <c r="M23" s="78" t="e">
        <f t="shared" si="2"/>
        <v>#DIV/0!</v>
      </c>
      <c r="N23" s="211">
        <f t="shared" si="11"/>
        <v>-11</v>
      </c>
      <c r="O23" s="216" t="e">
        <f t="shared" si="9"/>
        <v>#DIV/0!</v>
      </c>
      <c r="P23" s="216">
        <v>4</v>
      </c>
      <c r="Q23" s="216"/>
      <c r="S23" s="76"/>
      <c r="U23" s="76"/>
      <c r="W23" s="76"/>
      <c r="Y23" s="76"/>
    </row>
    <row r="24" spans="1:25">
      <c r="A24" s="78">
        <v>18</v>
      </c>
      <c r="B24" s="86" t="str">
        <f>IF(EVALUACIÓN_TECNICA!J29="HABILITADO",EVALUACIÓN_TECNICA!B29,"")</f>
        <v/>
      </c>
      <c r="C24" s="85" t="str">
        <f>IF(B24="","",VLOOKUP(B24,EVALUACIÓN_TECNICA!$B$12:$L$31,8,0))</f>
        <v/>
      </c>
      <c r="D24" s="84" t="str">
        <f t="shared" si="12"/>
        <v/>
      </c>
      <c r="E24" s="83" t="str">
        <f t="shared" si="4"/>
        <v/>
      </c>
      <c r="F24" s="81">
        <f t="shared" si="13"/>
        <v>0</v>
      </c>
      <c r="G24" s="81">
        <f t="shared" si="14"/>
        <v>0</v>
      </c>
      <c r="H24" s="82">
        <f t="shared" si="6"/>
        <v>0</v>
      </c>
      <c r="I24" s="80" t="e">
        <f t="shared" si="7"/>
        <v>#DIV/0!</v>
      </c>
      <c r="J24" s="81">
        <f t="shared" si="10"/>
        <v>0</v>
      </c>
      <c r="K24" s="80">
        <f t="shared" si="8"/>
        <v>0</v>
      </c>
      <c r="L24" s="79" t="e">
        <f t="shared" si="1"/>
        <v>#DIV/0!</v>
      </c>
      <c r="M24" s="78" t="e">
        <f t="shared" si="2"/>
        <v>#DIV/0!</v>
      </c>
      <c r="N24" s="211">
        <f t="shared" si="11"/>
        <v>-12</v>
      </c>
      <c r="O24" s="216" t="e">
        <f t="shared" si="9"/>
        <v>#DIV/0!</v>
      </c>
      <c r="P24" s="216">
        <v>3</v>
      </c>
      <c r="Q24" s="216"/>
      <c r="S24" s="76"/>
      <c r="U24" s="76"/>
      <c r="W24" s="76"/>
      <c r="Y24" s="76"/>
    </row>
    <row r="25" spans="1:25">
      <c r="A25" s="78">
        <v>19</v>
      </c>
      <c r="B25" s="86" t="str">
        <f>IF(EVALUACIÓN_TECNICA!J30="HABILITADO",EVALUACIÓN_TECNICA!B30,"")</f>
        <v/>
      </c>
      <c r="C25" s="85" t="str">
        <f>IF(B25="","",VLOOKUP(B25,EVALUACIÓN_TECNICA!$B$12:$L$31,8,0))</f>
        <v/>
      </c>
      <c r="D25" s="84" t="str">
        <f t="shared" si="12"/>
        <v/>
      </c>
      <c r="E25" s="83" t="str">
        <f t="shared" si="4"/>
        <v/>
      </c>
      <c r="F25" s="81">
        <f t="shared" si="13"/>
        <v>0</v>
      </c>
      <c r="G25" s="81">
        <f t="shared" si="14"/>
        <v>0</v>
      </c>
      <c r="H25" s="82">
        <f t="shared" si="6"/>
        <v>0</v>
      </c>
      <c r="I25" s="80" t="e">
        <f t="shared" si="7"/>
        <v>#DIV/0!</v>
      </c>
      <c r="J25" s="81">
        <f t="shared" si="10"/>
        <v>0</v>
      </c>
      <c r="K25" s="80">
        <f t="shared" si="8"/>
        <v>0</v>
      </c>
      <c r="L25" s="79" t="e">
        <f t="shared" si="1"/>
        <v>#DIV/0!</v>
      </c>
      <c r="M25" s="78" t="e">
        <f t="shared" si="2"/>
        <v>#DIV/0!</v>
      </c>
      <c r="N25" s="211">
        <f t="shared" si="11"/>
        <v>-13</v>
      </c>
      <c r="O25" s="216" t="e">
        <f t="shared" si="9"/>
        <v>#DIV/0!</v>
      </c>
      <c r="P25" s="216">
        <v>2</v>
      </c>
      <c r="Q25" s="216"/>
      <c r="S25" s="76"/>
      <c r="U25" s="76"/>
      <c r="W25" s="76"/>
      <c r="Y25" s="76"/>
    </row>
    <row r="26" spans="1:25">
      <c r="A26" s="78">
        <v>20</v>
      </c>
      <c r="B26" s="86" t="str">
        <f>IF(EVALUACIÓN_TECNICA!J31="HABILITADO",EVALUACIÓN_TECNICA!B31,"")</f>
        <v/>
      </c>
      <c r="C26" s="85" t="str">
        <f>IF(B26="","",VLOOKUP(B26,EVALUACIÓN_TECNICA!$B$12:$L$31,8,0))</f>
        <v/>
      </c>
      <c r="D26" s="84" t="str">
        <f t="shared" si="12"/>
        <v/>
      </c>
      <c r="E26" s="83" t="str">
        <f t="shared" si="4"/>
        <v/>
      </c>
      <c r="F26" s="81">
        <f t="shared" si="13"/>
        <v>0</v>
      </c>
      <c r="G26" s="81">
        <f t="shared" si="14"/>
        <v>0</v>
      </c>
      <c r="H26" s="82">
        <f t="shared" si="6"/>
        <v>0</v>
      </c>
      <c r="I26" s="80" t="e">
        <f t="shared" si="7"/>
        <v>#DIV/0!</v>
      </c>
      <c r="J26" s="81">
        <f t="shared" si="10"/>
        <v>0</v>
      </c>
      <c r="K26" s="80">
        <f t="shared" si="8"/>
        <v>0</v>
      </c>
      <c r="L26" s="79" t="e">
        <f t="shared" si="1"/>
        <v>#DIV/0!</v>
      </c>
      <c r="M26" s="78" t="e">
        <f t="shared" si="2"/>
        <v>#DIV/0!</v>
      </c>
      <c r="N26" s="211">
        <f t="shared" si="11"/>
        <v>-14</v>
      </c>
      <c r="O26" s="216" t="e">
        <f t="shared" si="9"/>
        <v>#DIV/0!</v>
      </c>
      <c r="P26" s="216">
        <v>1</v>
      </c>
      <c r="Q26" s="216"/>
      <c r="S26" s="76"/>
      <c r="U26" s="76"/>
      <c r="W26" s="76"/>
      <c r="Y26" s="76"/>
    </row>
    <row r="27" spans="1:25" ht="15.6" customHeight="1">
      <c r="A27" s="72"/>
      <c r="C27" s="144"/>
      <c r="N27" s="219"/>
    </row>
    <row r="28" spans="1:25">
      <c r="A28" s="72"/>
      <c r="B28" s="108" t="s">
        <v>79</v>
      </c>
    </row>
    <row r="29" spans="1:25">
      <c r="B29" s="75" t="s">
        <v>78</v>
      </c>
    </row>
    <row r="30" spans="1:25">
      <c r="B30" s="74" t="s">
        <v>77</v>
      </c>
    </row>
    <row r="61" spans="2:2">
      <c r="B61" s="73" t="s">
        <v>76</v>
      </c>
    </row>
  </sheetData>
  <sheetProtection algorithmName="SHA-512" hashValue="ynvvwonfRWJHgeOUkVlPoWr1KgG2z8rZEr2hEWX8c1oeYYdKyVZtFO68OyvvWlqFKpzMxaSOGU7oPqdeGT+GVw==" saltValue="qCtl3CADsKhuazwwzAvoQA==" spinCount="100000" sheet="1" objects="1" scenarios="1"/>
  <autoFilter ref="A5:Z26" xr:uid="{93FB25ED-D53D-44C7-9DA3-D8BF8EDB8618}"/>
  <mergeCells count="5">
    <mergeCell ref="A1:B1"/>
    <mergeCell ref="A3:B3"/>
    <mergeCell ref="A4:B4"/>
    <mergeCell ref="F6:I6"/>
    <mergeCell ref="J6:K6"/>
  </mergeCells>
  <conditionalFormatting sqref="M7:M26">
    <cfRule type="cellIs" dxfId="26" priority="1" operator="equal">
      <formula>3</formula>
    </cfRule>
    <cfRule type="cellIs" dxfId="25" priority="2" operator="equal">
      <formula>5</formula>
    </cfRule>
    <cfRule type="cellIs" dxfId="24" priority="3" operator="equal">
      <formula>4</formula>
    </cfRule>
    <cfRule type="cellIs" dxfId="23" priority="4" operator="equal">
      <formula>1</formula>
    </cfRule>
    <cfRule type="cellIs" dxfId="22" priority="5" operator="equal">
      <formula>2</formula>
    </cfRule>
  </conditionalFormatting>
  <hyperlinks>
    <hyperlink ref="B61" r:id="rId1" xr:uid="{E672E43B-B413-4D55-8D3F-494EB80EED83}"/>
  </hyperlinks>
  <pageMargins left="0.75" right="0.75" top="1" bottom="1" header="0.5" footer="0.5"/>
  <pageSetup scale="28" orientation="landscape" r:id="rId2"/>
  <colBreaks count="1" manualBreakCount="1">
    <brk id="13" max="61" man="1"/>
  </colBreaks>
  <drawing r:id="rId3"/>
  <legacyDrawing r:id="rId4"/>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B88FA-1CDF-4800-A51B-3BB97DC2973F}">
  <sheetPr codeName="Hoja9">
    <tabColor theme="8" tint="0.79998168889431442"/>
  </sheetPr>
  <dimension ref="A1:Z31"/>
  <sheetViews>
    <sheetView view="pageBreakPreview" zoomScale="60" zoomScaleNormal="60" workbookViewId="0">
      <selection activeCell="N1" sqref="N1:Q1048576"/>
    </sheetView>
  </sheetViews>
  <sheetFormatPr baseColWidth="10" defaultColWidth="12.42578125" defaultRowHeight="15.75"/>
  <cols>
    <col min="1" max="1" width="5.7109375" style="104" customWidth="1"/>
    <col min="2" max="2" width="61.140625" style="104" customWidth="1"/>
    <col min="3" max="3" width="23.42578125" style="104" customWidth="1"/>
    <col min="4" max="4" width="17.28515625" style="105" customWidth="1"/>
    <col min="5" max="5" width="19.28515625" style="104" customWidth="1"/>
    <col min="6" max="6" width="16.85546875" style="104" customWidth="1"/>
    <col min="7" max="7" width="7.140625" style="104" customWidth="1"/>
    <col min="8" max="8" width="16.85546875" style="104" customWidth="1"/>
    <col min="9" max="9" width="11" style="104" customWidth="1"/>
    <col min="10" max="10" width="16.85546875" style="104" customWidth="1"/>
    <col min="11" max="11" width="11.140625" style="104" bestFit="1" customWidth="1"/>
    <col min="12" max="12" width="11.42578125" style="105" customWidth="1"/>
    <col min="13" max="13" width="22" style="104" customWidth="1"/>
    <col min="14" max="14" width="3.85546875" style="215" customWidth="1"/>
    <col min="15" max="17" width="12" style="215" customWidth="1"/>
    <col min="18" max="26" width="12" style="104" customWidth="1"/>
    <col min="27" max="16384" width="12.42578125" style="104"/>
  </cols>
  <sheetData>
    <row r="1" spans="1:26" s="119" customFormat="1" ht="63">
      <c r="A1" s="394" t="str">
        <f>IF(INFORMACIÓN_INICIAL!D3="","",INFORMACIÓN_INICIAL!D3)</f>
        <v xml:space="preserve">Evaluación preliminar tecnica  proceso demolición FDLS-SAMC-009-2024 </v>
      </c>
      <c r="B1" s="394"/>
      <c r="C1" s="135" t="s">
        <v>90</v>
      </c>
      <c r="D1" s="135" t="s">
        <v>89</v>
      </c>
      <c r="E1" s="206" t="s">
        <v>97</v>
      </c>
      <c r="F1" s="134"/>
      <c r="G1" s="134"/>
      <c r="H1" s="134"/>
      <c r="I1" s="134"/>
      <c r="J1" s="134"/>
      <c r="K1" s="134"/>
      <c r="L1" s="133" t="s">
        <v>96</v>
      </c>
      <c r="M1" s="133" t="s">
        <v>95</v>
      </c>
      <c r="N1" s="218"/>
      <c r="O1" s="218"/>
      <c r="P1" s="218"/>
      <c r="Q1" s="218"/>
    </row>
    <row r="2" spans="1:26" hidden="1">
      <c r="A2" s="99"/>
      <c r="B2" s="99"/>
      <c r="C2" s="97"/>
      <c r="D2" s="97"/>
      <c r="E2" s="207" t="e">
        <f>E3/C3</f>
        <v>#DIV/0!</v>
      </c>
      <c r="F2" s="99"/>
      <c r="G2" s="99"/>
      <c r="H2" s="99"/>
      <c r="I2" s="99"/>
      <c r="J2" s="99"/>
      <c r="K2" s="99"/>
      <c r="L2" s="98" t="s">
        <v>7</v>
      </c>
      <c r="M2" s="99"/>
    </row>
    <row r="3" spans="1:26">
      <c r="A3" s="395" t="s">
        <v>85</v>
      </c>
      <c r="B3" s="395"/>
      <c r="C3" s="141">
        <f>INFORMACIÓN_INICIAL!$J$5</f>
        <v>180000000</v>
      </c>
      <c r="D3" s="114">
        <f>C3/C3</f>
        <v>1</v>
      </c>
      <c r="E3" s="117" t="e">
        <f>(E4+E5)/2</f>
        <v>#DIV/0!</v>
      </c>
      <c r="F3" s="99"/>
      <c r="G3" s="99"/>
      <c r="H3" s="99"/>
      <c r="I3" s="99"/>
      <c r="J3" s="99"/>
      <c r="K3" s="99"/>
      <c r="L3" s="97"/>
      <c r="M3" s="99"/>
    </row>
    <row r="4" spans="1:26">
      <c r="A4" s="208" t="s">
        <v>84</v>
      </c>
      <c r="B4" s="208"/>
      <c r="C4" s="195"/>
      <c r="D4" s="196">
        <f>'PUNTAJE '!$C$14</f>
        <v>49.5</v>
      </c>
      <c r="E4" s="117">
        <f>MAX(E7:E26)</f>
        <v>0</v>
      </c>
      <c r="F4" s="99"/>
      <c r="G4" s="99"/>
      <c r="H4" s="99"/>
      <c r="I4" s="99"/>
      <c r="J4" s="99"/>
      <c r="K4" s="99"/>
      <c r="L4" s="97"/>
      <c r="M4" s="99"/>
    </row>
    <row r="5" spans="1:26">
      <c r="A5" s="94" t="s">
        <v>83</v>
      </c>
      <c r="B5" s="94" t="s">
        <v>82</v>
      </c>
      <c r="C5" s="116"/>
      <c r="D5" s="114"/>
      <c r="E5" s="96" t="e">
        <f>AVERAGEIF($E$7:$E$26,"&gt;0")</f>
        <v>#DIV/0!</v>
      </c>
      <c r="F5" s="99"/>
      <c r="G5" s="99"/>
      <c r="H5" s="99"/>
      <c r="I5" s="99"/>
      <c r="J5" s="99"/>
      <c r="K5" s="99"/>
      <c r="L5" s="97"/>
      <c r="M5" s="99"/>
    </row>
    <row r="6" spans="1:26">
      <c r="A6" s="99"/>
      <c r="B6" s="99"/>
      <c r="C6" s="116"/>
      <c r="D6" s="97"/>
      <c r="E6" s="99"/>
      <c r="F6" s="396" t="s">
        <v>94</v>
      </c>
      <c r="G6" s="396"/>
      <c r="H6" s="396"/>
      <c r="I6" s="396"/>
      <c r="J6" s="396" t="s">
        <v>80</v>
      </c>
      <c r="K6" s="396"/>
      <c r="L6" s="97"/>
      <c r="M6" s="99"/>
      <c r="O6" s="214" t="e">
        <f>MIN(L7:L11)</f>
        <v>#DIV/0!</v>
      </c>
      <c r="Q6" s="214"/>
      <c r="S6" s="115"/>
      <c r="U6" s="115"/>
      <c r="W6" s="115"/>
      <c r="Y6" s="115"/>
    </row>
    <row r="7" spans="1:26">
      <c r="A7" s="97">
        <v>1</v>
      </c>
      <c r="B7" s="86" t="str">
        <f>IF(EVALUACIÓN_TECNICA!J12="HABILITADO",EVALUACIÓN_TECNICA!B12,"")</f>
        <v/>
      </c>
      <c r="C7" s="85" t="str">
        <f>IF(B7="","",VLOOKUP(B7,EVALUACIÓN_TECNICA!$B$12:$L$31,8,0))</f>
        <v/>
      </c>
      <c r="D7" s="114" t="str">
        <f>IF(C7="","",(C7/$C$3))</f>
        <v/>
      </c>
      <c r="E7" s="113" t="str">
        <f>IF(C7=0,"",C7)</f>
        <v/>
      </c>
      <c r="F7" s="112">
        <f>IF(B7="",0,IF(E7&lt;$E$3,E7,0))</f>
        <v>0</v>
      </c>
      <c r="G7" s="112">
        <f>IF(B7="",0,IF(E7=$E$3,E7,0))</f>
        <v>0</v>
      </c>
      <c r="H7" s="82">
        <f>F7+G7</f>
        <v>0</v>
      </c>
      <c r="I7" s="80" t="e">
        <f>$D$4*(1-(($E$3-H7)/$E$3))</f>
        <v>#DIV/0!</v>
      </c>
      <c r="J7" s="81">
        <f>IF(B7="",0,IF(E7&gt;$E$3,E7,0))</f>
        <v>0</v>
      </c>
      <c r="K7" s="80">
        <f>IF(J7&gt;0,$D$4*(1-2*(ABS($E$3-J7)/$E$3)),0)</f>
        <v>0</v>
      </c>
      <c r="L7" s="79" t="e">
        <f>K7+I7</f>
        <v>#DIV/0!</v>
      </c>
      <c r="M7" s="78" t="e">
        <f t="shared" ref="M7:M26" si="0">VLOOKUP(L7,$O$7:$P$26,2)</f>
        <v>#DIV/0!</v>
      </c>
      <c r="N7" s="211">
        <f>INFORMACIÓN_INICIAL!$C$17</f>
        <v>5</v>
      </c>
      <c r="O7" s="216" t="e">
        <f>LARGE($L$7:$L$26,N7)</f>
        <v>#DIV/0!</v>
      </c>
      <c r="P7" s="216">
        <v>20</v>
      </c>
      <c r="R7" s="109"/>
      <c r="T7" s="76"/>
      <c r="V7" s="109"/>
      <c r="X7" s="109"/>
      <c r="Z7" s="109"/>
    </row>
    <row r="8" spans="1:26">
      <c r="A8" s="97">
        <v>2</v>
      </c>
      <c r="B8" s="86" t="str">
        <f>IF(EVALUACIÓN_TECNICA!J13="HABILITADO",EVALUACIÓN_TECNICA!B13,"")</f>
        <v/>
      </c>
      <c r="C8" s="85" t="str">
        <f>IF(B8="","",VLOOKUP(B8,EVALUACIÓN_TECNICA!$B$12:$L$31,8,0))</f>
        <v/>
      </c>
      <c r="D8" s="114" t="str">
        <f t="shared" ref="D8:D26" si="1">IF(C8="","",(C8/$C$3))</f>
        <v/>
      </c>
      <c r="E8" s="113" t="str">
        <f t="shared" ref="E8:E26" si="2">IF(C8=0,"",C8)</f>
        <v/>
      </c>
      <c r="F8" s="112">
        <f t="shared" ref="F8:F26" si="3">IF(B8="",0,IF(E8&lt;$E$3,E8,0))</f>
        <v>0</v>
      </c>
      <c r="G8" s="112">
        <f t="shared" ref="G8:G26" si="4">IF(B8="",0,IF(E8=$E$3,E8,0))</f>
        <v>0</v>
      </c>
      <c r="H8" s="82">
        <f t="shared" ref="H8:H26" si="5">F8+G8</f>
        <v>0</v>
      </c>
      <c r="I8" s="80" t="e">
        <f t="shared" ref="I8:I26" si="6">$D$4*(1-(($E$3-H8)/$E$3))</f>
        <v>#DIV/0!</v>
      </c>
      <c r="J8" s="81">
        <f t="shared" ref="J8:J26" si="7">IF(B8="",0,IF(E8&gt;$E$3,E8,0))</f>
        <v>0</v>
      </c>
      <c r="K8" s="80">
        <f t="shared" ref="K8:K26" si="8">IF(J8&gt;0,$D$4*(1-2*(ABS($E$3-J8)/$E$3)),0)</f>
        <v>0</v>
      </c>
      <c r="L8" s="79" t="e">
        <f t="shared" ref="L8:L26" si="9">K8+I8</f>
        <v>#DIV/0!</v>
      </c>
      <c r="M8" s="78" t="e">
        <f t="shared" si="0"/>
        <v>#DIV/0!</v>
      </c>
      <c r="N8" s="211">
        <f>N7-1</f>
        <v>4</v>
      </c>
      <c r="O8" s="216" t="e">
        <f t="shared" ref="O8:O26" si="10">LARGE($L$7:$L$26,N8)</f>
        <v>#DIV/0!</v>
      </c>
      <c r="P8" s="216">
        <v>19</v>
      </c>
      <c r="R8" s="109"/>
      <c r="T8" s="76"/>
      <c r="V8" s="109"/>
      <c r="X8" s="109"/>
      <c r="Z8" s="109"/>
    </row>
    <row r="9" spans="1:26">
      <c r="A9" s="97">
        <v>3</v>
      </c>
      <c r="B9" s="86" t="str">
        <f>IF(EVALUACIÓN_TECNICA!J14="HABILITADO",EVALUACIÓN_TECNICA!B14,"")</f>
        <v/>
      </c>
      <c r="C9" s="85" t="str">
        <f>IF(B9="","",VLOOKUP(B9,EVALUACIÓN_TECNICA!$B$12:$L$31,8,0))</f>
        <v/>
      </c>
      <c r="D9" s="114" t="str">
        <f t="shared" si="1"/>
        <v/>
      </c>
      <c r="E9" s="113" t="str">
        <f t="shared" si="2"/>
        <v/>
      </c>
      <c r="F9" s="112">
        <f t="shared" si="3"/>
        <v>0</v>
      </c>
      <c r="G9" s="112">
        <f t="shared" si="4"/>
        <v>0</v>
      </c>
      <c r="H9" s="82">
        <f t="shared" si="5"/>
        <v>0</v>
      </c>
      <c r="I9" s="80" t="e">
        <f t="shared" si="6"/>
        <v>#DIV/0!</v>
      </c>
      <c r="J9" s="81">
        <f t="shared" si="7"/>
        <v>0</v>
      </c>
      <c r="K9" s="80">
        <f t="shared" si="8"/>
        <v>0</v>
      </c>
      <c r="L9" s="79" t="e">
        <f t="shared" si="9"/>
        <v>#DIV/0!</v>
      </c>
      <c r="M9" s="78" t="e">
        <f t="shared" si="0"/>
        <v>#DIV/0!</v>
      </c>
      <c r="N9" s="211">
        <f t="shared" ref="N9:N26" si="11">N8-1</f>
        <v>3</v>
      </c>
      <c r="O9" s="216" t="e">
        <f t="shared" si="10"/>
        <v>#DIV/0!</v>
      </c>
      <c r="P9" s="216">
        <v>18</v>
      </c>
      <c r="R9" s="109"/>
      <c r="T9" s="76"/>
      <c r="V9" s="109"/>
      <c r="X9" s="109"/>
      <c r="Z9" s="109"/>
    </row>
    <row r="10" spans="1:26">
      <c r="A10" s="97">
        <v>4</v>
      </c>
      <c r="B10" s="86" t="str">
        <f>IF(EVALUACIÓN_TECNICA!J15="HABILITADO",EVALUACIÓN_TECNICA!B15,"")</f>
        <v/>
      </c>
      <c r="C10" s="85" t="str">
        <f>IF(B10="","",VLOOKUP(B10,EVALUACIÓN_TECNICA!$B$12:$L$31,8,0))</f>
        <v/>
      </c>
      <c r="D10" s="114" t="str">
        <f t="shared" si="1"/>
        <v/>
      </c>
      <c r="E10" s="113" t="str">
        <f t="shared" si="2"/>
        <v/>
      </c>
      <c r="F10" s="112">
        <f t="shared" si="3"/>
        <v>0</v>
      </c>
      <c r="G10" s="112">
        <f t="shared" si="4"/>
        <v>0</v>
      </c>
      <c r="H10" s="82">
        <f t="shared" si="5"/>
        <v>0</v>
      </c>
      <c r="I10" s="80" t="e">
        <f t="shared" si="6"/>
        <v>#DIV/0!</v>
      </c>
      <c r="J10" s="81">
        <f t="shared" si="7"/>
        <v>0</v>
      </c>
      <c r="K10" s="80">
        <f t="shared" si="8"/>
        <v>0</v>
      </c>
      <c r="L10" s="79" t="e">
        <f t="shared" si="9"/>
        <v>#DIV/0!</v>
      </c>
      <c r="M10" s="78" t="e">
        <f t="shared" si="0"/>
        <v>#DIV/0!</v>
      </c>
      <c r="N10" s="211">
        <f t="shared" si="11"/>
        <v>2</v>
      </c>
      <c r="O10" s="216" t="e">
        <f t="shared" si="10"/>
        <v>#DIV/0!</v>
      </c>
      <c r="P10" s="216">
        <v>17</v>
      </c>
      <c r="R10" s="109"/>
      <c r="T10" s="76"/>
      <c r="V10" s="109"/>
      <c r="X10" s="109"/>
      <c r="Z10" s="109"/>
    </row>
    <row r="11" spans="1:26">
      <c r="A11" s="97">
        <v>5</v>
      </c>
      <c r="B11" s="86" t="str">
        <f>IF(EVALUACIÓN_TECNICA!J16="HABILITADO",EVALUACIÓN_TECNICA!B16,"")</f>
        <v/>
      </c>
      <c r="C11" s="85" t="str">
        <f>IF(B11="","",VLOOKUP(B11,EVALUACIÓN_TECNICA!$B$12:$L$31,8,0))</f>
        <v/>
      </c>
      <c r="D11" s="114" t="str">
        <f t="shared" si="1"/>
        <v/>
      </c>
      <c r="E11" s="113" t="str">
        <f t="shared" si="2"/>
        <v/>
      </c>
      <c r="F11" s="112">
        <f t="shared" si="3"/>
        <v>0</v>
      </c>
      <c r="G11" s="112">
        <f t="shared" si="4"/>
        <v>0</v>
      </c>
      <c r="H11" s="82">
        <f t="shared" si="5"/>
        <v>0</v>
      </c>
      <c r="I11" s="80" t="e">
        <f t="shared" si="6"/>
        <v>#DIV/0!</v>
      </c>
      <c r="J11" s="81">
        <f t="shared" si="7"/>
        <v>0</v>
      </c>
      <c r="K11" s="80">
        <f t="shared" si="8"/>
        <v>0</v>
      </c>
      <c r="L11" s="79" t="e">
        <f t="shared" si="9"/>
        <v>#DIV/0!</v>
      </c>
      <c r="M11" s="78" t="e">
        <f t="shared" si="0"/>
        <v>#DIV/0!</v>
      </c>
      <c r="N11" s="211">
        <f t="shared" si="11"/>
        <v>1</v>
      </c>
      <c r="O11" s="216" t="e">
        <f t="shared" si="10"/>
        <v>#DIV/0!</v>
      </c>
      <c r="P11" s="216">
        <v>16</v>
      </c>
      <c r="R11" s="109"/>
      <c r="T11" s="76"/>
      <c r="V11" s="109"/>
      <c r="X11" s="109"/>
      <c r="Z11" s="109"/>
    </row>
    <row r="12" spans="1:26" s="71" customFormat="1">
      <c r="A12" s="97">
        <v>6</v>
      </c>
      <c r="B12" s="86" t="str">
        <f>IF(EVALUACIÓN_TECNICA!J17="HABILITADO",EVALUACIÓN_TECNICA!B17,"")</f>
        <v/>
      </c>
      <c r="C12" s="85" t="str">
        <f>IF(B12="","",VLOOKUP(B12,EVALUACIÓN_TECNICA!$B$12:$L$31,8,0))</f>
        <v/>
      </c>
      <c r="D12" s="114" t="str">
        <f t="shared" si="1"/>
        <v/>
      </c>
      <c r="E12" s="113" t="str">
        <f t="shared" si="2"/>
        <v/>
      </c>
      <c r="F12" s="112">
        <f t="shared" si="3"/>
        <v>0</v>
      </c>
      <c r="G12" s="112">
        <f t="shared" si="4"/>
        <v>0</v>
      </c>
      <c r="H12" s="82">
        <f t="shared" si="5"/>
        <v>0</v>
      </c>
      <c r="I12" s="80" t="e">
        <f t="shared" si="6"/>
        <v>#DIV/0!</v>
      </c>
      <c r="J12" s="81">
        <f t="shared" si="7"/>
        <v>0</v>
      </c>
      <c r="K12" s="80">
        <f t="shared" si="8"/>
        <v>0</v>
      </c>
      <c r="L12" s="79" t="e">
        <f t="shared" si="9"/>
        <v>#DIV/0!</v>
      </c>
      <c r="M12" s="78" t="e">
        <f t="shared" si="0"/>
        <v>#DIV/0!</v>
      </c>
      <c r="N12" s="211">
        <f t="shared" si="11"/>
        <v>0</v>
      </c>
      <c r="O12" s="216" t="e">
        <f t="shared" si="10"/>
        <v>#DIV/0!</v>
      </c>
      <c r="P12" s="216">
        <v>15</v>
      </c>
      <c r="Q12" s="211"/>
      <c r="R12" s="76"/>
      <c r="T12" s="76"/>
      <c r="V12" s="76"/>
      <c r="X12" s="76"/>
      <c r="Z12" s="76"/>
    </row>
    <row r="13" spans="1:26" s="71" customFormat="1">
      <c r="A13" s="97">
        <v>7</v>
      </c>
      <c r="B13" s="86" t="str">
        <f>IF(EVALUACIÓN_TECNICA!J18="HABILITADO",EVALUACIÓN_TECNICA!B18,"")</f>
        <v/>
      </c>
      <c r="C13" s="85" t="str">
        <f>IF(B13="","",VLOOKUP(B13,EVALUACIÓN_TECNICA!$B$12:$L$31,8,0))</f>
        <v/>
      </c>
      <c r="D13" s="114" t="str">
        <f t="shared" si="1"/>
        <v/>
      </c>
      <c r="E13" s="113" t="str">
        <f t="shared" si="2"/>
        <v/>
      </c>
      <c r="F13" s="112">
        <f t="shared" si="3"/>
        <v>0</v>
      </c>
      <c r="G13" s="112">
        <f t="shared" si="4"/>
        <v>0</v>
      </c>
      <c r="H13" s="82">
        <f t="shared" si="5"/>
        <v>0</v>
      </c>
      <c r="I13" s="80" t="e">
        <f t="shared" si="6"/>
        <v>#DIV/0!</v>
      </c>
      <c r="J13" s="81">
        <f t="shared" si="7"/>
        <v>0</v>
      </c>
      <c r="K13" s="80">
        <f t="shared" si="8"/>
        <v>0</v>
      </c>
      <c r="L13" s="79" t="e">
        <f t="shared" si="9"/>
        <v>#DIV/0!</v>
      </c>
      <c r="M13" s="78" t="e">
        <f t="shared" si="0"/>
        <v>#DIV/0!</v>
      </c>
      <c r="N13" s="211">
        <f t="shared" si="11"/>
        <v>-1</v>
      </c>
      <c r="O13" s="216" t="e">
        <f t="shared" si="10"/>
        <v>#DIV/0!</v>
      </c>
      <c r="P13" s="216">
        <v>14</v>
      </c>
      <c r="Q13" s="211"/>
      <c r="R13" s="76"/>
      <c r="T13" s="76"/>
      <c r="V13" s="76"/>
      <c r="X13" s="76"/>
      <c r="Z13" s="76"/>
    </row>
    <row r="14" spans="1:26" s="71" customFormat="1">
      <c r="A14" s="97">
        <v>8</v>
      </c>
      <c r="B14" s="86" t="str">
        <f>IF(EVALUACIÓN_TECNICA!J19="HABILITADO",EVALUACIÓN_TECNICA!B19,"")</f>
        <v/>
      </c>
      <c r="C14" s="85" t="str">
        <f>IF(B14="","",VLOOKUP(B14,EVALUACIÓN_TECNICA!$B$12:$L$31,8,0))</f>
        <v/>
      </c>
      <c r="D14" s="114" t="str">
        <f t="shared" si="1"/>
        <v/>
      </c>
      <c r="E14" s="113" t="str">
        <f t="shared" si="2"/>
        <v/>
      </c>
      <c r="F14" s="112">
        <f t="shared" si="3"/>
        <v>0</v>
      </c>
      <c r="G14" s="112">
        <f t="shared" si="4"/>
        <v>0</v>
      </c>
      <c r="H14" s="82">
        <f t="shared" si="5"/>
        <v>0</v>
      </c>
      <c r="I14" s="80" t="e">
        <f t="shared" si="6"/>
        <v>#DIV/0!</v>
      </c>
      <c r="J14" s="81">
        <f t="shared" si="7"/>
        <v>0</v>
      </c>
      <c r="K14" s="80">
        <f t="shared" si="8"/>
        <v>0</v>
      </c>
      <c r="L14" s="79" t="e">
        <f t="shared" si="9"/>
        <v>#DIV/0!</v>
      </c>
      <c r="M14" s="78" t="e">
        <f t="shared" si="0"/>
        <v>#DIV/0!</v>
      </c>
      <c r="N14" s="211">
        <f t="shared" si="11"/>
        <v>-2</v>
      </c>
      <c r="O14" s="216" t="e">
        <f t="shared" si="10"/>
        <v>#DIV/0!</v>
      </c>
      <c r="P14" s="211">
        <v>13</v>
      </c>
      <c r="Q14" s="211"/>
      <c r="R14" s="76"/>
      <c r="T14" s="76"/>
      <c r="V14" s="76"/>
      <c r="X14" s="76"/>
      <c r="Z14" s="76"/>
    </row>
    <row r="15" spans="1:26" s="71" customFormat="1">
      <c r="A15" s="97">
        <v>9</v>
      </c>
      <c r="B15" s="86" t="str">
        <f>IF(EVALUACIÓN_TECNICA!J20="HABILITADO",EVALUACIÓN_TECNICA!B20,"")</f>
        <v/>
      </c>
      <c r="C15" s="85" t="str">
        <f>IF(B15="","",VLOOKUP(B15,EVALUACIÓN_TECNICA!$B$12:$L$31,8,0))</f>
        <v/>
      </c>
      <c r="D15" s="114" t="str">
        <f t="shared" si="1"/>
        <v/>
      </c>
      <c r="E15" s="113" t="str">
        <f t="shared" si="2"/>
        <v/>
      </c>
      <c r="F15" s="112">
        <f t="shared" si="3"/>
        <v>0</v>
      </c>
      <c r="G15" s="112">
        <f t="shared" si="4"/>
        <v>0</v>
      </c>
      <c r="H15" s="82">
        <f t="shared" si="5"/>
        <v>0</v>
      </c>
      <c r="I15" s="80" t="e">
        <f t="shared" si="6"/>
        <v>#DIV/0!</v>
      </c>
      <c r="J15" s="81">
        <f t="shared" si="7"/>
        <v>0</v>
      </c>
      <c r="K15" s="80">
        <f t="shared" si="8"/>
        <v>0</v>
      </c>
      <c r="L15" s="79" t="e">
        <f t="shared" si="9"/>
        <v>#DIV/0!</v>
      </c>
      <c r="M15" s="78" t="e">
        <f t="shared" si="0"/>
        <v>#DIV/0!</v>
      </c>
      <c r="N15" s="211">
        <f t="shared" si="11"/>
        <v>-3</v>
      </c>
      <c r="O15" s="216" t="e">
        <f t="shared" si="10"/>
        <v>#DIV/0!</v>
      </c>
      <c r="P15" s="211">
        <v>12</v>
      </c>
      <c r="Q15" s="211"/>
      <c r="R15" s="76"/>
      <c r="T15" s="76"/>
      <c r="V15" s="76"/>
      <c r="X15" s="76"/>
      <c r="Z15" s="76"/>
    </row>
    <row r="16" spans="1:26" s="71" customFormat="1">
      <c r="A16" s="97">
        <v>10</v>
      </c>
      <c r="B16" s="86" t="str">
        <f>IF(EVALUACIÓN_TECNICA!J21="HABILITADO",EVALUACIÓN_TECNICA!B21,"")</f>
        <v/>
      </c>
      <c r="C16" s="85" t="str">
        <f>IF(B16="","",VLOOKUP(B16,EVALUACIÓN_TECNICA!$B$12:$L$31,8,0))</f>
        <v/>
      </c>
      <c r="D16" s="114" t="str">
        <f t="shared" si="1"/>
        <v/>
      </c>
      <c r="E16" s="113" t="str">
        <f t="shared" si="2"/>
        <v/>
      </c>
      <c r="F16" s="112">
        <f t="shared" si="3"/>
        <v>0</v>
      </c>
      <c r="G16" s="112">
        <f t="shared" si="4"/>
        <v>0</v>
      </c>
      <c r="H16" s="82">
        <f t="shared" si="5"/>
        <v>0</v>
      </c>
      <c r="I16" s="80" t="e">
        <f t="shared" si="6"/>
        <v>#DIV/0!</v>
      </c>
      <c r="J16" s="81">
        <f t="shared" si="7"/>
        <v>0</v>
      </c>
      <c r="K16" s="80">
        <f t="shared" si="8"/>
        <v>0</v>
      </c>
      <c r="L16" s="79" t="e">
        <f t="shared" si="9"/>
        <v>#DIV/0!</v>
      </c>
      <c r="M16" s="78" t="e">
        <f t="shared" si="0"/>
        <v>#DIV/0!</v>
      </c>
      <c r="N16" s="211">
        <f t="shared" si="11"/>
        <v>-4</v>
      </c>
      <c r="O16" s="216" t="e">
        <f t="shared" si="10"/>
        <v>#DIV/0!</v>
      </c>
      <c r="P16" s="211">
        <v>11</v>
      </c>
      <c r="Q16" s="211"/>
      <c r="R16" s="76"/>
      <c r="T16" s="76"/>
      <c r="V16" s="76"/>
      <c r="X16" s="76"/>
      <c r="Z16" s="76"/>
    </row>
    <row r="17" spans="1:26" s="71" customFormat="1">
      <c r="A17" s="97">
        <v>11</v>
      </c>
      <c r="B17" s="86" t="str">
        <f>IF(EVALUACIÓN_TECNICA!J22="HABILITADO",EVALUACIÓN_TECNICA!B22,"")</f>
        <v/>
      </c>
      <c r="C17" s="85" t="str">
        <f>IF(B17="","",VLOOKUP(B17,EVALUACIÓN_TECNICA!$B$12:$L$31,8,0))</f>
        <v/>
      </c>
      <c r="D17" s="114" t="str">
        <f t="shared" si="1"/>
        <v/>
      </c>
      <c r="E17" s="113" t="str">
        <f t="shared" si="2"/>
        <v/>
      </c>
      <c r="F17" s="112">
        <f t="shared" si="3"/>
        <v>0</v>
      </c>
      <c r="G17" s="112">
        <f t="shared" si="4"/>
        <v>0</v>
      </c>
      <c r="H17" s="82">
        <f t="shared" si="5"/>
        <v>0</v>
      </c>
      <c r="I17" s="80" t="e">
        <f t="shared" si="6"/>
        <v>#DIV/0!</v>
      </c>
      <c r="J17" s="81">
        <f t="shared" si="7"/>
        <v>0</v>
      </c>
      <c r="K17" s="80">
        <f t="shared" si="8"/>
        <v>0</v>
      </c>
      <c r="L17" s="79" t="e">
        <f t="shared" si="9"/>
        <v>#DIV/0!</v>
      </c>
      <c r="M17" s="78" t="e">
        <f t="shared" si="0"/>
        <v>#DIV/0!</v>
      </c>
      <c r="N17" s="211">
        <f t="shared" si="11"/>
        <v>-5</v>
      </c>
      <c r="O17" s="216" t="e">
        <f t="shared" si="10"/>
        <v>#DIV/0!</v>
      </c>
      <c r="P17" s="211">
        <v>10</v>
      </c>
      <c r="Q17" s="211"/>
      <c r="R17" s="76"/>
      <c r="T17" s="76"/>
      <c r="V17" s="76"/>
      <c r="X17" s="76"/>
      <c r="Z17" s="76"/>
    </row>
    <row r="18" spans="1:26" s="71" customFormat="1">
      <c r="A18" s="97">
        <v>12</v>
      </c>
      <c r="B18" s="86" t="str">
        <f>IF(EVALUACIÓN_TECNICA!J23="HABILITADO",EVALUACIÓN_TECNICA!B23,"")</f>
        <v/>
      </c>
      <c r="C18" s="85" t="str">
        <f>IF(B18="","",VLOOKUP(B18,EVALUACIÓN_TECNICA!$B$12:$L$31,8,0))</f>
        <v/>
      </c>
      <c r="D18" s="114" t="str">
        <f t="shared" si="1"/>
        <v/>
      </c>
      <c r="E18" s="113" t="str">
        <f t="shared" si="2"/>
        <v/>
      </c>
      <c r="F18" s="112">
        <f t="shared" si="3"/>
        <v>0</v>
      </c>
      <c r="G18" s="112">
        <f t="shared" si="4"/>
        <v>0</v>
      </c>
      <c r="H18" s="82">
        <f t="shared" si="5"/>
        <v>0</v>
      </c>
      <c r="I18" s="80" t="e">
        <f t="shared" si="6"/>
        <v>#DIV/0!</v>
      </c>
      <c r="J18" s="81">
        <f t="shared" si="7"/>
        <v>0</v>
      </c>
      <c r="K18" s="80">
        <f t="shared" si="8"/>
        <v>0</v>
      </c>
      <c r="L18" s="79" t="e">
        <f t="shared" si="9"/>
        <v>#DIV/0!</v>
      </c>
      <c r="M18" s="78" t="e">
        <f t="shared" si="0"/>
        <v>#DIV/0!</v>
      </c>
      <c r="N18" s="211">
        <f t="shared" si="11"/>
        <v>-6</v>
      </c>
      <c r="O18" s="216" t="e">
        <f t="shared" si="10"/>
        <v>#DIV/0!</v>
      </c>
      <c r="P18" s="211">
        <v>9</v>
      </c>
      <c r="Q18" s="211"/>
      <c r="R18" s="76"/>
      <c r="T18" s="76"/>
      <c r="V18" s="76"/>
      <c r="X18" s="76"/>
      <c r="Z18" s="76"/>
    </row>
    <row r="19" spans="1:26" s="71" customFormat="1">
      <c r="A19" s="97">
        <v>13</v>
      </c>
      <c r="B19" s="86" t="str">
        <f>IF(EVALUACIÓN_TECNICA!J24="HABILITADO",EVALUACIÓN_TECNICA!B24,"")</f>
        <v/>
      </c>
      <c r="C19" s="85" t="str">
        <f>IF(B19="","",VLOOKUP(B19,EVALUACIÓN_TECNICA!$B$12:$L$31,8,0))</f>
        <v/>
      </c>
      <c r="D19" s="114" t="str">
        <f t="shared" si="1"/>
        <v/>
      </c>
      <c r="E19" s="113" t="str">
        <f t="shared" si="2"/>
        <v/>
      </c>
      <c r="F19" s="112">
        <f t="shared" si="3"/>
        <v>0</v>
      </c>
      <c r="G19" s="112">
        <f t="shared" si="4"/>
        <v>0</v>
      </c>
      <c r="H19" s="82">
        <f t="shared" si="5"/>
        <v>0</v>
      </c>
      <c r="I19" s="80" t="e">
        <f t="shared" si="6"/>
        <v>#DIV/0!</v>
      </c>
      <c r="J19" s="81">
        <f t="shared" si="7"/>
        <v>0</v>
      </c>
      <c r="K19" s="80">
        <f t="shared" si="8"/>
        <v>0</v>
      </c>
      <c r="L19" s="79" t="e">
        <f t="shared" si="9"/>
        <v>#DIV/0!</v>
      </c>
      <c r="M19" s="78" t="e">
        <f t="shared" si="0"/>
        <v>#DIV/0!</v>
      </c>
      <c r="N19" s="211">
        <f t="shared" si="11"/>
        <v>-7</v>
      </c>
      <c r="O19" s="216" t="e">
        <f t="shared" si="10"/>
        <v>#DIV/0!</v>
      </c>
      <c r="P19" s="216">
        <v>8</v>
      </c>
      <c r="Q19" s="211"/>
      <c r="R19" s="76"/>
      <c r="T19" s="76"/>
      <c r="V19" s="76"/>
      <c r="X19" s="76"/>
      <c r="Z19" s="76"/>
    </row>
    <row r="20" spans="1:26" s="71" customFormat="1">
      <c r="A20" s="97">
        <v>14</v>
      </c>
      <c r="B20" s="86" t="str">
        <f>IF(EVALUACIÓN_TECNICA!J25="HABILITADO",EVALUACIÓN_TECNICA!B25,"")</f>
        <v/>
      </c>
      <c r="C20" s="85" t="str">
        <f>IF(B20="","",VLOOKUP(B20,EVALUACIÓN_TECNICA!$B$12:$L$31,8,0))</f>
        <v/>
      </c>
      <c r="D20" s="114" t="str">
        <f t="shared" si="1"/>
        <v/>
      </c>
      <c r="E20" s="113" t="str">
        <f t="shared" si="2"/>
        <v/>
      </c>
      <c r="F20" s="112">
        <f t="shared" si="3"/>
        <v>0</v>
      </c>
      <c r="G20" s="112">
        <f t="shared" si="4"/>
        <v>0</v>
      </c>
      <c r="H20" s="82">
        <f t="shared" si="5"/>
        <v>0</v>
      </c>
      <c r="I20" s="80" t="e">
        <f t="shared" si="6"/>
        <v>#DIV/0!</v>
      </c>
      <c r="J20" s="81">
        <f t="shared" si="7"/>
        <v>0</v>
      </c>
      <c r="K20" s="80">
        <f t="shared" si="8"/>
        <v>0</v>
      </c>
      <c r="L20" s="79" t="e">
        <f t="shared" si="9"/>
        <v>#DIV/0!</v>
      </c>
      <c r="M20" s="78" t="e">
        <f t="shared" si="0"/>
        <v>#DIV/0!</v>
      </c>
      <c r="N20" s="211">
        <f t="shared" si="11"/>
        <v>-8</v>
      </c>
      <c r="O20" s="216" t="e">
        <f t="shared" si="10"/>
        <v>#DIV/0!</v>
      </c>
      <c r="P20" s="216">
        <v>7</v>
      </c>
      <c r="Q20" s="211"/>
      <c r="R20" s="76"/>
      <c r="T20" s="76"/>
      <c r="V20" s="76"/>
      <c r="X20" s="76"/>
      <c r="Z20" s="76"/>
    </row>
    <row r="21" spans="1:26" s="71" customFormat="1">
      <c r="A21" s="97">
        <v>15</v>
      </c>
      <c r="B21" s="86" t="str">
        <f>IF(EVALUACIÓN_TECNICA!J26="HABILITADO",EVALUACIÓN_TECNICA!B26,"")</f>
        <v/>
      </c>
      <c r="C21" s="85" t="str">
        <f>IF(B21="","",VLOOKUP(B21,EVALUACIÓN_TECNICA!$B$12:$L$31,8,0))</f>
        <v/>
      </c>
      <c r="D21" s="114" t="str">
        <f t="shared" si="1"/>
        <v/>
      </c>
      <c r="E21" s="113" t="str">
        <f t="shared" si="2"/>
        <v/>
      </c>
      <c r="F21" s="112">
        <f t="shared" si="3"/>
        <v>0</v>
      </c>
      <c r="G21" s="112">
        <f t="shared" si="4"/>
        <v>0</v>
      </c>
      <c r="H21" s="82">
        <f t="shared" si="5"/>
        <v>0</v>
      </c>
      <c r="I21" s="80" t="e">
        <f t="shared" si="6"/>
        <v>#DIV/0!</v>
      </c>
      <c r="J21" s="81">
        <f t="shared" si="7"/>
        <v>0</v>
      </c>
      <c r="K21" s="80">
        <f t="shared" si="8"/>
        <v>0</v>
      </c>
      <c r="L21" s="79" t="e">
        <f t="shared" si="9"/>
        <v>#DIV/0!</v>
      </c>
      <c r="M21" s="78" t="e">
        <f t="shared" si="0"/>
        <v>#DIV/0!</v>
      </c>
      <c r="N21" s="211">
        <f t="shared" si="11"/>
        <v>-9</v>
      </c>
      <c r="O21" s="216" t="e">
        <f t="shared" si="10"/>
        <v>#DIV/0!</v>
      </c>
      <c r="P21" s="216">
        <v>6</v>
      </c>
      <c r="Q21" s="211"/>
      <c r="R21" s="76"/>
      <c r="T21" s="76"/>
      <c r="V21" s="76"/>
      <c r="X21" s="76"/>
      <c r="Z21" s="76"/>
    </row>
    <row r="22" spans="1:26" s="71" customFormat="1">
      <c r="A22" s="97">
        <v>16</v>
      </c>
      <c r="B22" s="86" t="str">
        <f>IF(EVALUACIÓN_TECNICA!J27="HABILITADO",EVALUACIÓN_TECNICA!B27,"")</f>
        <v/>
      </c>
      <c r="C22" s="85" t="str">
        <f>IF(B22="","",VLOOKUP(B22,EVALUACIÓN_TECNICA!$B$12:$L$31,8,0))</f>
        <v/>
      </c>
      <c r="D22" s="114" t="str">
        <f t="shared" si="1"/>
        <v/>
      </c>
      <c r="E22" s="113" t="str">
        <f t="shared" si="2"/>
        <v/>
      </c>
      <c r="F22" s="112">
        <f t="shared" si="3"/>
        <v>0</v>
      </c>
      <c r="G22" s="112">
        <f t="shared" si="4"/>
        <v>0</v>
      </c>
      <c r="H22" s="82">
        <f t="shared" si="5"/>
        <v>0</v>
      </c>
      <c r="I22" s="80" t="e">
        <f t="shared" si="6"/>
        <v>#DIV/0!</v>
      </c>
      <c r="J22" s="81">
        <f t="shared" si="7"/>
        <v>0</v>
      </c>
      <c r="K22" s="80">
        <f t="shared" si="8"/>
        <v>0</v>
      </c>
      <c r="L22" s="79" t="e">
        <f t="shared" si="9"/>
        <v>#DIV/0!</v>
      </c>
      <c r="M22" s="78" t="e">
        <f t="shared" si="0"/>
        <v>#DIV/0!</v>
      </c>
      <c r="N22" s="211">
        <f t="shared" si="11"/>
        <v>-10</v>
      </c>
      <c r="O22" s="216" t="e">
        <f t="shared" si="10"/>
        <v>#DIV/0!</v>
      </c>
      <c r="P22" s="216">
        <v>5</v>
      </c>
      <c r="Q22" s="211"/>
      <c r="R22" s="76"/>
      <c r="T22" s="76"/>
      <c r="V22" s="76"/>
      <c r="X22" s="76"/>
      <c r="Z22" s="76"/>
    </row>
    <row r="23" spans="1:26" s="71" customFormat="1">
      <c r="A23" s="97">
        <v>17</v>
      </c>
      <c r="B23" s="86" t="str">
        <f>IF(EVALUACIÓN_TECNICA!J28="HABILITADO",EVALUACIÓN_TECNICA!B28,"")</f>
        <v/>
      </c>
      <c r="C23" s="85" t="str">
        <f>IF(B23="","",VLOOKUP(B23,EVALUACIÓN_TECNICA!$B$12:$L$31,8,0))</f>
        <v/>
      </c>
      <c r="D23" s="114" t="str">
        <f t="shared" si="1"/>
        <v/>
      </c>
      <c r="E23" s="113" t="str">
        <f t="shared" si="2"/>
        <v/>
      </c>
      <c r="F23" s="112">
        <f t="shared" si="3"/>
        <v>0</v>
      </c>
      <c r="G23" s="112">
        <f t="shared" si="4"/>
        <v>0</v>
      </c>
      <c r="H23" s="82">
        <f t="shared" si="5"/>
        <v>0</v>
      </c>
      <c r="I23" s="80" t="e">
        <f t="shared" si="6"/>
        <v>#DIV/0!</v>
      </c>
      <c r="J23" s="81">
        <f t="shared" si="7"/>
        <v>0</v>
      </c>
      <c r="K23" s="80">
        <f t="shared" si="8"/>
        <v>0</v>
      </c>
      <c r="L23" s="79" t="e">
        <f t="shared" si="9"/>
        <v>#DIV/0!</v>
      </c>
      <c r="M23" s="78" t="e">
        <f t="shared" si="0"/>
        <v>#DIV/0!</v>
      </c>
      <c r="N23" s="211">
        <f t="shared" si="11"/>
        <v>-11</v>
      </c>
      <c r="O23" s="216" t="e">
        <f t="shared" si="10"/>
        <v>#DIV/0!</v>
      </c>
      <c r="P23" s="216">
        <v>4</v>
      </c>
      <c r="Q23" s="211"/>
      <c r="R23" s="76"/>
      <c r="T23" s="76"/>
      <c r="V23" s="76"/>
      <c r="X23" s="76"/>
      <c r="Z23" s="76"/>
    </row>
    <row r="24" spans="1:26" s="71" customFormat="1">
      <c r="A24" s="97">
        <v>18</v>
      </c>
      <c r="B24" s="86" t="str">
        <f>IF(EVALUACIÓN_TECNICA!J29="HABILITADO",EVALUACIÓN_TECNICA!B29,"")</f>
        <v/>
      </c>
      <c r="C24" s="85" t="str">
        <f>IF(B24="","",VLOOKUP(B24,EVALUACIÓN_TECNICA!$B$12:$L$31,8,0))</f>
        <v/>
      </c>
      <c r="D24" s="114" t="str">
        <f t="shared" si="1"/>
        <v/>
      </c>
      <c r="E24" s="113" t="str">
        <f t="shared" si="2"/>
        <v/>
      </c>
      <c r="F24" s="112">
        <f t="shared" si="3"/>
        <v>0</v>
      </c>
      <c r="G24" s="112">
        <f t="shared" si="4"/>
        <v>0</v>
      </c>
      <c r="H24" s="82">
        <f t="shared" si="5"/>
        <v>0</v>
      </c>
      <c r="I24" s="80" t="e">
        <f t="shared" si="6"/>
        <v>#DIV/0!</v>
      </c>
      <c r="J24" s="81">
        <f t="shared" si="7"/>
        <v>0</v>
      </c>
      <c r="K24" s="80">
        <f t="shared" si="8"/>
        <v>0</v>
      </c>
      <c r="L24" s="79" t="e">
        <f t="shared" si="9"/>
        <v>#DIV/0!</v>
      </c>
      <c r="M24" s="78" t="e">
        <f t="shared" si="0"/>
        <v>#DIV/0!</v>
      </c>
      <c r="N24" s="211">
        <f t="shared" si="11"/>
        <v>-12</v>
      </c>
      <c r="O24" s="216" t="e">
        <f t="shared" si="10"/>
        <v>#DIV/0!</v>
      </c>
      <c r="P24" s="216">
        <v>3</v>
      </c>
      <c r="Q24" s="211"/>
      <c r="R24" s="76"/>
      <c r="T24" s="76"/>
      <c r="V24" s="76"/>
      <c r="X24" s="76"/>
      <c r="Z24" s="76"/>
    </row>
    <row r="25" spans="1:26" s="71" customFormat="1">
      <c r="A25" s="97">
        <v>19</v>
      </c>
      <c r="B25" s="86" t="str">
        <f>IF(EVALUACIÓN_TECNICA!J30="HABILITADO",EVALUACIÓN_TECNICA!B30,"")</f>
        <v/>
      </c>
      <c r="C25" s="85" t="str">
        <f>IF(B25="","",VLOOKUP(B25,EVALUACIÓN_TECNICA!$B$12:$L$31,8,0))</f>
        <v/>
      </c>
      <c r="D25" s="114" t="str">
        <f t="shared" si="1"/>
        <v/>
      </c>
      <c r="E25" s="113" t="str">
        <f t="shared" si="2"/>
        <v/>
      </c>
      <c r="F25" s="112">
        <f t="shared" si="3"/>
        <v>0</v>
      </c>
      <c r="G25" s="112">
        <f t="shared" si="4"/>
        <v>0</v>
      </c>
      <c r="H25" s="82">
        <f t="shared" si="5"/>
        <v>0</v>
      </c>
      <c r="I25" s="80" t="e">
        <f t="shared" si="6"/>
        <v>#DIV/0!</v>
      </c>
      <c r="J25" s="81">
        <f t="shared" si="7"/>
        <v>0</v>
      </c>
      <c r="K25" s="80">
        <f t="shared" si="8"/>
        <v>0</v>
      </c>
      <c r="L25" s="79" t="e">
        <f t="shared" si="9"/>
        <v>#DIV/0!</v>
      </c>
      <c r="M25" s="78" t="e">
        <f t="shared" si="0"/>
        <v>#DIV/0!</v>
      </c>
      <c r="N25" s="211">
        <f t="shared" si="11"/>
        <v>-13</v>
      </c>
      <c r="O25" s="216" t="e">
        <f t="shared" si="10"/>
        <v>#DIV/0!</v>
      </c>
      <c r="P25" s="216">
        <v>2</v>
      </c>
      <c r="Q25" s="211"/>
      <c r="R25" s="76"/>
      <c r="T25" s="76"/>
      <c r="V25" s="76"/>
      <c r="X25" s="76"/>
      <c r="Z25" s="76"/>
    </row>
    <row r="26" spans="1:26" s="71" customFormat="1">
      <c r="A26" s="97">
        <v>20</v>
      </c>
      <c r="B26" s="86" t="str">
        <f>IF(EVALUACIÓN_TECNICA!J31="HABILITADO",EVALUACIÓN_TECNICA!B31,"")</f>
        <v/>
      </c>
      <c r="C26" s="85" t="str">
        <f>IF(B26="","",VLOOKUP(B26,EVALUACIÓN_TECNICA!$B$12:$L$31,8,0))</f>
        <v/>
      </c>
      <c r="D26" s="114" t="str">
        <f t="shared" si="1"/>
        <v/>
      </c>
      <c r="E26" s="113" t="str">
        <f t="shared" si="2"/>
        <v/>
      </c>
      <c r="F26" s="112">
        <f t="shared" si="3"/>
        <v>0</v>
      </c>
      <c r="G26" s="112">
        <f t="shared" si="4"/>
        <v>0</v>
      </c>
      <c r="H26" s="82">
        <f t="shared" si="5"/>
        <v>0</v>
      </c>
      <c r="I26" s="80" t="e">
        <f t="shared" si="6"/>
        <v>#DIV/0!</v>
      </c>
      <c r="J26" s="81">
        <f t="shared" si="7"/>
        <v>0</v>
      </c>
      <c r="K26" s="80">
        <f t="shared" si="8"/>
        <v>0</v>
      </c>
      <c r="L26" s="79" t="e">
        <f t="shared" si="9"/>
        <v>#DIV/0!</v>
      </c>
      <c r="M26" s="78" t="e">
        <f t="shared" si="0"/>
        <v>#DIV/0!</v>
      </c>
      <c r="N26" s="211">
        <f t="shared" si="11"/>
        <v>-14</v>
      </c>
      <c r="O26" s="216" t="e">
        <f t="shared" si="10"/>
        <v>#DIV/0!</v>
      </c>
      <c r="P26" s="216">
        <v>1</v>
      </c>
      <c r="Q26" s="211"/>
      <c r="R26" s="76"/>
      <c r="T26" s="76"/>
      <c r="V26" s="76"/>
      <c r="X26" s="76"/>
      <c r="Z26" s="76"/>
    </row>
    <row r="27" spans="1:26" s="71" customFormat="1" ht="15.6" customHeight="1">
      <c r="A27" s="72"/>
      <c r="C27" s="144"/>
      <c r="D27" s="72"/>
      <c r="L27" s="72"/>
      <c r="M27" s="72"/>
      <c r="N27" s="211"/>
      <c r="O27" s="211"/>
      <c r="P27" s="211"/>
      <c r="Q27" s="211"/>
    </row>
    <row r="28" spans="1:26" s="106" customFormat="1">
      <c r="B28" s="106" t="s">
        <v>93</v>
      </c>
      <c r="C28" s="110">
        <f>C3</f>
        <v>180000000</v>
      </c>
      <c r="D28" s="107"/>
      <c r="L28" s="107"/>
      <c r="M28" s="104"/>
      <c r="N28" s="215"/>
      <c r="O28" s="215"/>
      <c r="P28" s="215"/>
      <c r="Q28" s="215"/>
      <c r="V28" s="109"/>
    </row>
    <row r="29" spans="1:26" s="106" customFormat="1" ht="22.7" customHeight="1">
      <c r="B29" s="108" t="s">
        <v>92</v>
      </c>
      <c r="D29" s="107"/>
      <c r="L29" s="107"/>
      <c r="N29" s="215"/>
      <c r="O29" s="215"/>
      <c r="P29" s="215"/>
      <c r="Q29" s="215"/>
    </row>
    <row r="30" spans="1:26" ht="22.7" customHeight="1">
      <c r="B30" s="75" t="s">
        <v>78</v>
      </c>
    </row>
    <row r="31" spans="1:26" ht="24.6" customHeight="1">
      <c r="B31" s="74" t="s">
        <v>91</v>
      </c>
    </row>
  </sheetData>
  <sheetProtection algorithmName="SHA-512" hashValue="Typ2zTGKncJzZ4r8eFgMl34dIQRYt18WlzXUnHZTap2HNavlKMaCjo3vq5wLlX08L5zkoykFh2+wdZdj8CqCvg==" saltValue="ny20WOKkFzDc933dQ9qVqQ==" spinCount="100000" sheet="1" objects="1" scenarios="1"/>
  <autoFilter ref="A5:Z26" xr:uid="{2A8B88FA-1CDF-4800-A51B-3BB97DC2973F}"/>
  <mergeCells count="4">
    <mergeCell ref="A1:B1"/>
    <mergeCell ref="A3:B3"/>
    <mergeCell ref="F6:I6"/>
    <mergeCell ref="J6:K6"/>
  </mergeCells>
  <conditionalFormatting sqref="F7:L26">
    <cfRule type="cellIs" dxfId="21" priority="11" operator="equal">
      <formula>3</formula>
    </cfRule>
    <cfRule type="cellIs" dxfId="20" priority="12" operator="greaterThan">
      <formula>5</formula>
    </cfRule>
    <cfRule type="cellIs" dxfId="19" priority="13" operator="equal">
      <formula>5</formula>
    </cfRule>
    <cfRule type="cellIs" dxfId="18" priority="14" operator="equal">
      <formula>4</formula>
    </cfRule>
    <cfRule type="cellIs" dxfId="17" priority="15" operator="equal">
      <formula>1</formula>
    </cfRule>
    <cfRule type="cellIs" dxfId="16" priority="16" operator="equal">
      <formula>2</formula>
    </cfRule>
  </conditionalFormatting>
  <conditionalFormatting sqref="M7:M26">
    <cfRule type="cellIs" dxfId="15" priority="1" operator="equal">
      <formula>3</formula>
    </cfRule>
    <cfRule type="cellIs" dxfId="14" priority="2" operator="equal">
      <formula>5</formula>
    </cfRule>
    <cfRule type="cellIs" dxfId="13" priority="3" operator="equal">
      <formula>4</formula>
    </cfRule>
    <cfRule type="cellIs" dxfId="12" priority="4" operator="equal">
      <formula>1</formula>
    </cfRule>
    <cfRule type="cellIs" dxfId="11" priority="5" operator="equal">
      <formula>2</formula>
    </cfRule>
  </conditionalFormatting>
  <pageMargins left="0.75" right="0.75" top="1" bottom="1" header="0.5" footer="0.5"/>
  <pageSetup scale="33" orientation="portrait" r:id="rId1"/>
  <colBreaks count="1" manualBreakCount="1">
    <brk id="13" max="54" man="1"/>
  </colBreaks>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089EA-929D-4888-AC1F-1952F9140A52}">
  <sheetPr codeName="Hoja10">
    <tabColor theme="7" tint="0.79998168889431442"/>
  </sheetPr>
  <dimension ref="A1:AE31"/>
  <sheetViews>
    <sheetView view="pageBreakPreview" zoomScale="60" zoomScaleNormal="60" workbookViewId="0">
      <selection activeCell="O7" sqref="O7:O26"/>
    </sheetView>
  </sheetViews>
  <sheetFormatPr baseColWidth="10" defaultColWidth="11.42578125" defaultRowHeight="15.75"/>
  <cols>
    <col min="1" max="1" width="11.42578125" style="71"/>
    <col min="2" max="2" width="57.7109375" style="71" customWidth="1"/>
    <col min="3" max="3" width="17.7109375" style="71" customWidth="1"/>
    <col min="4" max="4" width="19.7109375" style="72" customWidth="1"/>
    <col min="5" max="5" width="21.28515625" style="71" customWidth="1"/>
    <col min="6" max="6" width="16.85546875" style="71" customWidth="1"/>
    <col min="7" max="7" width="7.140625" style="71" customWidth="1"/>
    <col min="8" max="8" width="16.85546875" style="71" customWidth="1"/>
    <col min="9" max="9" width="6.85546875" style="71" customWidth="1"/>
    <col min="10" max="10" width="16.85546875" style="71" customWidth="1"/>
    <col min="11" max="11" width="8" style="71" customWidth="1"/>
    <col min="12" max="12" width="15.140625" style="72" bestFit="1" customWidth="1"/>
    <col min="13" max="13" width="19.140625" style="72" customWidth="1"/>
    <col min="14" max="14" width="7.28515625" style="211" customWidth="1"/>
    <col min="15" max="15" width="11.42578125" style="211" customWidth="1"/>
    <col min="16" max="17" width="12" style="211" customWidth="1"/>
    <col min="18" max="24" width="12" style="71" customWidth="1"/>
    <col min="25" max="27" width="11.42578125" style="71" customWidth="1"/>
    <col min="28" max="16384" width="11.42578125" style="71"/>
  </cols>
  <sheetData>
    <row r="1" spans="1:31" s="100" customFormat="1" ht="46.7" customHeight="1">
      <c r="A1" s="391" t="str">
        <f>IF(INFORMACIÓN_INICIAL!D3="","",INFORMACIÓN_INICIAL!D3)</f>
        <v xml:space="preserve">Evaluación preliminar tecnica  proceso demolición FDLS-SAMC-009-2024 </v>
      </c>
      <c r="B1" s="392"/>
      <c r="C1" s="135" t="s">
        <v>90</v>
      </c>
      <c r="D1" s="135" t="s">
        <v>104</v>
      </c>
      <c r="E1" s="133" t="s">
        <v>103</v>
      </c>
      <c r="F1" s="134"/>
      <c r="G1" s="134"/>
      <c r="H1" s="134"/>
      <c r="I1" s="134"/>
      <c r="J1" s="134"/>
      <c r="K1" s="134"/>
      <c r="L1" s="133" t="s">
        <v>96</v>
      </c>
      <c r="M1" s="133" t="s">
        <v>102</v>
      </c>
      <c r="N1" s="209"/>
      <c r="O1" s="210"/>
      <c r="P1" s="210"/>
      <c r="Q1" s="210"/>
    </row>
    <row r="2" spans="1:31" ht="15.6" hidden="1" customHeight="1">
      <c r="A2" s="132"/>
      <c r="B2" s="104"/>
      <c r="C2" s="105"/>
      <c r="D2" s="105"/>
      <c r="E2" s="131" t="e">
        <f>E3/C3</f>
        <v>#NUM!</v>
      </c>
      <c r="F2" s="104"/>
      <c r="G2" s="104"/>
      <c r="H2" s="104"/>
      <c r="I2" s="104"/>
      <c r="J2" s="104"/>
      <c r="K2" s="104"/>
      <c r="L2" s="118" t="s">
        <v>7</v>
      </c>
      <c r="M2" s="118"/>
    </row>
    <row r="3" spans="1:31">
      <c r="A3" s="397" t="s">
        <v>101</v>
      </c>
      <c r="B3" s="398"/>
      <c r="C3" s="141">
        <f>INFORMACIÓN_INICIAL!$J$5</f>
        <v>180000000</v>
      </c>
      <c r="D3" s="84">
        <f>C3/C3</f>
        <v>1</v>
      </c>
      <c r="E3" s="128" t="e">
        <f>GEOMEAN(E7:E11)</f>
        <v>#NUM!</v>
      </c>
      <c r="F3" s="90"/>
      <c r="G3" s="90"/>
      <c r="H3" s="90"/>
      <c r="I3" s="90"/>
      <c r="J3" s="90"/>
      <c r="K3" s="90"/>
      <c r="L3" s="78"/>
      <c r="M3" s="78"/>
      <c r="N3" s="212" t="s">
        <v>100</v>
      </c>
    </row>
    <row r="4" spans="1:31">
      <c r="A4" s="130" t="s">
        <v>84</v>
      </c>
      <c r="B4" s="129"/>
      <c r="C4" s="128"/>
      <c r="D4" s="127">
        <v>49.5</v>
      </c>
      <c r="E4" s="90" t="e" cm="1">
        <f t="array" ref="E4">EXP(AVERAGE(IF($E$7:$E$26&gt;0,LN($E$7:$E$26))))</f>
        <v>#VALUE!</v>
      </c>
      <c r="F4" s="90"/>
      <c r="G4" s="90"/>
      <c r="H4" s="90"/>
      <c r="I4" s="90"/>
      <c r="J4" s="90"/>
      <c r="K4" s="90"/>
      <c r="L4" s="78"/>
      <c r="M4" s="78"/>
      <c r="N4" s="213"/>
    </row>
    <row r="5" spans="1:31">
      <c r="A5" s="126" t="s">
        <v>83</v>
      </c>
      <c r="B5" s="98" t="s">
        <v>82</v>
      </c>
      <c r="C5" s="125"/>
      <c r="D5" s="84"/>
      <c r="E5" s="90"/>
      <c r="F5" s="90"/>
      <c r="G5" s="90"/>
      <c r="H5" s="90"/>
      <c r="I5" s="90"/>
      <c r="J5" s="90"/>
      <c r="K5" s="90"/>
      <c r="L5" s="78"/>
      <c r="M5" s="78"/>
      <c r="N5" s="213"/>
    </row>
    <row r="6" spans="1:31">
      <c r="A6" s="124"/>
      <c r="B6" s="99"/>
      <c r="C6" s="123"/>
      <c r="D6" s="78"/>
      <c r="E6" s="90"/>
      <c r="F6" s="399" t="s">
        <v>94</v>
      </c>
      <c r="G6" s="399"/>
      <c r="H6" s="399"/>
      <c r="I6" s="399"/>
      <c r="J6" s="399" t="s">
        <v>80</v>
      </c>
      <c r="K6" s="399"/>
      <c r="L6" s="78"/>
      <c r="M6" s="78"/>
      <c r="N6" s="213"/>
      <c r="O6" s="214"/>
      <c r="P6" s="215"/>
      <c r="Q6" s="214"/>
      <c r="R6" s="104"/>
      <c r="S6" s="115"/>
      <c r="T6" s="104"/>
      <c r="U6" s="115"/>
      <c r="V6" s="104"/>
      <c r="W6" s="115"/>
      <c r="X6" s="104"/>
      <c r="Y6" s="115"/>
      <c r="Z6" s="104"/>
    </row>
    <row r="7" spans="1:31">
      <c r="A7" s="87">
        <v>1</v>
      </c>
      <c r="B7" s="229"/>
      <c r="C7" s="230"/>
      <c r="D7" s="84" t="str">
        <f>IF(B7="","",IF(C7="","",(C7/$C$3)))</f>
        <v/>
      </c>
      <c r="E7" s="83" t="str">
        <f>IF(B7="","",IF(C7=0,"",C7))</f>
        <v/>
      </c>
      <c r="F7" s="81">
        <f>IF(B7="",0,IF(E7&lt;$E$3,E7,0))</f>
        <v>0</v>
      </c>
      <c r="G7" s="81">
        <f>IF(B7="",0,IF(E7=$E$3,E7,0))</f>
        <v>0</v>
      </c>
      <c r="H7" s="82">
        <f>F7+G7</f>
        <v>0</v>
      </c>
      <c r="I7" s="80" t="e">
        <f>$D$4*(1-(($E$3-H7)/$E$3))</f>
        <v>#NUM!</v>
      </c>
      <c r="J7" s="81">
        <f>IF(B7="",0,IF(E7&gt;$E$3,E7,0))</f>
        <v>0</v>
      </c>
      <c r="K7" s="80">
        <f>IF(J7&gt;0,$D$4*(1-2*(ABS($E$3-J7)/$E$3)),0)</f>
        <v>0</v>
      </c>
      <c r="L7" s="79" t="e">
        <f>K7+I7</f>
        <v>#NUM!</v>
      </c>
      <c r="M7" s="78" t="e">
        <f t="shared" ref="M7:M26" si="0">VLOOKUP(L7,$O$7:$P$26,2)</f>
        <v>#NUM!</v>
      </c>
      <c r="N7" s="233">
        <f>INFORMACIÓN_INICIAL!$C$17</f>
        <v>5</v>
      </c>
      <c r="O7" s="234" t="e">
        <f>LARGE($L$7:$L$26,N7)</f>
        <v>#NUM!</v>
      </c>
      <c r="P7" s="234">
        <v>20</v>
      </c>
      <c r="Q7" s="215"/>
      <c r="R7" s="109"/>
      <c r="S7" s="104"/>
      <c r="T7" s="76"/>
      <c r="U7" s="104"/>
      <c r="V7" s="109"/>
      <c r="W7" s="104"/>
      <c r="X7" s="109"/>
      <c r="Y7" s="104"/>
      <c r="Z7" s="109"/>
    </row>
    <row r="8" spans="1:31">
      <c r="A8" s="87">
        <v>2</v>
      </c>
      <c r="B8" s="229"/>
      <c r="C8" s="230"/>
      <c r="D8" s="84" t="str">
        <f t="shared" ref="D8:D26" si="1">IF(B8="","",IF(C8="","",(C8/$C$3)))</f>
        <v/>
      </c>
      <c r="E8" s="83" t="str">
        <f t="shared" ref="E8:E26" si="2">IF(B8="","",IF(C8=0,"",C8))</f>
        <v/>
      </c>
      <c r="F8" s="81">
        <f t="shared" ref="F8:F26" si="3">IF(B8="",0,IF(E8&lt;$E$3,E8,0))</f>
        <v>0</v>
      </c>
      <c r="G8" s="81">
        <f t="shared" ref="G8:G26" si="4">IF(B8="",0,IF(E8=$E$3,E8,0))</f>
        <v>0</v>
      </c>
      <c r="H8" s="82">
        <f t="shared" ref="H8:H26" si="5">F8+G8</f>
        <v>0</v>
      </c>
      <c r="I8" s="80" t="e">
        <f t="shared" ref="I8:I26" si="6">$D$4*(1-(($E$3-H8)/$E$3))</f>
        <v>#NUM!</v>
      </c>
      <c r="J8" s="81">
        <f t="shared" ref="J8:J26" si="7">IF(B8="",0,IF(E8&gt;$E$3,E8,0))</f>
        <v>0</v>
      </c>
      <c r="K8" s="80">
        <f t="shared" ref="K8:K26" si="8">IF(J8&gt;0,$D$4*(1-2*(ABS($E$3-J8)/$E$3)),0)</f>
        <v>0</v>
      </c>
      <c r="L8" s="79" t="e">
        <f t="shared" ref="L8:L26" si="9">K8+I8</f>
        <v>#NUM!</v>
      </c>
      <c r="M8" s="78" t="e">
        <f t="shared" si="0"/>
        <v>#NUM!</v>
      </c>
      <c r="N8" s="233">
        <f>N7-1</f>
        <v>4</v>
      </c>
      <c r="O8" s="234" t="e">
        <f t="shared" ref="O8:O26" si="10">LARGE($L$7:$L$26,N8)</f>
        <v>#NUM!</v>
      </c>
      <c r="P8" s="234">
        <v>19</v>
      </c>
      <c r="Q8" s="215"/>
      <c r="R8" s="109"/>
      <c r="S8" s="104"/>
      <c r="T8" s="76"/>
      <c r="U8" s="104"/>
      <c r="V8" s="109"/>
      <c r="W8" s="104"/>
      <c r="X8" s="109"/>
      <c r="Y8" s="104"/>
      <c r="Z8" s="109"/>
    </row>
    <row r="9" spans="1:31">
      <c r="A9" s="87">
        <v>3</v>
      </c>
      <c r="B9" s="229"/>
      <c r="C9" s="230"/>
      <c r="D9" s="84" t="str">
        <f t="shared" si="1"/>
        <v/>
      </c>
      <c r="E9" s="83" t="str">
        <f t="shared" si="2"/>
        <v/>
      </c>
      <c r="F9" s="81">
        <f t="shared" si="3"/>
        <v>0</v>
      </c>
      <c r="G9" s="81">
        <f t="shared" si="4"/>
        <v>0</v>
      </c>
      <c r="H9" s="82">
        <f t="shared" si="5"/>
        <v>0</v>
      </c>
      <c r="I9" s="80" t="e">
        <f t="shared" si="6"/>
        <v>#NUM!</v>
      </c>
      <c r="J9" s="81">
        <f t="shared" si="7"/>
        <v>0</v>
      </c>
      <c r="K9" s="80">
        <f t="shared" si="8"/>
        <v>0</v>
      </c>
      <c r="L9" s="79" t="e">
        <f t="shared" si="9"/>
        <v>#NUM!</v>
      </c>
      <c r="M9" s="78" t="e">
        <f t="shared" si="0"/>
        <v>#NUM!</v>
      </c>
      <c r="N9" s="233">
        <f t="shared" ref="N9:N26" si="11">N8-1</f>
        <v>3</v>
      </c>
      <c r="O9" s="234" t="e">
        <f t="shared" si="10"/>
        <v>#NUM!</v>
      </c>
      <c r="P9" s="234">
        <v>18</v>
      </c>
      <c r="Q9" s="215"/>
      <c r="R9" s="109"/>
      <c r="S9" s="104"/>
      <c r="T9" s="76"/>
      <c r="U9" s="104"/>
      <c r="V9" s="109"/>
      <c r="W9" s="104"/>
      <c r="X9" s="109"/>
      <c r="Y9" s="104"/>
      <c r="Z9" s="109"/>
    </row>
    <row r="10" spans="1:31" s="121" customFormat="1">
      <c r="A10" s="87">
        <v>4</v>
      </c>
      <c r="B10" s="229"/>
      <c r="C10" s="230"/>
      <c r="D10" s="84" t="str">
        <f t="shared" si="1"/>
        <v/>
      </c>
      <c r="E10" s="83" t="str">
        <f t="shared" si="2"/>
        <v/>
      </c>
      <c r="F10" s="81">
        <f t="shared" si="3"/>
        <v>0</v>
      </c>
      <c r="G10" s="81">
        <f t="shared" si="4"/>
        <v>0</v>
      </c>
      <c r="H10" s="82">
        <f t="shared" si="5"/>
        <v>0</v>
      </c>
      <c r="I10" s="80" t="e">
        <f t="shared" si="6"/>
        <v>#NUM!</v>
      </c>
      <c r="J10" s="81">
        <f t="shared" si="7"/>
        <v>0</v>
      </c>
      <c r="K10" s="80">
        <f t="shared" si="8"/>
        <v>0</v>
      </c>
      <c r="L10" s="79" t="e">
        <f t="shared" si="9"/>
        <v>#NUM!</v>
      </c>
      <c r="M10" s="78" t="e">
        <f t="shared" si="0"/>
        <v>#NUM!</v>
      </c>
      <c r="N10" s="233">
        <f t="shared" si="11"/>
        <v>2</v>
      </c>
      <c r="O10" s="234" t="e">
        <f t="shared" si="10"/>
        <v>#NUM!</v>
      </c>
      <c r="P10" s="234">
        <v>17</v>
      </c>
      <c r="Q10" s="215"/>
      <c r="R10" s="109"/>
      <c r="S10" s="104"/>
      <c r="T10" s="76"/>
      <c r="U10" s="104"/>
      <c r="V10" s="109"/>
      <c r="W10" s="104"/>
      <c r="X10" s="109"/>
      <c r="Y10" s="104"/>
      <c r="Z10" s="109"/>
      <c r="AE10" s="71"/>
    </row>
    <row r="11" spans="1:31" s="121" customFormat="1" ht="16.5" thickBot="1">
      <c r="A11" s="122">
        <v>5</v>
      </c>
      <c r="B11" s="229"/>
      <c r="C11" s="230"/>
      <c r="D11" s="84" t="str">
        <f t="shared" si="1"/>
        <v/>
      </c>
      <c r="E11" s="83" t="str">
        <f t="shared" si="2"/>
        <v/>
      </c>
      <c r="F11" s="81">
        <f t="shared" si="3"/>
        <v>0</v>
      </c>
      <c r="G11" s="81">
        <f t="shared" si="4"/>
        <v>0</v>
      </c>
      <c r="H11" s="82">
        <f t="shared" si="5"/>
        <v>0</v>
      </c>
      <c r="I11" s="80" t="e">
        <f t="shared" si="6"/>
        <v>#NUM!</v>
      </c>
      <c r="J11" s="81">
        <f t="shared" si="7"/>
        <v>0</v>
      </c>
      <c r="K11" s="80">
        <f t="shared" si="8"/>
        <v>0</v>
      </c>
      <c r="L11" s="79" t="e">
        <f t="shared" si="9"/>
        <v>#NUM!</v>
      </c>
      <c r="M11" s="78" t="e">
        <f t="shared" si="0"/>
        <v>#NUM!</v>
      </c>
      <c r="N11" s="233">
        <f t="shared" si="11"/>
        <v>1</v>
      </c>
      <c r="O11" s="234" t="e">
        <f t="shared" si="10"/>
        <v>#NUM!</v>
      </c>
      <c r="P11" s="234">
        <v>16</v>
      </c>
      <c r="Q11" s="215"/>
      <c r="R11" s="109"/>
      <c r="S11" s="104"/>
      <c r="T11" s="76"/>
      <c r="U11" s="104"/>
      <c r="V11" s="109"/>
      <c r="W11" s="104"/>
      <c r="X11" s="109"/>
      <c r="Y11" s="104"/>
      <c r="Z11" s="109"/>
      <c r="AE11" s="71"/>
    </row>
    <row r="12" spans="1:31">
      <c r="A12" s="87">
        <v>6</v>
      </c>
      <c r="B12" s="229"/>
      <c r="C12" s="230"/>
      <c r="D12" s="84" t="str">
        <f t="shared" si="1"/>
        <v/>
      </c>
      <c r="E12" s="83" t="str">
        <f t="shared" si="2"/>
        <v/>
      </c>
      <c r="F12" s="81">
        <f t="shared" si="3"/>
        <v>0</v>
      </c>
      <c r="G12" s="81">
        <f t="shared" si="4"/>
        <v>0</v>
      </c>
      <c r="H12" s="82">
        <f t="shared" si="5"/>
        <v>0</v>
      </c>
      <c r="I12" s="80" t="e">
        <f t="shared" si="6"/>
        <v>#NUM!</v>
      </c>
      <c r="J12" s="81">
        <f t="shared" si="7"/>
        <v>0</v>
      </c>
      <c r="K12" s="80">
        <f t="shared" si="8"/>
        <v>0</v>
      </c>
      <c r="L12" s="79" t="e">
        <f t="shared" si="9"/>
        <v>#NUM!</v>
      </c>
      <c r="M12" s="78" t="e">
        <f t="shared" si="0"/>
        <v>#NUM!</v>
      </c>
      <c r="N12" s="233">
        <f t="shared" si="11"/>
        <v>0</v>
      </c>
      <c r="O12" s="234" t="e">
        <f t="shared" si="10"/>
        <v>#NUM!</v>
      </c>
      <c r="P12" s="234">
        <v>15</v>
      </c>
      <c r="R12" s="76"/>
      <c r="T12" s="76"/>
      <c r="V12" s="76"/>
      <c r="X12" s="76"/>
      <c r="Z12" s="76"/>
    </row>
    <row r="13" spans="1:31">
      <c r="A13" s="87">
        <v>7</v>
      </c>
      <c r="B13" s="229"/>
      <c r="C13" s="230"/>
      <c r="D13" s="84" t="str">
        <f t="shared" si="1"/>
        <v/>
      </c>
      <c r="E13" s="83" t="str">
        <f t="shared" si="2"/>
        <v/>
      </c>
      <c r="F13" s="81">
        <f t="shared" si="3"/>
        <v>0</v>
      </c>
      <c r="G13" s="81">
        <f t="shared" si="4"/>
        <v>0</v>
      </c>
      <c r="H13" s="82">
        <f t="shared" si="5"/>
        <v>0</v>
      </c>
      <c r="I13" s="80" t="e">
        <f t="shared" si="6"/>
        <v>#NUM!</v>
      </c>
      <c r="J13" s="81">
        <f t="shared" si="7"/>
        <v>0</v>
      </c>
      <c r="K13" s="80">
        <f t="shared" si="8"/>
        <v>0</v>
      </c>
      <c r="L13" s="79" t="e">
        <f t="shared" si="9"/>
        <v>#NUM!</v>
      </c>
      <c r="M13" s="78" t="e">
        <f t="shared" si="0"/>
        <v>#NUM!</v>
      </c>
      <c r="N13" s="233">
        <f t="shared" si="11"/>
        <v>-1</v>
      </c>
      <c r="O13" s="234" t="e">
        <f t="shared" si="10"/>
        <v>#NUM!</v>
      </c>
      <c r="P13" s="234">
        <v>14</v>
      </c>
      <c r="R13" s="76"/>
      <c r="T13" s="76"/>
      <c r="V13" s="76"/>
      <c r="X13" s="76"/>
      <c r="Z13" s="76"/>
    </row>
    <row r="14" spans="1:31">
      <c r="A14" s="87">
        <v>8</v>
      </c>
      <c r="B14" s="229"/>
      <c r="C14" s="230"/>
      <c r="D14" s="84" t="str">
        <f t="shared" si="1"/>
        <v/>
      </c>
      <c r="E14" s="83" t="str">
        <f t="shared" si="2"/>
        <v/>
      </c>
      <c r="F14" s="81">
        <f t="shared" si="3"/>
        <v>0</v>
      </c>
      <c r="G14" s="81">
        <f t="shared" si="4"/>
        <v>0</v>
      </c>
      <c r="H14" s="82">
        <f t="shared" si="5"/>
        <v>0</v>
      </c>
      <c r="I14" s="80" t="e">
        <f t="shared" si="6"/>
        <v>#NUM!</v>
      </c>
      <c r="J14" s="81">
        <f t="shared" si="7"/>
        <v>0</v>
      </c>
      <c r="K14" s="80">
        <f t="shared" si="8"/>
        <v>0</v>
      </c>
      <c r="L14" s="79" t="e">
        <f t="shared" si="9"/>
        <v>#NUM!</v>
      </c>
      <c r="M14" s="78" t="e">
        <f t="shared" si="0"/>
        <v>#NUM!</v>
      </c>
      <c r="N14" s="233">
        <f t="shared" si="11"/>
        <v>-2</v>
      </c>
      <c r="O14" s="234" t="e">
        <f t="shared" si="10"/>
        <v>#NUM!</v>
      </c>
      <c r="P14" s="233">
        <v>13</v>
      </c>
      <c r="R14" s="76"/>
      <c r="T14" s="76"/>
      <c r="V14" s="76"/>
      <c r="X14" s="76"/>
      <c r="Z14" s="76"/>
    </row>
    <row r="15" spans="1:31">
      <c r="A15" s="87">
        <v>9</v>
      </c>
      <c r="B15" s="229"/>
      <c r="C15" s="230"/>
      <c r="D15" s="84" t="str">
        <f t="shared" si="1"/>
        <v/>
      </c>
      <c r="E15" s="83" t="str">
        <f t="shared" si="2"/>
        <v/>
      </c>
      <c r="F15" s="81">
        <f t="shared" si="3"/>
        <v>0</v>
      </c>
      <c r="G15" s="81">
        <f t="shared" si="4"/>
        <v>0</v>
      </c>
      <c r="H15" s="82">
        <f t="shared" si="5"/>
        <v>0</v>
      </c>
      <c r="I15" s="80" t="e">
        <f t="shared" si="6"/>
        <v>#NUM!</v>
      </c>
      <c r="J15" s="81">
        <f t="shared" si="7"/>
        <v>0</v>
      </c>
      <c r="K15" s="80">
        <f t="shared" si="8"/>
        <v>0</v>
      </c>
      <c r="L15" s="79" t="e">
        <f t="shared" si="9"/>
        <v>#NUM!</v>
      </c>
      <c r="M15" s="78" t="e">
        <f t="shared" si="0"/>
        <v>#NUM!</v>
      </c>
      <c r="N15" s="233">
        <f t="shared" si="11"/>
        <v>-3</v>
      </c>
      <c r="O15" s="234" t="e">
        <f t="shared" si="10"/>
        <v>#NUM!</v>
      </c>
      <c r="P15" s="233">
        <v>12</v>
      </c>
      <c r="R15" s="76"/>
      <c r="T15" s="76"/>
      <c r="V15" s="76"/>
      <c r="X15" s="76"/>
      <c r="Z15" s="76"/>
    </row>
    <row r="16" spans="1:31" ht="16.5" thickBot="1">
      <c r="A16" s="122">
        <v>10</v>
      </c>
      <c r="B16" s="229"/>
      <c r="C16" s="230"/>
      <c r="D16" s="84" t="str">
        <f t="shared" si="1"/>
        <v/>
      </c>
      <c r="E16" s="83" t="str">
        <f t="shared" si="2"/>
        <v/>
      </c>
      <c r="F16" s="81">
        <f t="shared" si="3"/>
        <v>0</v>
      </c>
      <c r="G16" s="81">
        <f t="shared" si="4"/>
        <v>0</v>
      </c>
      <c r="H16" s="82">
        <f t="shared" si="5"/>
        <v>0</v>
      </c>
      <c r="I16" s="80" t="e">
        <f t="shared" si="6"/>
        <v>#NUM!</v>
      </c>
      <c r="J16" s="81">
        <f t="shared" si="7"/>
        <v>0</v>
      </c>
      <c r="K16" s="80">
        <f t="shared" si="8"/>
        <v>0</v>
      </c>
      <c r="L16" s="79" t="e">
        <f t="shared" si="9"/>
        <v>#NUM!</v>
      </c>
      <c r="M16" s="78" t="e">
        <f t="shared" si="0"/>
        <v>#NUM!</v>
      </c>
      <c r="N16" s="233">
        <f t="shared" si="11"/>
        <v>-4</v>
      </c>
      <c r="O16" s="234" t="e">
        <f t="shared" si="10"/>
        <v>#NUM!</v>
      </c>
      <c r="P16" s="233">
        <v>11</v>
      </c>
      <c r="R16" s="76"/>
      <c r="T16" s="76"/>
      <c r="V16" s="76"/>
      <c r="X16" s="76"/>
      <c r="Z16" s="76"/>
    </row>
    <row r="17" spans="1:26">
      <c r="A17" s="87">
        <v>11</v>
      </c>
      <c r="B17" s="229"/>
      <c r="C17" s="230"/>
      <c r="D17" s="84" t="str">
        <f t="shared" si="1"/>
        <v/>
      </c>
      <c r="E17" s="83" t="str">
        <f t="shared" si="2"/>
        <v/>
      </c>
      <c r="F17" s="81">
        <f t="shared" si="3"/>
        <v>0</v>
      </c>
      <c r="G17" s="81">
        <f t="shared" si="4"/>
        <v>0</v>
      </c>
      <c r="H17" s="82">
        <f t="shared" si="5"/>
        <v>0</v>
      </c>
      <c r="I17" s="80" t="e">
        <f t="shared" si="6"/>
        <v>#NUM!</v>
      </c>
      <c r="J17" s="81">
        <f t="shared" si="7"/>
        <v>0</v>
      </c>
      <c r="K17" s="80">
        <f t="shared" si="8"/>
        <v>0</v>
      </c>
      <c r="L17" s="79" t="e">
        <f t="shared" si="9"/>
        <v>#NUM!</v>
      </c>
      <c r="M17" s="78" t="e">
        <f t="shared" si="0"/>
        <v>#NUM!</v>
      </c>
      <c r="N17" s="233">
        <f t="shared" si="11"/>
        <v>-5</v>
      </c>
      <c r="O17" s="234" t="e">
        <f t="shared" si="10"/>
        <v>#NUM!</v>
      </c>
      <c r="P17" s="233">
        <v>10</v>
      </c>
      <c r="R17" s="76"/>
      <c r="T17" s="76"/>
      <c r="V17" s="76"/>
      <c r="X17" s="76"/>
      <c r="Z17" s="76"/>
    </row>
    <row r="18" spans="1:26">
      <c r="A18" s="87">
        <v>12</v>
      </c>
      <c r="B18" s="229"/>
      <c r="C18" s="230"/>
      <c r="D18" s="84" t="str">
        <f t="shared" si="1"/>
        <v/>
      </c>
      <c r="E18" s="83" t="str">
        <f t="shared" si="2"/>
        <v/>
      </c>
      <c r="F18" s="81">
        <f t="shared" si="3"/>
        <v>0</v>
      </c>
      <c r="G18" s="81">
        <f t="shared" si="4"/>
        <v>0</v>
      </c>
      <c r="H18" s="82">
        <f t="shared" si="5"/>
        <v>0</v>
      </c>
      <c r="I18" s="80" t="e">
        <f t="shared" si="6"/>
        <v>#NUM!</v>
      </c>
      <c r="J18" s="81">
        <f t="shared" si="7"/>
        <v>0</v>
      </c>
      <c r="K18" s="80">
        <f t="shared" si="8"/>
        <v>0</v>
      </c>
      <c r="L18" s="79" t="e">
        <f t="shared" si="9"/>
        <v>#NUM!</v>
      </c>
      <c r="M18" s="78" t="e">
        <f t="shared" si="0"/>
        <v>#NUM!</v>
      </c>
      <c r="N18" s="233">
        <f t="shared" si="11"/>
        <v>-6</v>
      </c>
      <c r="O18" s="234" t="e">
        <f t="shared" si="10"/>
        <v>#NUM!</v>
      </c>
      <c r="P18" s="233">
        <v>9</v>
      </c>
      <c r="R18" s="76"/>
      <c r="T18" s="76"/>
      <c r="V18" s="76"/>
      <c r="X18" s="76"/>
      <c r="Z18" s="76"/>
    </row>
    <row r="19" spans="1:26">
      <c r="A19" s="87">
        <v>13</v>
      </c>
      <c r="B19" s="229"/>
      <c r="C19" s="230"/>
      <c r="D19" s="84" t="str">
        <f t="shared" si="1"/>
        <v/>
      </c>
      <c r="E19" s="83" t="str">
        <f t="shared" si="2"/>
        <v/>
      </c>
      <c r="F19" s="81">
        <f t="shared" si="3"/>
        <v>0</v>
      </c>
      <c r="G19" s="81">
        <f t="shared" si="4"/>
        <v>0</v>
      </c>
      <c r="H19" s="82">
        <f t="shared" si="5"/>
        <v>0</v>
      </c>
      <c r="I19" s="80" t="e">
        <f t="shared" si="6"/>
        <v>#NUM!</v>
      </c>
      <c r="J19" s="81">
        <f t="shared" si="7"/>
        <v>0</v>
      </c>
      <c r="K19" s="80">
        <f t="shared" si="8"/>
        <v>0</v>
      </c>
      <c r="L19" s="79" t="e">
        <f t="shared" si="9"/>
        <v>#NUM!</v>
      </c>
      <c r="M19" s="78" t="e">
        <f t="shared" si="0"/>
        <v>#NUM!</v>
      </c>
      <c r="N19" s="233">
        <f t="shared" si="11"/>
        <v>-7</v>
      </c>
      <c r="O19" s="234" t="e">
        <f t="shared" si="10"/>
        <v>#NUM!</v>
      </c>
      <c r="P19" s="234">
        <v>8</v>
      </c>
      <c r="R19" s="76"/>
      <c r="T19" s="76"/>
      <c r="V19" s="76"/>
      <c r="X19" s="76"/>
      <c r="Z19" s="76"/>
    </row>
    <row r="20" spans="1:26">
      <c r="A20" s="87">
        <v>14</v>
      </c>
      <c r="B20" s="229"/>
      <c r="C20" s="230"/>
      <c r="D20" s="84" t="str">
        <f t="shared" si="1"/>
        <v/>
      </c>
      <c r="E20" s="83" t="str">
        <f t="shared" si="2"/>
        <v/>
      </c>
      <c r="F20" s="81">
        <f t="shared" si="3"/>
        <v>0</v>
      </c>
      <c r="G20" s="81">
        <f t="shared" si="4"/>
        <v>0</v>
      </c>
      <c r="H20" s="82">
        <f t="shared" si="5"/>
        <v>0</v>
      </c>
      <c r="I20" s="80" t="e">
        <f t="shared" si="6"/>
        <v>#NUM!</v>
      </c>
      <c r="J20" s="81">
        <f t="shared" si="7"/>
        <v>0</v>
      </c>
      <c r="K20" s="80">
        <f t="shared" si="8"/>
        <v>0</v>
      </c>
      <c r="L20" s="79" t="e">
        <f t="shared" si="9"/>
        <v>#NUM!</v>
      </c>
      <c r="M20" s="78" t="e">
        <f t="shared" si="0"/>
        <v>#NUM!</v>
      </c>
      <c r="N20" s="233">
        <f t="shared" si="11"/>
        <v>-8</v>
      </c>
      <c r="O20" s="234" t="e">
        <f t="shared" si="10"/>
        <v>#NUM!</v>
      </c>
      <c r="P20" s="234">
        <v>7</v>
      </c>
      <c r="R20" s="76"/>
      <c r="T20" s="76"/>
      <c r="V20" s="76"/>
      <c r="X20" s="76"/>
      <c r="Z20" s="76"/>
    </row>
    <row r="21" spans="1:26" ht="16.5" thickBot="1">
      <c r="A21" s="122">
        <v>15</v>
      </c>
      <c r="B21" s="229"/>
      <c r="C21" s="230"/>
      <c r="D21" s="84" t="str">
        <f t="shared" si="1"/>
        <v/>
      </c>
      <c r="E21" s="83" t="str">
        <f t="shared" si="2"/>
        <v/>
      </c>
      <c r="F21" s="81">
        <f t="shared" si="3"/>
        <v>0</v>
      </c>
      <c r="G21" s="81">
        <f t="shared" si="4"/>
        <v>0</v>
      </c>
      <c r="H21" s="82">
        <f t="shared" si="5"/>
        <v>0</v>
      </c>
      <c r="I21" s="80" t="e">
        <f t="shared" si="6"/>
        <v>#NUM!</v>
      </c>
      <c r="J21" s="81">
        <f t="shared" si="7"/>
        <v>0</v>
      </c>
      <c r="K21" s="80">
        <f t="shared" si="8"/>
        <v>0</v>
      </c>
      <c r="L21" s="79" t="e">
        <f t="shared" si="9"/>
        <v>#NUM!</v>
      </c>
      <c r="M21" s="78" t="e">
        <f t="shared" si="0"/>
        <v>#NUM!</v>
      </c>
      <c r="N21" s="233">
        <f t="shared" si="11"/>
        <v>-9</v>
      </c>
      <c r="O21" s="234" t="e">
        <f t="shared" si="10"/>
        <v>#NUM!</v>
      </c>
      <c r="P21" s="234">
        <v>6</v>
      </c>
      <c r="R21" s="76"/>
      <c r="T21" s="76"/>
      <c r="V21" s="76"/>
      <c r="X21" s="76"/>
      <c r="Z21" s="76"/>
    </row>
    <row r="22" spans="1:26">
      <c r="A22" s="87">
        <v>16</v>
      </c>
      <c r="B22" s="229"/>
      <c r="C22" s="230"/>
      <c r="D22" s="84" t="str">
        <f t="shared" si="1"/>
        <v/>
      </c>
      <c r="E22" s="83" t="str">
        <f t="shared" si="2"/>
        <v/>
      </c>
      <c r="F22" s="81">
        <f t="shared" si="3"/>
        <v>0</v>
      </c>
      <c r="G22" s="81">
        <f t="shared" si="4"/>
        <v>0</v>
      </c>
      <c r="H22" s="82">
        <f t="shared" si="5"/>
        <v>0</v>
      </c>
      <c r="I22" s="80" t="e">
        <f t="shared" si="6"/>
        <v>#NUM!</v>
      </c>
      <c r="J22" s="81">
        <f t="shared" si="7"/>
        <v>0</v>
      </c>
      <c r="K22" s="80">
        <f t="shared" si="8"/>
        <v>0</v>
      </c>
      <c r="L22" s="79" t="e">
        <f t="shared" si="9"/>
        <v>#NUM!</v>
      </c>
      <c r="M22" s="78" t="e">
        <f t="shared" si="0"/>
        <v>#NUM!</v>
      </c>
      <c r="N22" s="233">
        <f t="shared" si="11"/>
        <v>-10</v>
      </c>
      <c r="O22" s="234" t="e">
        <f t="shared" si="10"/>
        <v>#NUM!</v>
      </c>
      <c r="P22" s="234">
        <v>5</v>
      </c>
      <c r="R22" s="76"/>
      <c r="T22" s="76"/>
      <c r="V22" s="76"/>
      <c r="X22" s="76"/>
      <c r="Z22" s="76"/>
    </row>
    <row r="23" spans="1:26">
      <c r="A23" s="87">
        <v>17</v>
      </c>
      <c r="B23" s="229"/>
      <c r="C23" s="230"/>
      <c r="D23" s="84" t="str">
        <f t="shared" si="1"/>
        <v/>
      </c>
      <c r="E23" s="83" t="str">
        <f t="shared" si="2"/>
        <v/>
      </c>
      <c r="F23" s="81">
        <f t="shared" si="3"/>
        <v>0</v>
      </c>
      <c r="G23" s="81">
        <f t="shared" si="4"/>
        <v>0</v>
      </c>
      <c r="H23" s="82">
        <f t="shared" si="5"/>
        <v>0</v>
      </c>
      <c r="I23" s="80" t="e">
        <f t="shared" si="6"/>
        <v>#NUM!</v>
      </c>
      <c r="J23" s="81">
        <f t="shared" si="7"/>
        <v>0</v>
      </c>
      <c r="K23" s="80">
        <f t="shared" si="8"/>
        <v>0</v>
      </c>
      <c r="L23" s="79" t="e">
        <f t="shared" si="9"/>
        <v>#NUM!</v>
      </c>
      <c r="M23" s="78" t="e">
        <f t="shared" si="0"/>
        <v>#NUM!</v>
      </c>
      <c r="N23" s="233">
        <f t="shared" si="11"/>
        <v>-11</v>
      </c>
      <c r="O23" s="234" t="e">
        <f t="shared" si="10"/>
        <v>#NUM!</v>
      </c>
      <c r="P23" s="234">
        <v>4</v>
      </c>
      <c r="R23" s="76"/>
      <c r="T23" s="76"/>
      <c r="V23" s="76"/>
      <c r="X23" s="76"/>
      <c r="Z23" s="76"/>
    </row>
    <row r="24" spans="1:26">
      <c r="A24" s="87">
        <v>18</v>
      </c>
      <c r="B24" s="229"/>
      <c r="C24" s="230"/>
      <c r="D24" s="84" t="str">
        <f t="shared" si="1"/>
        <v/>
      </c>
      <c r="E24" s="83" t="str">
        <f t="shared" si="2"/>
        <v/>
      </c>
      <c r="F24" s="81">
        <f t="shared" si="3"/>
        <v>0</v>
      </c>
      <c r="G24" s="81">
        <f t="shared" si="4"/>
        <v>0</v>
      </c>
      <c r="H24" s="82">
        <f t="shared" si="5"/>
        <v>0</v>
      </c>
      <c r="I24" s="80" t="e">
        <f t="shared" si="6"/>
        <v>#NUM!</v>
      </c>
      <c r="J24" s="81">
        <f t="shared" si="7"/>
        <v>0</v>
      </c>
      <c r="K24" s="80">
        <f t="shared" si="8"/>
        <v>0</v>
      </c>
      <c r="L24" s="79" t="e">
        <f t="shared" si="9"/>
        <v>#NUM!</v>
      </c>
      <c r="M24" s="78" t="e">
        <f t="shared" si="0"/>
        <v>#NUM!</v>
      </c>
      <c r="N24" s="233">
        <f t="shared" si="11"/>
        <v>-12</v>
      </c>
      <c r="O24" s="234" t="e">
        <f t="shared" si="10"/>
        <v>#NUM!</v>
      </c>
      <c r="P24" s="234">
        <v>3</v>
      </c>
      <c r="R24" s="76"/>
      <c r="T24" s="76"/>
      <c r="V24" s="76"/>
      <c r="X24" s="76"/>
      <c r="Z24" s="76"/>
    </row>
    <row r="25" spans="1:26">
      <c r="A25" s="87">
        <v>19</v>
      </c>
      <c r="B25" s="229"/>
      <c r="C25" s="230"/>
      <c r="D25" s="84" t="str">
        <f t="shared" si="1"/>
        <v/>
      </c>
      <c r="E25" s="83" t="str">
        <f t="shared" si="2"/>
        <v/>
      </c>
      <c r="F25" s="81">
        <f t="shared" si="3"/>
        <v>0</v>
      </c>
      <c r="G25" s="81">
        <f t="shared" si="4"/>
        <v>0</v>
      </c>
      <c r="H25" s="82">
        <f t="shared" si="5"/>
        <v>0</v>
      </c>
      <c r="I25" s="80" t="e">
        <f t="shared" si="6"/>
        <v>#NUM!</v>
      </c>
      <c r="J25" s="81">
        <f t="shared" si="7"/>
        <v>0</v>
      </c>
      <c r="K25" s="80">
        <f t="shared" si="8"/>
        <v>0</v>
      </c>
      <c r="L25" s="79" t="e">
        <f t="shared" si="9"/>
        <v>#NUM!</v>
      </c>
      <c r="M25" s="78" t="e">
        <f t="shared" si="0"/>
        <v>#NUM!</v>
      </c>
      <c r="N25" s="233">
        <f t="shared" si="11"/>
        <v>-13</v>
      </c>
      <c r="O25" s="234" t="e">
        <f t="shared" si="10"/>
        <v>#NUM!</v>
      </c>
      <c r="P25" s="234">
        <v>2</v>
      </c>
      <c r="R25" s="76"/>
      <c r="T25" s="76"/>
      <c r="V25" s="76"/>
      <c r="X25" s="76"/>
      <c r="Z25" s="76"/>
    </row>
    <row r="26" spans="1:26" ht="16.5" thickBot="1">
      <c r="A26" s="122">
        <v>20</v>
      </c>
      <c r="B26" s="229"/>
      <c r="C26" s="230"/>
      <c r="D26" s="84" t="str">
        <f t="shared" si="1"/>
        <v/>
      </c>
      <c r="E26" s="83" t="str">
        <f t="shared" si="2"/>
        <v/>
      </c>
      <c r="F26" s="81">
        <f t="shared" si="3"/>
        <v>0</v>
      </c>
      <c r="G26" s="81">
        <f t="shared" si="4"/>
        <v>0</v>
      </c>
      <c r="H26" s="82">
        <f t="shared" si="5"/>
        <v>0</v>
      </c>
      <c r="I26" s="80" t="e">
        <f t="shared" si="6"/>
        <v>#NUM!</v>
      </c>
      <c r="J26" s="81">
        <f t="shared" si="7"/>
        <v>0</v>
      </c>
      <c r="K26" s="80">
        <f t="shared" si="8"/>
        <v>0</v>
      </c>
      <c r="L26" s="79" t="e">
        <f t="shared" si="9"/>
        <v>#NUM!</v>
      </c>
      <c r="M26" s="78" t="e">
        <f t="shared" si="0"/>
        <v>#NUM!</v>
      </c>
      <c r="N26" s="233">
        <f t="shared" si="11"/>
        <v>-14</v>
      </c>
      <c r="O26" s="234" t="e">
        <f t="shared" si="10"/>
        <v>#NUM!</v>
      </c>
      <c r="P26" s="234">
        <v>1</v>
      </c>
      <c r="R26" s="76"/>
      <c r="T26" s="76"/>
      <c r="V26" s="76"/>
      <c r="X26" s="76"/>
      <c r="Z26" s="76"/>
    </row>
    <row r="27" spans="1:26" ht="15.6" customHeight="1">
      <c r="A27" s="72"/>
      <c r="B27" s="231"/>
      <c r="C27" s="232"/>
    </row>
    <row r="29" spans="1:26">
      <c r="B29" s="108" t="s">
        <v>99</v>
      </c>
    </row>
    <row r="30" spans="1:26">
      <c r="B30" s="75" t="s">
        <v>78</v>
      </c>
    </row>
    <row r="31" spans="1:26">
      <c r="B31" s="74" t="s">
        <v>98</v>
      </c>
    </row>
  </sheetData>
  <sheetProtection algorithmName="SHA-512" hashValue="SzDYcvRLtErXbO3Fw/kL9QTWxutUIhgKDHEUV60PaxVcdvRpmtGLEjjV95P3MBT18h+fcU1W/loHO4D2IG168g==" saltValue="wdqRcpAIDzThgkU2SkECpw==" spinCount="100000" sheet="1" objects="1" scenarios="1"/>
  <mergeCells count="4">
    <mergeCell ref="A1:B1"/>
    <mergeCell ref="A3:B3"/>
    <mergeCell ref="F6:I6"/>
    <mergeCell ref="J6:K6"/>
  </mergeCells>
  <conditionalFormatting sqref="M7:M26">
    <cfRule type="cellIs" dxfId="10" priority="1" operator="equal">
      <formula>3</formula>
    </cfRule>
    <cfRule type="cellIs" dxfId="9" priority="2" operator="equal">
      <formula>5</formula>
    </cfRule>
    <cfRule type="cellIs" dxfId="8" priority="3" operator="equal">
      <formula>4</formula>
    </cfRule>
    <cfRule type="cellIs" dxfId="7" priority="4" operator="equal">
      <formula>1</formula>
    </cfRule>
    <cfRule type="cellIs" dxfId="6" priority="5" operator="equal">
      <formula>2</formula>
    </cfRule>
  </conditionalFormatting>
  <pageMargins left="0.75" right="0.75" top="1" bottom="1" header="0.5" footer="0.5"/>
  <pageSetup scale="34" orientation="portrait" r:id="rId1"/>
  <colBreaks count="2" manualBreakCount="2">
    <brk id="13" max="40" man="1"/>
    <brk id="27"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149B8-F7D3-4BAB-A836-80A1337A9090}">
  <sheetPr codeName="Hoja11">
    <tabColor theme="6" tint="0.79998168889431442"/>
  </sheetPr>
  <dimension ref="A1:S31"/>
  <sheetViews>
    <sheetView view="pageBreakPreview" zoomScale="60" zoomScaleNormal="62" workbookViewId="0">
      <selection activeCell="I1" sqref="I1:M1048576"/>
    </sheetView>
  </sheetViews>
  <sheetFormatPr baseColWidth="10" defaultColWidth="11.42578125" defaultRowHeight="15.75"/>
  <cols>
    <col min="1" max="1" width="11.42578125" style="71"/>
    <col min="2" max="2" width="58.140625" style="71" customWidth="1"/>
    <col min="3" max="3" width="39.85546875" style="71" customWidth="1"/>
    <col min="4" max="4" width="38.140625" style="72" customWidth="1"/>
    <col min="5" max="5" width="20" style="71" bestFit="1" customWidth="1"/>
    <col min="6" max="6" width="20" style="71" customWidth="1"/>
    <col min="7" max="7" width="13.42578125" style="71" customWidth="1"/>
    <col min="8" max="8" width="19.85546875" style="71" customWidth="1"/>
    <col min="9" max="9" width="5.42578125" style="211" customWidth="1"/>
    <col min="10" max="10" width="11.7109375" style="211" customWidth="1"/>
    <col min="11" max="13" width="12" style="211" customWidth="1"/>
    <col min="14" max="21" width="12" style="71" customWidth="1"/>
    <col min="22" max="53" width="12.42578125" style="71" customWidth="1"/>
    <col min="54" max="16384" width="11.42578125" style="71"/>
  </cols>
  <sheetData>
    <row r="1" spans="1:19" s="100" customFormat="1" ht="47.25">
      <c r="A1" s="391" t="str">
        <f>IF(INFORMACIÓN_INICIAL!D3="","",INFORMACIÓN_INICIAL!D3)</f>
        <v xml:space="preserve">Evaluación preliminar tecnica  proceso demolición FDLS-SAMC-009-2024 </v>
      </c>
      <c r="B1" s="392"/>
      <c r="C1" s="103" t="s">
        <v>123</v>
      </c>
      <c r="D1" s="101" t="s">
        <v>107</v>
      </c>
      <c r="E1" s="101" t="s">
        <v>106</v>
      </c>
      <c r="F1" s="101"/>
      <c r="G1" s="101" t="s">
        <v>96</v>
      </c>
      <c r="H1" s="120" t="s">
        <v>102</v>
      </c>
      <c r="I1" s="210"/>
      <c r="J1" s="210"/>
      <c r="K1" s="210"/>
      <c r="L1" s="210"/>
      <c r="M1" s="210"/>
    </row>
    <row r="2" spans="1:19" hidden="1">
      <c r="A2" s="132"/>
      <c r="B2" s="104"/>
      <c r="C2" s="105"/>
      <c r="D2" s="105"/>
      <c r="H2" s="142"/>
    </row>
    <row r="3" spans="1:19">
      <c r="A3" s="397" t="s">
        <v>105</v>
      </c>
      <c r="B3" s="398"/>
      <c r="C3" s="141">
        <f>INFORMACIÓN_INICIAL!$J$5</f>
        <v>180000000</v>
      </c>
      <c r="D3" s="84">
        <v>1</v>
      </c>
      <c r="E3" s="96" t="e">
        <f>MIN(E7:E26)</f>
        <v>#N/A</v>
      </c>
      <c r="F3" s="96"/>
      <c r="G3" s="98" t="s">
        <v>7</v>
      </c>
      <c r="H3" s="140"/>
    </row>
    <row r="4" spans="1:19">
      <c r="A4" s="130" t="s">
        <v>84</v>
      </c>
      <c r="B4" s="129"/>
      <c r="C4" s="95"/>
      <c r="D4" s="139">
        <v>49.5</v>
      </c>
      <c r="E4" s="90"/>
      <c r="F4" s="90"/>
      <c r="G4" s="90"/>
      <c r="H4" s="77"/>
    </row>
    <row r="5" spans="1:19">
      <c r="A5" s="126" t="s">
        <v>83</v>
      </c>
      <c r="B5" s="98" t="s">
        <v>82</v>
      </c>
      <c r="C5" s="93"/>
      <c r="D5" s="84"/>
      <c r="E5" s="90"/>
      <c r="F5" s="90"/>
      <c r="G5" s="90"/>
      <c r="H5" s="77"/>
    </row>
    <row r="6" spans="1:19">
      <c r="A6" s="124"/>
      <c r="B6" s="99"/>
      <c r="C6" s="138"/>
      <c r="D6" s="78"/>
      <c r="E6" s="90"/>
      <c r="F6" s="90"/>
      <c r="G6" s="90"/>
      <c r="H6" s="77"/>
      <c r="K6" s="217"/>
      <c r="M6" s="217"/>
      <c r="O6" s="88"/>
      <c r="Q6" s="88"/>
      <c r="S6" s="88"/>
    </row>
    <row r="7" spans="1:19">
      <c r="A7" s="87">
        <v>1</v>
      </c>
      <c r="B7" s="86">
        <f>IF(EVALUACIÓN_TECNICA!J12="HABILITADO",EVALUACIÓN_TECNICA!B12,0)</f>
        <v>0</v>
      </c>
      <c r="C7" s="85" t="e">
        <f>IF(B7="","",VLOOKUP(B7,EVALUACIÓN_TECNICA!$B$12:$L$31,8,0))</f>
        <v>#N/A</v>
      </c>
      <c r="D7" s="137" t="e">
        <f>IF(C7="","",(C7/$C$3))</f>
        <v>#N/A</v>
      </c>
      <c r="E7" s="83" t="e">
        <f>IF(C7=0,"",C7)</f>
        <v>#N/A</v>
      </c>
      <c r="F7" s="136">
        <f>IFERROR((($D$4*$E$3)/E7),0)</f>
        <v>0</v>
      </c>
      <c r="G7" s="136">
        <f>IF(F7=0,0,F7)</f>
        <v>0</v>
      </c>
      <c r="H7" s="71">
        <f t="shared" ref="H7:H26" si="0">VLOOKUP(G7,$K$7:$L$26,2)</f>
        <v>16</v>
      </c>
      <c r="J7" s="211">
        <f>INFORMACIÓN_INICIAL!$C$17</f>
        <v>5</v>
      </c>
      <c r="K7" s="216">
        <f>LARGE($G$7:$G$26,J7)</f>
        <v>0</v>
      </c>
      <c r="L7" s="216">
        <v>20</v>
      </c>
      <c r="N7" s="76"/>
      <c r="P7" s="76"/>
      <c r="R7" s="76"/>
    </row>
    <row r="8" spans="1:19">
      <c r="A8" s="87">
        <v>2</v>
      </c>
      <c r="B8" s="86">
        <f>IF(EVALUACIÓN_TECNICA!J13="HABILITADO",EVALUACIÓN_TECNICA!B13,0)</f>
        <v>0</v>
      </c>
      <c r="C8" s="85" t="e">
        <f>IF(B8="","",VLOOKUP(B8,EVALUACIÓN_TECNICA!$B$12:$L$31,8,0))</f>
        <v>#N/A</v>
      </c>
      <c r="D8" s="137" t="e">
        <f t="shared" ref="D8" si="1">IF(C8="","",(C8/$C$3))</f>
        <v>#N/A</v>
      </c>
      <c r="E8" s="83" t="e">
        <f t="shared" ref="E8:E26" si="2">IF(C8=0,"",C8)</f>
        <v>#N/A</v>
      </c>
      <c r="F8" s="136">
        <f t="shared" ref="F8:F26" si="3">IFERROR((($D$4*$E$3)/E8),0)</f>
        <v>0</v>
      </c>
      <c r="G8" s="136">
        <f t="shared" ref="G8:G26" si="4">IF(F8=0,0,F8)</f>
        <v>0</v>
      </c>
      <c r="H8" s="71">
        <f t="shared" si="0"/>
        <v>16</v>
      </c>
      <c r="J8" s="211">
        <f>J7-1</f>
        <v>4</v>
      </c>
      <c r="K8" s="216">
        <f t="shared" ref="K8:K26" si="5">LARGE($G$7:$G$26,J8)</f>
        <v>0</v>
      </c>
      <c r="L8" s="216">
        <v>19</v>
      </c>
      <c r="N8" s="76"/>
      <c r="P8" s="76"/>
      <c r="R8" s="76"/>
    </row>
    <row r="9" spans="1:19">
      <c r="A9" s="87">
        <v>3</v>
      </c>
      <c r="B9" s="86" t="str">
        <f>IF(EVALUACIÓN_TECNICA!J14="HABILITADO",EVALUACIÓN_TECNICA!B14,"")</f>
        <v/>
      </c>
      <c r="C9" s="85" t="str">
        <f>IF(B9="","",VLOOKUP(B9,EVALUACIÓN_TECNICA!$B$12:$L$31,8,0))</f>
        <v/>
      </c>
      <c r="D9" s="137" t="str">
        <f>IF(C9="","",(C9/$C$3))</f>
        <v/>
      </c>
      <c r="E9" s="83" t="str">
        <f t="shared" si="2"/>
        <v/>
      </c>
      <c r="F9" s="136">
        <f t="shared" si="3"/>
        <v>0</v>
      </c>
      <c r="G9" s="136">
        <f t="shared" si="4"/>
        <v>0</v>
      </c>
      <c r="H9" s="71">
        <f t="shared" si="0"/>
        <v>16</v>
      </c>
      <c r="J9" s="211">
        <f t="shared" ref="J9:J26" si="6">J8-1</f>
        <v>3</v>
      </c>
      <c r="K9" s="216">
        <f t="shared" si="5"/>
        <v>0</v>
      </c>
      <c r="L9" s="216">
        <v>18</v>
      </c>
      <c r="N9" s="76"/>
      <c r="P9" s="76"/>
      <c r="R9" s="76"/>
    </row>
    <row r="10" spans="1:19">
      <c r="A10" s="87">
        <v>4</v>
      </c>
      <c r="B10" s="86" t="str">
        <f>IF(EVALUACIÓN_TECNICA!J15="HABILITADO",EVALUACIÓN_TECNICA!B15,"")</f>
        <v/>
      </c>
      <c r="C10" s="85" t="str">
        <f>IF(B10="","",VLOOKUP(B10,EVALUACIÓN_TECNICA!$B$12:$L$31,8,0))</f>
        <v/>
      </c>
      <c r="D10" s="137" t="str">
        <f t="shared" ref="D10:D26" si="7">IF(C10="","",(C10/$C$3))</f>
        <v/>
      </c>
      <c r="E10" s="83" t="str">
        <f>IF(C10=0,"",C10)</f>
        <v/>
      </c>
      <c r="F10" s="136">
        <f>IFERROR((($D$4*$E$3)/E10),0)</f>
        <v>0</v>
      </c>
      <c r="G10" s="136">
        <f t="shared" si="4"/>
        <v>0</v>
      </c>
      <c r="H10" s="71">
        <f t="shared" si="0"/>
        <v>16</v>
      </c>
      <c r="J10" s="211">
        <f t="shared" si="6"/>
        <v>2</v>
      </c>
      <c r="K10" s="216">
        <f t="shared" si="5"/>
        <v>0</v>
      </c>
      <c r="L10" s="216">
        <v>17</v>
      </c>
      <c r="N10" s="76"/>
      <c r="P10" s="76"/>
      <c r="R10" s="76"/>
    </row>
    <row r="11" spans="1:19" ht="16.5" thickBot="1">
      <c r="A11" s="122">
        <v>5</v>
      </c>
      <c r="B11" s="86" t="str">
        <f>IF(EVALUACIÓN_TECNICA!J16="HABILITADO",EVALUACIÓN_TECNICA!B16,"")</f>
        <v/>
      </c>
      <c r="C11" s="85" t="str">
        <f>IF(B11="","",VLOOKUP(B11,EVALUACIÓN_TECNICA!$B$12:$L$31,8,0))</f>
        <v/>
      </c>
      <c r="D11" s="137" t="str">
        <f t="shared" si="7"/>
        <v/>
      </c>
      <c r="E11" s="83" t="str">
        <f t="shared" si="2"/>
        <v/>
      </c>
      <c r="F11" s="136">
        <f t="shared" si="3"/>
        <v>0</v>
      </c>
      <c r="G11" s="136">
        <f t="shared" si="4"/>
        <v>0</v>
      </c>
      <c r="H11" s="71">
        <f t="shared" si="0"/>
        <v>16</v>
      </c>
      <c r="J11" s="211">
        <f t="shared" si="6"/>
        <v>1</v>
      </c>
      <c r="K11" s="216">
        <f t="shared" si="5"/>
        <v>0</v>
      </c>
      <c r="L11" s="216">
        <v>16</v>
      </c>
      <c r="N11" s="76"/>
      <c r="P11" s="76"/>
      <c r="R11" s="76"/>
    </row>
    <row r="12" spans="1:19">
      <c r="A12" s="87">
        <v>6</v>
      </c>
      <c r="B12" s="86" t="str">
        <f>IF(EVALUACIÓN_TECNICA!J17="HABILITADO",EVALUACIÓN_TECNICA!B17,"")</f>
        <v/>
      </c>
      <c r="C12" s="85" t="str">
        <f>IF(B12="","",VLOOKUP(B12,EVALUACIÓN_TECNICA!$B$12:$L$31,8,0))</f>
        <v/>
      </c>
      <c r="D12" s="137" t="str">
        <f t="shared" si="7"/>
        <v/>
      </c>
      <c r="E12" s="83" t="str">
        <f t="shared" si="2"/>
        <v/>
      </c>
      <c r="F12" s="136">
        <f t="shared" si="3"/>
        <v>0</v>
      </c>
      <c r="G12" s="136">
        <f t="shared" si="4"/>
        <v>0</v>
      </c>
      <c r="H12" s="71">
        <f t="shared" si="0"/>
        <v>16</v>
      </c>
      <c r="J12" s="211">
        <f t="shared" si="6"/>
        <v>0</v>
      </c>
      <c r="K12" s="216" t="e">
        <f t="shared" si="5"/>
        <v>#NUM!</v>
      </c>
      <c r="L12" s="216">
        <v>15</v>
      </c>
      <c r="N12" s="76"/>
      <c r="P12" s="76"/>
      <c r="R12" s="76"/>
    </row>
    <row r="13" spans="1:19">
      <c r="A13" s="87">
        <v>7</v>
      </c>
      <c r="B13" s="86" t="str">
        <f>IF(EVALUACIÓN_TECNICA!J18="HABILITADO",EVALUACIÓN_TECNICA!B18,"")</f>
        <v/>
      </c>
      <c r="C13" s="85" t="str">
        <f>IF(B13="","",VLOOKUP(B13,EVALUACIÓN_TECNICA!$B$12:$L$31,8,0))</f>
        <v/>
      </c>
      <c r="D13" s="137" t="str">
        <f t="shared" si="7"/>
        <v/>
      </c>
      <c r="E13" s="83" t="str">
        <f t="shared" si="2"/>
        <v/>
      </c>
      <c r="F13" s="136">
        <f t="shared" si="3"/>
        <v>0</v>
      </c>
      <c r="G13" s="136">
        <f t="shared" si="4"/>
        <v>0</v>
      </c>
      <c r="H13" s="71">
        <f t="shared" si="0"/>
        <v>16</v>
      </c>
      <c r="J13" s="211">
        <f t="shared" si="6"/>
        <v>-1</v>
      </c>
      <c r="K13" s="216" t="e">
        <f t="shared" si="5"/>
        <v>#NUM!</v>
      </c>
      <c r="L13" s="216">
        <v>14</v>
      </c>
      <c r="N13" s="76"/>
      <c r="P13" s="76"/>
      <c r="R13" s="76"/>
    </row>
    <row r="14" spans="1:19">
      <c r="A14" s="87">
        <v>8</v>
      </c>
      <c r="B14" s="86" t="str">
        <f>IF(EVALUACIÓN_TECNICA!J19="HABILITADO",EVALUACIÓN_TECNICA!B19,"")</f>
        <v/>
      </c>
      <c r="C14" s="85" t="str">
        <f>IF(B14="","",VLOOKUP(B14,EVALUACIÓN_TECNICA!$B$12:$L$31,8,0))</f>
        <v/>
      </c>
      <c r="D14" s="137" t="str">
        <f t="shared" si="7"/>
        <v/>
      </c>
      <c r="E14" s="83" t="str">
        <f t="shared" si="2"/>
        <v/>
      </c>
      <c r="F14" s="136">
        <f t="shared" si="3"/>
        <v>0</v>
      </c>
      <c r="G14" s="136">
        <f t="shared" si="4"/>
        <v>0</v>
      </c>
      <c r="H14" s="71">
        <f t="shared" si="0"/>
        <v>16</v>
      </c>
      <c r="J14" s="211">
        <f t="shared" si="6"/>
        <v>-2</v>
      </c>
      <c r="K14" s="216" t="e">
        <f t="shared" si="5"/>
        <v>#NUM!</v>
      </c>
      <c r="L14" s="211">
        <v>13</v>
      </c>
      <c r="N14" s="76"/>
      <c r="P14" s="76"/>
      <c r="R14" s="76"/>
    </row>
    <row r="15" spans="1:19">
      <c r="A15" s="87">
        <v>9</v>
      </c>
      <c r="B15" s="86" t="str">
        <f>IF(EVALUACIÓN_TECNICA!J20="HABILITADO",EVALUACIÓN_TECNICA!B20,"")</f>
        <v/>
      </c>
      <c r="C15" s="85" t="str">
        <f>IF(B15="","",VLOOKUP(B15,EVALUACIÓN_TECNICA!$B$12:$L$31,8,0))</f>
        <v/>
      </c>
      <c r="D15" s="137" t="str">
        <f t="shared" si="7"/>
        <v/>
      </c>
      <c r="E15" s="83" t="str">
        <f t="shared" si="2"/>
        <v/>
      </c>
      <c r="F15" s="136">
        <f t="shared" si="3"/>
        <v>0</v>
      </c>
      <c r="G15" s="136">
        <f t="shared" si="4"/>
        <v>0</v>
      </c>
      <c r="H15" s="71">
        <f t="shared" si="0"/>
        <v>16</v>
      </c>
      <c r="J15" s="211">
        <f t="shared" si="6"/>
        <v>-3</v>
      </c>
      <c r="K15" s="216" t="e">
        <f t="shared" si="5"/>
        <v>#NUM!</v>
      </c>
      <c r="L15" s="211">
        <v>12</v>
      </c>
      <c r="N15" s="76"/>
      <c r="P15" s="76"/>
      <c r="R15" s="76"/>
    </row>
    <row r="16" spans="1:19" ht="16.5" thickBot="1">
      <c r="A16" s="122">
        <v>10</v>
      </c>
      <c r="B16" s="86" t="str">
        <f>IF(EVALUACIÓN_TECNICA!J21="HABILITADO",EVALUACIÓN_TECNICA!B21,"")</f>
        <v/>
      </c>
      <c r="C16" s="85" t="str">
        <f>IF(B16="","",VLOOKUP(B16,EVALUACIÓN_TECNICA!$B$12:$L$31,8,0))</f>
        <v/>
      </c>
      <c r="D16" s="137" t="str">
        <f t="shared" si="7"/>
        <v/>
      </c>
      <c r="E16" s="83" t="str">
        <f t="shared" si="2"/>
        <v/>
      </c>
      <c r="F16" s="136">
        <f t="shared" si="3"/>
        <v>0</v>
      </c>
      <c r="G16" s="136">
        <f t="shared" si="4"/>
        <v>0</v>
      </c>
      <c r="H16" s="71">
        <f t="shared" si="0"/>
        <v>16</v>
      </c>
      <c r="J16" s="211">
        <f t="shared" si="6"/>
        <v>-4</v>
      </c>
      <c r="K16" s="216" t="e">
        <f t="shared" si="5"/>
        <v>#NUM!</v>
      </c>
      <c r="L16" s="211">
        <v>11</v>
      </c>
      <c r="N16" s="76"/>
      <c r="P16" s="76"/>
      <c r="R16" s="76"/>
    </row>
    <row r="17" spans="1:18">
      <c r="A17" s="87">
        <v>11</v>
      </c>
      <c r="B17" s="86" t="str">
        <f>IF(EVALUACIÓN_TECNICA!J22="HABILITADO",EVALUACIÓN_TECNICA!B22,"")</f>
        <v/>
      </c>
      <c r="C17" s="85" t="str">
        <f>IF(B17="","",VLOOKUP(B17,EVALUACIÓN_TECNICA!$B$12:$L$31,8,0))</f>
        <v/>
      </c>
      <c r="D17" s="137" t="str">
        <f t="shared" si="7"/>
        <v/>
      </c>
      <c r="E17" s="83" t="str">
        <f t="shared" si="2"/>
        <v/>
      </c>
      <c r="F17" s="136">
        <f t="shared" si="3"/>
        <v>0</v>
      </c>
      <c r="G17" s="136">
        <f t="shared" si="4"/>
        <v>0</v>
      </c>
      <c r="H17" s="71">
        <f t="shared" si="0"/>
        <v>16</v>
      </c>
      <c r="J17" s="211">
        <f t="shared" si="6"/>
        <v>-5</v>
      </c>
      <c r="K17" s="216" t="e">
        <f t="shared" si="5"/>
        <v>#NUM!</v>
      </c>
      <c r="L17" s="211">
        <v>10</v>
      </c>
      <c r="N17" s="76"/>
      <c r="P17" s="76"/>
      <c r="R17" s="76"/>
    </row>
    <row r="18" spans="1:18">
      <c r="A18" s="87">
        <v>12</v>
      </c>
      <c r="B18" s="86" t="str">
        <f>IF(EVALUACIÓN_TECNICA!J23="HABILITADO",EVALUACIÓN_TECNICA!B23,"")</f>
        <v/>
      </c>
      <c r="C18" s="85" t="str">
        <f>IF(B18="","",VLOOKUP(B18,EVALUACIÓN_TECNICA!$B$12:$L$31,8,0))</f>
        <v/>
      </c>
      <c r="D18" s="137" t="str">
        <f t="shared" si="7"/>
        <v/>
      </c>
      <c r="E18" s="83" t="str">
        <f t="shared" si="2"/>
        <v/>
      </c>
      <c r="F18" s="136">
        <f t="shared" si="3"/>
        <v>0</v>
      </c>
      <c r="G18" s="136">
        <f t="shared" si="4"/>
        <v>0</v>
      </c>
      <c r="H18" s="71">
        <f t="shared" si="0"/>
        <v>16</v>
      </c>
      <c r="J18" s="211">
        <f t="shared" si="6"/>
        <v>-6</v>
      </c>
      <c r="K18" s="216" t="e">
        <f t="shared" si="5"/>
        <v>#NUM!</v>
      </c>
      <c r="L18" s="211">
        <v>9</v>
      </c>
      <c r="N18" s="76"/>
      <c r="P18" s="76"/>
      <c r="R18" s="76"/>
    </row>
    <row r="19" spans="1:18">
      <c r="A19" s="87">
        <v>13</v>
      </c>
      <c r="B19" s="86" t="str">
        <f>IF(EVALUACIÓN_TECNICA!J24="HABILITADO",EVALUACIÓN_TECNICA!B24,"")</f>
        <v/>
      </c>
      <c r="C19" s="85" t="str">
        <f>IF(B19="","",VLOOKUP(B19,EVALUACIÓN_TECNICA!$B$12:$L$31,8,0))</f>
        <v/>
      </c>
      <c r="D19" s="137" t="str">
        <f t="shared" si="7"/>
        <v/>
      </c>
      <c r="E19" s="83" t="str">
        <f t="shared" si="2"/>
        <v/>
      </c>
      <c r="F19" s="136">
        <f t="shared" si="3"/>
        <v>0</v>
      </c>
      <c r="G19" s="136">
        <f t="shared" si="4"/>
        <v>0</v>
      </c>
      <c r="H19" s="71">
        <f t="shared" si="0"/>
        <v>16</v>
      </c>
      <c r="J19" s="211">
        <f t="shared" si="6"/>
        <v>-7</v>
      </c>
      <c r="K19" s="216" t="e">
        <f t="shared" si="5"/>
        <v>#NUM!</v>
      </c>
      <c r="L19" s="216">
        <v>8</v>
      </c>
      <c r="N19" s="76"/>
      <c r="P19" s="76"/>
      <c r="R19" s="76"/>
    </row>
    <row r="20" spans="1:18">
      <c r="A20" s="87">
        <v>14</v>
      </c>
      <c r="B20" s="86" t="str">
        <f>IF(EVALUACIÓN_TECNICA!J25="HABILITADO",EVALUACIÓN_TECNICA!B25,"")</f>
        <v/>
      </c>
      <c r="C20" s="85" t="str">
        <f>IF(B20="","",VLOOKUP(B20,EVALUACIÓN_TECNICA!$B$12:$L$31,8,0))</f>
        <v/>
      </c>
      <c r="D20" s="137" t="str">
        <f t="shared" si="7"/>
        <v/>
      </c>
      <c r="E20" s="83" t="str">
        <f t="shared" si="2"/>
        <v/>
      </c>
      <c r="F20" s="136">
        <f t="shared" si="3"/>
        <v>0</v>
      </c>
      <c r="G20" s="136">
        <f t="shared" si="4"/>
        <v>0</v>
      </c>
      <c r="H20" s="71">
        <f t="shared" si="0"/>
        <v>16</v>
      </c>
      <c r="J20" s="211">
        <f t="shared" si="6"/>
        <v>-8</v>
      </c>
      <c r="K20" s="216" t="e">
        <f t="shared" si="5"/>
        <v>#NUM!</v>
      </c>
      <c r="L20" s="216">
        <v>7</v>
      </c>
      <c r="N20" s="76"/>
      <c r="P20" s="76"/>
      <c r="R20" s="76"/>
    </row>
    <row r="21" spans="1:18" ht="16.5" thickBot="1">
      <c r="A21" s="122">
        <v>15</v>
      </c>
      <c r="B21" s="86" t="str">
        <f>IF(EVALUACIÓN_TECNICA!J26="HABILITADO",EVALUACIÓN_TECNICA!B26,"")</f>
        <v/>
      </c>
      <c r="C21" s="85" t="str">
        <f>IF(B21="","",VLOOKUP(B21,EVALUACIÓN_TECNICA!$B$12:$L$31,8,0))</f>
        <v/>
      </c>
      <c r="D21" s="137" t="str">
        <f t="shared" si="7"/>
        <v/>
      </c>
      <c r="E21" s="83" t="str">
        <f t="shared" si="2"/>
        <v/>
      </c>
      <c r="F21" s="136">
        <f t="shared" si="3"/>
        <v>0</v>
      </c>
      <c r="G21" s="136">
        <f t="shared" si="4"/>
        <v>0</v>
      </c>
      <c r="H21" s="71">
        <f t="shared" si="0"/>
        <v>16</v>
      </c>
      <c r="J21" s="211">
        <f t="shared" si="6"/>
        <v>-9</v>
      </c>
      <c r="K21" s="216" t="e">
        <f t="shared" si="5"/>
        <v>#NUM!</v>
      </c>
      <c r="L21" s="216">
        <v>6</v>
      </c>
      <c r="N21" s="76"/>
      <c r="P21" s="76"/>
      <c r="R21" s="76"/>
    </row>
    <row r="22" spans="1:18">
      <c r="A22" s="87">
        <v>16</v>
      </c>
      <c r="B22" s="86" t="str">
        <f>IF(EVALUACIÓN_TECNICA!J27="HABILITADO",EVALUACIÓN_TECNICA!B27,"")</f>
        <v/>
      </c>
      <c r="C22" s="85" t="str">
        <f>IF(B22="","",VLOOKUP(B22,EVALUACIÓN_TECNICA!$B$12:$L$31,8,0))</f>
        <v/>
      </c>
      <c r="D22" s="137" t="str">
        <f t="shared" si="7"/>
        <v/>
      </c>
      <c r="E22" s="83" t="str">
        <f t="shared" si="2"/>
        <v/>
      </c>
      <c r="F22" s="136">
        <f t="shared" si="3"/>
        <v>0</v>
      </c>
      <c r="G22" s="136">
        <f t="shared" si="4"/>
        <v>0</v>
      </c>
      <c r="H22" s="71">
        <f t="shared" si="0"/>
        <v>16</v>
      </c>
      <c r="J22" s="211">
        <f t="shared" si="6"/>
        <v>-10</v>
      </c>
      <c r="K22" s="216" t="e">
        <f t="shared" si="5"/>
        <v>#NUM!</v>
      </c>
      <c r="L22" s="216">
        <v>5</v>
      </c>
      <c r="N22" s="76"/>
      <c r="P22" s="76"/>
      <c r="R22" s="76"/>
    </row>
    <row r="23" spans="1:18">
      <c r="A23" s="87">
        <v>17</v>
      </c>
      <c r="B23" s="86" t="str">
        <f>IF(EVALUACIÓN_TECNICA!J28="HABILITADO",EVALUACIÓN_TECNICA!B28,"")</f>
        <v/>
      </c>
      <c r="C23" s="85" t="str">
        <f>IF(B23="","",VLOOKUP(B23,EVALUACIÓN_TECNICA!$B$12:$L$31,8,0))</f>
        <v/>
      </c>
      <c r="D23" s="137" t="str">
        <f t="shared" si="7"/>
        <v/>
      </c>
      <c r="E23" s="83" t="str">
        <f t="shared" si="2"/>
        <v/>
      </c>
      <c r="F23" s="136">
        <f t="shared" si="3"/>
        <v>0</v>
      </c>
      <c r="G23" s="136">
        <f t="shared" si="4"/>
        <v>0</v>
      </c>
      <c r="H23" s="71">
        <f t="shared" si="0"/>
        <v>16</v>
      </c>
      <c r="J23" s="211">
        <f t="shared" si="6"/>
        <v>-11</v>
      </c>
      <c r="K23" s="216" t="e">
        <f t="shared" si="5"/>
        <v>#NUM!</v>
      </c>
      <c r="L23" s="216">
        <v>4</v>
      </c>
      <c r="N23" s="76"/>
      <c r="P23" s="76"/>
      <c r="R23" s="76"/>
    </row>
    <row r="24" spans="1:18">
      <c r="A24" s="87">
        <v>18</v>
      </c>
      <c r="B24" s="86" t="str">
        <f>IF(EVALUACIÓN_TECNICA!J29="HABILITADO",EVALUACIÓN_TECNICA!B29,"")</f>
        <v/>
      </c>
      <c r="C24" s="85" t="str">
        <f>IF(B24="","",VLOOKUP(B24,EVALUACIÓN_TECNICA!$B$12:$L$31,8,0))</f>
        <v/>
      </c>
      <c r="D24" s="137" t="str">
        <f t="shared" si="7"/>
        <v/>
      </c>
      <c r="E24" s="83" t="str">
        <f t="shared" si="2"/>
        <v/>
      </c>
      <c r="F24" s="136">
        <f t="shared" si="3"/>
        <v>0</v>
      </c>
      <c r="G24" s="136">
        <f t="shared" si="4"/>
        <v>0</v>
      </c>
      <c r="H24" s="71">
        <f t="shared" si="0"/>
        <v>16</v>
      </c>
      <c r="J24" s="211">
        <f t="shared" si="6"/>
        <v>-12</v>
      </c>
      <c r="K24" s="216" t="e">
        <f t="shared" si="5"/>
        <v>#NUM!</v>
      </c>
      <c r="L24" s="216">
        <v>3</v>
      </c>
      <c r="N24" s="76"/>
      <c r="P24" s="76"/>
      <c r="R24" s="76"/>
    </row>
    <row r="25" spans="1:18">
      <c r="A25" s="87">
        <v>19</v>
      </c>
      <c r="B25" s="86" t="str">
        <f>IF(EVALUACIÓN_TECNICA!J30="HABILITADO",EVALUACIÓN_TECNICA!B30,"")</f>
        <v/>
      </c>
      <c r="C25" s="85" t="str">
        <f>IF(B25="","",VLOOKUP(B25,EVALUACIÓN_TECNICA!$B$12:$L$31,8,0))</f>
        <v/>
      </c>
      <c r="D25" s="137" t="str">
        <f t="shared" si="7"/>
        <v/>
      </c>
      <c r="E25" s="83" t="str">
        <f t="shared" si="2"/>
        <v/>
      </c>
      <c r="F25" s="136">
        <f t="shared" si="3"/>
        <v>0</v>
      </c>
      <c r="G25" s="136">
        <f t="shared" si="4"/>
        <v>0</v>
      </c>
      <c r="H25" s="71">
        <f t="shared" si="0"/>
        <v>16</v>
      </c>
      <c r="J25" s="211">
        <f t="shared" si="6"/>
        <v>-13</v>
      </c>
      <c r="K25" s="216" t="e">
        <f t="shared" si="5"/>
        <v>#NUM!</v>
      </c>
      <c r="L25" s="216">
        <v>2</v>
      </c>
      <c r="N25" s="76"/>
      <c r="P25" s="76"/>
      <c r="R25" s="76"/>
    </row>
    <row r="26" spans="1:18" ht="16.5" thickBot="1">
      <c r="A26" s="122">
        <v>20</v>
      </c>
      <c r="B26" s="86" t="str">
        <f>IF(EVALUACIÓN_TECNICA!J31="HABILITADO",EVALUACIÓN_TECNICA!B31,"")</f>
        <v/>
      </c>
      <c r="C26" s="85" t="str">
        <f>IF(B26="","",VLOOKUP(B26,EVALUACIÓN_TECNICA!$B$12:$L$31,8,0))</f>
        <v/>
      </c>
      <c r="D26" s="137" t="str">
        <f t="shared" si="7"/>
        <v/>
      </c>
      <c r="E26" s="83" t="str">
        <f t="shared" si="2"/>
        <v/>
      </c>
      <c r="F26" s="136">
        <f t="shared" si="3"/>
        <v>0</v>
      </c>
      <c r="G26" s="136">
        <f t="shared" si="4"/>
        <v>0</v>
      </c>
      <c r="H26" s="71">
        <f t="shared" si="0"/>
        <v>16</v>
      </c>
      <c r="J26" s="211">
        <f t="shared" si="6"/>
        <v>-14</v>
      </c>
      <c r="K26" s="216" t="e">
        <f t="shared" si="5"/>
        <v>#NUM!</v>
      </c>
      <c r="L26" s="216">
        <v>1</v>
      </c>
      <c r="N26" s="76"/>
      <c r="P26" s="76"/>
      <c r="R26" s="76"/>
    </row>
    <row r="27" spans="1:18">
      <c r="A27" s="72"/>
      <c r="B27" s="203"/>
      <c r="C27" s="111"/>
      <c r="D27" s="143"/>
      <c r="E27" s="144"/>
      <c r="F27" s="144"/>
      <c r="G27" s="204"/>
      <c r="H27" s="72"/>
      <c r="L27" s="216"/>
      <c r="N27" s="76"/>
      <c r="P27" s="76"/>
      <c r="R27" s="76"/>
    </row>
    <row r="29" spans="1:18">
      <c r="B29" s="108" t="s">
        <v>99</v>
      </c>
    </row>
    <row r="30" spans="1:18">
      <c r="B30" s="75" t="s">
        <v>78</v>
      </c>
    </row>
    <row r="31" spans="1:18">
      <c r="B31" s="74" t="s">
        <v>98</v>
      </c>
    </row>
  </sheetData>
  <sheetProtection algorithmName="SHA-512" hashValue="ECp6zG51JLTQDsPktmvg9OElUNPUOXLedYcpBc+4HRo6ihBhpxo29JLZcW0iS7ahJemEJ02NgxO0KNRQn/Undw==" saltValue="RiNSQZ9LGQh+4ptUF9QCkw==" spinCount="100000" sheet="1" objects="1" scenarios="1"/>
  <mergeCells count="2">
    <mergeCell ref="A1:B1"/>
    <mergeCell ref="A3:B3"/>
  </mergeCells>
  <conditionalFormatting sqref="H7:H27">
    <cfRule type="cellIs" dxfId="5" priority="1" operator="equal">
      <formula>3</formula>
    </cfRule>
    <cfRule type="cellIs" dxfId="4" priority="2" operator="greaterThan">
      <formula>5</formula>
    </cfRule>
    <cfRule type="cellIs" dxfId="3" priority="3" operator="equal">
      <formula>5</formula>
    </cfRule>
    <cfRule type="cellIs" dxfId="2" priority="4" operator="equal">
      <formula>4</formula>
    </cfRule>
    <cfRule type="cellIs" dxfId="1" priority="5" operator="equal">
      <formula>1</formula>
    </cfRule>
    <cfRule type="cellIs" dxfId="0" priority="6" operator="equal">
      <formula>2</formula>
    </cfRule>
  </conditionalFormatting>
  <pageMargins left="0.75" right="0.75" top="1" bottom="1" header="0.5" footer="0.5"/>
  <pageSetup scale="36" orientation="portrait" r:id="rId1"/>
  <colBreaks count="1" manualBreakCount="1">
    <brk id="8"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M32"/>
  <sheetViews>
    <sheetView topLeftCell="A11" zoomScale="80" zoomScaleNormal="80" workbookViewId="0">
      <selection activeCell="G30" sqref="G30"/>
    </sheetView>
  </sheetViews>
  <sheetFormatPr baseColWidth="10" defaultColWidth="10.85546875" defaultRowHeight="14.25"/>
  <cols>
    <col min="1" max="1" width="13.42578125" style="7" customWidth="1"/>
    <col min="2" max="2" width="55.42578125" style="7" customWidth="1"/>
    <col min="3" max="3" width="25" style="7" customWidth="1"/>
    <col min="4" max="4" width="24.42578125" style="7" customWidth="1"/>
    <col min="5" max="5" width="20.7109375" style="7" customWidth="1"/>
    <col min="6" max="6" width="16.42578125" style="7" customWidth="1"/>
    <col min="7" max="7" width="37.42578125" style="7" customWidth="1"/>
    <col min="8" max="8" width="24.85546875" style="7" customWidth="1"/>
    <col min="9" max="9" width="17.42578125" style="7" customWidth="1"/>
    <col min="10" max="10" width="16" style="7" customWidth="1"/>
    <col min="11" max="11" width="17.85546875" style="7" customWidth="1"/>
    <col min="12" max="12" width="17" style="7" customWidth="1"/>
    <col min="13" max="13" width="16.42578125" style="7" customWidth="1"/>
    <col min="14" max="16384" width="10.85546875" style="7"/>
  </cols>
  <sheetData>
    <row r="1" spans="1:13" ht="15">
      <c r="A1" s="400"/>
      <c r="B1" s="401" t="s">
        <v>10</v>
      </c>
      <c r="C1" s="402"/>
      <c r="D1" s="402"/>
      <c r="E1" s="402"/>
      <c r="F1" s="401"/>
      <c r="G1" s="402"/>
      <c r="H1" s="402"/>
      <c r="I1" s="403"/>
      <c r="J1" s="5" t="s">
        <v>10</v>
      </c>
      <c r="K1" s="6"/>
      <c r="L1" s="6"/>
      <c r="M1" s="6"/>
    </row>
    <row r="2" spans="1:13" ht="46.5" customHeight="1">
      <c r="A2" s="400"/>
      <c r="B2" s="404" t="s">
        <v>11</v>
      </c>
      <c r="C2" s="405"/>
      <c r="D2" s="405"/>
      <c r="E2" s="405"/>
    </row>
    <row r="3" spans="1:13" ht="32.25" customHeight="1">
      <c r="A3" s="400"/>
      <c r="B3" s="406" t="s">
        <v>16</v>
      </c>
      <c r="C3" s="407"/>
      <c r="D3" s="407"/>
      <c r="E3" s="407"/>
    </row>
    <row r="4" spans="1:13" ht="45">
      <c r="A4" s="8"/>
      <c r="B4" s="9" t="s">
        <v>12</v>
      </c>
      <c r="C4" s="9" t="s">
        <v>13</v>
      </c>
      <c r="D4" s="9" t="s">
        <v>14</v>
      </c>
      <c r="E4" s="9" t="s">
        <v>15</v>
      </c>
    </row>
    <row r="5" spans="1:13" ht="15">
      <c r="A5" s="8" t="s">
        <v>18</v>
      </c>
      <c r="B5" s="10" t="s">
        <v>19</v>
      </c>
      <c r="C5" s="10" t="s">
        <v>19</v>
      </c>
      <c r="D5" s="11" t="s">
        <v>0</v>
      </c>
      <c r="E5" s="10" t="s">
        <v>19</v>
      </c>
    </row>
    <row r="6" spans="1:13">
      <c r="A6" s="8" t="s">
        <v>20</v>
      </c>
      <c r="B6" s="10" t="s">
        <v>19</v>
      </c>
      <c r="C6" s="10" t="s">
        <v>19</v>
      </c>
      <c r="D6" s="10" t="s">
        <v>19</v>
      </c>
      <c r="E6" s="10" t="s">
        <v>19</v>
      </c>
    </row>
    <row r="7" spans="1:13">
      <c r="A7" s="8" t="s">
        <v>21</v>
      </c>
      <c r="B7" s="10" t="s">
        <v>19</v>
      </c>
      <c r="C7" s="10" t="s">
        <v>19</v>
      </c>
      <c r="D7" s="10" t="s">
        <v>19</v>
      </c>
      <c r="E7" s="10" t="s">
        <v>19</v>
      </c>
    </row>
    <row r="8" spans="1:13" ht="15">
      <c r="A8" s="12" t="s">
        <v>22</v>
      </c>
      <c r="B8" s="13" t="s">
        <v>19</v>
      </c>
      <c r="C8" s="13" t="s">
        <v>19</v>
      </c>
      <c r="D8" s="13" t="s">
        <v>23</v>
      </c>
      <c r="E8" s="13" t="s">
        <v>19</v>
      </c>
    </row>
    <row r="13" spans="1:13">
      <c r="F13" s="14"/>
      <c r="G13" s="15"/>
    </row>
    <row r="17" spans="2:8" ht="30">
      <c r="D17" s="16" t="s">
        <v>24</v>
      </c>
    </row>
    <row r="18" spans="2:8" s="20" customFormat="1">
      <c r="B18" s="17" t="s">
        <v>25</v>
      </c>
      <c r="C18" s="18"/>
      <c r="D18" s="19">
        <v>732309000</v>
      </c>
    </row>
    <row r="19" spans="2:8" s="20" customFormat="1">
      <c r="B19" s="21" t="s">
        <v>26</v>
      </c>
      <c r="C19" s="22"/>
      <c r="D19" s="19">
        <v>741302300</v>
      </c>
    </row>
    <row r="20" spans="2:8" s="20" customFormat="1">
      <c r="B20" s="21" t="s">
        <v>27</v>
      </c>
      <c r="C20" s="22"/>
      <c r="D20" s="19">
        <v>733684684</v>
      </c>
    </row>
    <row r="23" spans="2:8" ht="24.95" customHeight="1">
      <c r="B23" s="23" t="s">
        <v>28</v>
      </c>
      <c r="C23" s="24"/>
      <c r="D23" s="25">
        <v>749422169</v>
      </c>
      <c r="H23" s="7" t="s">
        <v>29</v>
      </c>
    </row>
    <row r="25" spans="2:8" ht="23.1" customHeight="1">
      <c r="B25" s="23" t="s">
        <v>30</v>
      </c>
      <c r="C25" s="24"/>
      <c r="D25" s="26">
        <v>49.5</v>
      </c>
    </row>
    <row r="28" spans="2:8" ht="15">
      <c r="B28" s="27" t="s">
        <v>31</v>
      </c>
      <c r="C28" s="27" t="s">
        <v>32</v>
      </c>
      <c r="D28" s="27" t="s">
        <v>33</v>
      </c>
      <c r="E28" s="28" t="s">
        <v>34</v>
      </c>
      <c r="F28" s="28" t="s">
        <v>35</v>
      </c>
      <c r="G28" s="29" t="s">
        <v>36</v>
      </c>
    </row>
    <row r="29" spans="2:8" s="20" customFormat="1">
      <c r="B29" s="17" t="s">
        <v>25</v>
      </c>
      <c r="C29" s="19">
        <v>732309000</v>
      </c>
      <c r="D29" s="30">
        <v>49.5</v>
      </c>
      <c r="E29" s="26" t="s">
        <v>37</v>
      </c>
      <c r="F29" s="31">
        <f>G29</f>
        <v>49.267469015609826</v>
      </c>
      <c r="G29" s="32">
        <f>((1-ABS($C$32-C29)/$C$32)*D29)</f>
        <v>49.267469015609826</v>
      </c>
    </row>
    <row r="30" spans="2:8" s="20" customFormat="1">
      <c r="B30" s="21" t="s">
        <v>26</v>
      </c>
      <c r="C30" s="19">
        <v>741302300</v>
      </c>
      <c r="D30" s="30">
        <v>49.5</v>
      </c>
      <c r="E30" s="26" t="s">
        <v>38</v>
      </c>
      <c r="F30" s="31">
        <f t="shared" ref="F30:F31" si="0">G30</f>
        <v>49.127489766682785</v>
      </c>
      <c r="G30" s="32">
        <f>((1-ABS($C$32-C30)/$C$32)*D30)</f>
        <v>49.127489766682785</v>
      </c>
    </row>
    <row r="31" spans="2:8" s="20" customFormat="1">
      <c r="B31" s="21" t="s">
        <v>27</v>
      </c>
      <c r="C31" s="19">
        <v>733684684</v>
      </c>
      <c r="D31" s="30">
        <v>49.5</v>
      </c>
      <c r="E31" s="26" t="s">
        <v>37</v>
      </c>
      <c r="F31" s="31">
        <f t="shared" si="0"/>
        <v>49.360020751072952</v>
      </c>
      <c r="G31" s="32">
        <f>((1-ABS($C$32-C31)/$C$32)*D31)</f>
        <v>49.360020751072952</v>
      </c>
    </row>
    <row r="32" spans="2:8" s="20" customFormat="1" ht="24" customHeight="1">
      <c r="B32" s="33" t="s">
        <v>39</v>
      </c>
      <c r="C32" s="34">
        <f>SUM(C29:C31)/3</f>
        <v>735765328</v>
      </c>
    </row>
  </sheetData>
  <mergeCells count="5">
    <mergeCell ref="A1:A3"/>
    <mergeCell ref="B1:E1"/>
    <mergeCell ref="F1:I1"/>
    <mergeCell ref="B2:E2"/>
    <mergeCell ref="B3:E3"/>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53135-0E57-4592-AF77-40468A752FA5}">
  <sheetPr codeName="Hoja7"/>
  <dimension ref="A1:A8"/>
  <sheetViews>
    <sheetView workbookViewId="0">
      <selection activeCell="A4" sqref="A4"/>
    </sheetView>
  </sheetViews>
  <sheetFormatPr baseColWidth="10" defaultRowHeight="15"/>
  <sheetData>
    <row r="1" spans="1:1">
      <c r="A1" s="4" t="s">
        <v>5</v>
      </c>
    </row>
    <row r="2" spans="1:1">
      <c r="A2" s="4" t="s">
        <v>4</v>
      </c>
    </row>
    <row r="3" spans="1:1">
      <c r="A3" s="4" t="s">
        <v>143</v>
      </c>
    </row>
    <row r="7" spans="1:1">
      <c r="A7" t="s">
        <v>124</v>
      </c>
    </row>
    <row r="8" spans="1:1" ht="18" customHeight="1">
      <c r="A8" t="s">
        <v>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12</vt:i4>
      </vt:variant>
    </vt:vector>
  </HeadingPairs>
  <TitlesOfParts>
    <vt:vector size="28" baseType="lpstr">
      <vt:lpstr>INFORMACIÓN_INICIAL</vt:lpstr>
      <vt:lpstr>EVALUACIÓN_TECNICA</vt:lpstr>
      <vt:lpstr>1</vt:lpstr>
      <vt:lpstr>2</vt:lpstr>
      <vt:lpstr>3</vt:lpstr>
      <vt:lpstr>4</vt:lpstr>
      <vt:lpstr>5</vt:lpstr>
      <vt:lpstr>PLANTILLA_PROPONENTE</vt:lpstr>
      <vt:lpstr>PROPUESTA_ECONÓMICA</vt:lpstr>
      <vt:lpstr>PUNTAJE </vt:lpstr>
      <vt:lpstr>A. EvE - Media Aritmética</vt:lpstr>
      <vt:lpstr>B. Media Aritmetica Alta</vt:lpstr>
      <vt:lpstr>C. Media Geometrica</vt:lpstr>
      <vt:lpstr>D. Menor Valor</vt:lpstr>
      <vt:lpstr>factor economico</vt:lpstr>
      <vt:lpstr>Lista</vt:lpstr>
      <vt:lpstr>'1'!Área_de_impresión</vt:lpstr>
      <vt:lpstr>'2'!Área_de_impresión</vt:lpstr>
      <vt:lpstr>'3'!Área_de_impresión</vt:lpstr>
      <vt:lpstr>'4'!Área_de_impresión</vt:lpstr>
      <vt:lpstr>'5'!Área_de_impresión</vt:lpstr>
      <vt:lpstr>'A. EvE - Media Aritmética'!Área_de_impresión</vt:lpstr>
      <vt:lpstr>'B. Media Aritmetica Alta'!Área_de_impresión</vt:lpstr>
      <vt:lpstr>'C. Media Geometrica'!Área_de_impresión</vt:lpstr>
      <vt:lpstr>'D. Menor Valor'!Área_de_impresión</vt:lpstr>
      <vt:lpstr>EVALUACIÓN_TECNICA!Área_de_impresión</vt:lpstr>
      <vt:lpstr>INFORMACIÓN_INICIAL!Área_de_impresión</vt:lpstr>
      <vt:lpstr>PLANTILLA_PROPONENTE!Área_de_impresión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Carrasquilla Rincon</dc:creator>
  <cp:lastModifiedBy>Sofia Guarnizo</cp:lastModifiedBy>
  <dcterms:created xsi:type="dcterms:W3CDTF">2017-11-30T22:09:47Z</dcterms:created>
  <dcterms:modified xsi:type="dcterms:W3CDTF">2024-12-17T03:00:22Z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9c4d5c0f4a3643aa98736119e66e9413</vt:lpwstr>
  </property>
</Properties>
</file>